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E55452-0578-4730-B676-E2F988E49361}" xr6:coauthVersionLast="47" xr6:coauthVersionMax="47" xr10:uidLastSave="{00000000-0000-0000-0000-000000000000}"/>
  <bookViews>
    <workbookView xWindow="-120" yWindow="-120" windowWidth="38640" windowHeight="15720"/>
  </bookViews>
  <sheets>
    <sheet name="NELP - Bellingham &amp; Sayreville" sheetId="1" r:id="rId1"/>
  </sheets>
  <externalReferences>
    <externalReference r:id="rId2"/>
  </externalReferences>
  <definedNames>
    <definedName name="nelp">'NELP - Bellingham &amp; Sayreville'!$A$1:$Y$162</definedName>
    <definedName name="_xlnm.Print_Area" localSheetId="0">'NELP - Bellingham &amp; Sayreville'!$A$1:$Y$162</definedName>
    <definedName name="_xlnm.Print_Titles" localSheetId="0">'NELP - Bellingham &amp; Sayreville'!$A:$B</definedName>
  </definedNames>
  <calcPr calcId="0" fullCalcOnLoad="1" iterate="1" calcOnSave="0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Y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E94" i="1"/>
  <c r="Y94" i="1"/>
  <c r="E95" i="1"/>
  <c r="E96" i="1"/>
  <c r="Y96" i="1"/>
  <c r="Y98" i="1"/>
  <c r="D100" i="1"/>
  <c r="D101" i="1"/>
  <c r="D102" i="1"/>
  <c r="D104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D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D112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A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C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C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C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C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A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C154" i="1"/>
  <c r="C155" i="1"/>
  <c r="D159" i="1"/>
  <c r="F160" i="1"/>
  <c r="D161" i="1"/>
  <c r="D162" i="1"/>
</calcChain>
</file>

<file path=xl/sharedStrings.xml><?xml version="1.0" encoding="utf-8"?>
<sst xmlns="http://schemas.openxmlformats.org/spreadsheetml/2006/main" count="95" uniqueCount="87">
  <si>
    <t>INCOME STATEMENT - NELP Bellingham &amp; Sayreville</t>
  </si>
  <si>
    <t>('000 $)</t>
  </si>
  <si>
    <t>Revenue</t>
  </si>
  <si>
    <t>PPA Period:</t>
  </si>
  <si>
    <t>Demand Payment</t>
  </si>
  <si>
    <t>Energy Payment</t>
  </si>
  <si>
    <t>Other Payment (Includes Steam &amp; Hedge Savings)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</si>
  <si>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</si>
  <si>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</si>
  <si>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</si>
  <si>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</si>
  <si>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</si>
  <si>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</si>
  <si>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>Fuel  (Includes Fixed Transportation)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</si>
  <si>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</si>
  <si>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</si>
  <si>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</si>
  <si>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</si>
  <si>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</si>
  <si>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</si>
  <si>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</si>
  <si>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</si>
  <si>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</si>
  <si>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</si>
  <si>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</si>
  <si>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</si>
  <si>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</si>
  <si>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</si>
  <si>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</si>
  <si>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</si>
  <si>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</si>
  <si>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</si>
  <si>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</si>
  <si>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</si>
  <si>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CASH FLOW - NELP  Bellingham &amp; Sayreville</t>
  </si>
  <si>
    <t>FPLE Interest</t>
  </si>
  <si>
    <t>Capital Expenditures</t>
  </si>
  <si>
    <t>Debt Service</t>
  </si>
  <si>
    <t>Pre Tax Cash Flow</t>
  </si>
  <si>
    <t xml:space="preserve"> Cash Taxes Benefit (Expense)</t>
  </si>
  <si>
    <t>After Tax Cash Flow</t>
  </si>
  <si>
    <t>FPLE Net Income</t>
  </si>
  <si>
    <t>FPLE Distributable Cash</t>
  </si>
  <si>
    <t>Valuation</t>
  </si>
  <si>
    <t xml:space="preserve"> Tax Benefit / (Expense)</t>
  </si>
  <si>
    <t xml:space="preserve"> Residual Value</t>
  </si>
  <si>
    <t xml:space="preserve">    After Tax Cash Flow</t>
  </si>
  <si>
    <t>Residual Value</t>
  </si>
  <si>
    <t>NPV</t>
  </si>
  <si>
    <t>2020 EBITDA</t>
  </si>
  <si>
    <t>Equity Discount Rate</t>
  </si>
  <si>
    <t>Adjustment Factor</t>
  </si>
  <si>
    <t>Adjusted EBITDA</t>
  </si>
  <si>
    <t xml:space="preserve">EBITDA Multiple </t>
  </si>
  <si>
    <t>Depreciable Basis</t>
  </si>
  <si>
    <t xml:space="preserve">  Debt (12/31/00)</t>
  </si>
  <si>
    <t xml:space="preserve">  Equity</t>
  </si>
  <si>
    <t xml:space="preserve">  Percent Depreciable</t>
  </si>
  <si>
    <t xml:space="preserve">  Depreciable Basis</t>
  </si>
  <si>
    <t>GAAP Depreciation</t>
  </si>
  <si>
    <t xml:space="preserve">Life </t>
  </si>
  <si>
    <t>SL</t>
  </si>
  <si>
    <t>Tax Depreciation</t>
  </si>
  <si>
    <t>Basis</t>
  </si>
  <si>
    <t>Depreciation Rate: 20 Year 150% MACRS HY</t>
  </si>
  <si>
    <t>Tax Depreciation - Plant @ 25%'</t>
  </si>
  <si>
    <t xml:space="preserve">Taxable Income </t>
  </si>
  <si>
    <t xml:space="preserve"> Tax Depreciation</t>
  </si>
  <si>
    <t xml:space="preserve"> Interest Expense</t>
  </si>
  <si>
    <t>Taxable Income</t>
  </si>
  <si>
    <t>State Income Tax</t>
  </si>
  <si>
    <t>Federal Income Tax</t>
  </si>
  <si>
    <t>Interest Income - Loan Receivable</t>
  </si>
  <si>
    <t>Fee Income</t>
  </si>
  <si>
    <t xml:space="preserve">  Total Other Income</t>
  </si>
  <si>
    <t>State Taxes</t>
  </si>
  <si>
    <t>Federal Taxes</t>
  </si>
  <si>
    <t xml:space="preserve">  Net Income from Interest and Fee to FPLE</t>
  </si>
  <si>
    <t xml:space="preserve">   Total FPLE Net Income</t>
  </si>
  <si>
    <t>FPLE Other Cash Flows  (Loan Receivable valued at principal)</t>
  </si>
  <si>
    <t xml:space="preserve">  Aftertax cash from Fee Income</t>
  </si>
  <si>
    <t xml:space="preserve">   Other</t>
  </si>
  <si>
    <t>Valuation of FPLE's Project Interest</t>
  </si>
  <si>
    <t xml:space="preserve">  FPLE's Share of Project </t>
  </si>
  <si>
    <t xml:space="preserve">  Note Receivable</t>
  </si>
  <si>
    <t xml:space="preserve">  PV of Fee Income</t>
  </si>
  <si>
    <t>Value of FPLE's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</si>
</sst>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2" formatCode="#,##0.000_);\(#,##0.000\)"/>
    <numFmt numFmtId="190" formatCode="0.000"/>
    <numFmt numFmtId="250" formatCode="0.0%;\-0.0%;\ &quot;-&quot;_%;@_%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</numFmts>
  <fonts count="29">
    <font>
      <sz val="10"/>
      <name val="Arial"/>
    </font>
    <font>
      <sz val="10"/>
      <name val="Arial"/>
    </font>
    <font>
      <sz val="10"/>
      <name val="Times New Roman"/>
    </font>
    <font>
      <sz val="12"/>
      <color indexed="8"/>
      <name val="Arial MT"/>
    </font>
    <font>
      <sz val="8"/>
      <name val="Arial"/>
    </font>
    <font>
      <sz val="10"/>
      <name val="Times New Roman"/>
      <family val="1"/>
    </font>
    <font>
      <sz val="10"/>
      <name val="Arial"/>
      <family val="2"/>
    </font>
    <font>
      <sz val="12"/>
      <name val="Arial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u val="singleAccounting"/>
      <sz val="10"/>
      <name val="Times New Roman"/>
      <family val="1"/>
    </font>
    <font>
      <u val="singleAccounting"/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u/>
      <sz val="10"/>
      <color indexed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8" fillId="3" borderId="0" xfId="0" applyFont="1" applyFill="1"/>
    <xf numFmtId="0" fontId="5" fillId="0" borderId="0" xfId="0" applyFont="1" applyFill="1"/>
    <xf numFmtId="38" fontId="5" fillId="0" borderId="0" xfId="0" applyNumberFormat="1" applyFont="1" applyFill="1"/>
    <xf numFmtId="0" fontId="5" fillId="0" borderId="0" xfId="0" applyFont="1" applyFill="1" applyBorder="1"/>
    <xf numFmtId="0" fontId="8" fillId="0" borderId="0" xfId="0" applyFont="1" applyFill="1"/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10" fillId="0" borderId="0" xfId="0" applyFont="1" applyFill="1"/>
    <xf numFmtId="0" fontId="5" fillId="0" borderId="0" xfId="0" applyFont="1" applyFill="1" applyAlignment="1">
      <alignment horizontal="left"/>
    </xf>
    <xf numFmtId="38" fontId="11" fillId="0" borderId="0" xfId="0" applyNumberFormat="1" applyFont="1" applyFill="1"/>
    <xf numFmtId="38" fontId="12" fillId="0" borderId="0" xfId="0" applyNumberFormat="1" applyFont="1" applyFill="1"/>
    <xf numFmtId="38" fontId="5" fillId="0" borderId="2" xfId="1" applyNumberFormat="1" applyFont="1" applyFill="1" applyBorder="1"/>
    <xf numFmtId="38" fontId="11" fillId="0" borderId="2" xfId="0" applyNumberFormat="1" applyFont="1" applyFill="1" applyBorder="1"/>
    <xf numFmtId="166" fontId="11" fillId="0" borderId="0" xfId="1" applyNumberFormat="1" applyFont="1" applyFill="1" applyBorder="1"/>
    <xf numFmtId="38" fontId="5" fillId="0" borderId="0" xfId="1" applyNumberFormat="1" applyFont="1" applyFill="1"/>
    <xf numFmtId="166" fontId="5" fillId="0" borderId="0" xfId="0" applyNumberFormat="1" applyFont="1" applyFill="1"/>
    <xf numFmtId="38" fontId="8" fillId="0" borderId="0" xfId="0" applyNumberFormat="1" applyFont="1" applyFill="1"/>
    <xf numFmtId="0" fontId="8" fillId="0" borderId="0" xfId="0" applyFont="1" applyFill="1" applyBorder="1"/>
    <xf numFmtId="38" fontId="8" fillId="0" borderId="0" xfId="0" applyNumberFormat="1" applyFont="1" applyFill="1" applyBorder="1"/>
    <xf numFmtId="38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38" fontId="5" fillId="0" borderId="0" xfId="1" applyNumberFormat="1" applyFont="1" applyFill="1" applyBorder="1"/>
    <xf numFmtId="10" fontId="12" fillId="0" borderId="0" xfId="6" applyNumberFormat="1" applyFont="1" applyFill="1" applyAlignment="1">
      <alignment horizontal="center"/>
    </xf>
    <xf numFmtId="38" fontId="10" fillId="0" borderId="0" xfId="0" applyNumberFormat="1" applyFont="1" applyFill="1"/>
    <xf numFmtId="166" fontId="5" fillId="0" borderId="0" xfId="1" applyNumberFormat="1" applyFont="1" applyFill="1"/>
    <xf numFmtId="166" fontId="5" fillId="0" borderId="0" xfId="1" applyNumberFormat="1" applyFont="1" applyFill="1" applyBorder="1"/>
    <xf numFmtId="43" fontId="5" fillId="0" borderId="0" xfId="1" applyFont="1" applyFill="1" applyAlignment="1">
      <alignment horizontal="left"/>
    </xf>
    <xf numFmtId="9" fontId="5" fillId="0" borderId="0" xfId="0" applyNumberFormat="1" applyFont="1" applyFill="1"/>
    <xf numFmtId="9" fontId="12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left"/>
    </xf>
    <xf numFmtId="43" fontId="8" fillId="0" borderId="0" xfId="1" applyFont="1" applyFill="1" applyAlignment="1">
      <alignment horizontal="left"/>
    </xf>
    <xf numFmtId="166" fontId="11" fillId="0" borderId="0" xfId="1" applyNumberFormat="1" applyFont="1" applyFill="1"/>
    <xf numFmtId="38" fontId="13" fillId="0" borderId="0" xfId="1" applyNumberFormat="1" applyFont="1" applyFill="1"/>
    <xf numFmtId="38" fontId="14" fillId="0" borderId="0" xfId="1" applyNumberFormat="1" applyFont="1" applyFill="1"/>
    <xf numFmtId="38" fontId="15" fillId="0" borderId="0" xfId="1" applyNumberFormat="1" applyFont="1" applyFill="1"/>
    <xf numFmtId="38" fontId="8" fillId="0" borderId="0" xfId="1" applyNumberFormat="1" applyFont="1" applyFill="1" applyBorder="1"/>
    <xf numFmtId="38" fontId="16" fillId="0" borderId="0" xfId="1" applyNumberFormat="1" applyFont="1" applyFill="1" applyBorder="1"/>
    <xf numFmtId="43" fontId="8" fillId="0" borderId="0" xfId="1" applyFont="1" applyFill="1"/>
    <xf numFmtId="38" fontId="8" fillId="0" borderId="0" xfId="1" applyNumberFormat="1" applyFont="1" applyFill="1"/>
    <xf numFmtId="9" fontId="11" fillId="0" borderId="0" xfId="0" applyNumberFormat="1" applyFont="1" applyFill="1" applyAlignment="1">
      <alignment horizontal="center"/>
    </xf>
    <xf numFmtId="168" fontId="5" fillId="0" borderId="0" xfId="1" applyNumberFormat="1" applyFont="1" applyFill="1"/>
    <xf numFmtId="43" fontId="5" fillId="0" borderId="0" xfId="1" applyFont="1" applyFill="1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/>
    <xf numFmtId="17" fontId="8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7" fontId="5" fillId="0" borderId="0" xfId="0" applyNumberFormat="1" applyFont="1" applyFill="1" applyBorder="1"/>
    <xf numFmtId="0" fontId="20" fillId="0" borderId="0" xfId="0" applyFont="1" applyFill="1"/>
    <xf numFmtId="0" fontId="21" fillId="0" borderId="1" xfId="0" applyFont="1" applyFill="1" applyBorder="1"/>
    <xf numFmtId="38" fontId="1" fillId="0" borderId="0" xfId="0" applyNumberFormat="1" applyFont="1" applyFill="1"/>
    <xf numFmtId="166" fontId="6" fillId="0" borderId="0" xfId="0" applyNumberFormat="1" applyFont="1" applyFill="1"/>
    <xf numFmtId="166" fontId="22" fillId="0" borderId="0" xfId="0" applyNumberFormat="1" applyFont="1" applyFill="1"/>
    <xf numFmtId="166" fontId="23" fillId="0" borderId="0" xfId="1" applyNumberFormat="1" applyFont="1" applyFill="1"/>
    <xf numFmtId="0" fontId="20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6" fontId="1" fillId="0" borderId="0" xfId="1" applyNumberFormat="1" applyFont="1" applyFill="1"/>
    <xf numFmtId="165" fontId="1" fillId="0" borderId="0" xfId="0" applyNumberFormat="1" applyFont="1" applyFill="1"/>
    <xf numFmtId="0" fontId="1" fillId="0" borderId="6" xfId="0" quotePrefix="1" applyFont="1" applyFill="1" applyBorder="1"/>
    <xf numFmtId="0" fontId="1" fillId="0" borderId="0" xfId="0" applyFont="1" applyFill="1" applyBorder="1"/>
    <xf numFmtId="165" fontId="1" fillId="0" borderId="7" xfId="2" applyNumberFormat="1" applyFont="1" applyFill="1" applyBorder="1"/>
    <xf numFmtId="9" fontId="24" fillId="0" borderId="8" xfId="6" applyFont="1" applyFill="1" applyBorder="1"/>
    <xf numFmtId="0" fontId="1" fillId="0" borderId="6" xfId="0" applyFont="1" applyFill="1" applyBorder="1"/>
    <xf numFmtId="9" fontId="23" fillId="0" borderId="9" xfId="6" applyFont="1" applyFill="1" applyBorder="1"/>
    <xf numFmtId="166" fontId="1" fillId="0" borderId="7" xfId="1" applyNumberFormat="1" applyFont="1" applyFill="1" applyBorder="1"/>
    <xf numFmtId="166" fontId="23" fillId="0" borderId="9" xfId="1" applyNumberFormat="1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165" fontId="1" fillId="0" borderId="11" xfId="2" applyNumberFormat="1" applyFont="1" applyFill="1" applyBorder="1"/>
    <xf numFmtId="165" fontId="23" fillId="0" borderId="0" xfId="2" applyNumberFormat="1" applyFont="1" applyFill="1"/>
    <xf numFmtId="166" fontId="25" fillId="0" borderId="0" xfId="1" applyNumberFormat="1" applyFont="1" applyFill="1"/>
    <xf numFmtId="9" fontId="23" fillId="0" borderId="0" xfId="6" applyFont="1" applyFill="1"/>
    <xf numFmtId="166" fontId="25" fillId="0" borderId="0" xfId="2" applyNumberFormat="1" applyFont="1" applyFill="1"/>
    <xf numFmtId="0" fontId="21" fillId="0" borderId="0" xfId="0" applyFont="1" applyFill="1"/>
    <xf numFmtId="0" fontId="23" fillId="0" borderId="0" xfId="0" applyFont="1" applyFill="1"/>
    <xf numFmtId="37" fontId="1" fillId="0" borderId="0" xfId="0" applyNumberFormat="1" applyFont="1" applyFill="1"/>
    <xf numFmtId="0" fontId="6" fillId="0" borderId="0" xfId="0" applyFont="1" applyFill="1"/>
    <xf numFmtId="164" fontId="1" fillId="0" borderId="0" xfId="0" applyNumberFormat="1" applyFont="1" applyFill="1"/>
    <xf numFmtId="164" fontId="23" fillId="0" borderId="0" xfId="6" applyNumberFormat="1" applyFont="1" applyFill="1"/>
    <xf numFmtId="164" fontId="1" fillId="0" borderId="0" xfId="6" applyNumberFormat="1" applyFont="1" applyFill="1"/>
    <xf numFmtId="166" fontId="1" fillId="0" borderId="0" xfId="0" applyNumberFormat="1" applyFont="1" applyFill="1"/>
    <xf numFmtId="166" fontId="1" fillId="0" borderId="0" xfId="1" applyNumberFormat="1" applyFont="1" applyFill="1" applyBorder="1"/>
    <xf numFmtId="166" fontId="1" fillId="0" borderId="0" xfId="0" applyNumberFormat="1" applyFont="1" applyFill="1" applyBorder="1"/>
    <xf numFmtId="43" fontId="1" fillId="0" borderId="0" xfId="0" applyNumberFormat="1" applyFont="1" applyFill="1"/>
    <xf numFmtId="166" fontId="1" fillId="0" borderId="2" xfId="1" applyNumberFormat="1" applyFont="1" applyFill="1" applyBorder="1"/>
    <xf numFmtId="10" fontId="1" fillId="0" borderId="0" xfId="0" applyNumberFormat="1" applyFont="1" applyFill="1"/>
    <xf numFmtId="38" fontId="1" fillId="0" borderId="2" xfId="0" applyNumberFormat="1" applyFont="1" applyFill="1" applyBorder="1"/>
    <xf numFmtId="165" fontId="1" fillId="0" borderId="0" xfId="2" applyNumberFormat="1" applyFont="1" applyFill="1"/>
    <xf numFmtId="0" fontId="26" fillId="0" borderId="0" xfId="0" applyFont="1" applyFill="1"/>
    <xf numFmtId="43" fontId="1" fillId="0" borderId="0" xfId="0" quotePrefix="1" applyNumberFormat="1" applyFont="1" applyFill="1"/>
    <xf numFmtId="38" fontId="1" fillId="0" borderId="12" xfId="0" applyNumberFormat="1" applyFont="1" applyFill="1" applyBorder="1"/>
    <xf numFmtId="0" fontId="21" fillId="0" borderId="4" xfId="0" applyFont="1" applyFill="1" applyBorder="1"/>
    <xf numFmtId="0" fontId="21" fillId="0" borderId="5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165" fontId="6" fillId="0" borderId="7" xfId="2" applyNumberFormat="1" applyFont="1" applyFill="1" applyBorder="1"/>
    <xf numFmtId="166" fontId="23" fillId="0" borderId="7" xfId="1" applyNumberFormat="1" applyFont="1" applyFill="1" applyBorder="1"/>
    <xf numFmtId="166" fontId="6" fillId="0" borderId="9" xfId="0" applyNumberFormat="1" applyFont="1" applyFill="1" applyBorder="1"/>
    <xf numFmtId="0" fontId="21" fillId="0" borderId="10" xfId="0" applyFont="1" applyFill="1" applyBorder="1"/>
    <xf numFmtId="166" fontId="25" fillId="0" borderId="11" xfId="1" applyNumberFormat="1" applyFont="1" applyFill="1" applyBorder="1"/>
    <xf numFmtId="37" fontId="8" fillId="0" borderId="0" xfId="0" applyNumberFormat="1" applyFont="1" applyFill="1" applyBorder="1"/>
    <xf numFmtId="37" fontId="17" fillId="0" borderId="0" xfId="0" applyNumberFormat="1" applyFont="1" applyFill="1" applyBorder="1"/>
    <xf numFmtId="43" fontId="27" fillId="0" borderId="0" xfId="1" applyFont="1" applyFill="1" applyBorder="1"/>
    <xf numFmtId="9" fontId="27" fillId="0" borderId="0" xfId="6" applyFont="1" applyFill="1" applyBorder="1"/>
    <xf numFmtId="0" fontId="2" fillId="0" borderId="0" xfId="0" applyFont="1" applyFill="1" applyBorder="1"/>
    <xf numFmtId="37" fontId="2" fillId="0" borderId="0" xfId="0" applyNumberFormat="1" applyFont="1" applyFill="1" applyBorder="1"/>
    <xf numFmtId="43" fontId="8" fillId="0" borderId="0" xfId="1" applyFont="1" applyFill="1" applyBorder="1" applyAlignment="1">
      <alignment horizontal="left"/>
    </xf>
    <xf numFmtId="43" fontId="5" fillId="0" borderId="0" xfId="1" applyFont="1" applyFill="1" applyBorder="1" applyAlignment="1">
      <alignment horizontal="left"/>
    </xf>
    <xf numFmtId="43" fontId="8" fillId="0" borderId="0" xfId="1" applyFont="1" applyFill="1" applyBorder="1"/>
    <xf numFmtId="43" fontId="11" fillId="0" borderId="0" xfId="1" applyFont="1" applyFill="1" applyBorder="1" applyAlignment="1">
      <alignment horizontal="left"/>
    </xf>
    <xf numFmtId="168" fontId="5" fillId="0" borderId="0" xfId="1" applyNumberFormat="1" applyFont="1" applyFill="1" applyBorder="1"/>
    <xf numFmtId="9" fontId="8" fillId="0" borderId="0" xfId="6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41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right"/>
    </xf>
    <xf numFmtId="9" fontId="8" fillId="0" borderId="0" xfId="6" applyFont="1" applyFill="1" applyBorder="1"/>
    <xf numFmtId="9" fontId="8" fillId="0" borderId="0" xfId="0" applyNumberFormat="1" applyFont="1" applyFill="1" applyBorder="1"/>
    <xf numFmtId="0" fontId="28" fillId="0" borderId="0" xfId="5" applyFont="1" applyFill="1" applyBorder="1" applyAlignment="1" applyProtection="1">
      <alignment horizontal="left"/>
    </xf>
    <xf numFmtId="0" fontId="28" fillId="0" borderId="0" xfId="5" applyFont="1" applyFill="1" applyBorder="1" applyAlignment="1">
      <alignment horizontal="center"/>
    </xf>
    <xf numFmtId="9" fontId="5" fillId="0" borderId="0" xfId="0" applyNumberFormat="1" applyFont="1" applyFill="1" applyBorder="1"/>
    <xf numFmtId="40" fontId="5" fillId="0" borderId="0" xfId="0" applyNumberFormat="1" applyFont="1" applyFill="1" applyBorder="1"/>
    <xf numFmtId="190" fontId="12" fillId="0" borderId="0" xfId="0" applyNumberFormat="1" applyFont="1" applyFill="1" applyBorder="1"/>
    <xf numFmtId="0" fontId="11" fillId="0" borderId="0" xfId="5" applyFont="1" applyFill="1" applyBorder="1" applyAlignment="1" applyProtection="1">
      <alignment horizontal="left"/>
    </xf>
    <xf numFmtId="190" fontId="5" fillId="0" borderId="0" xfId="0" applyNumberFormat="1" applyFont="1" applyFill="1" applyBorder="1"/>
    <xf numFmtId="10" fontId="5" fillId="0" borderId="0" xfId="0" applyNumberFormat="1" applyFont="1" applyFill="1" applyBorder="1"/>
    <xf numFmtId="172" fontId="11" fillId="0" borderId="0" xfId="0" applyNumberFormat="1" applyFont="1" applyFill="1" applyBorder="1" applyProtection="1"/>
    <xf numFmtId="166" fontId="12" fillId="0" borderId="0" xfId="1" applyNumberFormat="1" applyFont="1" applyFill="1" applyBorder="1"/>
    <xf numFmtId="166" fontId="5" fillId="0" borderId="0" xfId="0" applyNumberFormat="1" applyFont="1" applyFill="1" applyBorder="1"/>
    <xf numFmtId="41" fontId="12" fillId="0" borderId="0" xfId="0" applyNumberFormat="1" applyFont="1" applyFill="1" applyBorder="1"/>
    <xf numFmtId="41" fontId="8" fillId="0" borderId="0" xfId="0" applyNumberFormat="1" applyFont="1" applyFill="1" applyBorder="1"/>
    <xf numFmtId="41" fontId="11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10" fontId="12" fillId="0" borderId="0" xfId="0" applyNumberFormat="1" applyFont="1" applyFill="1" applyBorder="1"/>
    <xf numFmtId="0" fontId="8" fillId="0" borderId="0" xfId="3" applyFont="1" applyFill="1" applyBorder="1"/>
    <xf numFmtId="0" fontId="5" fillId="0" borderId="0" xfId="3" applyFont="1" applyFill="1" applyBorder="1"/>
    <xf numFmtId="0" fontId="8" fillId="0" borderId="0" xfId="3" applyFont="1" applyFill="1" applyBorder="1" applyAlignment="1">
      <alignment horizontal="center"/>
    </xf>
    <xf numFmtId="0" fontId="8" fillId="0" borderId="0" xfId="4" applyFont="1" applyFill="1" applyBorder="1"/>
    <xf numFmtId="0" fontId="5" fillId="0" borderId="0" xfId="4" applyFont="1" applyFill="1" applyBorder="1"/>
    <xf numFmtId="164" fontId="8" fillId="0" borderId="0" xfId="6" applyNumberFormat="1" applyFont="1" applyFill="1" applyBorder="1"/>
    <xf numFmtId="0" fontId="8" fillId="0" borderId="0" xfId="3" applyFont="1" applyFill="1" applyBorder="1" applyAlignment="1">
      <alignment horizontal="left"/>
    </xf>
    <xf numFmtId="41" fontId="5" fillId="0" borderId="0" xfId="3" applyNumberFormat="1" applyFont="1" applyFill="1" applyBorder="1"/>
    <xf numFmtId="0" fontId="5" fillId="0" borderId="0" xfId="3" applyFont="1" applyFill="1" applyBorder="1" applyAlignment="1">
      <alignment horizontal="left"/>
    </xf>
    <xf numFmtId="166" fontId="9" fillId="0" borderId="0" xfId="1" applyNumberFormat="1" applyFont="1" applyFill="1" applyBorder="1" applyAlignment="1">
      <alignment horizontal="left"/>
    </xf>
    <xf numFmtId="168" fontId="5" fillId="0" borderId="0" xfId="1" applyNumberFormat="1" applyFont="1" applyFill="1" applyBorder="1" applyAlignment="1">
      <alignment horizontal="left"/>
    </xf>
    <xf numFmtId="37" fontId="5" fillId="0" borderId="0" xfId="3" applyNumberFormat="1" applyFont="1" applyFill="1" applyBorder="1" applyProtection="1"/>
    <xf numFmtId="37" fontId="9" fillId="0" borderId="0" xfId="3" applyNumberFormat="1" applyFont="1" applyFill="1" applyBorder="1" applyProtection="1"/>
    <xf numFmtId="10" fontId="5" fillId="0" borderId="0" xfId="6" applyNumberFormat="1" applyFont="1" applyFill="1" applyBorder="1"/>
    <xf numFmtId="9" fontId="5" fillId="0" borderId="0" xfId="3" applyNumberFormat="1" applyFont="1" applyFill="1" applyBorder="1"/>
    <xf numFmtId="0" fontId="11" fillId="0" borderId="0" xfId="3" applyFont="1" applyFill="1" applyBorder="1" applyAlignment="1">
      <alignment horizontal="left"/>
    </xf>
    <xf numFmtId="10" fontId="5" fillId="0" borderId="0" xfId="3" applyNumberFormat="1" applyFont="1" applyFill="1" applyBorder="1"/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</cellXfs>
  <cellStyles count="7">
    <cellStyle name="Comma" xfId="1" builtinId="3"/>
    <cellStyle name="Currency" xfId="2" builtinId="4"/>
    <cellStyle name="Normal" xfId="0" builtinId="0"/>
    <cellStyle name="Normal_IPP Summary" xfId="3"/>
    <cellStyle name="Normal_Summary" xfId="4"/>
    <cellStyle name="Normal_Yuma CE Strategic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deavor/nel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o"/>
      <sheetName val="Assume"/>
      <sheetName val="Returns"/>
      <sheetName val="Consolidated"/>
      <sheetName val="Balances"/>
      <sheetName val="Tax"/>
      <sheetName val="NELPFins"/>
      <sheetName val="Income"/>
      <sheetName val="NOL"/>
      <sheetName val="Debt"/>
      <sheetName val="Depr_NELP"/>
      <sheetName val="TransCosts"/>
    </sheetNames>
    <sheetDataSet>
      <sheetData sheetId="0" refreshError="1"/>
      <sheetData sheetId="1" refreshError="1"/>
      <sheetData sheetId="2" refreshError="1"/>
      <sheetData sheetId="3" refreshError="1">
        <row r="9">
          <cell r="I9">
            <v>130965.68606671708</v>
          </cell>
          <cell r="J9">
            <v>148242.80059274228</v>
          </cell>
          <cell r="K9">
            <v>152844.12223228792</v>
          </cell>
          <cell r="L9">
            <v>158205.09985577571</v>
          </cell>
          <cell r="M9">
            <v>168683.67232175524</v>
          </cell>
          <cell r="N9">
            <v>159701.75945799996</v>
          </cell>
          <cell r="O9">
            <v>162479.9648421467</v>
          </cell>
          <cell r="P9">
            <v>166308.93371399</v>
          </cell>
          <cell r="Q9">
            <v>164314.61566972436</v>
          </cell>
          <cell r="R9">
            <v>160775.79174978161</v>
          </cell>
          <cell r="S9">
            <v>175260.01677857226</v>
          </cell>
          <cell r="T9">
            <v>113849.62635480675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I10">
            <v>129857.08781432628</v>
          </cell>
          <cell r="J10">
            <v>133165.22378518304</v>
          </cell>
          <cell r="K10">
            <v>130856.79628703248</v>
          </cell>
          <cell r="L10">
            <v>142722.058233366</v>
          </cell>
          <cell r="M10">
            <v>144527.02651763472</v>
          </cell>
          <cell r="N10">
            <v>154061.84267082496</v>
          </cell>
          <cell r="O10">
            <v>161000.81644924349</v>
          </cell>
          <cell r="P10">
            <v>166615.98924282248</v>
          </cell>
          <cell r="Q10">
            <v>161830.29846524564</v>
          </cell>
          <cell r="R10">
            <v>182151.27233439678</v>
          </cell>
          <cell r="S10">
            <v>184322.63048848853</v>
          </cell>
          <cell r="T10">
            <v>161803.33260723326</v>
          </cell>
          <cell r="U10">
            <v>73649.433643560435</v>
          </cell>
          <cell r="V10">
            <v>73266.441268918963</v>
          </cell>
          <cell r="W10">
            <v>68287.540398579469</v>
          </cell>
          <cell r="X10">
            <v>73649.433643560435</v>
          </cell>
          <cell r="Y10">
            <v>50659.550370955127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I11">
            <v>28114.350363573605</v>
          </cell>
          <cell r="J11">
            <v>26873.885095053578</v>
          </cell>
          <cell r="K11">
            <v>26676.800414922192</v>
          </cell>
          <cell r="L11">
            <v>29077.276165476978</v>
          </cell>
          <cell r="M11">
            <v>29617.837431387459</v>
          </cell>
          <cell r="N11">
            <v>31973.941748220568</v>
          </cell>
          <cell r="O11">
            <v>33963.468108986664</v>
          </cell>
          <cell r="P11">
            <v>35606.806247600063</v>
          </cell>
          <cell r="Q11">
            <v>34521.505514701836</v>
          </cell>
          <cell r="R11">
            <v>40026.904126856767</v>
          </cell>
          <cell r="S11">
            <v>40743.06784102977</v>
          </cell>
          <cell r="T11">
            <v>44395.230997761813</v>
          </cell>
          <cell r="U11">
            <v>47178.37794029864</v>
          </cell>
          <cell r="V11">
            <v>49555.537548571934</v>
          </cell>
          <cell r="W11">
            <v>48288.687962476164</v>
          </cell>
          <cell r="X11">
            <v>55852.146972866634</v>
          </cell>
          <cell r="Y11">
            <v>40721.536273784062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I12">
            <v>13296.23616001116</v>
          </cell>
          <cell r="J12">
            <v>6634.5852576881507</v>
          </cell>
          <cell r="K12">
            <v>6592.3950975371927</v>
          </cell>
          <cell r="L12">
            <v>6231.5844748237869</v>
          </cell>
          <cell r="M12">
            <v>6487.3904149179098</v>
          </cell>
          <cell r="N12">
            <v>8189.2515303222353</v>
          </cell>
          <cell r="O12">
            <v>8421.2922242093427</v>
          </cell>
          <cell r="P12">
            <v>8572.217936111223</v>
          </cell>
          <cell r="Q12">
            <v>8202.3426674432449</v>
          </cell>
          <cell r="R12">
            <v>9204.2011181176149</v>
          </cell>
          <cell r="S12">
            <v>9255.5935483644407</v>
          </cell>
          <cell r="T12">
            <v>9663.0703917589053</v>
          </cell>
          <cell r="U12">
            <v>9876.6510267604281</v>
          </cell>
          <cell r="V12">
            <v>9990.7107776327393</v>
          </cell>
          <cell r="W12">
            <v>9445.3916816210221</v>
          </cell>
          <cell r="X12">
            <v>10359.201714174445</v>
          </cell>
          <cell r="Y12">
            <v>10258.142710044267</v>
          </cell>
          <cell r="Z12">
            <v>10767.966111013224</v>
          </cell>
          <cell r="AA12">
            <v>11066.591925859262</v>
          </cell>
          <cell r="AB12">
            <v>11256.870743366841</v>
          </cell>
          <cell r="AC12">
            <v>10729.351448036938</v>
          </cell>
        </row>
        <row r="13">
          <cell r="I13">
            <v>987.85244808199741</v>
          </cell>
          <cell r="J13">
            <v>976.63914504199829</v>
          </cell>
          <cell r="K13">
            <v>976.63914504199829</v>
          </cell>
          <cell r="L13">
            <v>976.63914504199829</v>
          </cell>
          <cell r="M13">
            <v>987.85244808199741</v>
          </cell>
          <cell r="N13">
            <v>14352.913746422539</v>
          </cell>
          <cell r="O13">
            <v>15861.039030146152</v>
          </cell>
          <cell r="P13">
            <v>17281.214211465132</v>
          </cell>
          <cell r="Q13">
            <v>16414.390964814011</v>
          </cell>
          <cell r="R13">
            <v>19507.644677541</v>
          </cell>
          <cell r="S13">
            <v>23752.456076372448</v>
          </cell>
          <cell r="T13">
            <v>81229.344789200404</v>
          </cell>
          <cell r="U13">
            <v>207482.35791926598</v>
          </cell>
          <cell r="V13">
            <v>214984.64174684658</v>
          </cell>
          <cell r="W13">
            <v>210622.91863766633</v>
          </cell>
          <cell r="X13">
            <v>217143.0672455419</v>
          </cell>
          <cell r="Y13">
            <v>268117.06085008261</v>
          </cell>
          <cell r="Z13">
            <v>355545.36208538146</v>
          </cell>
          <cell r="AA13">
            <v>366878.94316448935</v>
          </cell>
          <cell r="AB13">
            <v>377465.45355150447</v>
          </cell>
          <cell r="AC13">
            <v>366013.98885314201</v>
          </cell>
        </row>
        <row r="14">
          <cell r="I14">
            <v>4668.3</v>
          </cell>
          <cell r="J14">
            <v>4668.3</v>
          </cell>
          <cell r="K14">
            <v>4668.3</v>
          </cell>
          <cell r="L14">
            <v>4736.3223776223776</v>
          </cell>
          <cell r="M14">
            <v>4804.3447552447542</v>
          </cell>
          <cell r="N14">
            <v>4069.967654684393</v>
          </cell>
          <cell r="O14">
            <v>4170.7803144942218</v>
          </cell>
          <cell r="P14">
            <v>4212.8347242603413</v>
          </cell>
          <cell r="Q14">
            <v>3874.0678597536253</v>
          </cell>
          <cell r="R14">
            <v>4393.9214285742946</v>
          </cell>
          <cell r="S14">
            <v>4270.545584674107</v>
          </cell>
          <cell r="T14">
            <v>3339.5624764877221</v>
          </cell>
          <cell r="U14">
            <v>1448.2521093183268</v>
          </cell>
          <cell r="V14">
            <v>1452.4624670267103</v>
          </cell>
          <cell r="W14">
            <v>1007.4742832282427</v>
          </cell>
          <cell r="X14">
            <v>1573.3433674924881</v>
          </cell>
          <cell r="Y14">
            <v>1380.5194337014764</v>
          </cell>
          <cell r="Z14">
            <v>1622.0990773676713</v>
          </cell>
          <cell r="AA14">
            <v>1709.2392519958003</v>
          </cell>
          <cell r="AB14">
            <v>1714.2083513769139</v>
          </cell>
          <cell r="AC14">
            <v>1189.0295751618632</v>
          </cell>
        </row>
        <row r="22">
          <cell r="I22">
            <v>2246.7799599999998</v>
          </cell>
          <cell r="J22">
            <v>2309.6897988799997</v>
          </cell>
          <cell r="K22">
            <v>2374.3611132486403</v>
          </cell>
          <cell r="L22">
            <v>2440.8432244196019</v>
          </cell>
          <cell r="M22">
            <v>2509.1868347033515</v>
          </cell>
          <cell r="N22">
            <v>3955.1274193465247</v>
          </cell>
          <cell r="O22">
            <v>4061.9158596688803</v>
          </cell>
          <cell r="P22">
            <v>4171.5875878799397</v>
          </cell>
          <cell r="Q22">
            <v>4284.2204527526983</v>
          </cell>
          <cell r="R22">
            <v>4399.8944049770207</v>
          </cell>
          <cell r="S22">
            <v>4518.6915539113998</v>
          </cell>
          <cell r="T22">
            <v>4645.2149174209189</v>
          </cell>
          <cell r="U22">
            <v>4775.2809351087044</v>
          </cell>
          <cell r="V22">
            <v>4908.9888012917481</v>
          </cell>
          <cell r="W22">
            <v>5046.4404877279176</v>
          </cell>
          <cell r="X22">
            <v>5187.7408213842991</v>
          </cell>
          <cell r="Y22">
            <v>5332.9975643830585</v>
          </cell>
          <cell r="Z22">
            <v>5482.3214961857848</v>
          </cell>
          <cell r="AA22">
            <v>5635.8264980789863</v>
          </cell>
          <cell r="AB22">
            <v>5793.6296400251986</v>
          </cell>
          <cell r="AC22">
            <v>5955.8512699459043</v>
          </cell>
        </row>
        <row r="24">
          <cell r="I24">
            <v>4833</v>
          </cell>
          <cell r="J24">
            <v>5342</v>
          </cell>
          <cell r="K24">
            <v>4763.5</v>
          </cell>
          <cell r="L24">
            <v>4406</v>
          </cell>
          <cell r="M24">
            <v>3637.0000000000009</v>
          </cell>
          <cell r="N24">
            <v>6624.6666666666697</v>
          </cell>
          <cell r="O24">
            <v>4599.3333333333339</v>
          </cell>
          <cell r="P24">
            <v>3794.8333333333335</v>
          </cell>
          <cell r="Q24">
            <v>3292.5</v>
          </cell>
          <cell r="R24">
            <v>5287.8333333333339</v>
          </cell>
          <cell r="S24">
            <v>6349.666666666667</v>
          </cell>
          <cell r="T24">
            <v>6883.6666666666661</v>
          </cell>
          <cell r="U24">
            <v>5573</v>
          </cell>
          <cell r="V24">
            <v>4725.6666666666661</v>
          </cell>
          <cell r="W24">
            <v>4087</v>
          </cell>
          <cell r="X24">
            <v>5587.6666666666661</v>
          </cell>
          <cell r="Y24">
            <v>5901.8333333333339</v>
          </cell>
          <cell r="Z24">
            <v>6125.8333333333339</v>
          </cell>
          <cell r="AA24">
            <v>3898.4999999999995</v>
          </cell>
          <cell r="AB24">
            <v>2956.1666666666665</v>
          </cell>
          <cell r="AC24">
            <v>2457.833333333333</v>
          </cell>
        </row>
        <row r="25">
          <cell r="I25">
            <v>723.45</v>
          </cell>
          <cell r="J25">
            <v>743.70659999999998</v>
          </cell>
          <cell r="K25">
            <v>764.53038480000009</v>
          </cell>
          <cell r="L25">
            <v>785.93723557440001</v>
          </cell>
          <cell r="M25">
            <v>807.9434781704831</v>
          </cell>
          <cell r="N25">
            <v>2890.8930049010628</v>
          </cell>
          <cell r="O25">
            <v>2944.345895663178</v>
          </cell>
          <cell r="P25">
            <v>2967.5970615304186</v>
          </cell>
          <cell r="Q25">
            <v>2811.9639255775264</v>
          </cell>
          <cell r="R25">
            <v>3064.1107727510425</v>
          </cell>
          <cell r="S25">
            <v>3013.7579362196548</v>
          </cell>
          <cell r="T25">
            <v>3135.429960083824</v>
          </cell>
          <cell r="U25">
            <v>3197.1314104979501</v>
          </cell>
          <cell r="V25">
            <v>3228.899936859943</v>
          </cell>
          <cell r="W25">
            <v>3082.0615103798009</v>
          </cell>
          <cell r="X25">
            <v>3343.2892310733178</v>
          </cell>
          <cell r="Y25">
            <v>3036.9159572328558</v>
          </cell>
          <cell r="Z25">
            <v>2467.1213632213203</v>
          </cell>
          <cell r="AA25">
            <v>2527.0139344660874</v>
          </cell>
          <cell r="AB25">
            <v>2577.4354115565075</v>
          </cell>
          <cell r="AC25">
            <v>2566.0657070546599</v>
          </cell>
        </row>
        <row r="26">
          <cell r="I26">
            <v>4372.6861080000008</v>
          </cell>
          <cell r="J26">
            <v>4495.1213190240014</v>
          </cell>
          <cell r="K26">
            <v>4620.9847159566725</v>
          </cell>
          <cell r="L26">
            <v>4750.3722880034602</v>
          </cell>
          <cell r="M26">
            <v>4883.382712067556</v>
          </cell>
          <cell r="N26">
            <v>4768.7091831358648</v>
          </cell>
          <cell r="O26">
            <v>4897.4643310805322</v>
          </cell>
          <cell r="P26">
            <v>5029.6958680197058</v>
          </cell>
          <cell r="Q26">
            <v>5165.4976564562385</v>
          </cell>
          <cell r="R26">
            <v>5304.9660931805556</v>
          </cell>
          <cell r="S26">
            <v>5448.2001776964307</v>
          </cell>
          <cell r="T26">
            <v>5600.7497826719309</v>
          </cell>
          <cell r="U26">
            <v>5757.5707765867446</v>
          </cell>
          <cell r="V26">
            <v>5918.7827583311737</v>
          </cell>
          <cell r="W26">
            <v>6084.5086755644479</v>
          </cell>
          <cell r="X26">
            <v>6254.8749184802527</v>
          </cell>
          <cell r="Y26">
            <v>6430.0114161976999</v>
          </cell>
          <cell r="Z26">
            <v>6610.0517358512352</v>
          </cell>
          <cell r="AA26">
            <v>6795.1331844550696</v>
          </cell>
          <cell r="AB26">
            <v>6985.396913619812</v>
          </cell>
          <cell r="AC26">
            <v>7180.9880272011669</v>
          </cell>
        </row>
        <row r="28">
          <cell r="I28">
            <v>470.15042273639233</v>
          </cell>
          <cell r="J28">
            <v>378.91289345995858</v>
          </cell>
          <cell r="K28">
            <v>554.06635561346548</v>
          </cell>
          <cell r="L28">
            <v>408.42399663236506</v>
          </cell>
          <cell r="M28">
            <v>495.10260026624394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30">
          <cell r="I30">
            <v>1530</v>
          </cell>
          <cell r="J30">
            <v>1563.6600000000005</v>
          </cell>
          <cell r="K30">
            <v>1601.1878399999996</v>
          </cell>
          <cell r="L30">
            <v>1639.6163481600004</v>
          </cell>
          <cell r="M30">
            <v>1677.3275241676799</v>
          </cell>
          <cell r="N30">
            <v>1814.575523617109</v>
          </cell>
          <cell r="O30">
            <v>1863.5690627547708</v>
          </cell>
          <cell r="P30">
            <v>1913.8854274491496</v>
          </cell>
          <cell r="Q30">
            <v>1965.5603339902764</v>
          </cell>
          <cell r="R30">
            <v>2018.6304630080137</v>
          </cell>
          <cell r="S30">
            <v>2073.13348550923</v>
          </cell>
          <cell r="T30">
            <v>2131.1812231034887</v>
          </cell>
          <cell r="U30">
            <v>2190.8542973503863</v>
          </cell>
          <cell r="V30">
            <v>2252.1982176761971</v>
          </cell>
          <cell r="W30">
            <v>2315.2597677711306</v>
          </cell>
          <cell r="X30">
            <v>2380.0870412687223</v>
          </cell>
          <cell r="Y30">
            <v>2446.7294784242467</v>
          </cell>
          <cell r="Z30">
            <v>2515.2379038201257</v>
          </cell>
          <cell r="AA30">
            <v>2585.6645651270892</v>
          </cell>
          <cell r="AB30">
            <v>2658.0631729506476</v>
          </cell>
          <cell r="AC30">
            <v>2732.4889417932659</v>
          </cell>
        </row>
        <row r="31">
          <cell r="I31">
            <v>1151</v>
          </cell>
          <cell r="J31">
            <v>1183.2279999999998</v>
          </cell>
          <cell r="K31">
            <v>1216.3583840000001</v>
          </cell>
          <cell r="L31">
            <v>1250.4164187520003</v>
          </cell>
          <cell r="M31">
            <v>1285.4280784770558</v>
          </cell>
          <cell r="N31">
            <v>2176.1841630136764</v>
          </cell>
          <cell r="O31">
            <v>2205.562649214361</v>
          </cell>
          <cell r="P31">
            <v>2235.3377449787549</v>
          </cell>
          <cell r="Q31">
            <v>2265.5148045359683</v>
          </cell>
          <cell r="R31">
            <v>2296.0992543972043</v>
          </cell>
          <cell r="S31">
            <v>2327.0965943315668</v>
          </cell>
          <cell r="T31">
            <v>2359.6759466522085</v>
          </cell>
          <cell r="U31">
            <v>2392.7114099053397</v>
          </cell>
          <cell r="V31">
            <v>2426.2093696440143</v>
          </cell>
          <cell r="W31">
            <v>2460.1763008190305</v>
          </cell>
          <cell r="X31">
            <v>2494.6187690304969</v>
          </cell>
          <cell r="Y31">
            <v>2529.5434317969239</v>
          </cell>
          <cell r="Z31">
            <v>2564.9570398420806</v>
          </cell>
          <cell r="AA31">
            <v>2600.8664383998698</v>
          </cell>
          <cell r="AB31">
            <v>2637.2785685374679</v>
          </cell>
          <cell r="AC31">
            <v>2674.2004684969925</v>
          </cell>
        </row>
        <row r="32">
          <cell r="I32">
            <v>228</v>
          </cell>
          <cell r="J32">
            <v>240</v>
          </cell>
          <cell r="K32">
            <v>252</v>
          </cell>
          <cell r="L32">
            <v>264</v>
          </cell>
          <cell r="M32">
            <v>276</v>
          </cell>
          <cell r="N32">
            <v>552</v>
          </cell>
          <cell r="O32">
            <v>576</v>
          </cell>
          <cell r="P32">
            <v>600</v>
          </cell>
          <cell r="Q32">
            <v>624</v>
          </cell>
          <cell r="R32">
            <v>648</v>
          </cell>
          <cell r="S32">
            <v>672</v>
          </cell>
          <cell r="T32">
            <v>696</v>
          </cell>
          <cell r="U32">
            <v>720</v>
          </cell>
          <cell r="V32">
            <v>744</v>
          </cell>
          <cell r="W32">
            <v>768</v>
          </cell>
          <cell r="X32">
            <v>792</v>
          </cell>
          <cell r="Y32">
            <v>816</v>
          </cell>
          <cell r="Z32">
            <v>840</v>
          </cell>
          <cell r="AA32">
            <v>864</v>
          </cell>
          <cell r="AB32">
            <v>888</v>
          </cell>
          <cell r="AC32">
            <v>912</v>
          </cell>
        </row>
        <row r="33">
          <cell r="I33">
            <v>816</v>
          </cell>
          <cell r="J33">
            <v>833.95199999999988</v>
          </cell>
          <cell r="K33">
            <v>853.96684800000003</v>
          </cell>
          <cell r="L33">
            <v>874.46205235200023</v>
          </cell>
          <cell r="M33">
            <v>894.5746795560957</v>
          </cell>
          <cell r="N33">
            <v>1977.6797333027475</v>
          </cell>
          <cell r="O33">
            <v>2031.0770861019216</v>
          </cell>
          <cell r="P33">
            <v>2085.9161674266734</v>
          </cell>
          <cell r="Q33">
            <v>2142.2359039471935</v>
          </cell>
          <cell r="R33">
            <v>2200.0762733537672</v>
          </cell>
          <cell r="S33">
            <v>2259.4783327343189</v>
          </cell>
          <cell r="T33">
            <v>2322.7437260508796</v>
          </cell>
          <cell r="U33">
            <v>2387.7805503803047</v>
          </cell>
          <cell r="V33">
            <v>2454.6384057909531</v>
          </cell>
          <cell r="W33">
            <v>2523.3682811530998</v>
          </cell>
          <cell r="X33">
            <v>2594.0225930253869</v>
          </cell>
          <cell r="Y33">
            <v>2666.6552256300979</v>
          </cell>
          <cell r="Z33">
            <v>2741.3215719477407</v>
          </cell>
          <cell r="AA33">
            <v>2847.0348918608229</v>
          </cell>
          <cell r="AB33">
            <v>2929.847868832926</v>
          </cell>
          <cell r="AC33">
            <v>3013.8596091602481</v>
          </cell>
        </row>
        <row r="34">
          <cell r="I34">
            <v>192</v>
          </cell>
          <cell r="J34">
            <v>196.22400000000002</v>
          </cell>
          <cell r="K34">
            <v>200.93337600000004</v>
          </cell>
          <cell r="L34">
            <v>192</v>
          </cell>
          <cell r="M34">
            <v>196.41599999999997</v>
          </cell>
          <cell r="N34">
            <v>241.94340314894791</v>
          </cell>
          <cell r="O34">
            <v>248.47587503396949</v>
          </cell>
          <cell r="P34">
            <v>255.18472365988663</v>
          </cell>
          <cell r="Q34">
            <v>262.07471119870354</v>
          </cell>
          <cell r="R34">
            <v>269.15072840106853</v>
          </cell>
          <cell r="S34">
            <v>276.41779806789737</v>
          </cell>
          <cell r="T34">
            <v>284.15749641379853</v>
          </cell>
          <cell r="U34">
            <v>292.11390631338492</v>
          </cell>
          <cell r="V34">
            <v>300.2930956901597</v>
          </cell>
          <cell r="W34">
            <v>308.70130236948415</v>
          </cell>
          <cell r="X34">
            <v>317.34493883582974</v>
          </cell>
          <cell r="Y34">
            <v>326.230597123233</v>
          </cell>
          <cell r="Z34">
            <v>335.36505384268355</v>
          </cell>
          <cell r="AA34">
            <v>344.75527535027868</v>
          </cell>
          <cell r="AB34">
            <v>354.40842306008648</v>
          </cell>
          <cell r="AC34">
            <v>364.33185890576891</v>
          </cell>
        </row>
        <row r="35">
          <cell r="I35">
            <v>365.49199999999996</v>
          </cell>
          <cell r="J35">
            <v>375.725776</v>
          </cell>
          <cell r="K35">
            <v>386.246097728</v>
          </cell>
          <cell r="L35">
            <v>397.06098846438408</v>
          </cell>
          <cell r="M35">
            <v>408.17869614138681</v>
          </cell>
          <cell r="N35">
            <v>725.8302094468437</v>
          </cell>
          <cell r="O35">
            <v>745.42762510190846</v>
          </cell>
          <cell r="P35">
            <v>765.55417097965994</v>
          </cell>
          <cell r="Q35">
            <v>786.22413359611073</v>
          </cell>
          <cell r="R35">
            <v>807.45218520320566</v>
          </cell>
          <cell r="S35">
            <v>829.2533942036921</v>
          </cell>
          <cell r="T35">
            <v>852.47248924139546</v>
          </cell>
          <cell r="U35">
            <v>876.34171894015458</v>
          </cell>
          <cell r="V35">
            <v>900.87928707047888</v>
          </cell>
          <cell r="W35">
            <v>926.10390710845229</v>
          </cell>
          <cell r="X35">
            <v>952.03481650748893</v>
          </cell>
          <cell r="Y35">
            <v>978.69179136969865</v>
          </cell>
          <cell r="Z35">
            <v>1006.0951615280502</v>
          </cell>
          <cell r="AA35">
            <v>1034.2658260508356</v>
          </cell>
          <cell r="AB35">
            <v>1063.2252691802589</v>
          </cell>
          <cell r="AC35">
            <v>1092.9955767173062</v>
          </cell>
        </row>
        <row r="36">
          <cell r="I36">
            <v>935.06000000000006</v>
          </cell>
          <cell r="J36">
            <v>939.13900079999974</v>
          </cell>
          <cell r="K36">
            <v>946.91225681919991</v>
          </cell>
          <cell r="L36">
            <v>969.63815098286091</v>
          </cell>
          <cell r="M36">
            <v>991.93982845546657</v>
          </cell>
          <cell r="N36">
            <v>846.80191102131766</v>
          </cell>
          <cell r="O36">
            <v>869.6655626188932</v>
          </cell>
          <cell r="P36">
            <v>893.14653280960329</v>
          </cell>
          <cell r="Q36">
            <v>917.26148919546245</v>
          </cell>
          <cell r="R36">
            <v>942.02754940373984</v>
          </cell>
          <cell r="S36">
            <v>967.46229323764078</v>
          </cell>
          <cell r="T36">
            <v>994.55123744829473</v>
          </cell>
          <cell r="U36">
            <v>1022.398672096847</v>
          </cell>
          <cell r="V36">
            <v>1051.0258349155588</v>
          </cell>
          <cell r="W36">
            <v>1080.4545582931944</v>
          </cell>
          <cell r="X36">
            <v>1110.7072859254038</v>
          </cell>
          <cell r="Y36">
            <v>1141.8070899313152</v>
          </cell>
          <cell r="Z36">
            <v>1173.7776884493921</v>
          </cell>
          <cell r="AA36">
            <v>1206.6434637259752</v>
          </cell>
          <cell r="AB36">
            <v>1240.4294807103024</v>
          </cell>
          <cell r="AC36">
            <v>1275.1615061701909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-1155.3333333333333</v>
          </cell>
          <cell r="O37">
            <v>-1184.6666666666665</v>
          </cell>
          <cell r="P37">
            <v>-1214.6666666666665</v>
          </cell>
          <cell r="Q37">
            <v>-622.33333333333326</v>
          </cell>
          <cell r="R37">
            <v>-886.2</v>
          </cell>
          <cell r="S37">
            <v>-1099.3333333333333</v>
          </cell>
          <cell r="T37">
            <v>-1324.9953053201884</v>
          </cell>
          <cell r="U37">
            <v>-1357.432391072582</v>
          </cell>
          <cell r="V37">
            <v>-1390.6635660778834</v>
          </cell>
          <cell r="W37">
            <v>-1424.7082703605879</v>
          </cell>
          <cell r="X37">
            <v>-802.77253092003377</v>
          </cell>
          <cell r="Y37">
            <v>-1046.7228926377722</v>
          </cell>
          <cell r="Z37">
            <v>-1302.1363927563882</v>
          </cell>
          <cell r="AA37">
            <v>-1569.4280842529834</v>
          </cell>
          <cell r="AB37">
            <v>-1607.8491059326236</v>
          </cell>
          <cell r="AC37">
            <v>-1647.2107090391664</v>
          </cell>
        </row>
        <row r="39">
          <cell r="I39">
            <v>4028.0374999999995</v>
          </cell>
          <cell r="J39">
            <v>4107.0884374999987</v>
          </cell>
          <cell r="K39">
            <v>4188.1156484374978</v>
          </cell>
          <cell r="L39">
            <v>4271.1685396484372</v>
          </cell>
          <cell r="M39">
            <v>4356.2977531396464</v>
          </cell>
          <cell r="N39">
            <v>5214.609986689803</v>
          </cell>
          <cell r="O39">
            <v>5316.6281235070628</v>
          </cell>
          <cell r="P39">
            <v>5416.6988611357028</v>
          </cell>
          <cell r="Q39">
            <v>5514.3045894028273</v>
          </cell>
          <cell r="R39">
            <v>5608.8769031423535</v>
          </cell>
          <cell r="S39">
            <v>5699.7925934278719</v>
          </cell>
          <cell r="T39">
            <v>5795.9793509724295</v>
          </cell>
          <cell r="U39">
            <v>5887.4144623912571</v>
          </cell>
          <cell r="V39">
            <v>5973.2495631507527</v>
          </cell>
          <cell r="W39">
            <v>6052.5553008445722</v>
          </cell>
          <cell r="X39">
            <v>6124.3148741092273</v>
          </cell>
          <cell r="Y39">
            <v>6187.4170989360764</v>
          </cell>
          <cell r="Z39">
            <v>6240.6489695411565</v>
          </cell>
          <cell r="AA39">
            <v>6282.6876787488</v>
          </cell>
          <cell r="AB39">
            <v>6312.0920604948797</v>
          </cell>
          <cell r="AC39">
            <v>6327.2934145515155</v>
          </cell>
        </row>
        <row r="40">
          <cell r="I40">
            <v>1530</v>
          </cell>
          <cell r="J40">
            <v>1563.6599999999999</v>
          </cell>
          <cell r="K40">
            <v>1601.1878400000001</v>
          </cell>
          <cell r="L40">
            <v>1639.6163481600001</v>
          </cell>
          <cell r="M40">
            <v>1677.3275241676802</v>
          </cell>
          <cell r="N40">
            <v>1814.575523617109</v>
          </cell>
          <cell r="O40">
            <v>1863.5690627547708</v>
          </cell>
          <cell r="P40">
            <v>1913.8854274491496</v>
          </cell>
          <cell r="Q40">
            <v>1965.5603339902764</v>
          </cell>
          <cell r="R40">
            <v>2018.6304630080137</v>
          </cell>
          <cell r="S40">
            <v>2073.13348550923</v>
          </cell>
          <cell r="T40">
            <v>2131.1812231034887</v>
          </cell>
          <cell r="U40">
            <v>2190.8542973503863</v>
          </cell>
          <cell r="V40">
            <v>2252.1982176761971</v>
          </cell>
          <cell r="W40">
            <v>2315.2597677711306</v>
          </cell>
          <cell r="X40">
            <v>2380.0870412687223</v>
          </cell>
          <cell r="Y40">
            <v>2446.7294784242467</v>
          </cell>
          <cell r="Z40">
            <v>2515.2379038201257</v>
          </cell>
          <cell r="AA40">
            <v>2585.6645651270892</v>
          </cell>
          <cell r="AB40">
            <v>2658.0631729506476</v>
          </cell>
          <cell r="AC40">
            <v>2732.4889417932659</v>
          </cell>
        </row>
        <row r="44">
          <cell r="I44">
            <v>155286.21353992261</v>
          </cell>
          <cell r="J44">
            <v>166091.69520595839</v>
          </cell>
          <cell r="K44">
            <v>168146.04673022713</v>
          </cell>
          <cell r="L44">
            <v>175829.73567250033</v>
          </cell>
          <cell r="M44">
            <v>182565.60298938959</v>
          </cell>
          <cell r="N44">
            <v>194415.43664376522</v>
          </cell>
          <cell r="O44">
            <v>200161.92376496486</v>
          </cell>
          <cell r="P44">
            <v>205460.25827592687</v>
          </cell>
          <cell r="Q44">
            <v>202990.23589075694</v>
          </cell>
          <cell r="R44">
            <v>211093.89396288863</v>
          </cell>
          <cell r="S44">
            <v>219580.53784101713</v>
          </cell>
          <cell r="T44">
            <v>228413.11209704261</v>
          </cell>
          <cell r="U44">
            <v>234697.94246263383</v>
          </cell>
          <cell r="V44">
            <v>241680.53684279841</v>
          </cell>
          <cell r="W44">
            <v>185259.07963948304</v>
          </cell>
          <cell r="X44">
            <v>192087.56300983607</v>
          </cell>
          <cell r="Y44">
            <v>200509.15722203994</v>
          </cell>
          <cell r="Z44">
            <v>206490.50737960127</v>
          </cell>
          <cell r="AA44">
            <v>211778.09603085346</v>
          </cell>
          <cell r="AB44">
            <v>216955.92696881731</v>
          </cell>
          <cell r="AC44">
            <v>214512.13006369994</v>
          </cell>
        </row>
        <row r="52">
          <cell r="J52">
            <v>39300.023600000008</v>
          </cell>
          <cell r="K52">
            <v>37395.613799999999</v>
          </cell>
          <cell r="L52">
            <v>35263.603000000003</v>
          </cell>
          <cell r="M52">
            <v>33043.765399999997</v>
          </cell>
          <cell r="N52">
            <v>29952.400975000004</v>
          </cell>
          <cell r="O52">
            <v>25556.063774999999</v>
          </cell>
          <cell r="P52">
            <v>20617.815175</v>
          </cell>
          <cell r="Q52">
            <v>15576.462374999999</v>
          </cell>
          <cell r="R52">
            <v>10446.821574999998</v>
          </cell>
          <cell r="S52">
            <v>4851.737975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I53">
            <v>-1942.8594447047665</v>
          </cell>
          <cell r="J53">
            <v>-1645.5984374584996</v>
          </cell>
          <cell r="K53">
            <v>-1922.7405428471066</v>
          </cell>
          <cell r="L53">
            <v>-2585.3992053122402</v>
          </cell>
          <cell r="M53">
            <v>-3271.5010494036214</v>
          </cell>
          <cell r="N53">
            <v>-1657.8415723612891</v>
          </cell>
          <cell r="O53">
            <v>-1592.6922795756493</v>
          </cell>
          <cell r="P53">
            <v>-1703.5788210396117</v>
          </cell>
          <cell r="Q53">
            <v>-1794.9093760631633</v>
          </cell>
          <cell r="R53">
            <v>-1721.3177413018525</v>
          </cell>
          <cell r="S53">
            <v>-1637.3169666435674</v>
          </cell>
          <cell r="T53">
            <v>-1544.335921012351</v>
          </cell>
          <cell r="U53">
            <v>-1544.335921012351</v>
          </cell>
          <cell r="V53">
            <v>-1544.335921012351</v>
          </cell>
          <cell r="W53">
            <v>-1544.335921012351</v>
          </cell>
          <cell r="X53">
            <v>-1544.335921012351</v>
          </cell>
          <cell r="Y53">
            <v>-1544.335921012351</v>
          </cell>
          <cell r="Z53">
            <v>-1544.335921012351</v>
          </cell>
          <cell r="AA53">
            <v>-1544.335921012351</v>
          </cell>
          <cell r="AB53">
            <v>-1544.335921012351</v>
          </cell>
          <cell r="AC53">
            <v>-1544.335921012351</v>
          </cell>
        </row>
        <row r="56">
          <cell r="I56">
            <v>26.367000000000001</v>
          </cell>
          <cell r="J56">
            <v>39.303330000000003</v>
          </cell>
          <cell r="K56">
            <v>38.248649999999998</v>
          </cell>
          <cell r="L56">
            <v>37.19397</v>
          </cell>
          <cell r="M56">
            <v>36.139290000000003</v>
          </cell>
          <cell r="N56">
            <v>41.552774999999997</v>
          </cell>
          <cell r="O56">
            <v>52.907085000000002</v>
          </cell>
          <cell r="P56">
            <v>50.270384999999997</v>
          </cell>
          <cell r="Q56">
            <v>54.101850000000006</v>
          </cell>
          <cell r="R56">
            <v>63.874140000000004</v>
          </cell>
          <cell r="S56">
            <v>104.932575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8">
          <cell r="J58">
            <v>17578</v>
          </cell>
          <cell r="K58">
            <v>17402.22</v>
          </cell>
          <cell r="L58">
            <v>16699.099999999999</v>
          </cell>
          <cell r="M58">
            <v>15995.98</v>
          </cell>
          <cell r="N58">
            <v>15292.86</v>
          </cell>
          <cell r="O58">
            <v>14501.85</v>
          </cell>
          <cell r="P58">
            <v>13271.39</v>
          </cell>
          <cell r="Q58">
            <v>11513.59</v>
          </cell>
          <cell r="R58">
            <v>9667.9</v>
          </cell>
          <cell r="S58">
            <v>7382.76</v>
          </cell>
          <cell r="T58">
            <v>3955.0499999999997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98">
          <cell r="I98">
            <v>20160</v>
          </cell>
        </row>
        <row r="99">
          <cell r="I99">
            <v>0</v>
          </cell>
        </row>
        <row r="109">
          <cell r="I109">
            <v>398720</v>
          </cell>
        </row>
        <row r="110">
          <cell r="I110">
            <v>220000</v>
          </cell>
        </row>
        <row r="135">
          <cell r="I135">
            <v>2861</v>
          </cell>
          <cell r="J135">
            <v>3623</v>
          </cell>
          <cell r="K135">
            <v>-4677.5000000000009</v>
          </cell>
          <cell r="L135">
            <v>1321.0000000000009</v>
          </cell>
          <cell r="M135">
            <v>904.00000000000182</v>
          </cell>
          <cell r="N135">
            <v>2345.1136853513217</v>
          </cell>
          <cell r="O135">
            <v>1171.7664691155442</v>
          </cell>
          <cell r="P135">
            <v>2287.5906833218014</v>
          </cell>
          <cell r="Q135">
            <v>-4853.6430967268225</v>
          </cell>
          <cell r="R135">
            <v>-105.81591342508545</v>
          </cell>
          <cell r="S135">
            <v>1335.0824959530837</v>
          </cell>
          <cell r="T135">
            <v>2951.5709506603525</v>
          </cell>
          <cell r="U135">
            <v>1928.9065293285094</v>
          </cell>
          <cell r="V135">
            <v>2809.4650724685707</v>
          </cell>
          <cell r="W135">
            <v>-8166.8256269696412</v>
          </cell>
          <cell r="X135">
            <v>-1289.5632054531588</v>
          </cell>
          <cell r="Y135">
            <v>1514.7553814902685</v>
          </cell>
          <cell r="Z135">
            <v>-556.50537065277422</v>
          </cell>
          <cell r="AA135">
            <v>569.37062381413307</v>
          </cell>
          <cell r="AB135">
            <v>1460.9487177173924</v>
          </cell>
          <cell r="AC135">
            <v>-5436.5374573114677</v>
          </cell>
        </row>
        <row r="147">
          <cell r="J147">
            <v>-106.71428571424622</v>
          </cell>
          <cell r="K147">
            <v>-106.71428571430442</v>
          </cell>
          <cell r="L147">
            <v>-106.71428571436263</v>
          </cell>
          <cell r="M147">
            <v>-106.71428571426077</v>
          </cell>
          <cell r="N147">
            <v>-100.15476190473419</v>
          </cell>
          <cell r="O147">
            <v>-100.0000000000291</v>
          </cell>
          <cell r="P147">
            <v>-100.0000000000291</v>
          </cell>
          <cell r="Q147">
            <v>-100</v>
          </cell>
          <cell r="R147">
            <v>-99.999999999970896</v>
          </cell>
          <cell r="S147">
            <v>-100</v>
          </cell>
          <cell r="T147">
            <v>-100</v>
          </cell>
          <cell r="U147">
            <v>-100</v>
          </cell>
          <cell r="V147">
            <v>-100</v>
          </cell>
          <cell r="W147">
            <v>-100</v>
          </cell>
          <cell r="X147">
            <v>-100</v>
          </cell>
          <cell r="Y147">
            <v>-100</v>
          </cell>
          <cell r="Z147">
            <v>-100</v>
          </cell>
          <cell r="AA147">
            <v>-100</v>
          </cell>
          <cell r="AB147">
            <v>-100</v>
          </cell>
          <cell r="AC147">
            <v>-100</v>
          </cell>
        </row>
        <row r="153">
          <cell r="J153">
            <v>-20160</v>
          </cell>
          <cell r="K153">
            <v>-22687.999999999996</v>
          </cell>
          <cell r="L153">
            <v>-23818.000000000029</v>
          </cell>
          <cell r="M153">
            <v>-28563.999999999982</v>
          </cell>
          <cell r="N153">
            <v>-45347.999999999993</v>
          </cell>
          <cell r="O153">
            <v>-52640</v>
          </cell>
          <cell r="P153">
            <v>-54022</v>
          </cell>
          <cell r="Q153">
            <v>-51800</v>
          </cell>
          <cell r="R153">
            <v>-54615.999999999993</v>
          </cell>
          <cell r="S153">
            <v>-65224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J154">
            <v>0</v>
          </cell>
          <cell r="K154">
            <v>-8800</v>
          </cell>
          <cell r="L154">
            <v>-8800</v>
          </cell>
          <cell r="M154">
            <v>-8800</v>
          </cell>
          <cell r="N154">
            <v>-8800</v>
          </cell>
          <cell r="O154">
            <v>-13200</v>
          </cell>
          <cell r="P154">
            <v>-22000</v>
          </cell>
          <cell r="Q154">
            <v>-22000</v>
          </cell>
          <cell r="R154">
            <v>-26400</v>
          </cell>
          <cell r="S154">
            <v>-35200</v>
          </cell>
          <cell r="T154">
            <v>-66000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55"/>
  <sheetViews>
    <sheetView tabSelected="1" topLeftCell="A79" zoomScale="75" workbookViewId="0">
      <selection activeCell="E94" sqref="E94"/>
    </sheetView>
  </sheetViews>
  <sheetFormatPr defaultRowHeight="12.75" outlineLevelRow="2" outlineLevelCol="1"/>
  <cols>
    <col min="1" max="1" width="30.7109375" style="2" customWidth="1"/>
    <col min="2" max="2" width="3.7109375" style="2" customWidth="1"/>
    <col min="3" max="3" width="9.7109375" style="2" customWidth="1"/>
    <col min="4" max="7" width="9.7109375" style="2" customWidth="1" outlineLevel="1"/>
    <col min="8" max="25" width="9.7109375" style="2" customWidth="1"/>
    <col min="26" max="16384" width="9.140625" style="4"/>
  </cols>
  <sheetData>
    <row r="2" spans="1:28">
      <c r="A2" s="1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8">
      <c r="A3" s="5"/>
    </row>
    <row r="4" spans="1:28">
      <c r="A4" s="5"/>
    </row>
    <row r="5" spans="1:28" ht="13.5" thickBot="1">
      <c r="A5" s="6" t="s">
        <v>1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</row>
    <row r="6" spans="1:28">
      <c r="A6" s="8"/>
      <c r="B6" s="9"/>
      <c r="C6" s="9"/>
      <c r="D6" s="9"/>
      <c r="E6" s="9"/>
      <c r="F6" s="10"/>
      <c r="G6" s="10"/>
      <c r="H6" s="11"/>
      <c r="I6" s="12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8">
      <c r="A7" s="8"/>
      <c r="B7" s="9"/>
      <c r="C7" s="9"/>
      <c r="D7" s="9"/>
      <c r="I7" s="11"/>
      <c r="J7" s="1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8">
      <c r="A8" s="5" t="s">
        <v>2</v>
      </c>
      <c r="B8" s="11"/>
      <c r="C8" s="11"/>
      <c r="D8" s="11"/>
      <c r="Z8" s="13"/>
      <c r="AA8" s="13"/>
      <c r="AB8" s="13"/>
    </row>
    <row r="9" spans="1:28">
      <c r="A9" s="14" t="s">
        <v>3</v>
      </c>
      <c r="B9" s="11"/>
      <c r="C9" s="11"/>
      <c r="D9" s="11"/>
      <c r="Z9" s="13"/>
      <c r="AA9" s="13"/>
      <c r="AB9" s="13"/>
    </row>
    <row r="10" spans="1:28">
      <c r="A10" s="15" t="s">
        <v>4</v>
      </c>
      <c r="B10" s="11"/>
      <c r="C10" s="11"/>
      <c r="D10" s="3"/>
      <c r="E10" s="16">
        <f>SUM([1]Consolidated!I9:I12)</f>
        <v>302233.3604046281</v>
      </c>
      <c r="F10" s="16">
        <f>SUM([1]Consolidated!J9:J12)</f>
        <v>314916.49473066704</v>
      </c>
      <c r="G10" s="16">
        <f>SUM([1]Consolidated!K9:K12)</f>
        <v>316970.11403177981</v>
      </c>
      <c r="H10" s="16">
        <f>SUM([1]Consolidated!L9:L12)</f>
        <v>336236.0187294425</v>
      </c>
      <c r="I10" s="16">
        <f>SUM([1]Consolidated!M9:M12)</f>
        <v>349315.9266856953</v>
      </c>
      <c r="J10" s="16">
        <f>SUM([1]Consolidated!N9:N12)</f>
        <v>353926.79540736775</v>
      </c>
      <c r="K10" s="16">
        <f>SUM([1]Consolidated!O9:O12)</f>
        <v>365865.54162458621</v>
      </c>
      <c r="L10" s="16">
        <f>SUM([1]Consolidated!P9:P12)</f>
        <v>377103.94714052376</v>
      </c>
      <c r="M10" s="16">
        <f>SUM([1]Consolidated!Q9:Q12)</f>
        <v>368868.76231711509</v>
      </c>
      <c r="N10" s="16">
        <f>SUM([1]Consolidated!R9:R12)</f>
        <v>392158.16932915279</v>
      </c>
      <c r="O10" s="16">
        <f>SUM([1]Consolidated!S9:S12)</f>
        <v>409581.30865645502</v>
      </c>
      <c r="P10" s="16">
        <f>SUM([1]Consolidated!T9:T12)</f>
        <v>329711.26035156078</v>
      </c>
      <c r="Q10" s="16">
        <f>SUM([1]Consolidated!U9:U12)</f>
        <v>130704.46261061951</v>
      </c>
      <c r="R10" s="16">
        <f>SUM([1]Consolidated!V9:V12)</f>
        <v>132812.68959512364</v>
      </c>
      <c r="S10" s="16">
        <f>SUM([1]Consolidated!W9:W12)</f>
        <v>126021.62004267666</v>
      </c>
      <c r="T10" s="16">
        <f>SUM([1]Consolidated!X9:X12)</f>
        <v>139860.78233060151</v>
      </c>
      <c r="U10" s="16">
        <f>SUM([1]Consolidated!Y9:Y12)</f>
        <v>101639.22935478346</v>
      </c>
      <c r="V10" s="16">
        <f>SUM([1]Consolidated!Z9:Z12)</f>
        <v>10767.966111013224</v>
      </c>
      <c r="W10" s="16">
        <f>SUM([1]Consolidated!AA9:AA12)</f>
        <v>11066.591925859262</v>
      </c>
      <c r="X10" s="16">
        <f>SUM([1]Consolidated!AB9:AB12)</f>
        <v>11256.870743366841</v>
      </c>
      <c r="Y10" s="16">
        <f>SUM([1]Consolidated!AC9:AC12)</f>
        <v>10729.351448036938</v>
      </c>
      <c r="Z10" s="13"/>
      <c r="AA10" s="13"/>
      <c r="AB10" s="13"/>
    </row>
    <row r="11" spans="1:28">
      <c r="A11" s="15" t="s">
        <v>5</v>
      </c>
      <c r="B11" s="11"/>
      <c r="C11" s="11"/>
      <c r="D11" s="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3"/>
      <c r="AA11" s="13"/>
      <c r="AB11" s="13"/>
    </row>
    <row r="12" spans="1:28">
      <c r="A12" s="15" t="s">
        <v>6</v>
      </c>
      <c r="B12" s="11"/>
      <c r="C12" s="11"/>
      <c r="D12" s="3"/>
      <c r="E12" s="16">
        <f>+[1]Consolidated!I14-[1]Consolidated!I37</f>
        <v>4668.3</v>
      </c>
      <c r="F12" s="16">
        <f>+[1]Consolidated!J14-[1]Consolidated!J37</f>
        <v>4668.3</v>
      </c>
      <c r="G12" s="16">
        <f>+[1]Consolidated!K14-[1]Consolidated!K37</f>
        <v>4668.3</v>
      </c>
      <c r="H12" s="16">
        <f>+[1]Consolidated!L14-[1]Consolidated!L37</f>
        <v>4736.3223776223776</v>
      </c>
      <c r="I12" s="16">
        <f>+[1]Consolidated!M14-[1]Consolidated!M37</f>
        <v>4804.3447552447542</v>
      </c>
      <c r="J12" s="16">
        <f>+[1]Consolidated!N14-[1]Consolidated!N37</f>
        <v>5225.300988017726</v>
      </c>
      <c r="K12" s="16">
        <f>+[1]Consolidated!O14-[1]Consolidated!O37</f>
        <v>5355.4469811608888</v>
      </c>
      <c r="L12" s="16">
        <f>+[1]Consolidated!P14-[1]Consolidated!P37</f>
        <v>5427.5013909270074</v>
      </c>
      <c r="M12" s="16">
        <f>+[1]Consolidated!Q14-[1]Consolidated!Q37</f>
        <v>4496.4011930869583</v>
      </c>
      <c r="N12" s="16">
        <f>+[1]Consolidated!R14-[1]Consolidated!R37</f>
        <v>5280.1214285742944</v>
      </c>
      <c r="O12" s="16">
        <f>+[1]Consolidated!S14-[1]Consolidated!S37</f>
        <v>5369.87891800744</v>
      </c>
      <c r="P12" s="16">
        <f>+[1]Consolidated!T14-[1]Consolidated!T37</f>
        <v>4664.5577818079109</v>
      </c>
      <c r="Q12" s="16">
        <f>+[1]Consolidated!U14-[1]Consolidated!U37</f>
        <v>2805.6845003909089</v>
      </c>
      <c r="R12" s="16">
        <f>+[1]Consolidated!V14-[1]Consolidated!V37</f>
        <v>2843.1260331045937</v>
      </c>
      <c r="S12" s="16">
        <f>+[1]Consolidated!W14-[1]Consolidated!W37</f>
        <v>2432.1825535888306</v>
      </c>
      <c r="T12" s="16">
        <f>+[1]Consolidated!X14-[1]Consolidated!X37</f>
        <v>2376.1158984125218</v>
      </c>
      <c r="U12" s="16">
        <f>+[1]Consolidated!Y14-[1]Consolidated!Y37</f>
        <v>2427.2423263392484</v>
      </c>
      <c r="V12" s="16">
        <f>+[1]Consolidated!Z14-[1]Consolidated!Z37</f>
        <v>2924.2354701240592</v>
      </c>
      <c r="W12" s="16">
        <f>+[1]Consolidated!AA14-[1]Consolidated!AA37</f>
        <v>3278.6673362487836</v>
      </c>
      <c r="X12" s="16">
        <f>+[1]Consolidated!AB14-[1]Consolidated!AB37</f>
        <v>3322.0574573095373</v>
      </c>
      <c r="Y12" s="16">
        <f>+[1]Consolidated!AC14-[1]Consolidated!AC37</f>
        <v>2836.2402842010297</v>
      </c>
      <c r="Z12" s="13"/>
      <c r="AA12" s="13"/>
      <c r="AB12" s="13"/>
    </row>
    <row r="13" spans="1:28">
      <c r="A13" s="4"/>
      <c r="B13" s="11"/>
      <c r="C13" s="11"/>
      <c r="D13" s="11"/>
      <c r="Z13" s="13"/>
      <c r="AA13" s="13"/>
      <c r="AB13" s="13"/>
    </row>
    <row r="14" spans="1:28">
      <c r="A14" s="14" t="s">
        <v>7</v>
      </c>
      <c r="B14" s="11"/>
      <c r="C14" s="11"/>
      <c r="D14" s="11"/>
      <c r="Z14" s="13"/>
      <c r="AA14" s="13"/>
      <c r="AB14" s="13"/>
    </row>
    <row r="15" spans="1:28">
      <c r="A15" s="15" t="s">
        <v>4</v>
      </c>
      <c r="B15" s="11"/>
      <c r="C15" s="11"/>
      <c r="D15" s="3"/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3"/>
      <c r="AA15" s="13"/>
      <c r="AB15" s="13"/>
    </row>
    <row r="16" spans="1:28">
      <c r="A16" s="15" t="s">
        <v>8</v>
      </c>
      <c r="B16" s="11"/>
      <c r="C16" s="11"/>
      <c r="D16" s="3"/>
      <c r="E16" s="16">
        <f>+[1]Consolidated!I13</f>
        <v>987.85244808199741</v>
      </c>
      <c r="F16" s="16">
        <f>+[1]Consolidated!J13</f>
        <v>976.63914504199829</v>
      </c>
      <c r="G16" s="16">
        <f>+[1]Consolidated!K13</f>
        <v>976.63914504199829</v>
      </c>
      <c r="H16" s="16">
        <f>+[1]Consolidated!L13</f>
        <v>976.63914504199829</v>
      </c>
      <c r="I16" s="16">
        <f>+[1]Consolidated!M13</f>
        <v>987.85244808199741</v>
      </c>
      <c r="J16" s="16">
        <f>+[1]Consolidated!N13</f>
        <v>14352.913746422539</v>
      </c>
      <c r="K16" s="16">
        <f>+[1]Consolidated!O13</f>
        <v>15861.039030146152</v>
      </c>
      <c r="L16" s="16">
        <f>+[1]Consolidated!P13</f>
        <v>17281.214211465132</v>
      </c>
      <c r="M16" s="16">
        <f>+[1]Consolidated!Q13</f>
        <v>16414.390964814011</v>
      </c>
      <c r="N16" s="16">
        <f>+[1]Consolidated!R13</f>
        <v>19507.644677541</v>
      </c>
      <c r="O16" s="16">
        <f>+[1]Consolidated!S13</f>
        <v>23752.456076372448</v>
      </c>
      <c r="P16" s="16">
        <f>+[1]Consolidated!T13</f>
        <v>81229.344789200404</v>
      </c>
      <c r="Q16" s="16">
        <f>+[1]Consolidated!U13</f>
        <v>207482.35791926598</v>
      </c>
      <c r="R16" s="16">
        <f>+[1]Consolidated!V13</f>
        <v>214984.64174684658</v>
      </c>
      <c r="S16" s="16">
        <f>+[1]Consolidated!W13</f>
        <v>210622.91863766633</v>
      </c>
      <c r="T16" s="16">
        <f>+[1]Consolidated!X13</f>
        <v>217143.0672455419</v>
      </c>
      <c r="U16" s="16">
        <f>+[1]Consolidated!Y13</f>
        <v>268117.06085008261</v>
      </c>
      <c r="V16" s="16">
        <f>+[1]Consolidated!Z13</f>
        <v>355545.36208538146</v>
      </c>
      <c r="W16" s="16">
        <f>+[1]Consolidated!AA13</f>
        <v>366878.94316448935</v>
      </c>
      <c r="X16" s="16">
        <f>+[1]Consolidated!AB13</f>
        <v>377465.45355150447</v>
      </c>
      <c r="Y16" s="16">
        <f>+[1]Consolidated!AC13</f>
        <v>366013.98885314201</v>
      </c>
      <c r="Z16" s="13"/>
      <c r="AA16" s="13"/>
      <c r="AB16" s="13"/>
    </row>
    <row r="17" spans="1:28">
      <c r="A17" s="15" t="s">
        <v>9</v>
      </c>
      <c r="B17" s="11"/>
      <c r="C17" s="11"/>
      <c r="D17" s="3"/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3"/>
      <c r="AA17" s="13"/>
      <c r="AB17" s="13"/>
    </row>
    <row r="18" spans="1:28">
      <c r="A18" s="4"/>
      <c r="B18" s="11"/>
      <c r="C18" s="11"/>
      <c r="D18" s="11"/>
      <c r="Z18" s="13"/>
      <c r="AA18" s="13"/>
      <c r="AB18" s="13"/>
    </row>
    <row r="19" spans="1:28">
      <c r="A19" s="15" t="s">
        <v>10</v>
      </c>
      <c r="B19" s="11"/>
      <c r="C19" s="11"/>
      <c r="D19" s="18"/>
      <c r="E19" s="19">
        <f>-[1]Consolidated!I53</f>
        <v>1942.8594447047665</v>
      </c>
      <c r="F19" s="19">
        <f>-[1]Consolidated!J53</f>
        <v>1645.5984374584996</v>
      </c>
      <c r="G19" s="19">
        <f>-[1]Consolidated!K53</f>
        <v>1922.7405428471066</v>
      </c>
      <c r="H19" s="19">
        <f>-[1]Consolidated!L53</f>
        <v>2585.3992053122402</v>
      </c>
      <c r="I19" s="19">
        <f>-[1]Consolidated!M53</f>
        <v>3271.5010494036214</v>
      </c>
      <c r="J19" s="19">
        <f>-[1]Consolidated!N53</f>
        <v>1657.8415723612891</v>
      </c>
      <c r="K19" s="19">
        <f>-[1]Consolidated!O53</f>
        <v>1592.6922795756493</v>
      </c>
      <c r="L19" s="19">
        <f>-[1]Consolidated!P53</f>
        <v>1703.5788210396117</v>
      </c>
      <c r="M19" s="19">
        <f>-[1]Consolidated!Q53</f>
        <v>1794.9093760631633</v>
      </c>
      <c r="N19" s="19">
        <f>-[1]Consolidated!R53</f>
        <v>1721.3177413018525</v>
      </c>
      <c r="O19" s="19">
        <f>-[1]Consolidated!S53</f>
        <v>1637.3169666435674</v>
      </c>
      <c r="P19" s="19">
        <f>-[1]Consolidated!T53</f>
        <v>1544.335921012351</v>
      </c>
      <c r="Q19" s="19">
        <f>-[1]Consolidated!U53</f>
        <v>1544.335921012351</v>
      </c>
      <c r="R19" s="19">
        <f>-[1]Consolidated!V53</f>
        <v>1544.335921012351</v>
      </c>
      <c r="S19" s="19">
        <f>-[1]Consolidated!W53</f>
        <v>1544.335921012351</v>
      </c>
      <c r="T19" s="19">
        <f>-[1]Consolidated!X53</f>
        <v>1544.335921012351</v>
      </c>
      <c r="U19" s="19">
        <f>-[1]Consolidated!Y53</f>
        <v>1544.335921012351</v>
      </c>
      <c r="V19" s="19">
        <f>-[1]Consolidated!Z53</f>
        <v>1544.335921012351</v>
      </c>
      <c r="W19" s="19">
        <f>-[1]Consolidated!AA53</f>
        <v>1544.335921012351</v>
      </c>
      <c r="X19" s="19">
        <f>-[1]Consolidated!AB53</f>
        <v>1544.335921012351</v>
      </c>
      <c r="Y19" s="19">
        <f>-[1]Consolidated!AC53</f>
        <v>1544.335921012351</v>
      </c>
      <c r="Z19" s="13"/>
      <c r="AA19" s="13"/>
      <c r="AB19" s="13"/>
    </row>
    <row r="20" spans="1:28">
      <c r="A20" s="15" t="s">
        <v>11</v>
      </c>
      <c r="B20" s="11"/>
      <c r="C20" s="11"/>
      <c r="D20" s="3"/>
      <c r="E20" s="3">
        <f t="shared" ref="E20:Y20" si="1">SUM(E10:E19)</f>
        <v>309832.37229741487</v>
      </c>
      <c r="F20" s="3">
        <f t="shared" si="1"/>
        <v>322207.03231316752</v>
      </c>
      <c r="G20" s="3">
        <f t="shared" si="1"/>
        <v>324537.79371966887</v>
      </c>
      <c r="H20" s="3">
        <f t="shared" si="1"/>
        <v>344534.3794574191</v>
      </c>
      <c r="I20" s="3">
        <f t="shared" si="1"/>
        <v>358379.62493842567</v>
      </c>
      <c r="J20" s="3">
        <f t="shared" si="1"/>
        <v>375162.85171416932</v>
      </c>
      <c r="K20" s="3">
        <f t="shared" si="1"/>
        <v>388674.71991546889</v>
      </c>
      <c r="L20" s="3">
        <f t="shared" si="1"/>
        <v>401516.2415639555</v>
      </c>
      <c r="M20" s="3">
        <f t="shared" si="1"/>
        <v>391574.46385107917</v>
      </c>
      <c r="N20" s="3">
        <f t="shared" si="1"/>
        <v>418667.25317656994</v>
      </c>
      <c r="O20" s="3">
        <f t="shared" si="1"/>
        <v>440340.96061747847</v>
      </c>
      <c r="P20" s="3">
        <f t="shared" si="1"/>
        <v>417149.49884358142</v>
      </c>
      <c r="Q20" s="3">
        <f t="shared" si="1"/>
        <v>342536.8409512887</v>
      </c>
      <c r="R20" s="3">
        <f t="shared" si="1"/>
        <v>352184.79329608718</v>
      </c>
      <c r="S20" s="3">
        <f t="shared" si="1"/>
        <v>340621.05715494417</v>
      </c>
      <c r="T20" s="3">
        <f t="shared" si="1"/>
        <v>360924.3013955683</v>
      </c>
      <c r="U20" s="3">
        <f t="shared" si="1"/>
        <v>373727.86845221766</v>
      </c>
      <c r="V20" s="3">
        <f t="shared" si="1"/>
        <v>370781.89958753111</v>
      </c>
      <c r="W20" s="3">
        <f t="shared" si="1"/>
        <v>382768.53834760975</v>
      </c>
      <c r="X20" s="3">
        <f t="shared" si="1"/>
        <v>393588.7176731932</v>
      </c>
      <c r="Y20" s="3">
        <f t="shared" si="1"/>
        <v>381123.9165063923</v>
      </c>
      <c r="Z20" s="13"/>
      <c r="AA20" s="13"/>
      <c r="AB20" s="13"/>
    </row>
    <row r="21" spans="1:28">
      <c r="A21" s="15"/>
      <c r="AB21" s="20"/>
    </row>
    <row r="22" spans="1:28" ht="12" customHeight="1">
      <c r="D22" s="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8">
      <c r="A23" s="5" t="s">
        <v>12</v>
      </c>
      <c r="D23" s="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8">
      <c r="A24" s="15" t="s">
        <v>13</v>
      </c>
      <c r="D24" s="3"/>
      <c r="E24" s="16">
        <f>+[1]Consolidated!I44</f>
        <v>155286.21353992261</v>
      </c>
      <c r="F24" s="16">
        <f>+[1]Consolidated!J44</f>
        <v>166091.69520595839</v>
      </c>
      <c r="G24" s="16">
        <f>+[1]Consolidated!K44</f>
        <v>168146.04673022713</v>
      </c>
      <c r="H24" s="16">
        <f>+[1]Consolidated!L44</f>
        <v>175829.73567250033</v>
      </c>
      <c r="I24" s="16">
        <f>+[1]Consolidated!M44</f>
        <v>182565.60298938959</v>
      </c>
      <c r="J24" s="16">
        <f>+[1]Consolidated!N44</f>
        <v>194415.43664376522</v>
      </c>
      <c r="K24" s="16">
        <f>+[1]Consolidated!O44</f>
        <v>200161.92376496486</v>
      </c>
      <c r="L24" s="16">
        <f>+[1]Consolidated!P44</f>
        <v>205460.25827592687</v>
      </c>
      <c r="M24" s="16">
        <f>+[1]Consolidated!Q44</f>
        <v>202990.23589075694</v>
      </c>
      <c r="N24" s="16">
        <f>+[1]Consolidated!R44</f>
        <v>211093.89396288863</v>
      </c>
      <c r="O24" s="16">
        <f>+[1]Consolidated!S44</f>
        <v>219580.53784101713</v>
      </c>
      <c r="P24" s="16">
        <f>+[1]Consolidated!T44</f>
        <v>228413.11209704261</v>
      </c>
      <c r="Q24" s="16">
        <f>+[1]Consolidated!U44</f>
        <v>234697.94246263383</v>
      </c>
      <c r="R24" s="16">
        <f>+[1]Consolidated!V44</f>
        <v>241680.53684279841</v>
      </c>
      <c r="S24" s="16">
        <f>+[1]Consolidated!W44</f>
        <v>185259.07963948304</v>
      </c>
      <c r="T24" s="16">
        <f>+[1]Consolidated!X44</f>
        <v>192087.56300983607</v>
      </c>
      <c r="U24" s="16">
        <f>+[1]Consolidated!Y44</f>
        <v>200509.15722203994</v>
      </c>
      <c r="V24" s="16">
        <f>+[1]Consolidated!Z44</f>
        <v>206490.50737960127</v>
      </c>
      <c r="W24" s="16">
        <f>+[1]Consolidated!AA44</f>
        <v>211778.09603085346</v>
      </c>
      <c r="X24" s="16">
        <f>+[1]Consolidated!AB44</f>
        <v>216955.92696881731</v>
      </c>
      <c r="Y24" s="16">
        <f>+[1]Consolidated!AC44</f>
        <v>214512.13006369994</v>
      </c>
    </row>
    <row r="25" spans="1:28">
      <c r="A25" s="15" t="s">
        <v>14</v>
      </c>
      <c r="D25" s="3"/>
      <c r="E25" s="16">
        <f>+[1]Consolidated!I22+[1]Consolidated!I28+[1]Consolidated!I26+[1]Consolidated!I32</f>
        <v>7317.6164907363927</v>
      </c>
      <c r="F25" s="16">
        <f>+[1]Consolidated!J22+[1]Consolidated!J28+[1]Consolidated!J26+[1]Consolidated!J32</f>
        <v>7423.72401136396</v>
      </c>
      <c r="G25" s="16">
        <f>+[1]Consolidated!K22+[1]Consolidated!K28+[1]Consolidated!K26+[1]Consolidated!K32</f>
        <v>7801.4121848187788</v>
      </c>
      <c r="H25" s="16">
        <f>+[1]Consolidated!L22+[1]Consolidated!L28+[1]Consolidated!L26+[1]Consolidated!L32</f>
        <v>7863.639509055427</v>
      </c>
      <c r="I25" s="16">
        <f>+[1]Consolidated!M22+[1]Consolidated!M28+[1]Consolidated!M26+[1]Consolidated!M32</f>
        <v>8163.6721470371513</v>
      </c>
      <c r="J25" s="16">
        <f>+[1]Consolidated!N22+[1]Consolidated!N28+[1]Consolidated!N26+[1]Consolidated!N32</f>
        <v>9275.8366024823899</v>
      </c>
      <c r="K25" s="16">
        <f>+[1]Consolidated!O22+[1]Consolidated!O28+[1]Consolidated!O26+[1]Consolidated!O32</f>
        <v>9535.3801907494126</v>
      </c>
      <c r="L25" s="16">
        <f>+[1]Consolidated!P22+[1]Consolidated!P28+[1]Consolidated!P26+[1]Consolidated!P32</f>
        <v>9801.2834558996456</v>
      </c>
      <c r="M25" s="16">
        <f>+[1]Consolidated!Q22+[1]Consolidated!Q28+[1]Consolidated!Q26+[1]Consolidated!Q32</f>
        <v>10073.718109208938</v>
      </c>
      <c r="N25" s="16">
        <f>+[1]Consolidated!R22+[1]Consolidated!R28+[1]Consolidated!R26+[1]Consolidated!R32</f>
        <v>10352.860498157577</v>
      </c>
      <c r="O25" s="16">
        <f>+[1]Consolidated!S22+[1]Consolidated!S28+[1]Consolidated!S26+[1]Consolidated!S32</f>
        <v>10638.89173160783</v>
      </c>
      <c r="P25" s="16">
        <f>+[1]Consolidated!T22+[1]Consolidated!T28+[1]Consolidated!T26+[1]Consolidated!T32</f>
        <v>10941.964700092849</v>
      </c>
      <c r="Q25" s="16">
        <f>+[1]Consolidated!U22+[1]Consolidated!U28+[1]Consolidated!U26+[1]Consolidated!U32</f>
        <v>11252.85171169545</v>
      </c>
      <c r="R25" s="16">
        <f>+[1]Consolidated!V22+[1]Consolidated!V28+[1]Consolidated!V26+[1]Consolidated!V32</f>
        <v>11571.771559622921</v>
      </c>
      <c r="S25" s="16">
        <f>+[1]Consolidated!W22+[1]Consolidated!W28+[1]Consolidated!W26+[1]Consolidated!W32</f>
        <v>11898.949163292365</v>
      </c>
      <c r="T25" s="16">
        <f>+[1]Consolidated!X22+[1]Consolidated!X28+[1]Consolidated!X26+[1]Consolidated!X32</f>
        <v>12234.615739864552</v>
      </c>
      <c r="U25" s="16">
        <f>+[1]Consolidated!Y22+[1]Consolidated!Y28+[1]Consolidated!Y26+[1]Consolidated!Y32</f>
        <v>12579.008980580758</v>
      </c>
      <c r="V25" s="16">
        <f>+[1]Consolidated!Z22+[1]Consolidated!Z28+[1]Consolidated!Z26+[1]Consolidated!Z32</f>
        <v>12932.37323203702</v>
      </c>
      <c r="W25" s="16">
        <f>+[1]Consolidated!AA22+[1]Consolidated!AA28+[1]Consolidated!AA26+[1]Consolidated!AA32</f>
        <v>13294.959682534056</v>
      </c>
      <c r="X25" s="16">
        <f>+[1]Consolidated!AB22+[1]Consolidated!AB28+[1]Consolidated!AB26+[1]Consolidated!AB32</f>
        <v>13667.02655364501</v>
      </c>
      <c r="Y25" s="16">
        <f>+[1]Consolidated!AC22+[1]Consolidated!AC28+[1]Consolidated!AC26+[1]Consolidated!AC32</f>
        <v>14048.839297147071</v>
      </c>
    </row>
    <row r="26" spans="1:28">
      <c r="A26" s="15" t="s">
        <v>15</v>
      </c>
      <c r="D26" s="3"/>
      <c r="E26" s="16">
        <f>+[1]Consolidated!I25+[1]Consolidated!I31</f>
        <v>1874.45</v>
      </c>
      <c r="F26" s="16">
        <f>+[1]Consolidated!J25+[1]Consolidated!J31</f>
        <v>1926.9345999999998</v>
      </c>
      <c r="G26" s="16">
        <f>+[1]Consolidated!K25+[1]Consolidated!K31</f>
        <v>1980.8887688000002</v>
      </c>
      <c r="H26" s="16">
        <f>+[1]Consolidated!L25+[1]Consolidated!L31</f>
        <v>2036.3536543264004</v>
      </c>
      <c r="I26" s="16">
        <f>+[1]Consolidated!M25+[1]Consolidated!M31</f>
        <v>2093.3715566475389</v>
      </c>
      <c r="J26" s="16">
        <f>+[1]Consolidated!N25+[1]Consolidated!N31</f>
        <v>5067.0771679147392</v>
      </c>
      <c r="K26" s="16">
        <f>+[1]Consolidated!O25+[1]Consolidated!O31</f>
        <v>5149.9085448775386</v>
      </c>
      <c r="L26" s="16">
        <f>+[1]Consolidated!P25+[1]Consolidated!P31</f>
        <v>5202.9348065091735</v>
      </c>
      <c r="M26" s="16">
        <f>+[1]Consolidated!Q25+[1]Consolidated!Q31</f>
        <v>5077.4787301134947</v>
      </c>
      <c r="N26" s="16">
        <f>+[1]Consolidated!R25+[1]Consolidated!R31</f>
        <v>5360.2100271482468</v>
      </c>
      <c r="O26" s="16">
        <f>+[1]Consolidated!S25+[1]Consolidated!S31</f>
        <v>5340.8545305512216</v>
      </c>
      <c r="P26" s="16">
        <f>+[1]Consolidated!T25+[1]Consolidated!T31</f>
        <v>5495.1059067360329</v>
      </c>
      <c r="Q26" s="16">
        <f>+[1]Consolidated!U25+[1]Consolidated!U31</f>
        <v>5589.8428204032898</v>
      </c>
      <c r="R26" s="16">
        <f>+[1]Consolidated!V25+[1]Consolidated!V31</f>
        <v>5655.1093065039568</v>
      </c>
      <c r="S26" s="16">
        <f>+[1]Consolidated!W25+[1]Consolidated!W31</f>
        <v>5542.237811198831</v>
      </c>
      <c r="T26" s="16">
        <f>+[1]Consolidated!X25+[1]Consolidated!X31</f>
        <v>5837.9080001038146</v>
      </c>
      <c r="U26" s="16">
        <f>+[1]Consolidated!Y25+[1]Consolidated!Y31</f>
        <v>5566.4593890297801</v>
      </c>
      <c r="V26" s="16">
        <f>+[1]Consolidated!Z25+[1]Consolidated!Z31</f>
        <v>5032.0784030634004</v>
      </c>
      <c r="W26" s="16">
        <f>+[1]Consolidated!AA25+[1]Consolidated!AA31</f>
        <v>5127.8803728659568</v>
      </c>
      <c r="X26" s="16">
        <f>+[1]Consolidated!AB25+[1]Consolidated!AB31</f>
        <v>5214.7139800939749</v>
      </c>
      <c r="Y26" s="16">
        <f>+[1]Consolidated!AC25+[1]Consolidated!AC31</f>
        <v>5240.2661755516529</v>
      </c>
    </row>
    <row r="27" spans="1:28">
      <c r="A27" s="15" t="s">
        <v>16</v>
      </c>
      <c r="D27" s="3"/>
      <c r="E27" s="16">
        <f>+[1]Consolidated!I24-[1]Consolidated!I135</f>
        <v>1972</v>
      </c>
      <c r="F27" s="16">
        <f>+[1]Consolidated!J24-[1]Consolidated!J135</f>
        <v>1719</v>
      </c>
      <c r="G27" s="16">
        <f>+[1]Consolidated!K24-[1]Consolidated!K135</f>
        <v>9441</v>
      </c>
      <c r="H27" s="16">
        <f>+[1]Consolidated!L24-[1]Consolidated!L135</f>
        <v>3084.9999999999991</v>
      </c>
      <c r="I27" s="16">
        <f>+[1]Consolidated!M24-[1]Consolidated!M135</f>
        <v>2732.9999999999991</v>
      </c>
      <c r="J27" s="16">
        <f>+[1]Consolidated!N24-[1]Consolidated!N135</f>
        <v>4279.552981315348</v>
      </c>
      <c r="K27" s="16">
        <f>+[1]Consolidated!O24-[1]Consolidated!O135</f>
        <v>3427.5668642177898</v>
      </c>
      <c r="L27" s="16">
        <f>+[1]Consolidated!P24-[1]Consolidated!P135</f>
        <v>1507.2426500115321</v>
      </c>
      <c r="M27" s="16">
        <f>+[1]Consolidated!Q24-[1]Consolidated!Q135</f>
        <v>8146.1430967268225</v>
      </c>
      <c r="N27" s="16">
        <f>+[1]Consolidated!R24-[1]Consolidated!R135</f>
        <v>5393.6492467584194</v>
      </c>
      <c r="O27" s="16">
        <f>+[1]Consolidated!S24-[1]Consolidated!S135</f>
        <v>5014.5841707135833</v>
      </c>
      <c r="P27" s="16">
        <f>+[1]Consolidated!T24-[1]Consolidated!T135</f>
        <v>3932.0957160063135</v>
      </c>
      <c r="Q27" s="16">
        <f>+[1]Consolidated!U24-[1]Consolidated!U135</f>
        <v>3644.0934706714906</v>
      </c>
      <c r="R27" s="16">
        <f>+[1]Consolidated!V24-[1]Consolidated!V135</f>
        <v>1916.2015941980953</v>
      </c>
      <c r="S27" s="16">
        <f>+[1]Consolidated!W24-[1]Consolidated!W135</f>
        <v>12253.825626969641</v>
      </c>
      <c r="T27" s="16">
        <f>+[1]Consolidated!X24-[1]Consolidated!X135</f>
        <v>6877.2298721198249</v>
      </c>
      <c r="U27" s="16">
        <f>+[1]Consolidated!Y24-[1]Consolidated!Y135</f>
        <v>4387.0779518430654</v>
      </c>
      <c r="V27" s="16">
        <f>+[1]Consolidated!Z24-[1]Consolidated!Z135</f>
        <v>6682.3387039861082</v>
      </c>
      <c r="W27" s="16">
        <f>+[1]Consolidated!AA24-[1]Consolidated!AA135</f>
        <v>3329.1293761858665</v>
      </c>
      <c r="X27" s="16">
        <f>+[1]Consolidated!AB24-[1]Consolidated!AB135</f>
        <v>1495.2179489492742</v>
      </c>
      <c r="Y27" s="16">
        <f>+[1]Consolidated!AC24-[1]Consolidated!AC135</f>
        <v>7894.3707906448008</v>
      </c>
    </row>
    <row r="28" spans="1:28">
      <c r="A28" s="15" t="s">
        <v>17</v>
      </c>
      <c r="D28" s="3"/>
      <c r="E28" s="16">
        <f>+[1]Consolidated!I33</f>
        <v>816</v>
      </c>
      <c r="F28" s="16">
        <f>+[1]Consolidated!J33</f>
        <v>833.95199999999988</v>
      </c>
      <c r="G28" s="16">
        <f>+[1]Consolidated!K33</f>
        <v>853.96684800000003</v>
      </c>
      <c r="H28" s="16">
        <f>+[1]Consolidated!L33</f>
        <v>874.46205235200023</v>
      </c>
      <c r="I28" s="16">
        <f>+[1]Consolidated!M33</f>
        <v>894.5746795560957</v>
      </c>
      <c r="J28" s="16">
        <f>+[1]Consolidated!N33</f>
        <v>1977.6797333027475</v>
      </c>
      <c r="K28" s="16">
        <f>+[1]Consolidated!O33</f>
        <v>2031.0770861019216</v>
      </c>
      <c r="L28" s="16">
        <f>+[1]Consolidated!P33</f>
        <v>2085.9161674266734</v>
      </c>
      <c r="M28" s="16">
        <f>+[1]Consolidated!Q33</f>
        <v>2142.2359039471935</v>
      </c>
      <c r="N28" s="16">
        <f>+[1]Consolidated!R33</f>
        <v>2200.0762733537672</v>
      </c>
      <c r="O28" s="16">
        <f>+[1]Consolidated!S33</f>
        <v>2259.4783327343189</v>
      </c>
      <c r="P28" s="16">
        <f>+[1]Consolidated!T33</f>
        <v>2322.7437260508796</v>
      </c>
      <c r="Q28" s="16">
        <f>+[1]Consolidated!U33</f>
        <v>2387.7805503803047</v>
      </c>
      <c r="R28" s="16">
        <f>+[1]Consolidated!V33</f>
        <v>2454.6384057909531</v>
      </c>
      <c r="S28" s="16">
        <f>+[1]Consolidated!W33</f>
        <v>2523.3682811530998</v>
      </c>
      <c r="T28" s="16">
        <f>+[1]Consolidated!X33</f>
        <v>2594.0225930253869</v>
      </c>
      <c r="U28" s="16">
        <f>+[1]Consolidated!Y33</f>
        <v>2666.6552256300979</v>
      </c>
      <c r="V28" s="16">
        <f>+[1]Consolidated!Z33</f>
        <v>2741.3215719477407</v>
      </c>
      <c r="W28" s="16">
        <f>+[1]Consolidated!AA33</f>
        <v>2847.0348918608229</v>
      </c>
      <c r="X28" s="16">
        <f>+[1]Consolidated!AB33</f>
        <v>2929.847868832926</v>
      </c>
      <c r="Y28" s="16">
        <f>+[1]Consolidated!AC33</f>
        <v>3013.8596091602481</v>
      </c>
    </row>
    <row r="29" spans="1:28">
      <c r="A29" s="15" t="s">
        <v>18</v>
      </c>
      <c r="D29" s="3"/>
      <c r="E29" s="16">
        <f>+[1]Consolidated!I34+[1]Consolidated!I35+[1]Consolidated!I36</f>
        <v>1492.5520000000001</v>
      </c>
      <c r="F29" s="16">
        <f>+[1]Consolidated!J34+[1]Consolidated!J35+[1]Consolidated!J36</f>
        <v>1511.0887767999998</v>
      </c>
      <c r="G29" s="16">
        <f>+[1]Consolidated!K34+[1]Consolidated!K35+[1]Consolidated!K36</f>
        <v>1534.0917305471999</v>
      </c>
      <c r="H29" s="16">
        <f>+[1]Consolidated!L34+[1]Consolidated!L35+[1]Consolidated!L36</f>
        <v>1558.699139447245</v>
      </c>
      <c r="I29" s="16">
        <f>+[1]Consolidated!M34+[1]Consolidated!M35+[1]Consolidated!M36</f>
        <v>1596.5345245968533</v>
      </c>
      <c r="J29" s="16">
        <f>+[1]Consolidated!N34+[1]Consolidated!N35+[1]Consolidated!N36</f>
        <v>1814.5755236171094</v>
      </c>
      <c r="K29" s="16">
        <f>+[1]Consolidated!O34+[1]Consolidated!O35+[1]Consolidated!O36</f>
        <v>1863.569062754771</v>
      </c>
      <c r="L29" s="16">
        <f>+[1]Consolidated!P34+[1]Consolidated!P35+[1]Consolidated!P36</f>
        <v>1913.8854274491498</v>
      </c>
      <c r="M29" s="16">
        <f>+[1]Consolidated!Q34+[1]Consolidated!Q35+[1]Consolidated!Q36</f>
        <v>1965.5603339902766</v>
      </c>
      <c r="N29" s="16">
        <f>+[1]Consolidated!R34+[1]Consolidated!R35+[1]Consolidated!R36</f>
        <v>2018.630463008014</v>
      </c>
      <c r="O29" s="16">
        <f>+[1]Consolidated!S34+[1]Consolidated!S35+[1]Consolidated!S36</f>
        <v>2073.13348550923</v>
      </c>
      <c r="P29" s="16">
        <f>+[1]Consolidated!T34+[1]Consolidated!T35+[1]Consolidated!T36</f>
        <v>2131.1812231034887</v>
      </c>
      <c r="Q29" s="16">
        <f>+[1]Consolidated!U34+[1]Consolidated!U35+[1]Consolidated!U36</f>
        <v>2190.8542973503863</v>
      </c>
      <c r="R29" s="16">
        <f>+[1]Consolidated!V34+[1]Consolidated!V35+[1]Consolidated!V36</f>
        <v>2252.1982176761976</v>
      </c>
      <c r="S29" s="16">
        <f>+[1]Consolidated!W34+[1]Consolidated!W35+[1]Consolidated!W36</f>
        <v>2315.259767771131</v>
      </c>
      <c r="T29" s="16">
        <f>+[1]Consolidated!X34+[1]Consolidated!X35+[1]Consolidated!X36</f>
        <v>2380.0870412687227</v>
      </c>
      <c r="U29" s="16">
        <f>+[1]Consolidated!Y34+[1]Consolidated!Y35+[1]Consolidated!Y36</f>
        <v>2446.7294784242467</v>
      </c>
      <c r="V29" s="16">
        <f>+[1]Consolidated!Z34+[1]Consolidated!Z35+[1]Consolidated!Z36</f>
        <v>2515.2379038201261</v>
      </c>
      <c r="W29" s="16">
        <f>+[1]Consolidated!AA34+[1]Consolidated!AA35+[1]Consolidated!AA36</f>
        <v>2585.6645651270892</v>
      </c>
      <c r="X29" s="16">
        <f>+[1]Consolidated!AB34+[1]Consolidated!AB35+[1]Consolidated!AB36</f>
        <v>2658.0631729506476</v>
      </c>
      <c r="Y29" s="16">
        <f>+[1]Consolidated!AC34+[1]Consolidated!AC35+[1]Consolidated!AC36</f>
        <v>2732.4889417932663</v>
      </c>
    </row>
    <row r="30" spans="1:28">
      <c r="A30" s="15" t="s">
        <v>19</v>
      </c>
      <c r="D30" s="3"/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</row>
    <row r="31" spans="1:28">
      <c r="A31" s="15" t="s">
        <v>20</v>
      </c>
      <c r="D31" s="3"/>
      <c r="E31" s="16">
        <f>+[1]Consolidated!I39</f>
        <v>4028.0374999999995</v>
      </c>
      <c r="F31" s="16">
        <f>+[1]Consolidated!J39</f>
        <v>4107.0884374999987</v>
      </c>
      <c r="G31" s="16">
        <f>+[1]Consolidated!K39</f>
        <v>4188.1156484374978</v>
      </c>
      <c r="H31" s="16">
        <f>+[1]Consolidated!L39</f>
        <v>4271.1685396484372</v>
      </c>
      <c r="I31" s="16">
        <f>+[1]Consolidated!M39</f>
        <v>4356.2977531396464</v>
      </c>
      <c r="J31" s="16">
        <f>+[1]Consolidated!N39</f>
        <v>5214.609986689803</v>
      </c>
      <c r="K31" s="16">
        <f>+[1]Consolidated!O39</f>
        <v>5316.6281235070628</v>
      </c>
      <c r="L31" s="16">
        <f>+[1]Consolidated!P39</f>
        <v>5416.6988611357028</v>
      </c>
      <c r="M31" s="16">
        <f>+[1]Consolidated!Q39</f>
        <v>5514.3045894028273</v>
      </c>
      <c r="N31" s="16">
        <f>+[1]Consolidated!R39</f>
        <v>5608.8769031423535</v>
      </c>
      <c r="O31" s="16">
        <f>+[1]Consolidated!S39</f>
        <v>5699.7925934278719</v>
      </c>
      <c r="P31" s="16">
        <f>+[1]Consolidated!T39</f>
        <v>5795.9793509724295</v>
      </c>
      <c r="Q31" s="16">
        <f>+[1]Consolidated!U39</f>
        <v>5887.4144623912571</v>
      </c>
      <c r="R31" s="16">
        <f>+[1]Consolidated!V39</f>
        <v>5973.2495631507527</v>
      </c>
      <c r="S31" s="16">
        <f>+[1]Consolidated!W39</f>
        <v>6052.5553008445722</v>
      </c>
      <c r="T31" s="16">
        <f>+[1]Consolidated!X39</f>
        <v>6124.3148741092273</v>
      </c>
      <c r="U31" s="16">
        <f>+[1]Consolidated!Y39</f>
        <v>6187.4170989360764</v>
      </c>
      <c r="V31" s="16">
        <f>+[1]Consolidated!Z39</f>
        <v>6240.6489695411565</v>
      </c>
      <c r="W31" s="16">
        <f>+[1]Consolidated!AA39</f>
        <v>6282.6876787488</v>
      </c>
      <c r="X31" s="16">
        <f>+[1]Consolidated!AB39</f>
        <v>6312.0920604948797</v>
      </c>
      <c r="Y31" s="16">
        <f>+[1]Consolidated!AC39</f>
        <v>6327.2934145515155</v>
      </c>
    </row>
    <row r="32" spans="1:28">
      <c r="A32" s="15" t="s">
        <v>21</v>
      </c>
      <c r="D32" s="3"/>
      <c r="E32" s="16">
        <f>+[1]Consolidated!I56</f>
        <v>26.367000000000001</v>
      </c>
      <c r="F32" s="16">
        <f>+[1]Consolidated!J56</f>
        <v>39.303330000000003</v>
      </c>
      <c r="G32" s="16">
        <f>+[1]Consolidated!K56</f>
        <v>38.248649999999998</v>
      </c>
      <c r="H32" s="16">
        <f>+[1]Consolidated!L56</f>
        <v>37.19397</v>
      </c>
      <c r="I32" s="16">
        <f>+[1]Consolidated!M56</f>
        <v>36.139290000000003</v>
      </c>
      <c r="J32" s="16">
        <f>+[1]Consolidated!N56</f>
        <v>41.552774999999997</v>
      </c>
      <c r="K32" s="16">
        <f>+[1]Consolidated!O56</f>
        <v>52.907085000000002</v>
      </c>
      <c r="L32" s="16">
        <f>+[1]Consolidated!P56</f>
        <v>50.270384999999997</v>
      </c>
      <c r="M32" s="16">
        <f>+[1]Consolidated!Q56</f>
        <v>54.101850000000006</v>
      </c>
      <c r="N32" s="16">
        <f>+[1]Consolidated!R56</f>
        <v>63.874140000000004</v>
      </c>
      <c r="O32" s="16">
        <f>+[1]Consolidated!S56</f>
        <v>104.932575</v>
      </c>
      <c r="P32" s="16">
        <f>+[1]Consolidated!T56</f>
        <v>0</v>
      </c>
      <c r="Q32" s="16">
        <f>+[1]Consolidated!U56</f>
        <v>0</v>
      </c>
      <c r="R32" s="16">
        <f>+[1]Consolidated!V56</f>
        <v>0</v>
      </c>
      <c r="S32" s="16">
        <f>+[1]Consolidated!W56</f>
        <v>0</v>
      </c>
      <c r="T32" s="16">
        <f>+[1]Consolidated!X56</f>
        <v>0</v>
      </c>
      <c r="U32" s="16">
        <f>+[1]Consolidated!Y56</f>
        <v>0</v>
      </c>
      <c r="V32" s="16">
        <f>+[1]Consolidated!Z56</f>
        <v>0</v>
      </c>
      <c r="W32" s="16">
        <f>+[1]Consolidated!AA56</f>
        <v>0</v>
      </c>
      <c r="X32" s="16">
        <f>+[1]Consolidated!AB56</f>
        <v>0</v>
      </c>
      <c r="Y32" s="16">
        <f>+[1]Consolidated!AC56</f>
        <v>0</v>
      </c>
    </row>
    <row r="33" spans="1:25">
      <c r="A33" s="15" t="s">
        <v>22</v>
      </c>
      <c r="D33" s="3"/>
      <c r="E33" s="16">
        <f>+[1]Consolidated!I40</f>
        <v>1530</v>
      </c>
      <c r="F33" s="16">
        <f>+[1]Consolidated!J40</f>
        <v>1563.6599999999999</v>
      </c>
      <c r="G33" s="16">
        <f>+[1]Consolidated!K40</f>
        <v>1601.1878400000001</v>
      </c>
      <c r="H33" s="16">
        <f>+[1]Consolidated!L40</f>
        <v>1639.6163481600001</v>
      </c>
      <c r="I33" s="16">
        <f>+[1]Consolidated!M40</f>
        <v>1677.3275241676802</v>
      </c>
      <c r="J33" s="16">
        <f>+[1]Consolidated!N40</f>
        <v>1814.575523617109</v>
      </c>
      <c r="K33" s="16">
        <f>+[1]Consolidated!O40</f>
        <v>1863.5690627547708</v>
      </c>
      <c r="L33" s="16">
        <f>+[1]Consolidated!P40</f>
        <v>1913.8854274491496</v>
      </c>
      <c r="M33" s="16">
        <f>+[1]Consolidated!Q40</f>
        <v>1965.5603339902764</v>
      </c>
      <c r="N33" s="16">
        <f>+[1]Consolidated!R40</f>
        <v>2018.6304630080137</v>
      </c>
      <c r="O33" s="16">
        <f>+[1]Consolidated!S40</f>
        <v>2073.13348550923</v>
      </c>
      <c r="P33" s="16">
        <f>+[1]Consolidated!T40</f>
        <v>2131.1812231034887</v>
      </c>
      <c r="Q33" s="16">
        <f>+[1]Consolidated!U40</f>
        <v>2190.8542973503863</v>
      </c>
      <c r="R33" s="16">
        <f>+[1]Consolidated!V40</f>
        <v>2252.1982176761971</v>
      </c>
      <c r="S33" s="16">
        <f>+[1]Consolidated!W40</f>
        <v>2315.2597677711306</v>
      </c>
      <c r="T33" s="16">
        <f>+[1]Consolidated!X40</f>
        <v>2380.0870412687223</v>
      </c>
      <c r="U33" s="16">
        <f>+[1]Consolidated!Y40</f>
        <v>2446.7294784242467</v>
      </c>
      <c r="V33" s="16">
        <f>+[1]Consolidated!Z40</f>
        <v>2515.2379038201257</v>
      </c>
      <c r="W33" s="16">
        <f>+[1]Consolidated!AA40</f>
        <v>2585.6645651270892</v>
      </c>
      <c r="X33" s="16">
        <f>+[1]Consolidated!AB40</f>
        <v>2658.0631729506476</v>
      </c>
      <c r="Y33" s="16">
        <f>+[1]Consolidated!AC40</f>
        <v>2732.4889417932659</v>
      </c>
    </row>
    <row r="34" spans="1:25">
      <c r="A34" s="15" t="s">
        <v>23</v>
      </c>
      <c r="D34" s="3"/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</row>
    <row r="35" spans="1:25">
      <c r="A35" s="15" t="s">
        <v>24</v>
      </c>
      <c r="B35" s="4"/>
      <c r="C35" s="4"/>
      <c r="D35" s="18"/>
      <c r="E35" s="19">
        <f>+[1]Consolidated!I30</f>
        <v>1530</v>
      </c>
      <c r="F35" s="19">
        <f>+[1]Consolidated!J30</f>
        <v>1563.6600000000005</v>
      </c>
      <c r="G35" s="19">
        <f>+[1]Consolidated!K30</f>
        <v>1601.1878399999996</v>
      </c>
      <c r="H35" s="19">
        <f>+[1]Consolidated!L30</f>
        <v>1639.6163481600004</v>
      </c>
      <c r="I35" s="19">
        <f>+[1]Consolidated!M30</f>
        <v>1677.3275241676799</v>
      </c>
      <c r="J35" s="19">
        <f>+[1]Consolidated!N30</f>
        <v>1814.575523617109</v>
      </c>
      <c r="K35" s="19">
        <f>+[1]Consolidated!O30</f>
        <v>1863.5690627547708</v>
      </c>
      <c r="L35" s="19">
        <f>+[1]Consolidated!P30</f>
        <v>1913.8854274491496</v>
      </c>
      <c r="M35" s="19">
        <f>+[1]Consolidated!Q30</f>
        <v>1965.5603339902764</v>
      </c>
      <c r="N35" s="19">
        <f>+[1]Consolidated!R30</f>
        <v>2018.6304630080137</v>
      </c>
      <c r="O35" s="19">
        <f>+[1]Consolidated!S30</f>
        <v>2073.13348550923</v>
      </c>
      <c r="P35" s="19">
        <f>+[1]Consolidated!T30</f>
        <v>2131.1812231034887</v>
      </c>
      <c r="Q35" s="19">
        <f>+[1]Consolidated!U30</f>
        <v>2190.8542973503863</v>
      </c>
      <c r="R35" s="19">
        <f>+[1]Consolidated!V30</f>
        <v>2252.1982176761971</v>
      </c>
      <c r="S35" s="19">
        <f>+[1]Consolidated!W30</f>
        <v>2315.2597677711306</v>
      </c>
      <c r="T35" s="19">
        <f>+[1]Consolidated!X30</f>
        <v>2380.0870412687223</v>
      </c>
      <c r="U35" s="19">
        <f>+[1]Consolidated!Y30</f>
        <v>2446.7294784242467</v>
      </c>
      <c r="V35" s="19">
        <f>+[1]Consolidated!Z30</f>
        <v>2515.2379038201257</v>
      </c>
      <c r="W35" s="19">
        <f>+[1]Consolidated!AA30</f>
        <v>2585.6645651270892</v>
      </c>
      <c r="X35" s="19">
        <f>+[1]Consolidated!AB30</f>
        <v>2658.0631729506476</v>
      </c>
      <c r="Y35" s="19">
        <f>+[1]Consolidated!AC30</f>
        <v>2732.4889417932659</v>
      </c>
    </row>
    <row r="36" spans="1:25">
      <c r="A36" s="15" t="s">
        <v>25</v>
      </c>
      <c r="B36" s="4"/>
      <c r="C36" s="4"/>
      <c r="D36" s="3"/>
      <c r="E36" s="3">
        <f t="shared" ref="E36:Y36" si="2">SUM(E24:E35)</f>
        <v>175873.23653065902</v>
      </c>
      <c r="F36" s="3">
        <f t="shared" si="2"/>
        <v>186780.10636162234</v>
      </c>
      <c r="G36" s="3">
        <f t="shared" si="2"/>
        <v>197186.1462408306</v>
      </c>
      <c r="H36" s="3">
        <f t="shared" si="2"/>
        <v>198835.48523364982</v>
      </c>
      <c r="I36" s="3">
        <f t="shared" si="2"/>
        <v>205793.84798870221</v>
      </c>
      <c r="J36" s="3">
        <f t="shared" si="2"/>
        <v>225715.47246132154</v>
      </c>
      <c r="K36" s="3">
        <f t="shared" si="2"/>
        <v>231266.09884768291</v>
      </c>
      <c r="L36" s="3">
        <f t="shared" si="2"/>
        <v>235266.26088425709</v>
      </c>
      <c r="M36" s="3">
        <f t="shared" si="2"/>
        <v>239894.89917212713</v>
      </c>
      <c r="N36" s="3">
        <f t="shared" si="2"/>
        <v>246129.33244047302</v>
      </c>
      <c r="O36" s="3">
        <f t="shared" si="2"/>
        <v>254858.47223157965</v>
      </c>
      <c r="P36" s="3">
        <f t="shared" si="2"/>
        <v>263294.54516621161</v>
      </c>
      <c r="Q36" s="3">
        <f t="shared" si="2"/>
        <v>270032.48837022675</v>
      </c>
      <c r="R36" s="3">
        <f t="shared" si="2"/>
        <v>276008.10192509368</v>
      </c>
      <c r="S36" s="3">
        <f t="shared" si="2"/>
        <v>230475.79512625487</v>
      </c>
      <c r="T36" s="3">
        <f t="shared" si="2"/>
        <v>232895.91521286507</v>
      </c>
      <c r="U36" s="3">
        <f t="shared" si="2"/>
        <v>239235.96430333241</v>
      </c>
      <c r="V36" s="3">
        <f t="shared" si="2"/>
        <v>247664.98197163708</v>
      </c>
      <c r="W36" s="3">
        <f t="shared" si="2"/>
        <v>250416.78172843019</v>
      </c>
      <c r="X36" s="3">
        <f t="shared" si="2"/>
        <v>254549.01489968531</v>
      </c>
      <c r="Y36" s="3">
        <f t="shared" si="2"/>
        <v>259234.22617613504</v>
      </c>
    </row>
    <row r="37" spans="1:25" outlineLevel="1">
      <c r="A37" s="15"/>
      <c r="B37" s="22"/>
      <c r="C37" s="22"/>
      <c r="D37" s="3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6.75" customHeight="1">
      <c r="A38" s="15"/>
      <c r="D38" s="3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4" customFormat="1">
      <c r="A39" s="5" t="s">
        <v>26</v>
      </c>
      <c r="B39" s="5"/>
      <c r="C39" s="5"/>
      <c r="D39" s="23"/>
      <c r="E39" s="23">
        <f t="shared" ref="E39:Y39" si="3">E20-E36</f>
        <v>133959.13576675585</v>
      </c>
      <c r="F39" s="23">
        <f t="shared" si="3"/>
        <v>135426.92595154518</v>
      </c>
      <c r="G39" s="23">
        <f t="shared" si="3"/>
        <v>127351.64747883828</v>
      </c>
      <c r="H39" s="23">
        <f t="shared" si="3"/>
        <v>145698.89422376928</v>
      </c>
      <c r="I39" s="23">
        <f t="shared" si="3"/>
        <v>152585.77694972345</v>
      </c>
      <c r="J39" s="23">
        <f t="shared" si="3"/>
        <v>149447.37925284778</v>
      </c>
      <c r="K39" s="23">
        <f t="shared" si="3"/>
        <v>157408.62106778598</v>
      </c>
      <c r="L39" s="23">
        <f t="shared" si="3"/>
        <v>166249.9806796984</v>
      </c>
      <c r="M39" s="23">
        <f t="shared" si="3"/>
        <v>151679.56467895204</v>
      </c>
      <c r="N39" s="23">
        <f t="shared" si="3"/>
        <v>172537.92073609692</v>
      </c>
      <c r="O39" s="23">
        <f t="shared" si="3"/>
        <v>185482.48838589882</v>
      </c>
      <c r="P39" s="23">
        <f t="shared" si="3"/>
        <v>153854.95367736981</v>
      </c>
      <c r="Q39" s="23">
        <f t="shared" si="3"/>
        <v>72504.352581061947</v>
      </c>
      <c r="R39" s="23">
        <f t="shared" si="3"/>
        <v>76176.691370993503</v>
      </c>
      <c r="S39" s="23">
        <f t="shared" si="3"/>
        <v>110145.26202868929</v>
      </c>
      <c r="T39" s="23">
        <f t="shared" si="3"/>
        <v>128028.38618270322</v>
      </c>
      <c r="U39" s="23">
        <f t="shared" si="3"/>
        <v>134491.90414888525</v>
      </c>
      <c r="V39" s="23">
        <f t="shared" si="3"/>
        <v>123116.91761589402</v>
      </c>
      <c r="W39" s="23">
        <f t="shared" si="3"/>
        <v>132351.75661917956</v>
      </c>
      <c r="X39" s="23">
        <f t="shared" si="3"/>
        <v>139039.70277350789</v>
      </c>
      <c r="Y39" s="23">
        <f t="shared" si="3"/>
        <v>121889.69033025726</v>
      </c>
    </row>
    <row r="40" spans="1:25" s="24" customFormat="1">
      <c r="A40" s="5"/>
      <c r="B40" s="5"/>
      <c r="C40" s="5"/>
      <c r="D40" s="23"/>
      <c r="E40" s="23"/>
      <c r="F40" s="23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>
      <c r="A41" s="15" t="s">
        <v>27</v>
      </c>
      <c r="D41" s="3"/>
      <c r="E41" s="17"/>
      <c r="F41" s="3">
        <f t="shared" ref="F41:Y41" si="4">F108</f>
        <v>35120</v>
      </c>
      <c r="G41" s="3">
        <f t="shared" si="4"/>
        <v>35120</v>
      </c>
      <c r="H41" s="3">
        <f t="shared" si="4"/>
        <v>35120</v>
      </c>
      <c r="I41" s="3">
        <f t="shared" si="4"/>
        <v>35120</v>
      </c>
      <c r="J41" s="3">
        <f t="shared" si="4"/>
        <v>35120</v>
      </c>
      <c r="K41" s="3">
        <f t="shared" si="4"/>
        <v>35120</v>
      </c>
      <c r="L41" s="3">
        <f t="shared" si="4"/>
        <v>35120</v>
      </c>
      <c r="M41" s="3">
        <f t="shared" si="4"/>
        <v>35120</v>
      </c>
      <c r="N41" s="3">
        <f t="shared" si="4"/>
        <v>35120</v>
      </c>
      <c r="O41" s="3">
        <f t="shared" si="4"/>
        <v>35120</v>
      </c>
      <c r="P41" s="3">
        <f t="shared" si="4"/>
        <v>35120</v>
      </c>
      <c r="Q41" s="3">
        <f t="shared" si="4"/>
        <v>35120</v>
      </c>
      <c r="R41" s="3">
        <f t="shared" si="4"/>
        <v>35120</v>
      </c>
      <c r="S41" s="3">
        <f t="shared" si="4"/>
        <v>35120</v>
      </c>
      <c r="T41" s="3">
        <f t="shared" si="4"/>
        <v>35120</v>
      </c>
      <c r="U41" s="3">
        <f t="shared" si="4"/>
        <v>35120</v>
      </c>
      <c r="V41" s="3">
        <f t="shared" si="4"/>
        <v>35120</v>
      </c>
      <c r="W41" s="3">
        <f t="shared" si="4"/>
        <v>35120</v>
      </c>
      <c r="X41" s="3">
        <f t="shared" si="4"/>
        <v>35120</v>
      </c>
      <c r="Y41" s="3">
        <f t="shared" si="4"/>
        <v>35120</v>
      </c>
    </row>
    <row r="42" spans="1:25">
      <c r="A42" s="15"/>
      <c r="D42" s="3"/>
      <c r="E42" s="3"/>
      <c r="F42" s="3"/>
      <c r="G42" s="2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7.5" customHeight="1">
      <c r="A43" s="15"/>
      <c r="D43" s="3"/>
      <c r="E43" s="3"/>
      <c r="F43" s="3"/>
      <c r="G43" s="2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s="24" customFormat="1">
      <c r="A44" s="5" t="s">
        <v>28</v>
      </c>
      <c r="B44" s="5"/>
      <c r="C44" s="5"/>
      <c r="D44" s="23"/>
      <c r="E44" s="23"/>
      <c r="F44" s="23">
        <f t="shared" ref="F44:Y44" si="5">F39-F41</f>
        <v>100306.92595154518</v>
      </c>
      <c r="G44" s="23">
        <f t="shared" si="5"/>
        <v>92231.647478838277</v>
      </c>
      <c r="H44" s="23">
        <f t="shared" si="5"/>
        <v>110578.89422376928</v>
      </c>
      <c r="I44" s="23">
        <f t="shared" si="5"/>
        <v>117465.77694972345</v>
      </c>
      <c r="J44" s="23">
        <f t="shared" si="5"/>
        <v>114327.37925284778</v>
      </c>
      <c r="K44" s="23">
        <f t="shared" si="5"/>
        <v>122288.62106778598</v>
      </c>
      <c r="L44" s="23">
        <f t="shared" si="5"/>
        <v>131129.9806796984</v>
      </c>
      <c r="M44" s="23">
        <f t="shared" si="5"/>
        <v>116559.56467895204</v>
      </c>
      <c r="N44" s="23">
        <f t="shared" si="5"/>
        <v>137417.92073609692</v>
      </c>
      <c r="O44" s="23">
        <f t="shared" si="5"/>
        <v>150362.48838589882</v>
      </c>
      <c r="P44" s="23">
        <f t="shared" si="5"/>
        <v>118734.95367736981</v>
      </c>
      <c r="Q44" s="23">
        <f t="shared" si="5"/>
        <v>37384.352581061947</v>
      </c>
      <c r="R44" s="23">
        <f t="shared" si="5"/>
        <v>41056.691370993503</v>
      </c>
      <c r="S44" s="23">
        <f t="shared" si="5"/>
        <v>75025.262028689292</v>
      </c>
      <c r="T44" s="23">
        <f t="shared" si="5"/>
        <v>92908.386182703223</v>
      </c>
      <c r="U44" s="23">
        <f t="shared" si="5"/>
        <v>99371.904148885253</v>
      </c>
      <c r="V44" s="23">
        <f t="shared" si="5"/>
        <v>87996.917615894024</v>
      </c>
      <c r="W44" s="23">
        <f t="shared" si="5"/>
        <v>97231.756619179563</v>
      </c>
      <c r="X44" s="23">
        <f t="shared" si="5"/>
        <v>103919.70277350789</v>
      </c>
      <c r="Y44" s="23">
        <f t="shared" si="5"/>
        <v>86769.690330257261</v>
      </c>
    </row>
    <row r="45" spans="1:25" s="24" customFormat="1">
      <c r="A45" s="5"/>
      <c r="B45" s="5"/>
      <c r="C45" s="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>
      <c r="A46" s="2" t="s">
        <v>29</v>
      </c>
      <c r="B46" s="27"/>
      <c r="C46" s="27"/>
      <c r="D46" s="3"/>
      <c r="E46" s="16"/>
      <c r="F46" s="16">
        <f>+[1]Consolidated!J52+[1]Consolidated!J58</f>
        <v>56878.023600000008</v>
      </c>
      <c r="G46" s="16">
        <f>+[1]Consolidated!K52+[1]Consolidated!K58</f>
        <v>54797.8338</v>
      </c>
      <c r="H46" s="16">
        <f>+[1]Consolidated!L52+[1]Consolidated!L58</f>
        <v>51962.703000000001</v>
      </c>
      <c r="I46" s="16">
        <f>+[1]Consolidated!M52+[1]Consolidated!M58</f>
        <v>49039.7454</v>
      </c>
      <c r="J46" s="16">
        <f>+[1]Consolidated!N52+[1]Consolidated!N58</f>
        <v>45245.260975000005</v>
      </c>
      <c r="K46" s="16">
        <f>+[1]Consolidated!O52+[1]Consolidated!O58</f>
        <v>40057.913775000001</v>
      </c>
      <c r="L46" s="16">
        <f>+[1]Consolidated!P52+[1]Consolidated!P58</f>
        <v>33889.205174999996</v>
      </c>
      <c r="M46" s="16">
        <f>+[1]Consolidated!Q52+[1]Consolidated!Q58</f>
        <v>27090.052374999999</v>
      </c>
      <c r="N46" s="16">
        <f>+[1]Consolidated!R52+[1]Consolidated!R58</f>
        <v>20114.721574999996</v>
      </c>
      <c r="O46" s="16">
        <f>+[1]Consolidated!S52+[1]Consolidated!S58</f>
        <v>12234.497975</v>
      </c>
      <c r="P46" s="16">
        <f>+[1]Consolidated!T52+[1]Consolidated!T58</f>
        <v>3955.0499999999997</v>
      </c>
      <c r="Q46" s="16">
        <f>+[1]Consolidated!U52+[1]Consolidated!U58</f>
        <v>0</v>
      </c>
      <c r="R46" s="16">
        <f>+[1]Consolidated!V52+[1]Consolidated!V58</f>
        <v>0</v>
      </c>
      <c r="S46" s="16">
        <f>+[1]Consolidated!W52+[1]Consolidated!W58</f>
        <v>0</v>
      </c>
      <c r="T46" s="16">
        <f>+[1]Consolidated!X52+[1]Consolidated!X58</f>
        <v>0</v>
      </c>
      <c r="U46" s="16">
        <f>+[1]Consolidated!Y52+[1]Consolidated!Y58</f>
        <v>0</v>
      </c>
      <c r="V46" s="16">
        <f>+[1]Consolidated!Z52+[1]Consolidated!Z58</f>
        <v>0</v>
      </c>
      <c r="W46" s="16">
        <f>+[1]Consolidated!AA52+[1]Consolidated!AA58</f>
        <v>0</v>
      </c>
      <c r="X46" s="16">
        <f>+[1]Consolidated!AB52+[1]Consolidated!AB58</f>
        <v>0</v>
      </c>
      <c r="Y46" s="16">
        <f>+[1]Consolidated!AC52+[1]Consolidated!AC58</f>
        <v>0</v>
      </c>
    </row>
    <row r="47" spans="1:25" ht="6" customHeight="1">
      <c r="D47" s="3"/>
      <c r="E47" s="21"/>
      <c r="F47" s="21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6" customHeight="1">
      <c r="D48" s="3"/>
      <c r="E48" s="21"/>
      <c r="F48" s="21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24" customFormat="1">
      <c r="A49" s="5" t="s">
        <v>30</v>
      </c>
      <c r="B49" s="5"/>
      <c r="D49" s="23"/>
      <c r="E49" s="23"/>
      <c r="F49" s="23">
        <f t="shared" ref="F49:Y49" si="6">F44-F46</f>
        <v>43428.902351545177</v>
      </c>
      <c r="G49" s="23">
        <f t="shared" si="6"/>
        <v>37433.813678838276</v>
      </c>
      <c r="H49" s="23">
        <f t="shared" si="6"/>
        <v>58616.191223769281</v>
      </c>
      <c r="I49" s="23">
        <f t="shared" si="6"/>
        <v>68426.031549723455</v>
      </c>
      <c r="J49" s="23">
        <f t="shared" si="6"/>
        <v>69082.118277847767</v>
      </c>
      <c r="K49" s="23">
        <f t="shared" si="6"/>
        <v>82230.707292785984</v>
      </c>
      <c r="L49" s="23">
        <f t="shared" si="6"/>
        <v>97240.775504698409</v>
      </c>
      <c r="M49" s="23">
        <f t="shared" si="6"/>
        <v>89469.51230395204</v>
      </c>
      <c r="N49" s="23">
        <f t="shared" si="6"/>
        <v>117303.19916109691</v>
      </c>
      <c r="O49" s="23">
        <f t="shared" si="6"/>
        <v>138127.99041089881</v>
      </c>
      <c r="P49" s="23">
        <f t="shared" si="6"/>
        <v>114779.9036773698</v>
      </c>
      <c r="Q49" s="23">
        <f t="shared" si="6"/>
        <v>37384.352581061947</v>
      </c>
      <c r="R49" s="23">
        <f t="shared" si="6"/>
        <v>41056.691370993503</v>
      </c>
      <c r="S49" s="23">
        <f t="shared" si="6"/>
        <v>75025.262028689292</v>
      </c>
      <c r="T49" s="23">
        <f t="shared" si="6"/>
        <v>92908.386182703223</v>
      </c>
      <c r="U49" s="23">
        <f t="shared" si="6"/>
        <v>99371.904148885253</v>
      </c>
      <c r="V49" s="23">
        <f t="shared" si="6"/>
        <v>87996.917615894024</v>
      </c>
      <c r="W49" s="23">
        <f t="shared" si="6"/>
        <v>97231.756619179563</v>
      </c>
      <c r="X49" s="23">
        <f t="shared" si="6"/>
        <v>103919.70277350789</v>
      </c>
      <c r="Y49" s="23">
        <f t="shared" si="6"/>
        <v>86769.690330257261</v>
      </c>
    </row>
    <row r="50" spans="1:25" s="24" customFormat="1">
      <c r="A50" s="5"/>
      <c r="B50" s="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>
      <c r="A51" s="15" t="s">
        <v>31</v>
      </c>
      <c r="C51" s="29">
        <v>0.1</v>
      </c>
      <c r="D51" s="3"/>
      <c r="E51" s="3"/>
      <c r="F51" s="3">
        <f t="shared" ref="F51:Y51" si="7">F49*-$C$51</f>
        <v>-4342.8902351545175</v>
      </c>
      <c r="G51" s="26">
        <f t="shared" si="7"/>
        <v>-3743.3813678838278</v>
      </c>
      <c r="H51" s="3">
        <f t="shared" si="7"/>
        <v>-5861.6191223769283</v>
      </c>
      <c r="I51" s="3">
        <f t="shared" si="7"/>
        <v>-6842.6031549723457</v>
      </c>
      <c r="J51" s="3">
        <f t="shared" si="7"/>
        <v>-6908.2118277847767</v>
      </c>
      <c r="K51" s="3">
        <f t="shared" si="7"/>
        <v>-8223.0707292785992</v>
      </c>
      <c r="L51" s="3">
        <f t="shared" si="7"/>
        <v>-9724.0775504698413</v>
      </c>
      <c r="M51" s="3">
        <f t="shared" si="7"/>
        <v>-8946.9512303952051</v>
      </c>
      <c r="N51" s="3">
        <f t="shared" si="7"/>
        <v>-11730.319916109693</v>
      </c>
      <c r="O51" s="3">
        <f t="shared" si="7"/>
        <v>-13812.799041089882</v>
      </c>
      <c r="P51" s="3">
        <f t="shared" si="7"/>
        <v>-11477.99036773698</v>
      </c>
      <c r="Q51" s="3">
        <f t="shared" si="7"/>
        <v>-3738.4352581061949</v>
      </c>
      <c r="R51" s="3">
        <f t="shared" si="7"/>
        <v>-4105.6691370993503</v>
      </c>
      <c r="S51" s="3">
        <f t="shared" si="7"/>
        <v>-7502.5262028689294</v>
      </c>
      <c r="T51" s="3">
        <f t="shared" si="7"/>
        <v>-9290.8386182703234</v>
      </c>
      <c r="U51" s="3">
        <f t="shared" si="7"/>
        <v>-9937.190414888526</v>
      </c>
      <c r="V51" s="3">
        <f t="shared" si="7"/>
        <v>-8799.6917615894035</v>
      </c>
      <c r="W51" s="3">
        <f t="shared" si="7"/>
        <v>-9723.1756619179559</v>
      </c>
      <c r="X51" s="3">
        <f t="shared" si="7"/>
        <v>-10391.970277350789</v>
      </c>
      <c r="Y51" s="3">
        <f t="shared" si="7"/>
        <v>-8676.9690330257272</v>
      </c>
    </row>
    <row r="52" spans="1:25">
      <c r="A52" s="15" t="s">
        <v>32</v>
      </c>
      <c r="C52" s="29">
        <v>0.35</v>
      </c>
      <c r="D52" s="30"/>
      <c r="E52" s="30"/>
      <c r="F52" s="30">
        <f t="shared" ref="F52:Y52" si="8">(F49+F51)*-$C$52</f>
        <v>-13680.104240736729</v>
      </c>
      <c r="G52" s="30">
        <f t="shared" si="8"/>
        <v>-11791.651308834056</v>
      </c>
      <c r="H52" s="30">
        <f t="shared" si="8"/>
        <v>-18464.100235487324</v>
      </c>
      <c r="I52" s="30">
        <f t="shared" si="8"/>
        <v>-21554.199938162885</v>
      </c>
      <c r="J52" s="30">
        <f t="shared" si="8"/>
        <v>-21760.867257522044</v>
      </c>
      <c r="K52" s="30">
        <f t="shared" si="8"/>
        <v>-25902.672797227584</v>
      </c>
      <c r="L52" s="30">
        <f t="shared" si="8"/>
        <v>-30630.844283979997</v>
      </c>
      <c r="M52" s="30">
        <f t="shared" si="8"/>
        <v>-28182.896375744891</v>
      </c>
      <c r="N52" s="30">
        <f t="shared" si="8"/>
        <v>-36950.507735745523</v>
      </c>
      <c r="O52" s="30">
        <f t="shared" si="8"/>
        <v>-43510.316979433126</v>
      </c>
      <c r="P52" s="30">
        <f t="shared" si="8"/>
        <v>-36155.669658371487</v>
      </c>
      <c r="Q52" s="30">
        <f t="shared" si="8"/>
        <v>-11776.071063034511</v>
      </c>
      <c r="R52" s="30">
        <f t="shared" si="8"/>
        <v>-12932.857781862953</v>
      </c>
      <c r="S52" s="30">
        <f t="shared" si="8"/>
        <v>-23632.957539037125</v>
      </c>
      <c r="T52" s="30">
        <f t="shared" si="8"/>
        <v>-29266.141647551511</v>
      </c>
      <c r="U52" s="30">
        <f t="shared" si="8"/>
        <v>-31302.149806898855</v>
      </c>
      <c r="V52" s="30">
        <f t="shared" si="8"/>
        <v>-27719.029049006615</v>
      </c>
      <c r="W52" s="30">
        <f t="shared" si="8"/>
        <v>-30628.003335041562</v>
      </c>
      <c r="X52" s="30">
        <f t="shared" si="8"/>
        <v>-32734.706373654983</v>
      </c>
      <c r="Y52" s="30">
        <f t="shared" si="8"/>
        <v>-27332.452454031034</v>
      </c>
    </row>
    <row r="53" spans="1:25" ht="6" customHeight="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s="24" customFormat="1">
      <c r="A54" s="5" t="s">
        <v>33</v>
      </c>
      <c r="B54" s="5"/>
      <c r="C54" s="5"/>
      <c r="D54" s="23"/>
      <c r="E54" s="23"/>
      <c r="F54" s="23">
        <f t="shared" ref="F54:Y54" si="9">SUM(F49:F52)</f>
        <v>25405.907875653931</v>
      </c>
      <c r="G54" s="23">
        <f t="shared" si="9"/>
        <v>21898.781002120391</v>
      </c>
      <c r="H54" s="23">
        <f t="shared" si="9"/>
        <v>34290.471865905027</v>
      </c>
      <c r="I54" s="23">
        <f t="shared" si="9"/>
        <v>40029.228456588222</v>
      </c>
      <c r="J54" s="23">
        <f t="shared" si="9"/>
        <v>40413.039192540949</v>
      </c>
      <c r="K54" s="23">
        <f t="shared" si="9"/>
        <v>48104.963766279805</v>
      </c>
      <c r="L54" s="23">
        <f t="shared" si="9"/>
        <v>56885.853670248573</v>
      </c>
      <c r="M54" s="23">
        <f t="shared" si="9"/>
        <v>52339.664697811939</v>
      </c>
      <c r="N54" s="23">
        <f t="shared" si="9"/>
        <v>68622.371509241697</v>
      </c>
      <c r="O54" s="23">
        <f t="shared" si="9"/>
        <v>80804.8743903758</v>
      </c>
      <c r="P54" s="23">
        <f t="shared" si="9"/>
        <v>67146.243651261349</v>
      </c>
      <c r="Q54" s="23">
        <f t="shared" si="9"/>
        <v>21869.846259921236</v>
      </c>
      <c r="R54" s="23">
        <f t="shared" si="9"/>
        <v>24018.1644520312</v>
      </c>
      <c r="S54" s="23">
        <f t="shared" si="9"/>
        <v>43889.778286783236</v>
      </c>
      <c r="T54" s="23">
        <f t="shared" si="9"/>
        <v>54351.405916881384</v>
      </c>
      <c r="U54" s="23">
        <f t="shared" si="9"/>
        <v>58132.563927097872</v>
      </c>
      <c r="V54" s="23">
        <f t="shared" si="9"/>
        <v>51478.196805298008</v>
      </c>
      <c r="W54" s="23">
        <f t="shared" si="9"/>
        <v>56880.577622220051</v>
      </c>
      <c r="X54" s="23">
        <f t="shared" si="9"/>
        <v>60793.026122502117</v>
      </c>
      <c r="Y54" s="23">
        <f t="shared" si="9"/>
        <v>50760.268843200494</v>
      </c>
    </row>
    <row r="55" spans="1:25" outlineLevel="1">
      <c r="B55" s="22"/>
      <c r="C55" s="22"/>
      <c r="E55" s="31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>
      <c r="A56" s="5"/>
      <c r="E56" s="31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outlineLevel="1">
      <c r="A57" s="3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outlineLevel="1">
      <c r="A58" s="5" t="s">
        <v>34</v>
      </c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outlineLevel="1">
      <c r="A59" s="5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12.75" customHeight="1" outlineLevel="1">
      <c r="A60" s="5" t="s">
        <v>35</v>
      </c>
      <c r="B60" s="34"/>
      <c r="C60" s="35">
        <v>0.5</v>
      </c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12.75" customHeight="1" outlineLevel="1">
      <c r="A61" s="5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13.5" outlineLevel="1" thickBot="1">
      <c r="A62" s="6" t="s">
        <v>1</v>
      </c>
      <c r="B62" s="36"/>
      <c r="C62" s="36"/>
      <c r="D62" s="7">
        <v>1999</v>
      </c>
      <c r="E62" s="7">
        <f t="shared" ref="E62:Y62" si="10">D62+1</f>
        <v>2000</v>
      </c>
      <c r="F62" s="7">
        <f t="shared" si="10"/>
        <v>2001</v>
      </c>
      <c r="G62" s="7">
        <f t="shared" si="10"/>
        <v>2002</v>
      </c>
      <c r="H62" s="7">
        <f t="shared" si="10"/>
        <v>2003</v>
      </c>
      <c r="I62" s="7">
        <f t="shared" si="10"/>
        <v>2004</v>
      </c>
      <c r="J62" s="7">
        <f t="shared" si="10"/>
        <v>2005</v>
      </c>
      <c r="K62" s="7">
        <f t="shared" si="10"/>
        <v>2006</v>
      </c>
      <c r="L62" s="7">
        <f t="shared" si="10"/>
        <v>2007</v>
      </c>
      <c r="M62" s="7">
        <f t="shared" si="10"/>
        <v>2008</v>
      </c>
      <c r="N62" s="7">
        <f t="shared" si="10"/>
        <v>2009</v>
      </c>
      <c r="O62" s="7">
        <f t="shared" si="10"/>
        <v>2010</v>
      </c>
      <c r="P62" s="7">
        <f t="shared" si="10"/>
        <v>2011</v>
      </c>
      <c r="Q62" s="7">
        <f t="shared" si="10"/>
        <v>2012</v>
      </c>
      <c r="R62" s="7">
        <f t="shared" si="10"/>
        <v>2013</v>
      </c>
      <c r="S62" s="7">
        <f t="shared" si="10"/>
        <v>2014</v>
      </c>
      <c r="T62" s="7">
        <f t="shared" si="10"/>
        <v>2015</v>
      </c>
      <c r="U62" s="7">
        <f t="shared" si="10"/>
        <v>2016</v>
      </c>
      <c r="V62" s="7">
        <f t="shared" si="10"/>
        <v>2017</v>
      </c>
      <c r="W62" s="7">
        <f t="shared" si="10"/>
        <v>2018</v>
      </c>
      <c r="X62" s="7">
        <f t="shared" si="10"/>
        <v>2019</v>
      </c>
      <c r="Y62" s="7">
        <f t="shared" si="10"/>
        <v>2020</v>
      </c>
    </row>
    <row r="63" spans="1:25" outlineLevel="1">
      <c r="A63" s="37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outlineLevel="1">
      <c r="A64" s="33" t="s">
        <v>26</v>
      </c>
      <c r="D64" s="31"/>
      <c r="E64" s="31"/>
      <c r="F64" s="31">
        <f t="shared" ref="F64:Y64" si="11">F39</f>
        <v>135426.92595154518</v>
      </c>
      <c r="G64" s="32">
        <f t="shared" si="11"/>
        <v>127351.64747883828</v>
      </c>
      <c r="H64" s="31">
        <f t="shared" si="11"/>
        <v>145698.89422376928</v>
      </c>
      <c r="I64" s="31">
        <f t="shared" si="11"/>
        <v>152585.77694972345</v>
      </c>
      <c r="J64" s="31">
        <f t="shared" si="11"/>
        <v>149447.37925284778</v>
      </c>
      <c r="K64" s="31">
        <f t="shared" si="11"/>
        <v>157408.62106778598</v>
      </c>
      <c r="L64" s="31">
        <f t="shared" si="11"/>
        <v>166249.9806796984</v>
      </c>
      <c r="M64" s="31">
        <f t="shared" si="11"/>
        <v>151679.56467895204</v>
      </c>
      <c r="N64" s="31">
        <f t="shared" si="11"/>
        <v>172537.92073609692</v>
      </c>
      <c r="O64" s="31">
        <f t="shared" si="11"/>
        <v>185482.48838589882</v>
      </c>
      <c r="P64" s="31">
        <f t="shared" si="11"/>
        <v>153854.95367736981</v>
      </c>
      <c r="Q64" s="31">
        <f t="shared" si="11"/>
        <v>72504.352581061947</v>
      </c>
      <c r="R64" s="31">
        <f t="shared" si="11"/>
        <v>76176.691370993503</v>
      </c>
      <c r="S64" s="31">
        <f t="shared" si="11"/>
        <v>110145.26202868929</v>
      </c>
      <c r="T64" s="31">
        <f t="shared" si="11"/>
        <v>128028.38618270322</v>
      </c>
      <c r="U64" s="31">
        <f t="shared" si="11"/>
        <v>134491.90414888525</v>
      </c>
      <c r="V64" s="31">
        <f t="shared" si="11"/>
        <v>123116.91761589402</v>
      </c>
      <c r="W64" s="31">
        <f t="shared" si="11"/>
        <v>132351.75661917956</v>
      </c>
      <c r="X64" s="31">
        <f t="shared" si="11"/>
        <v>139039.70277350789</v>
      </c>
      <c r="Y64" s="31">
        <f t="shared" si="11"/>
        <v>121889.69033025726</v>
      </c>
    </row>
    <row r="65" spans="1:25" outlineLevel="1">
      <c r="A65" s="33" t="s">
        <v>36</v>
      </c>
      <c r="D65" s="31"/>
      <c r="E65" s="38"/>
      <c r="F65" s="38">
        <f>+[1]Consolidated!J147</f>
        <v>-106.71428571424622</v>
      </c>
      <c r="G65" s="38">
        <f>+[1]Consolidated!K147</f>
        <v>-106.71428571430442</v>
      </c>
      <c r="H65" s="38">
        <f>+[1]Consolidated!L147</f>
        <v>-106.71428571436263</v>
      </c>
      <c r="I65" s="38">
        <f>+[1]Consolidated!M147</f>
        <v>-106.71428571426077</v>
      </c>
      <c r="J65" s="38">
        <f>+[1]Consolidated!N147</f>
        <v>-100.15476190473419</v>
      </c>
      <c r="K65" s="38">
        <f>+[1]Consolidated!O147</f>
        <v>-100.0000000000291</v>
      </c>
      <c r="L65" s="38">
        <f>+[1]Consolidated!P147</f>
        <v>-100.0000000000291</v>
      </c>
      <c r="M65" s="38">
        <f>+[1]Consolidated!Q147</f>
        <v>-100</v>
      </c>
      <c r="N65" s="38">
        <f>+[1]Consolidated!R147</f>
        <v>-99.999999999970896</v>
      </c>
      <c r="O65" s="38">
        <f>+[1]Consolidated!S147</f>
        <v>-100</v>
      </c>
      <c r="P65" s="38">
        <f>+[1]Consolidated!T147</f>
        <v>-100</v>
      </c>
      <c r="Q65" s="38">
        <f>+[1]Consolidated!U147</f>
        <v>-100</v>
      </c>
      <c r="R65" s="38">
        <f>+[1]Consolidated!V147</f>
        <v>-100</v>
      </c>
      <c r="S65" s="38">
        <f>+[1]Consolidated!W147</f>
        <v>-100</v>
      </c>
      <c r="T65" s="38">
        <f>+[1]Consolidated!X147</f>
        <v>-100</v>
      </c>
      <c r="U65" s="38">
        <f>+[1]Consolidated!Y147</f>
        <v>-100</v>
      </c>
      <c r="V65" s="38">
        <f>+[1]Consolidated!Z147</f>
        <v>-100</v>
      </c>
      <c r="W65" s="38">
        <f>+[1]Consolidated!AA147</f>
        <v>-100</v>
      </c>
      <c r="X65" s="38">
        <f>+[1]Consolidated!AB147</f>
        <v>-100</v>
      </c>
      <c r="Y65" s="38">
        <f>+[1]Consolidated!AC147</f>
        <v>-100</v>
      </c>
    </row>
    <row r="66" spans="1:25" ht="15" outlineLevel="1">
      <c r="A66" s="33" t="s">
        <v>37</v>
      </c>
      <c r="D66" s="39"/>
      <c r="E66" s="40"/>
      <c r="F66" s="40">
        <f>-[1]Consolidated!J52-[1]Consolidated!J58+[1]Consolidated!J153+[1]Consolidated!J154</f>
        <v>-77038.023600000015</v>
      </c>
      <c r="G66" s="40">
        <f>-[1]Consolidated!K52-[1]Consolidated!K58+[1]Consolidated!K153+[1]Consolidated!K154</f>
        <v>-86285.833799999993</v>
      </c>
      <c r="H66" s="40">
        <f>-[1]Consolidated!L52-[1]Consolidated!L58+[1]Consolidated!L153+[1]Consolidated!L154</f>
        <v>-84580.703000000038</v>
      </c>
      <c r="I66" s="40">
        <f>-[1]Consolidated!M52-[1]Consolidated!M58+[1]Consolidated!M153+[1]Consolidated!M154</f>
        <v>-86403.745399999985</v>
      </c>
      <c r="J66" s="40">
        <f>-[1]Consolidated!N52-[1]Consolidated!N58+[1]Consolidated!N153+[1]Consolidated!N154</f>
        <v>-99393.260974999997</v>
      </c>
      <c r="K66" s="40">
        <f>-[1]Consolidated!O52-[1]Consolidated!O58+[1]Consolidated!O153+[1]Consolidated!O154</f>
        <v>-105897.91377499999</v>
      </c>
      <c r="L66" s="40">
        <f>-[1]Consolidated!P52-[1]Consolidated!P58+[1]Consolidated!P153+[1]Consolidated!P154</f>
        <v>-109911.205175</v>
      </c>
      <c r="M66" s="40">
        <f>-[1]Consolidated!Q52-[1]Consolidated!Q58+[1]Consolidated!Q153+[1]Consolidated!Q154</f>
        <v>-100890.052375</v>
      </c>
      <c r="N66" s="40">
        <f>-[1]Consolidated!R52-[1]Consolidated!R58+[1]Consolidated!R153+[1]Consolidated!R154</f>
        <v>-101130.72157499999</v>
      </c>
      <c r="O66" s="40">
        <f>-[1]Consolidated!S52-[1]Consolidated!S58+[1]Consolidated!S153+[1]Consolidated!S154</f>
        <v>-112658.49797500001</v>
      </c>
      <c r="P66" s="40">
        <f>-[1]Consolidated!T52-[1]Consolidated!T58+[1]Consolidated!T153+[1]Consolidated!T154</f>
        <v>-69955.05</v>
      </c>
      <c r="Q66" s="40">
        <f>-[1]Consolidated!U52-[1]Consolidated!U58+[1]Consolidated!U153+[1]Consolidated!U154</f>
        <v>0</v>
      </c>
      <c r="R66" s="40">
        <f>-[1]Consolidated!V52-[1]Consolidated!V58+[1]Consolidated!V153+[1]Consolidated!V154</f>
        <v>0</v>
      </c>
      <c r="S66" s="40">
        <f>-[1]Consolidated!W52-[1]Consolidated!W58+[1]Consolidated!W153+[1]Consolidated!W154</f>
        <v>0</v>
      </c>
      <c r="T66" s="40">
        <f>-[1]Consolidated!X52-[1]Consolidated!X58+[1]Consolidated!X153+[1]Consolidated!X154</f>
        <v>0</v>
      </c>
      <c r="U66" s="40">
        <f>-[1]Consolidated!Y52-[1]Consolidated!Y58+[1]Consolidated!Y153+[1]Consolidated!Y154</f>
        <v>0</v>
      </c>
      <c r="V66" s="40">
        <f>-[1]Consolidated!Z52-[1]Consolidated!Z58+[1]Consolidated!Z153+[1]Consolidated!Z154</f>
        <v>0</v>
      </c>
      <c r="W66" s="40">
        <f>-[1]Consolidated!AA52-[1]Consolidated!AA58+[1]Consolidated!AA153+[1]Consolidated!AA154</f>
        <v>0</v>
      </c>
      <c r="X66" s="40">
        <f>-[1]Consolidated!AB52-[1]Consolidated!AB58+[1]Consolidated!AB153+[1]Consolidated!AB154</f>
        <v>0</v>
      </c>
      <c r="Y66" s="40">
        <f>-[1]Consolidated!AC52-[1]Consolidated!AC58+[1]Consolidated!AC153+[1]Consolidated!AC154</f>
        <v>0</v>
      </c>
    </row>
    <row r="67" spans="1:25" ht="15" hidden="1" outlineLevel="1">
      <c r="A67" s="33"/>
      <c r="D67" s="18"/>
      <c r="E67" s="4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outlineLevel="1">
      <c r="A68" s="3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s="24" customFormat="1" outlineLevel="1">
      <c r="A69" s="37" t="s">
        <v>38</v>
      </c>
      <c r="B69" s="5"/>
      <c r="C69" s="5"/>
      <c r="D69" s="42"/>
      <c r="E69" s="42"/>
      <c r="F69" s="42">
        <f t="shared" ref="F69:Y69" si="12">SUM(F64:F66)</f>
        <v>58282.188065830909</v>
      </c>
      <c r="G69" s="42">
        <f t="shared" si="12"/>
        <v>40959.099393123979</v>
      </c>
      <c r="H69" s="42">
        <f t="shared" si="12"/>
        <v>61011.476938054897</v>
      </c>
      <c r="I69" s="42">
        <f t="shared" si="12"/>
        <v>66075.317264009209</v>
      </c>
      <c r="J69" s="42">
        <f t="shared" si="12"/>
        <v>49953.963515943047</v>
      </c>
      <c r="K69" s="42">
        <f t="shared" si="12"/>
        <v>51410.707292785955</v>
      </c>
      <c r="L69" s="42">
        <f t="shared" si="12"/>
        <v>56238.77550469838</v>
      </c>
      <c r="M69" s="42">
        <f t="shared" si="12"/>
        <v>50689.51230395204</v>
      </c>
      <c r="N69" s="42">
        <f t="shared" si="12"/>
        <v>71307.199161096956</v>
      </c>
      <c r="O69" s="42">
        <f t="shared" si="12"/>
        <v>72723.990410898812</v>
      </c>
      <c r="P69" s="42">
        <f t="shared" si="12"/>
        <v>83799.903677369803</v>
      </c>
      <c r="Q69" s="42">
        <f t="shared" si="12"/>
        <v>72404.352581061947</v>
      </c>
      <c r="R69" s="42">
        <f t="shared" si="12"/>
        <v>76076.691370993503</v>
      </c>
      <c r="S69" s="42">
        <f t="shared" si="12"/>
        <v>110045.26202868929</v>
      </c>
      <c r="T69" s="42">
        <f t="shared" si="12"/>
        <v>127928.38618270322</v>
      </c>
      <c r="U69" s="42">
        <f t="shared" si="12"/>
        <v>134391.90414888525</v>
      </c>
      <c r="V69" s="42">
        <f t="shared" si="12"/>
        <v>123016.91761589402</v>
      </c>
      <c r="W69" s="42">
        <f t="shared" si="12"/>
        <v>132251.75661917956</v>
      </c>
      <c r="X69" s="42">
        <f t="shared" si="12"/>
        <v>138939.70277350789</v>
      </c>
      <c r="Y69" s="42">
        <f t="shared" si="12"/>
        <v>121789.69033025726</v>
      </c>
    </row>
    <row r="70" spans="1:25" outlineLevel="1">
      <c r="A70" s="37"/>
      <c r="D70" s="28"/>
      <c r="E70" s="43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15" outlineLevel="1">
      <c r="A71" s="33" t="s">
        <v>39</v>
      </c>
      <c r="D71" s="39"/>
      <c r="E71" s="39"/>
      <c r="F71" s="39">
        <f t="shared" ref="F71:Y71" si="13">F89</f>
        <v>-10735.670515137181</v>
      </c>
      <c r="G71" s="39">
        <f t="shared" si="13"/>
        <v>11428.202848714847</v>
      </c>
      <c r="H71" s="39">
        <f t="shared" si="13"/>
        <v>-1516.2873849747912</v>
      </c>
      <c r="I71" s="39">
        <f t="shared" si="13"/>
        <v>-9325.7943175347282</v>
      </c>
      <c r="J71" s="39">
        <f t="shared" si="13"/>
        <v>-12962.651187266365</v>
      </c>
      <c r="K71" s="39">
        <f t="shared" si="13"/>
        <v>-21447.438418269769</v>
      </c>
      <c r="L71" s="39">
        <f t="shared" si="13"/>
        <v>-29110.990679278497</v>
      </c>
      <c r="M71" s="39">
        <f t="shared" si="13"/>
        <v>-25885.916450968754</v>
      </c>
      <c r="N71" s="39">
        <f t="shared" si="13"/>
        <v>-37436.896496683876</v>
      </c>
      <c r="O71" s="39">
        <f t="shared" si="13"/>
        <v>-46079.184865351664</v>
      </c>
      <c r="P71" s="39">
        <f t="shared" si="13"/>
        <v>-36389.728870937128</v>
      </c>
      <c r="Q71" s="39">
        <f t="shared" si="13"/>
        <v>-4270.5751659693688</v>
      </c>
      <c r="R71" s="39">
        <f t="shared" si="13"/>
        <v>-5794.5957637909651</v>
      </c>
      <c r="S71" s="39">
        <f t="shared" si="13"/>
        <v>-19891.552586734717</v>
      </c>
      <c r="T71" s="39">
        <f t="shared" si="13"/>
        <v>-27313.049110650492</v>
      </c>
      <c r="U71" s="39">
        <f t="shared" si="13"/>
        <v>-42904.774644201709</v>
      </c>
      <c r="V71" s="39">
        <f t="shared" si="13"/>
        <v>-51093.520810596019</v>
      </c>
      <c r="W71" s="39">
        <f t="shared" si="13"/>
        <v>-54925.978996959522</v>
      </c>
      <c r="X71" s="39">
        <f t="shared" si="13"/>
        <v>-57701.476651005774</v>
      </c>
      <c r="Y71" s="39">
        <f t="shared" si="13"/>
        <v>-50584.221487056762</v>
      </c>
    </row>
    <row r="72" spans="1:25" outlineLevel="1">
      <c r="A72" s="33"/>
      <c r="D72" s="21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s="24" customFormat="1" outlineLevel="1">
      <c r="A73" s="44" t="s">
        <v>40</v>
      </c>
      <c r="B73" s="5"/>
      <c r="C73" s="5"/>
      <c r="D73" s="45"/>
      <c r="E73" s="45"/>
      <c r="F73" s="45">
        <f t="shared" ref="F73:Y73" si="14">F69+F71</f>
        <v>47546.51755069373</v>
      </c>
      <c r="G73" s="45">
        <f t="shared" si="14"/>
        <v>52387.302241838828</v>
      </c>
      <c r="H73" s="45">
        <f t="shared" si="14"/>
        <v>59495.189553080105</v>
      </c>
      <c r="I73" s="45">
        <f t="shared" si="14"/>
        <v>56749.522946474477</v>
      </c>
      <c r="J73" s="45">
        <f t="shared" si="14"/>
        <v>36991.312328676679</v>
      </c>
      <c r="K73" s="45">
        <f t="shared" si="14"/>
        <v>29963.268874516187</v>
      </c>
      <c r="L73" s="45">
        <f t="shared" si="14"/>
        <v>27127.784825419883</v>
      </c>
      <c r="M73" s="45">
        <f t="shared" si="14"/>
        <v>24803.595852983286</v>
      </c>
      <c r="N73" s="45">
        <f t="shared" si="14"/>
        <v>33870.30266441308</v>
      </c>
      <c r="O73" s="45">
        <f t="shared" si="14"/>
        <v>26644.805545547148</v>
      </c>
      <c r="P73" s="45">
        <f t="shared" si="14"/>
        <v>47410.174806432675</v>
      </c>
      <c r="Q73" s="45">
        <f t="shared" si="14"/>
        <v>68133.777415092583</v>
      </c>
      <c r="R73" s="45">
        <f t="shared" si="14"/>
        <v>70282.095607202544</v>
      </c>
      <c r="S73" s="45">
        <f t="shared" si="14"/>
        <v>90153.709441954576</v>
      </c>
      <c r="T73" s="45">
        <f t="shared" si="14"/>
        <v>100615.33707205273</v>
      </c>
      <c r="U73" s="45">
        <f t="shared" si="14"/>
        <v>91487.129504683544</v>
      </c>
      <c r="V73" s="45">
        <f t="shared" si="14"/>
        <v>71923.396805298005</v>
      </c>
      <c r="W73" s="45">
        <f t="shared" si="14"/>
        <v>77325.777622220048</v>
      </c>
      <c r="X73" s="45">
        <f t="shared" si="14"/>
        <v>81238.226122502121</v>
      </c>
      <c r="Y73" s="45">
        <f t="shared" si="14"/>
        <v>71205.468843200506</v>
      </c>
    </row>
    <row r="74" spans="1:25" outlineLevel="1">
      <c r="A74" s="33"/>
      <c r="D74" s="21"/>
      <c r="E74" s="21"/>
      <c r="F74" s="21"/>
      <c r="G74" s="28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outlineLevel="1">
      <c r="A75" s="44"/>
      <c r="D75" s="21"/>
      <c r="E75" s="21"/>
      <c r="F75" s="21"/>
      <c r="G75" s="28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2.75" customHeight="1" outlineLevel="1">
      <c r="A76" s="44" t="s">
        <v>41</v>
      </c>
      <c r="B76" s="34"/>
      <c r="C76" s="46">
        <f>+C$60</f>
        <v>0.5</v>
      </c>
      <c r="D76" s="45"/>
      <c r="E76" s="45"/>
      <c r="F76" s="45">
        <f t="shared" ref="F76:Y76" si="15">$C$76*F54</f>
        <v>12702.953937826966</v>
      </c>
      <c r="G76" s="42">
        <f t="shared" si="15"/>
        <v>10949.390501060196</v>
      </c>
      <c r="H76" s="45">
        <f t="shared" si="15"/>
        <v>17145.235932952513</v>
      </c>
      <c r="I76" s="45">
        <f t="shared" si="15"/>
        <v>20014.614228294111</v>
      </c>
      <c r="J76" s="45">
        <f t="shared" si="15"/>
        <v>20206.519596270475</v>
      </c>
      <c r="K76" s="45">
        <f t="shared" si="15"/>
        <v>24052.481883139902</v>
      </c>
      <c r="L76" s="45">
        <f t="shared" si="15"/>
        <v>28442.926835124286</v>
      </c>
      <c r="M76" s="45">
        <f t="shared" si="15"/>
        <v>26169.832348905969</v>
      </c>
      <c r="N76" s="45">
        <f t="shared" si="15"/>
        <v>34311.185754620848</v>
      </c>
      <c r="O76" s="45">
        <f t="shared" si="15"/>
        <v>40402.4371951879</v>
      </c>
      <c r="P76" s="45">
        <f t="shared" si="15"/>
        <v>33573.121825630675</v>
      </c>
      <c r="Q76" s="45">
        <f t="shared" si="15"/>
        <v>10934.923129960618</v>
      </c>
      <c r="R76" s="45">
        <f t="shared" si="15"/>
        <v>12009.0822260156</v>
      </c>
      <c r="S76" s="45">
        <f t="shared" si="15"/>
        <v>21944.889143391618</v>
      </c>
      <c r="T76" s="45">
        <f t="shared" si="15"/>
        <v>27175.702958440692</v>
      </c>
      <c r="U76" s="45">
        <f t="shared" si="15"/>
        <v>29066.281963548936</v>
      </c>
      <c r="V76" s="45">
        <f t="shared" si="15"/>
        <v>25739.098402649004</v>
      </c>
      <c r="W76" s="45">
        <f t="shared" si="15"/>
        <v>28440.288811110026</v>
      </c>
      <c r="X76" s="45">
        <f t="shared" si="15"/>
        <v>30396.513061251058</v>
      </c>
      <c r="Y76" s="45">
        <f t="shared" si="15"/>
        <v>25380.134421600247</v>
      </c>
    </row>
    <row r="77" spans="1:25" outlineLevel="1">
      <c r="A77" s="44" t="s">
        <v>42</v>
      </c>
      <c r="B77" s="34"/>
      <c r="C77" s="46">
        <f>+C60</f>
        <v>0.5</v>
      </c>
      <c r="D77" s="45"/>
      <c r="E77" s="45"/>
      <c r="F77" s="45">
        <f t="shared" ref="F77:Y77" si="16">$C$77*F73</f>
        <v>23773.258775346865</v>
      </c>
      <c r="G77" s="42">
        <f t="shared" si="16"/>
        <v>26193.651120919414</v>
      </c>
      <c r="H77" s="45">
        <f t="shared" si="16"/>
        <v>29747.594776540052</v>
      </c>
      <c r="I77" s="45">
        <f t="shared" si="16"/>
        <v>28374.761473237239</v>
      </c>
      <c r="J77" s="45">
        <f t="shared" si="16"/>
        <v>18495.656164338339</v>
      </c>
      <c r="K77" s="45">
        <f t="shared" si="16"/>
        <v>14981.634437258093</v>
      </c>
      <c r="L77" s="45">
        <f t="shared" si="16"/>
        <v>13563.892412709942</v>
      </c>
      <c r="M77" s="45">
        <f t="shared" si="16"/>
        <v>12401.797926491643</v>
      </c>
      <c r="N77" s="45">
        <f t="shared" si="16"/>
        <v>16935.15133220654</v>
      </c>
      <c r="O77" s="45">
        <f t="shared" si="16"/>
        <v>13322.402772773574</v>
      </c>
      <c r="P77" s="45">
        <f t="shared" si="16"/>
        <v>23705.087403216337</v>
      </c>
      <c r="Q77" s="45">
        <f t="shared" si="16"/>
        <v>34066.888707546292</v>
      </c>
      <c r="R77" s="45">
        <f t="shared" si="16"/>
        <v>35141.047803601272</v>
      </c>
      <c r="S77" s="45">
        <f t="shared" si="16"/>
        <v>45076.854720977288</v>
      </c>
      <c r="T77" s="45">
        <f t="shared" si="16"/>
        <v>50307.668536026365</v>
      </c>
      <c r="U77" s="45">
        <f t="shared" si="16"/>
        <v>45743.564752341772</v>
      </c>
      <c r="V77" s="45">
        <f t="shared" si="16"/>
        <v>35961.698402649003</v>
      </c>
      <c r="W77" s="45">
        <f t="shared" si="16"/>
        <v>38662.888811110024</v>
      </c>
      <c r="X77" s="45">
        <f t="shared" si="16"/>
        <v>40619.113061251061</v>
      </c>
      <c r="Y77" s="45">
        <f t="shared" si="16"/>
        <v>35602.734421600253</v>
      </c>
    </row>
    <row r="78" spans="1:25" outlineLevel="1">
      <c r="A78" s="44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outlineLevel="1">
      <c r="A79" s="47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outlineLevel="1">
      <c r="A80" s="47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outlineLevel="1">
      <c r="A81" s="47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outlineLevel="1">
      <c r="A82" s="48"/>
      <c r="B82" s="4"/>
      <c r="C82" s="4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25" ht="13.5" outlineLevel="1">
      <c r="A83" s="49"/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25" outlineLevel="1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ht="13.5" outlineLevel="1">
      <c r="A85" s="52"/>
      <c r="B85" s="4"/>
      <c r="C85" s="4"/>
      <c r="D85" s="4"/>
      <c r="E85" s="4"/>
      <c r="F85" s="4"/>
      <c r="G85" s="4"/>
      <c r="H85" s="4"/>
      <c r="I85" s="53"/>
      <c r="J85" s="4"/>
      <c r="K85" s="4"/>
      <c r="L85" s="4"/>
      <c r="M85" s="4"/>
      <c r="N85" s="4"/>
      <c r="O85" s="4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5" s="9" customFormat="1" ht="13.5" thickBot="1">
      <c r="A86" s="54" t="s">
        <v>43</v>
      </c>
      <c r="E86" s="55">
        <f t="shared" ref="E86:Y86" si="17">E62</f>
        <v>2000</v>
      </c>
      <c r="F86" s="55">
        <f t="shared" si="17"/>
        <v>2001</v>
      </c>
      <c r="G86" s="55">
        <f t="shared" si="17"/>
        <v>2002</v>
      </c>
      <c r="H86" s="55">
        <f t="shared" si="17"/>
        <v>2003</v>
      </c>
      <c r="I86" s="55">
        <f t="shared" si="17"/>
        <v>2004</v>
      </c>
      <c r="J86" s="55">
        <f t="shared" si="17"/>
        <v>2005</v>
      </c>
      <c r="K86" s="55">
        <f t="shared" si="17"/>
        <v>2006</v>
      </c>
      <c r="L86" s="55">
        <f t="shared" si="17"/>
        <v>2007</v>
      </c>
      <c r="M86" s="55">
        <f t="shared" si="17"/>
        <v>2008</v>
      </c>
      <c r="N86" s="55">
        <f t="shared" si="17"/>
        <v>2009</v>
      </c>
      <c r="O86" s="55">
        <f t="shared" si="17"/>
        <v>2010</v>
      </c>
      <c r="P86" s="55">
        <f t="shared" si="17"/>
        <v>2011</v>
      </c>
      <c r="Q86" s="55">
        <f t="shared" si="17"/>
        <v>2012</v>
      </c>
      <c r="R86" s="55">
        <f t="shared" si="17"/>
        <v>2013</v>
      </c>
      <c r="S86" s="55">
        <f t="shared" si="17"/>
        <v>2014</v>
      </c>
      <c r="T86" s="55">
        <f t="shared" si="17"/>
        <v>2015</v>
      </c>
      <c r="U86" s="55">
        <f t="shared" si="17"/>
        <v>2016</v>
      </c>
      <c r="V86" s="55">
        <f t="shared" si="17"/>
        <v>2017</v>
      </c>
      <c r="W86" s="55">
        <f t="shared" si="17"/>
        <v>2018</v>
      </c>
      <c r="X86" s="55">
        <f t="shared" si="17"/>
        <v>2019</v>
      </c>
      <c r="Y86" s="55">
        <f t="shared" si="17"/>
        <v>2020</v>
      </c>
    </row>
    <row r="87" spans="1:25" s="9" customFormat="1"/>
    <row r="88" spans="1:25" s="9" customFormat="1">
      <c r="A88" s="37" t="s">
        <v>38</v>
      </c>
      <c r="F88" s="56">
        <f t="shared" ref="F88:Y88" si="18">F69</f>
        <v>58282.188065830909</v>
      </c>
      <c r="G88" s="56">
        <f t="shared" si="18"/>
        <v>40959.099393123979</v>
      </c>
      <c r="H88" s="56">
        <f t="shared" si="18"/>
        <v>61011.476938054897</v>
      </c>
      <c r="I88" s="56">
        <f t="shared" si="18"/>
        <v>66075.317264009209</v>
      </c>
      <c r="J88" s="56">
        <f t="shared" si="18"/>
        <v>49953.963515943047</v>
      </c>
      <c r="K88" s="56">
        <f t="shared" si="18"/>
        <v>51410.707292785955</v>
      </c>
      <c r="L88" s="56">
        <f t="shared" si="18"/>
        <v>56238.77550469838</v>
      </c>
      <c r="M88" s="56">
        <f t="shared" si="18"/>
        <v>50689.51230395204</v>
      </c>
      <c r="N88" s="56">
        <f t="shared" si="18"/>
        <v>71307.199161096956</v>
      </c>
      <c r="O88" s="56">
        <f t="shared" si="18"/>
        <v>72723.990410898812</v>
      </c>
      <c r="P88" s="56">
        <f t="shared" si="18"/>
        <v>83799.903677369803</v>
      </c>
      <c r="Q88" s="56">
        <f t="shared" si="18"/>
        <v>72404.352581061947</v>
      </c>
      <c r="R88" s="56">
        <f t="shared" si="18"/>
        <v>76076.691370993503</v>
      </c>
      <c r="S88" s="56">
        <f t="shared" si="18"/>
        <v>110045.26202868929</v>
      </c>
      <c r="T88" s="56">
        <f t="shared" si="18"/>
        <v>127928.38618270322</v>
      </c>
      <c r="U88" s="56">
        <f t="shared" si="18"/>
        <v>134391.90414888525</v>
      </c>
      <c r="V88" s="56">
        <f t="shared" si="18"/>
        <v>123016.91761589402</v>
      </c>
      <c r="W88" s="56">
        <f t="shared" si="18"/>
        <v>132251.75661917956</v>
      </c>
      <c r="X88" s="56">
        <f t="shared" si="18"/>
        <v>138939.70277350789</v>
      </c>
      <c r="Y88" s="56">
        <f t="shared" si="18"/>
        <v>121789.69033025726</v>
      </c>
    </row>
    <row r="89" spans="1:25" s="9" customFormat="1">
      <c r="A89" s="9" t="s">
        <v>44</v>
      </c>
      <c r="F89" s="57">
        <f t="shared" ref="F89:Y89" si="19">F125+F126</f>
        <v>-10735.670515137181</v>
      </c>
      <c r="G89" s="57">
        <f t="shared" si="19"/>
        <v>11428.202848714847</v>
      </c>
      <c r="H89" s="57">
        <f t="shared" si="19"/>
        <v>-1516.2873849747912</v>
      </c>
      <c r="I89" s="57">
        <f t="shared" si="19"/>
        <v>-9325.7943175347282</v>
      </c>
      <c r="J89" s="57">
        <f t="shared" si="19"/>
        <v>-12962.651187266365</v>
      </c>
      <c r="K89" s="57">
        <f t="shared" si="19"/>
        <v>-21447.438418269769</v>
      </c>
      <c r="L89" s="57">
        <f t="shared" si="19"/>
        <v>-29110.990679278497</v>
      </c>
      <c r="M89" s="57">
        <f t="shared" si="19"/>
        <v>-25885.916450968754</v>
      </c>
      <c r="N89" s="57">
        <f t="shared" si="19"/>
        <v>-37436.896496683876</v>
      </c>
      <c r="O89" s="57">
        <f t="shared" si="19"/>
        <v>-46079.184865351664</v>
      </c>
      <c r="P89" s="57">
        <f t="shared" si="19"/>
        <v>-36389.728870937128</v>
      </c>
      <c r="Q89" s="57">
        <f t="shared" si="19"/>
        <v>-4270.5751659693688</v>
      </c>
      <c r="R89" s="57">
        <f t="shared" si="19"/>
        <v>-5794.5957637909651</v>
      </c>
      <c r="S89" s="57">
        <f t="shared" si="19"/>
        <v>-19891.552586734717</v>
      </c>
      <c r="T89" s="57">
        <f t="shared" si="19"/>
        <v>-27313.049110650492</v>
      </c>
      <c r="U89" s="57">
        <f t="shared" si="19"/>
        <v>-42904.774644201709</v>
      </c>
      <c r="V89" s="57">
        <f t="shared" si="19"/>
        <v>-51093.520810596019</v>
      </c>
      <c r="W89" s="57">
        <f t="shared" si="19"/>
        <v>-54925.978996959522</v>
      </c>
      <c r="X89" s="57">
        <f t="shared" si="19"/>
        <v>-57701.476651005774</v>
      </c>
      <c r="Y89" s="57">
        <f t="shared" si="19"/>
        <v>-50584.221487056762</v>
      </c>
    </row>
    <row r="90" spans="1:25" s="9" customFormat="1" ht="15">
      <c r="A90" s="9" t="s">
        <v>45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f>Y98</f>
        <v>304724.22582564317</v>
      </c>
    </row>
    <row r="91" spans="1:25" s="9" customFormat="1">
      <c r="A91" s="9" t="s">
        <v>46</v>
      </c>
      <c r="E91" s="59">
        <v>-531782.59495336388</v>
      </c>
      <c r="F91" s="56">
        <f t="shared" ref="F91:Y91" si="20">F88+F89+F90</f>
        <v>47546.51755069373</v>
      </c>
      <c r="G91" s="56">
        <f t="shared" si="20"/>
        <v>52387.302241838828</v>
      </c>
      <c r="H91" s="56">
        <f t="shared" si="20"/>
        <v>59495.189553080105</v>
      </c>
      <c r="I91" s="56">
        <f t="shared" si="20"/>
        <v>56749.522946474477</v>
      </c>
      <c r="J91" s="56">
        <f t="shared" si="20"/>
        <v>36991.312328676679</v>
      </c>
      <c r="K91" s="56">
        <f t="shared" si="20"/>
        <v>29963.268874516187</v>
      </c>
      <c r="L91" s="56">
        <f t="shared" si="20"/>
        <v>27127.784825419883</v>
      </c>
      <c r="M91" s="56">
        <f t="shared" si="20"/>
        <v>24803.595852983286</v>
      </c>
      <c r="N91" s="56">
        <f t="shared" si="20"/>
        <v>33870.30266441308</v>
      </c>
      <c r="O91" s="56">
        <f t="shared" si="20"/>
        <v>26644.805545547148</v>
      </c>
      <c r="P91" s="56">
        <f t="shared" si="20"/>
        <v>47410.174806432675</v>
      </c>
      <c r="Q91" s="56">
        <f t="shared" si="20"/>
        <v>68133.777415092583</v>
      </c>
      <c r="R91" s="56">
        <f t="shared" si="20"/>
        <v>70282.095607202544</v>
      </c>
      <c r="S91" s="56">
        <f t="shared" si="20"/>
        <v>90153.709441954576</v>
      </c>
      <c r="T91" s="56">
        <f t="shared" si="20"/>
        <v>100615.33707205273</v>
      </c>
      <c r="U91" s="56">
        <f t="shared" si="20"/>
        <v>91487.129504683544</v>
      </c>
      <c r="V91" s="56">
        <f t="shared" si="20"/>
        <v>71923.396805298005</v>
      </c>
      <c r="W91" s="56">
        <f t="shared" si="20"/>
        <v>77325.777622220048</v>
      </c>
      <c r="X91" s="56">
        <f t="shared" si="20"/>
        <v>81238.226122502121</v>
      </c>
      <c r="Y91" s="56">
        <f t="shared" si="20"/>
        <v>375929.69466884364</v>
      </c>
    </row>
    <row r="92" spans="1:25" s="9" customFormat="1" ht="13.5" thickBot="1"/>
    <row r="93" spans="1:25" s="9" customFormat="1">
      <c r="U93" s="60" t="s">
        <v>47</v>
      </c>
      <c r="V93" s="61"/>
      <c r="W93" s="61"/>
      <c r="X93" s="61"/>
      <c r="Y93" s="62"/>
    </row>
    <row r="94" spans="1:25" s="9" customFormat="1" ht="13.5" thickBot="1">
      <c r="A94" s="9" t="s">
        <v>48</v>
      </c>
      <c r="E94" s="63">
        <f>NPV(C95,E91:Y91)</f>
        <v>-78829.4575281539</v>
      </c>
      <c r="R94" s="64"/>
      <c r="U94" s="65" t="s">
        <v>49</v>
      </c>
      <c r="V94" s="66"/>
      <c r="W94" s="66"/>
      <c r="X94" s="66"/>
      <c r="Y94" s="67">
        <f>Y39</f>
        <v>121889.69033025726</v>
      </c>
    </row>
    <row r="95" spans="1:25" s="9" customFormat="1" ht="13.5" thickBot="1">
      <c r="A95" s="9" t="s">
        <v>50</v>
      </c>
      <c r="C95" s="68">
        <v>0.11</v>
      </c>
      <c r="E95" s="63">
        <f>NPV(C95,F88:Y88)</f>
        <v>553351.0016995141</v>
      </c>
      <c r="R95" s="56"/>
      <c r="U95" s="69" t="s">
        <v>51</v>
      </c>
      <c r="V95" s="66"/>
      <c r="W95" s="66"/>
      <c r="X95" s="66"/>
      <c r="Y95" s="70">
        <v>0.5</v>
      </c>
    </row>
    <row r="96" spans="1:25" s="9" customFormat="1">
      <c r="E96" s="63">
        <f>E95*0.5</f>
        <v>276675.50084975705</v>
      </c>
      <c r="U96" s="69" t="s">
        <v>52</v>
      </c>
      <c r="V96" s="66"/>
      <c r="W96" s="66"/>
      <c r="X96" s="66"/>
      <c r="Y96" s="71">
        <f>Y94*Y95</f>
        <v>60944.84516512863</v>
      </c>
    </row>
    <row r="97" spans="1:25" s="9" customFormat="1">
      <c r="U97" s="69" t="s">
        <v>53</v>
      </c>
      <c r="V97" s="66"/>
      <c r="W97" s="66"/>
      <c r="X97" s="66"/>
      <c r="Y97" s="72">
        <v>5</v>
      </c>
    </row>
    <row r="98" spans="1:25" s="9" customFormat="1" ht="13.5" thickBot="1">
      <c r="U98" s="73" t="s">
        <v>47</v>
      </c>
      <c r="V98" s="74"/>
      <c r="W98" s="74"/>
      <c r="X98" s="74"/>
      <c r="Y98" s="75">
        <f>Y96*Y97</f>
        <v>304724.22582564317</v>
      </c>
    </row>
    <row r="99" spans="1:25" s="9" customFormat="1">
      <c r="A99" s="54" t="s">
        <v>54</v>
      </c>
    </row>
    <row r="100" spans="1:25" s="9" customFormat="1">
      <c r="A100" s="9" t="s">
        <v>55</v>
      </c>
      <c r="D100" s="76">
        <f>+[1]Consolidated!$I$98+[1]Consolidated!$I$99+[1]Consolidated!$I$109+[1]Consolidated!$I$110</f>
        <v>638880</v>
      </c>
    </row>
    <row r="101" spans="1:25" s="9" customFormat="1" ht="15">
      <c r="A101" s="9" t="s">
        <v>56</v>
      </c>
      <c r="D101" s="58">
        <f>-E91</f>
        <v>531782.59495336388</v>
      </c>
    </row>
    <row r="102" spans="1:25" s="9" customFormat="1">
      <c r="D102" s="77">
        <f>D100+D101</f>
        <v>1170662.5949533638</v>
      </c>
    </row>
    <row r="103" spans="1:25" s="9" customFormat="1">
      <c r="A103" s="9" t="s">
        <v>57</v>
      </c>
      <c r="D103" s="78">
        <v>0.9</v>
      </c>
    </row>
    <row r="104" spans="1:25" s="9" customFormat="1">
      <c r="A104" s="9" t="s">
        <v>58</v>
      </c>
      <c r="D104" s="79">
        <f>D102*D103</f>
        <v>1053596.3354580274</v>
      </c>
    </row>
    <row r="105" spans="1:25" s="9" customFormat="1"/>
    <row r="106" spans="1:25" s="9" customFormat="1" ht="13.5" thickBot="1">
      <c r="F106" s="55">
        <f>F5</f>
        <v>2001</v>
      </c>
      <c r="G106" s="55">
        <f t="shared" ref="G106:Y106" si="21">F106+1</f>
        <v>2002</v>
      </c>
      <c r="H106" s="55">
        <f t="shared" si="21"/>
        <v>2003</v>
      </c>
      <c r="I106" s="55">
        <f t="shared" si="21"/>
        <v>2004</v>
      </c>
      <c r="J106" s="55">
        <f t="shared" si="21"/>
        <v>2005</v>
      </c>
      <c r="K106" s="55">
        <f t="shared" si="21"/>
        <v>2006</v>
      </c>
      <c r="L106" s="55">
        <f t="shared" si="21"/>
        <v>2007</v>
      </c>
      <c r="M106" s="55">
        <f t="shared" si="21"/>
        <v>2008</v>
      </c>
      <c r="N106" s="55">
        <f t="shared" si="21"/>
        <v>2009</v>
      </c>
      <c r="O106" s="55">
        <f t="shared" si="21"/>
        <v>2010</v>
      </c>
      <c r="P106" s="55">
        <f t="shared" si="21"/>
        <v>2011</v>
      </c>
      <c r="Q106" s="55">
        <f t="shared" si="21"/>
        <v>2012</v>
      </c>
      <c r="R106" s="55">
        <f t="shared" si="21"/>
        <v>2013</v>
      </c>
      <c r="S106" s="55">
        <f t="shared" si="21"/>
        <v>2014</v>
      </c>
      <c r="T106" s="55">
        <f t="shared" si="21"/>
        <v>2015</v>
      </c>
      <c r="U106" s="55">
        <f t="shared" si="21"/>
        <v>2016</v>
      </c>
      <c r="V106" s="55">
        <f t="shared" si="21"/>
        <v>2017</v>
      </c>
      <c r="W106" s="55">
        <f t="shared" si="21"/>
        <v>2018</v>
      </c>
      <c r="X106" s="55">
        <f t="shared" si="21"/>
        <v>2019</v>
      </c>
      <c r="Y106" s="55">
        <f t="shared" si="21"/>
        <v>2020</v>
      </c>
    </row>
    <row r="107" spans="1:25" s="9" customFormat="1">
      <c r="A107" s="80" t="s">
        <v>59</v>
      </c>
    </row>
    <row r="108" spans="1:25" s="9" customFormat="1">
      <c r="A108" s="9" t="s">
        <v>60</v>
      </c>
      <c r="B108" s="81">
        <v>30</v>
      </c>
      <c r="C108" s="9" t="s">
        <v>61</v>
      </c>
      <c r="D108" s="82">
        <f>D104</f>
        <v>1053596.3354580274</v>
      </c>
      <c r="F108" s="63">
        <f>ROUND(D108/$B$108,0)</f>
        <v>35120</v>
      </c>
      <c r="G108" s="63">
        <f t="shared" ref="G108:Y108" si="22">F108</f>
        <v>35120</v>
      </c>
      <c r="H108" s="63">
        <f t="shared" si="22"/>
        <v>35120</v>
      </c>
      <c r="I108" s="63">
        <f t="shared" si="22"/>
        <v>35120</v>
      </c>
      <c r="J108" s="63">
        <f t="shared" si="22"/>
        <v>35120</v>
      </c>
      <c r="K108" s="63">
        <f t="shared" si="22"/>
        <v>35120</v>
      </c>
      <c r="L108" s="63">
        <f t="shared" si="22"/>
        <v>35120</v>
      </c>
      <c r="M108" s="63">
        <f t="shared" si="22"/>
        <v>35120</v>
      </c>
      <c r="N108" s="63">
        <f t="shared" si="22"/>
        <v>35120</v>
      </c>
      <c r="O108" s="63">
        <f t="shared" si="22"/>
        <v>35120</v>
      </c>
      <c r="P108" s="63">
        <f t="shared" si="22"/>
        <v>35120</v>
      </c>
      <c r="Q108" s="63">
        <f t="shared" si="22"/>
        <v>35120</v>
      </c>
      <c r="R108" s="63">
        <f t="shared" si="22"/>
        <v>35120</v>
      </c>
      <c r="S108" s="63">
        <f t="shared" si="22"/>
        <v>35120</v>
      </c>
      <c r="T108" s="63">
        <f t="shared" si="22"/>
        <v>35120</v>
      </c>
      <c r="U108" s="63">
        <f t="shared" si="22"/>
        <v>35120</v>
      </c>
      <c r="V108" s="63">
        <f t="shared" si="22"/>
        <v>35120</v>
      </c>
      <c r="W108" s="63">
        <f t="shared" si="22"/>
        <v>35120</v>
      </c>
      <c r="X108" s="63">
        <f t="shared" si="22"/>
        <v>35120</v>
      </c>
      <c r="Y108" s="63">
        <f t="shared" si="22"/>
        <v>35120</v>
      </c>
    </row>
    <row r="109" spans="1:25" s="9" customFormat="1"/>
    <row r="110" spans="1:25" s="9" customFormat="1"/>
    <row r="111" spans="1:25" s="9" customFormat="1">
      <c r="A111" s="80" t="s">
        <v>62</v>
      </c>
    </row>
    <row r="112" spans="1:25" s="9" customFormat="1">
      <c r="A112" s="83" t="s">
        <v>63</v>
      </c>
      <c r="D112" s="82">
        <f>D108</f>
        <v>1053596.3354580274</v>
      </c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6" s="9" customFormat="1">
      <c r="A113" s="9" t="s">
        <v>64</v>
      </c>
      <c r="E113" s="84"/>
      <c r="F113" s="85">
        <v>0.05</v>
      </c>
      <c r="G113" s="85">
        <v>9.5000000000000001E-2</v>
      </c>
      <c r="H113" s="85">
        <v>8.5500000000000007E-2</v>
      </c>
      <c r="I113" s="85">
        <v>7.6949999999999991E-2</v>
      </c>
      <c r="J113" s="85">
        <v>6.9254999999999997E-2</v>
      </c>
      <c r="K113" s="85">
        <v>6.2329499999999989E-2</v>
      </c>
      <c r="L113" s="85">
        <v>5.9048999999999997E-2</v>
      </c>
      <c r="M113" s="85">
        <v>5.9048999999999997E-2</v>
      </c>
      <c r="N113" s="85">
        <v>5.9048999999999997E-2</v>
      </c>
      <c r="O113" s="85">
        <v>5.9048999999999997E-2</v>
      </c>
      <c r="P113" s="85">
        <v>5.9048999999999997E-2</v>
      </c>
      <c r="Q113" s="85">
        <v>5.9048999999999997E-2</v>
      </c>
      <c r="R113" s="85">
        <v>5.9048999999999997E-2</v>
      </c>
      <c r="S113" s="85">
        <v>5.9048999999999997E-2</v>
      </c>
      <c r="T113" s="85">
        <v>5.9048999999999997E-2</v>
      </c>
      <c r="U113" s="85">
        <v>2.9524499999999999E-2</v>
      </c>
      <c r="V113" s="85">
        <v>0</v>
      </c>
      <c r="W113" s="85">
        <v>0</v>
      </c>
      <c r="X113" s="85">
        <v>0</v>
      </c>
      <c r="Y113" s="85">
        <v>0</v>
      </c>
      <c r="Z113" s="86"/>
    </row>
    <row r="114" spans="1:26" s="9" customFormat="1">
      <c r="A114" s="9" t="s">
        <v>65</v>
      </c>
      <c r="F114" s="63">
        <f>$D$112*F113</f>
        <v>52679.816772901373</v>
      </c>
      <c r="G114" s="63">
        <f t="shared" ref="G114:Y114" si="23">$D$112*G113</f>
        <v>100091.65186851261</v>
      </c>
      <c r="H114" s="63">
        <f t="shared" si="23"/>
        <v>90082.48668166135</v>
      </c>
      <c r="I114" s="63">
        <f t="shared" si="23"/>
        <v>81074.238013495196</v>
      </c>
      <c r="J114" s="63">
        <f t="shared" si="23"/>
        <v>72966.814212145691</v>
      </c>
      <c r="K114" s="63">
        <f t="shared" si="23"/>
        <v>65670.132790931108</v>
      </c>
      <c r="L114" s="63">
        <f t="shared" si="23"/>
        <v>62213.810012461057</v>
      </c>
      <c r="M114" s="63">
        <f t="shared" si="23"/>
        <v>62213.810012461057</v>
      </c>
      <c r="N114" s="63">
        <f t="shared" si="23"/>
        <v>62213.810012461057</v>
      </c>
      <c r="O114" s="63">
        <f t="shared" si="23"/>
        <v>62213.810012461057</v>
      </c>
      <c r="P114" s="63">
        <f t="shared" si="23"/>
        <v>62213.810012461057</v>
      </c>
      <c r="Q114" s="63">
        <f t="shared" si="23"/>
        <v>62213.810012461057</v>
      </c>
      <c r="R114" s="63">
        <f t="shared" si="23"/>
        <v>62213.810012461057</v>
      </c>
      <c r="S114" s="63">
        <f t="shared" si="23"/>
        <v>62213.810012461057</v>
      </c>
      <c r="T114" s="63">
        <f t="shared" si="23"/>
        <v>62213.810012461057</v>
      </c>
      <c r="U114" s="63">
        <f t="shared" si="23"/>
        <v>31106.905006230529</v>
      </c>
      <c r="V114" s="63">
        <f t="shared" si="23"/>
        <v>0</v>
      </c>
      <c r="W114" s="63">
        <f t="shared" si="23"/>
        <v>0</v>
      </c>
      <c r="X114" s="63">
        <f t="shared" si="23"/>
        <v>0</v>
      </c>
      <c r="Y114" s="63">
        <f t="shared" si="23"/>
        <v>0</v>
      </c>
    </row>
    <row r="115" spans="1:26" s="9" customFormat="1">
      <c r="E115" s="87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66"/>
      <c r="W115" s="66"/>
      <c r="X115" s="66"/>
      <c r="Y115" s="66"/>
    </row>
    <row r="116" spans="1:26" s="9" customFormat="1"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66"/>
      <c r="W116" s="66"/>
      <c r="X116" s="66"/>
      <c r="Y116" s="66"/>
    </row>
    <row r="117" spans="1:26" s="9" customFormat="1"/>
    <row r="118" spans="1:26" s="9" customFormat="1" ht="13.5" thickBot="1">
      <c r="F118" s="55">
        <f t="shared" ref="F118:Y118" si="24">F106</f>
        <v>2001</v>
      </c>
      <c r="G118" s="55">
        <f t="shared" si="24"/>
        <v>2002</v>
      </c>
      <c r="H118" s="55">
        <f t="shared" si="24"/>
        <v>2003</v>
      </c>
      <c r="I118" s="55">
        <f t="shared" si="24"/>
        <v>2004</v>
      </c>
      <c r="J118" s="55">
        <f t="shared" si="24"/>
        <v>2005</v>
      </c>
      <c r="K118" s="55">
        <f t="shared" si="24"/>
        <v>2006</v>
      </c>
      <c r="L118" s="55">
        <f t="shared" si="24"/>
        <v>2007</v>
      </c>
      <c r="M118" s="55">
        <f t="shared" si="24"/>
        <v>2008</v>
      </c>
      <c r="N118" s="55">
        <f t="shared" si="24"/>
        <v>2009</v>
      </c>
      <c r="O118" s="55">
        <f t="shared" si="24"/>
        <v>2010</v>
      </c>
      <c r="P118" s="55">
        <f t="shared" si="24"/>
        <v>2011</v>
      </c>
      <c r="Q118" s="55">
        <f t="shared" si="24"/>
        <v>2012</v>
      </c>
      <c r="R118" s="55">
        <f t="shared" si="24"/>
        <v>2013</v>
      </c>
      <c r="S118" s="55">
        <f t="shared" si="24"/>
        <v>2014</v>
      </c>
      <c r="T118" s="55">
        <f t="shared" si="24"/>
        <v>2015</v>
      </c>
      <c r="U118" s="55">
        <f t="shared" si="24"/>
        <v>2016</v>
      </c>
      <c r="V118" s="55">
        <f t="shared" si="24"/>
        <v>2017</v>
      </c>
      <c r="W118" s="55">
        <f t="shared" si="24"/>
        <v>2018</v>
      </c>
      <c r="X118" s="55">
        <f t="shared" si="24"/>
        <v>2019</v>
      </c>
      <c r="Y118" s="55">
        <f t="shared" si="24"/>
        <v>2020</v>
      </c>
    </row>
    <row r="119" spans="1:26" s="9" customFormat="1">
      <c r="A119" s="54" t="s">
        <v>66</v>
      </c>
    </row>
    <row r="120" spans="1:26" s="9" customFormat="1">
      <c r="A120" s="90" t="str">
        <f>A64</f>
        <v>EBITDA</v>
      </c>
      <c r="F120" s="63">
        <f t="shared" ref="F120:Y120" si="25">F39</f>
        <v>135426.92595154518</v>
      </c>
      <c r="G120" s="63">
        <f t="shared" si="25"/>
        <v>127351.64747883828</v>
      </c>
      <c r="H120" s="63">
        <f t="shared" si="25"/>
        <v>145698.89422376928</v>
      </c>
      <c r="I120" s="63">
        <f t="shared" si="25"/>
        <v>152585.77694972345</v>
      </c>
      <c r="J120" s="63">
        <f t="shared" si="25"/>
        <v>149447.37925284778</v>
      </c>
      <c r="K120" s="63">
        <f t="shared" si="25"/>
        <v>157408.62106778598</v>
      </c>
      <c r="L120" s="63">
        <f t="shared" si="25"/>
        <v>166249.9806796984</v>
      </c>
      <c r="M120" s="63">
        <f t="shared" si="25"/>
        <v>151679.56467895204</v>
      </c>
      <c r="N120" s="63">
        <f t="shared" si="25"/>
        <v>172537.92073609692</v>
      </c>
      <c r="O120" s="63">
        <f t="shared" si="25"/>
        <v>185482.48838589882</v>
      </c>
      <c r="P120" s="63">
        <f t="shared" si="25"/>
        <v>153854.95367736981</v>
      </c>
      <c r="Q120" s="63">
        <f t="shared" si="25"/>
        <v>72504.352581061947</v>
      </c>
      <c r="R120" s="63">
        <f t="shared" si="25"/>
        <v>76176.691370993503</v>
      </c>
      <c r="S120" s="63">
        <f t="shared" si="25"/>
        <v>110145.26202868929</v>
      </c>
      <c r="T120" s="63">
        <f t="shared" si="25"/>
        <v>128028.38618270322</v>
      </c>
      <c r="U120" s="63">
        <f t="shared" si="25"/>
        <v>134491.90414888525</v>
      </c>
      <c r="V120" s="63">
        <f t="shared" si="25"/>
        <v>123116.91761589402</v>
      </c>
      <c r="W120" s="63">
        <f t="shared" si="25"/>
        <v>132351.75661917956</v>
      </c>
      <c r="X120" s="63">
        <f t="shared" si="25"/>
        <v>139039.70277350789</v>
      </c>
      <c r="Y120" s="63">
        <f t="shared" si="25"/>
        <v>121889.69033025726</v>
      </c>
    </row>
    <row r="121" spans="1:26" s="9" customFormat="1">
      <c r="A121" s="9" t="s">
        <v>67</v>
      </c>
      <c r="F121" s="63">
        <f>-F114</f>
        <v>-52679.816772901373</v>
      </c>
      <c r="G121" s="63">
        <f t="shared" ref="G121:Y121" si="26">-G114</f>
        <v>-100091.65186851261</v>
      </c>
      <c r="H121" s="63">
        <f t="shared" si="26"/>
        <v>-90082.48668166135</v>
      </c>
      <c r="I121" s="63">
        <f t="shared" si="26"/>
        <v>-81074.238013495196</v>
      </c>
      <c r="J121" s="63">
        <f t="shared" si="26"/>
        <v>-72966.814212145691</v>
      </c>
      <c r="K121" s="63">
        <f t="shared" si="26"/>
        <v>-65670.132790931108</v>
      </c>
      <c r="L121" s="63">
        <f t="shared" si="26"/>
        <v>-62213.810012461057</v>
      </c>
      <c r="M121" s="63">
        <f t="shared" si="26"/>
        <v>-62213.810012461057</v>
      </c>
      <c r="N121" s="63">
        <f t="shared" si="26"/>
        <v>-62213.810012461057</v>
      </c>
      <c r="O121" s="63">
        <f t="shared" si="26"/>
        <v>-62213.810012461057</v>
      </c>
      <c r="P121" s="63">
        <f t="shared" si="26"/>
        <v>-62213.810012461057</v>
      </c>
      <c r="Q121" s="63">
        <f t="shared" si="26"/>
        <v>-62213.810012461057</v>
      </c>
      <c r="R121" s="63">
        <f t="shared" si="26"/>
        <v>-62213.810012461057</v>
      </c>
      <c r="S121" s="63">
        <f t="shared" si="26"/>
        <v>-62213.810012461057</v>
      </c>
      <c r="T121" s="63">
        <f t="shared" si="26"/>
        <v>-62213.810012461057</v>
      </c>
      <c r="U121" s="63">
        <f t="shared" si="26"/>
        <v>-31106.905006230529</v>
      </c>
      <c r="V121" s="63">
        <f t="shared" si="26"/>
        <v>0</v>
      </c>
      <c r="W121" s="63">
        <f t="shared" si="26"/>
        <v>0</v>
      </c>
      <c r="X121" s="63">
        <f t="shared" si="26"/>
        <v>0</v>
      </c>
      <c r="Y121" s="63">
        <f t="shared" si="26"/>
        <v>0</v>
      </c>
    </row>
    <row r="122" spans="1:26" s="9" customFormat="1">
      <c r="A122" s="9" t="s">
        <v>68</v>
      </c>
      <c r="F122" s="91">
        <f t="shared" ref="F122:Y122" si="27">-F46</f>
        <v>-56878.023600000008</v>
      </c>
      <c r="G122" s="91">
        <f t="shared" si="27"/>
        <v>-54797.8338</v>
      </c>
      <c r="H122" s="91">
        <f t="shared" si="27"/>
        <v>-51962.703000000001</v>
      </c>
      <c r="I122" s="91">
        <f t="shared" si="27"/>
        <v>-49039.7454</v>
      </c>
      <c r="J122" s="91">
        <f t="shared" si="27"/>
        <v>-45245.260975000005</v>
      </c>
      <c r="K122" s="91">
        <f t="shared" si="27"/>
        <v>-40057.913775000001</v>
      </c>
      <c r="L122" s="91">
        <f t="shared" si="27"/>
        <v>-33889.205174999996</v>
      </c>
      <c r="M122" s="91">
        <f t="shared" si="27"/>
        <v>-27090.052374999999</v>
      </c>
      <c r="N122" s="91">
        <f t="shared" si="27"/>
        <v>-20114.721574999996</v>
      </c>
      <c r="O122" s="91">
        <f t="shared" si="27"/>
        <v>-12234.497975</v>
      </c>
      <c r="P122" s="91">
        <f t="shared" si="27"/>
        <v>-3955.0499999999997</v>
      </c>
      <c r="Q122" s="91">
        <f t="shared" si="27"/>
        <v>0</v>
      </c>
      <c r="R122" s="91">
        <f t="shared" si="27"/>
        <v>0</v>
      </c>
      <c r="S122" s="91">
        <f t="shared" si="27"/>
        <v>0</v>
      </c>
      <c r="T122" s="91">
        <f t="shared" si="27"/>
        <v>0</v>
      </c>
      <c r="U122" s="91">
        <f t="shared" si="27"/>
        <v>0</v>
      </c>
      <c r="V122" s="91">
        <f t="shared" si="27"/>
        <v>0</v>
      </c>
      <c r="W122" s="91">
        <f t="shared" si="27"/>
        <v>0</v>
      </c>
      <c r="X122" s="91">
        <f t="shared" si="27"/>
        <v>0</v>
      </c>
      <c r="Y122" s="91">
        <f t="shared" si="27"/>
        <v>0</v>
      </c>
    </row>
    <row r="123" spans="1:26" s="9" customFormat="1">
      <c r="A123" s="9" t="s">
        <v>69</v>
      </c>
      <c r="F123" s="63">
        <f t="shared" ref="F123:Y123" si="28">SUM(F120:F122)</f>
        <v>25869.085578643811</v>
      </c>
      <c r="G123" s="63">
        <f t="shared" si="28"/>
        <v>-27537.83818967433</v>
      </c>
      <c r="H123" s="63">
        <f t="shared" si="28"/>
        <v>3653.704542107931</v>
      </c>
      <c r="I123" s="63">
        <f t="shared" si="28"/>
        <v>22471.793536228259</v>
      </c>
      <c r="J123" s="63">
        <f t="shared" si="28"/>
        <v>31235.304065702083</v>
      </c>
      <c r="K123" s="63">
        <f t="shared" si="28"/>
        <v>51680.57450185487</v>
      </c>
      <c r="L123" s="63">
        <f t="shared" si="28"/>
        <v>70146.965492237345</v>
      </c>
      <c r="M123" s="63">
        <f t="shared" si="28"/>
        <v>62375.702291490976</v>
      </c>
      <c r="N123" s="63">
        <f t="shared" si="28"/>
        <v>90209.389148635848</v>
      </c>
      <c r="O123" s="63">
        <f t="shared" si="28"/>
        <v>111034.18039843775</v>
      </c>
      <c r="P123" s="63">
        <f t="shared" si="28"/>
        <v>87686.093664908738</v>
      </c>
      <c r="Q123" s="63">
        <f t="shared" si="28"/>
        <v>10290.542568600889</v>
      </c>
      <c r="R123" s="63">
        <f t="shared" si="28"/>
        <v>13962.881358532446</v>
      </c>
      <c r="S123" s="63">
        <f t="shared" si="28"/>
        <v>47931.452016228235</v>
      </c>
      <c r="T123" s="63">
        <f t="shared" si="28"/>
        <v>65814.576170242159</v>
      </c>
      <c r="U123" s="63">
        <f t="shared" si="28"/>
        <v>103384.99914265472</v>
      </c>
      <c r="V123" s="63">
        <f t="shared" si="28"/>
        <v>123116.91761589402</v>
      </c>
      <c r="W123" s="63">
        <f t="shared" si="28"/>
        <v>132351.75661917956</v>
      </c>
      <c r="X123" s="63">
        <f t="shared" si="28"/>
        <v>139039.70277350789</v>
      </c>
      <c r="Y123" s="63">
        <f t="shared" si="28"/>
        <v>121889.69033025726</v>
      </c>
    </row>
    <row r="124" spans="1:26" s="9" customFormat="1"/>
    <row r="125" spans="1:26" s="9" customFormat="1">
      <c r="A125" s="9" t="s">
        <v>70</v>
      </c>
      <c r="C125" s="92">
        <f>C51</f>
        <v>0.1</v>
      </c>
      <c r="F125" s="63">
        <f t="shared" ref="F125:Y125" si="29">-F123*$C$125</f>
        <v>-2586.9085578643812</v>
      </c>
      <c r="G125" s="63">
        <f t="shared" si="29"/>
        <v>2753.783818967433</v>
      </c>
      <c r="H125" s="63">
        <f t="shared" si="29"/>
        <v>-365.37045421079313</v>
      </c>
      <c r="I125" s="63">
        <f t="shared" si="29"/>
        <v>-2247.1793536228261</v>
      </c>
      <c r="J125" s="63">
        <f t="shared" si="29"/>
        <v>-3123.5304065702085</v>
      </c>
      <c r="K125" s="63">
        <f t="shared" si="29"/>
        <v>-5168.0574501854871</v>
      </c>
      <c r="L125" s="63">
        <f t="shared" si="29"/>
        <v>-7014.696549223735</v>
      </c>
      <c r="M125" s="63">
        <f t="shared" si="29"/>
        <v>-6237.5702291490979</v>
      </c>
      <c r="N125" s="63">
        <f t="shared" si="29"/>
        <v>-9020.9389148635855</v>
      </c>
      <c r="O125" s="63">
        <f t="shared" si="29"/>
        <v>-11103.418039843775</v>
      </c>
      <c r="P125" s="63">
        <f t="shared" si="29"/>
        <v>-8768.6093664908749</v>
      </c>
      <c r="Q125" s="63">
        <f t="shared" si="29"/>
        <v>-1029.054256860089</v>
      </c>
      <c r="R125" s="63">
        <f t="shared" si="29"/>
        <v>-1396.2881358532447</v>
      </c>
      <c r="S125" s="63">
        <f t="shared" si="29"/>
        <v>-4793.1452016228241</v>
      </c>
      <c r="T125" s="63">
        <f t="shared" si="29"/>
        <v>-6581.4576170242162</v>
      </c>
      <c r="U125" s="63">
        <f t="shared" si="29"/>
        <v>-10338.499914265472</v>
      </c>
      <c r="V125" s="63">
        <f t="shared" si="29"/>
        <v>-12311.691761589404</v>
      </c>
      <c r="W125" s="63">
        <f t="shared" si="29"/>
        <v>-13235.175661917958</v>
      </c>
      <c r="X125" s="63">
        <f t="shared" si="29"/>
        <v>-13903.970277350789</v>
      </c>
      <c r="Y125" s="63">
        <f t="shared" si="29"/>
        <v>-12188.969033025727</v>
      </c>
    </row>
    <row r="126" spans="1:26" s="9" customFormat="1">
      <c r="A126" s="9" t="s">
        <v>71</v>
      </c>
      <c r="C126" s="92">
        <f>C52</f>
        <v>0.35</v>
      </c>
      <c r="F126" s="63">
        <f t="shared" ref="F126:Y126" si="30">-(F123+F125)*$C$126</f>
        <v>-8148.7619572727999</v>
      </c>
      <c r="G126" s="63">
        <f t="shared" si="30"/>
        <v>8674.4190297474142</v>
      </c>
      <c r="H126" s="63">
        <f t="shared" si="30"/>
        <v>-1150.9169307639982</v>
      </c>
      <c r="I126" s="63">
        <f t="shared" si="30"/>
        <v>-7078.6149639119012</v>
      </c>
      <c r="J126" s="63">
        <f t="shared" si="30"/>
        <v>-9839.1207806961556</v>
      </c>
      <c r="K126" s="63">
        <f t="shared" si="30"/>
        <v>-16279.380968084282</v>
      </c>
      <c r="L126" s="63">
        <f t="shared" si="30"/>
        <v>-22096.294130054761</v>
      </c>
      <c r="M126" s="63">
        <f t="shared" si="30"/>
        <v>-19648.346221819658</v>
      </c>
      <c r="N126" s="63">
        <f t="shared" si="30"/>
        <v>-28415.95758182029</v>
      </c>
      <c r="O126" s="63">
        <f t="shared" si="30"/>
        <v>-34975.76682550789</v>
      </c>
      <c r="P126" s="63">
        <f t="shared" si="30"/>
        <v>-27621.119504446251</v>
      </c>
      <c r="Q126" s="63">
        <f t="shared" si="30"/>
        <v>-3241.5209091092802</v>
      </c>
      <c r="R126" s="63">
        <f t="shared" si="30"/>
        <v>-4398.3076279377201</v>
      </c>
      <c r="S126" s="63">
        <f t="shared" si="30"/>
        <v>-15098.407385111894</v>
      </c>
      <c r="T126" s="63">
        <f t="shared" si="30"/>
        <v>-20731.591493626278</v>
      </c>
      <c r="U126" s="63">
        <f t="shared" si="30"/>
        <v>-32566.274729936235</v>
      </c>
      <c r="V126" s="63">
        <f t="shared" si="30"/>
        <v>-38781.829049006614</v>
      </c>
      <c r="W126" s="63">
        <f t="shared" si="30"/>
        <v>-41690.803335041564</v>
      </c>
      <c r="X126" s="63">
        <f t="shared" si="30"/>
        <v>-43797.506373654986</v>
      </c>
      <c r="Y126" s="63">
        <f t="shared" si="30"/>
        <v>-38395.252454031033</v>
      </c>
    </row>
    <row r="127" spans="1:26" s="9" customFormat="1"/>
    <row r="128" spans="1:26" s="9" customFormat="1"/>
    <row r="129" spans="1:25" s="9" customFormat="1"/>
    <row r="130" spans="1:25" s="9" customFormat="1"/>
    <row r="131" spans="1:25" s="9" customFormat="1"/>
    <row r="132" spans="1:25" s="9" customFormat="1"/>
    <row r="133" spans="1:25" s="9" customFormat="1"/>
    <row r="134" spans="1:25" s="9" customFormat="1" ht="13.5" thickBot="1">
      <c r="A134" s="80" t="s">
        <v>41</v>
      </c>
      <c r="F134" s="55">
        <f t="shared" ref="F134:Y134" si="31">F118</f>
        <v>2001</v>
      </c>
      <c r="G134" s="55">
        <f t="shared" si="31"/>
        <v>2002</v>
      </c>
      <c r="H134" s="55">
        <f t="shared" si="31"/>
        <v>2003</v>
      </c>
      <c r="I134" s="55">
        <f t="shared" si="31"/>
        <v>2004</v>
      </c>
      <c r="J134" s="55">
        <f t="shared" si="31"/>
        <v>2005</v>
      </c>
      <c r="K134" s="55">
        <f t="shared" si="31"/>
        <v>2006</v>
      </c>
      <c r="L134" s="55">
        <f t="shared" si="31"/>
        <v>2007</v>
      </c>
      <c r="M134" s="55">
        <f t="shared" si="31"/>
        <v>2008</v>
      </c>
      <c r="N134" s="55">
        <f t="shared" si="31"/>
        <v>2009</v>
      </c>
      <c r="O134" s="55">
        <f t="shared" si="31"/>
        <v>2010</v>
      </c>
      <c r="P134" s="55">
        <f t="shared" si="31"/>
        <v>2011</v>
      </c>
      <c r="Q134" s="55">
        <f t="shared" si="31"/>
        <v>2012</v>
      </c>
      <c r="R134" s="55">
        <f t="shared" si="31"/>
        <v>2013</v>
      </c>
      <c r="S134" s="55">
        <f t="shared" si="31"/>
        <v>2014</v>
      </c>
      <c r="T134" s="55">
        <f t="shared" si="31"/>
        <v>2015</v>
      </c>
      <c r="U134" s="55">
        <f t="shared" si="31"/>
        <v>2016</v>
      </c>
      <c r="V134" s="55">
        <f t="shared" si="31"/>
        <v>2017</v>
      </c>
      <c r="W134" s="55">
        <f t="shared" si="31"/>
        <v>2018</v>
      </c>
      <c r="X134" s="55">
        <f t="shared" si="31"/>
        <v>2019</v>
      </c>
      <c r="Y134" s="55">
        <f t="shared" si="31"/>
        <v>2020</v>
      </c>
    </row>
    <row r="135" spans="1:25" s="9" customFormat="1"/>
    <row r="136" spans="1:25" s="9" customFormat="1">
      <c r="A136" s="9" t="s">
        <v>72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</row>
    <row r="137" spans="1:25" s="9" customFormat="1">
      <c r="A137" s="9" t="s">
        <v>73</v>
      </c>
      <c r="F137" s="91">
        <f t="shared" ref="F137:Y137" si="32">SUM(F33:F35)</f>
        <v>3127.3200000000006</v>
      </c>
      <c r="G137" s="91">
        <f t="shared" si="32"/>
        <v>3202.3756799999996</v>
      </c>
      <c r="H137" s="91">
        <f t="shared" si="32"/>
        <v>3279.2326963200003</v>
      </c>
      <c r="I137" s="91">
        <f t="shared" si="32"/>
        <v>3354.6550483353603</v>
      </c>
      <c r="J137" s="91">
        <f t="shared" si="32"/>
        <v>3629.1510472342179</v>
      </c>
      <c r="K137" s="91">
        <f t="shared" si="32"/>
        <v>3727.1381255095416</v>
      </c>
      <c r="L137" s="91">
        <f t="shared" si="32"/>
        <v>3827.7708548982991</v>
      </c>
      <c r="M137" s="91">
        <f t="shared" si="32"/>
        <v>3931.1206679805528</v>
      </c>
      <c r="N137" s="91">
        <f t="shared" si="32"/>
        <v>4037.2609260160275</v>
      </c>
      <c r="O137" s="91">
        <f t="shared" si="32"/>
        <v>4146.26697101846</v>
      </c>
      <c r="P137" s="91">
        <f t="shared" si="32"/>
        <v>4262.3624462069774</v>
      </c>
      <c r="Q137" s="91">
        <f t="shared" si="32"/>
        <v>4381.7085947007727</v>
      </c>
      <c r="R137" s="91">
        <f t="shared" si="32"/>
        <v>4504.3964353523943</v>
      </c>
      <c r="S137" s="91">
        <f t="shared" si="32"/>
        <v>4630.5195355422611</v>
      </c>
      <c r="T137" s="91">
        <f t="shared" si="32"/>
        <v>4760.1740825374445</v>
      </c>
      <c r="U137" s="91">
        <f t="shared" si="32"/>
        <v>4893.4589568484935</v>
      </c>
      <c r="V137" s="91">
        <f t="shared" si="32"/>
        <v>5030.4758076402513</v>
      </c>
      <c r="W137" s="91">
        <f t="shared" si="32"/>
        <v>5171.3291302541784</v>
      </c>
      <c r="X137" s="91">
        <f t="shared" si="32"/>
        <v>5316.1263459012953</v>
      </c>
      <c r="Y137" s="91">
        <f t="shared" si="32"/>
        <v>5464.9778835865318</v>
      </c>
    </row>
    <row r="138" spans="1:25" s="9" customFormat="1">
      <c r="A138" s="9" t="s">
        <v>74</v>
      </c>
      <c r="F138" s="63">
        <f t="shared" ref="F138:Y138" si="33">F136+F137</f>
        <v>3127.3200000000006</v>
      </c>
      <c r="G138" s="63">
        <f t="shared" si="33"/>
        <v>3202.3756799999996</v>
      </c>
      <c r="H138" s="63">
        <f t="shared" si="33"/>
        <v>3279.2326963200003</v>
      </c>
      <c r="I138" s="63">
        <f t="shared" si="33"/>
        <v>3354.6550483353603</v>
      </c>
      <c r="J138" s="63">
        <f t="shared" si="33"/>
        <v>3629.1510472342179</v>
      </c>
      <c r="K138" s="63">
        <f t="shared" si="33"/>
        <v>3727.1381255095416</v>
      </c>
      <c r="L138" s="63">
        <f t="shared" si="33"/>
        <v>3827.7708548982991</v>
      </c>
      <c r="M138" s="63">
        <f t="shared" si="33"/>
        <v>3931.1206679805528</v>
      </c>
      <c r="N138" s="63">
        <f t="shared" si="33"/>
        <v>4037.2609260160275</v>
      </c>
      <c r="O138" s="63">
        <f t="shared" si="33"/>
        <v>4146.26697101846</v>
      </c>
      <c r="P138" s="63">
        <f t="shared" si="33"/>
        <v>4262.3624462069774</v>
      </c>
      <c r="Q138" s="63">
        <f t="shared" si="33"/>
        <v>4381.7085947007727</v>
      </c>
      <c r="R138" s="63">
        <f t="shared" si="33"/>
        <v>4504.3964353523943</v>
      </c>
      <c r="S138" s="63">
        <f t="shared" si="33"/>
        <v>4630.5195355422611</v>
      </c>
      <c r="T138" s="63">
        <f t="shared" si="33"/>
        <v>4760.1740825374445</v>
      </c>
      <c r="U138" s="63">
        <f t="shared" si="33"/>
        <v>4893.4589568484935</v>
      </c>
      <c r="V138" s="63">
        <f t="shared" si="33"/>
        <v>5030.4758076402513</v>
      </c>
      <c r="W138" s="63">
        <f t="shared" si="33"/>
        <v>5171.3291302541784</v>
      </c>
      <c r="X138" s="63">
        <f t="shared" si="33"/>
        <v>5316.1263459012953</v>
      </c>
      <c r="Y138" s="63">
        <f t="shared" si="33"/>
        <v>5464.9778835865318</v>
      </c>
    </row>
    <row r="139" spans="1:25" s="9" customFormat="1">
      <c r="A139" s="9" t="s">
        <v>75</v>
      </c>
      <c r="C139" s="92">
        <f>C125</f>
        <v>0.1</v>
      </c>
      <c r="F139" s="63">
        <f t="shared" ref="F139:Y139" si="34">F138*$C$139</f>
        <v>312.73200000000008</v>
      </c>
      <c r="G139" s="63">
        <f t="shared" si="34"/>
        <v>320.23756800000001</v>
      </c>
      <c r="H139" s="63">
        <f t="shared" si="34"/>
        <v>327.92326963200003</v>
      </c>
      <c r="I139" s="63">
        <f t="shared" si="34"/>
        <v>335.46550483353604</v>
      </c>
      <c r="J139" s="63">
        <f t="shared" si="34"/>
        <v>362.91510472342179</v>
      </c>
      <c r="K139" s="63">
        <f t="shared" si="34"/>
        <v>372.71381255095417</v>
      </c>
      <c r="L139" s="63">
        <f t="shared" si="34"/>
        <v>382.77708548982991</v>
      </c>
      <c r="M139" s="63">
        <f t="shared" si="34"/>
        <v>393.11206679805531</v>
      </c>
      <c r="N139" s="63">
        <f t="shared" si="34"/>
        <v>403.72609260160277</v>
      </c>
      <c r="O139" s="63">
        <f t="shared" si="34"/>
        <v>414.62669710184605</v>
      </c>
      <c r="P139" s="63">
        <f t="shared" si="34"/>
        <v>426.23624462069779</v>
      </c>
      <c r="Q139" s="63">
        <f t="shared" si="34"/>
        <v>438.17085947007729</v>
      </c>
      <c r="R139" s="63">
        <f t="shared" si="34"/>
        <v>450.43964353523944</v>
      </c>
      <c r="S139" s="63">
        <f t="shared" si="34"/>
        <v>463.05195355422615</v>
      </c>
      <c r="T139" s="63">
        <f t="shared" si="34"/>
        <v>476.01740825374446</v>
      </c>
      <c r="U139" s="63">
        <f t="shared" si="34"/>
        <v>489.34589568484938</v>
      </c>
      <c r="V139" s="63">
        <f t="shared" si="34"/>
        <v>503.04758076402516</v>
      </c>
      <c r="W139" s="63">
        <f t="shared" si="34"/>
        <v>517.13291302541791</v>
      </c>
      <c r="X139" s="63">
        <f t="shared" si="34"/>
        <v>531.61263459012957</v>
      </c>
      <c r="Y139" s="63">
        <f t="shared" si="34"/>
        <v>546.49778835865322</v>
      </c>
    </row>
    <row r="140" spans="1:25" s="9" customFormat="1">
      <c r="A140" s="9" t="s">
        <v>76</v>
      </c>
      <c r="C140" s="92">
        <f>C126</f>
        <v>0.35</v>
      </c>
      <c r="F140" s="91">
        <f t="shared" ref="F140:Y140" si="35">(F138-F139)*$C$140</f>
        <v>985.10580000000016</v>
      </c>
      <c r="G140" s="91">
        <f t="shared" si="35"/>
        <v>1008.7483391999998</v>
      </c>
      <c r="H140" s="91">
        <f t="shared" si="35"/>
        <v>1032.9582993408001</v>
      </c>
      <c r="I140" s="91">
        <f t="shared" si="35"/>
        <v>1056.7163402256383</v>
      </c>
      <c r="J140" s="91">
        <f t="shared" si="35"/>
        <v>1143.1825798787786</v>
      </c>
      <c r="K140" s="91">
        <f t="shared" si="35"/>
        <v>1174.0485095355054</v>
      </c>
      <c r="L140" s="91">
        <f t="shared" si="35"/>
        <v>1205.7478192929641</v>
      </c>
      <c r="M140" s="91">
        <f t="shared" si="35"/>
        <v>1238.3030104138741</v>
      </c>
      <c r="N140" s="91">
        <f t="shared" si="35"/>
        <v>1271.7371916950485</v>
      </c>
      <c r="O140" s="91">
        <f t="shared" si="35"/>
        <v>1306.074095870815</v>
      </c>
      <c r="P140" s="91">
        <f t="shared" si="35"/>
        <v>1342.6441705551977</v>
      </c>
      <c r="Q140" s="91">
        <f t="shared" si="35"/>
        <v>1380.2382073307433</v>
      </c>
      <c r="R140" s="91">
        <f t="shared" si="35"/>
        <v>1418.884877136004</v>
      </c>
      <c r="S140" s="91">
        <f t="shared" si="35"/>
        <v>1458.6136536958122</v>
      </c>
      <c r="T140" s="91">
        <f t="shared" si="35"/>
        <v>1499.454835999295</v>
      </c>
      <c r="U140" s="91">
        <f t="shared" si="35"/>
        <v>1541.4395714072755</v>
      </c>
      <c r="V140" s="91">
        <f t="shared" si="35"/>
        <v>1584.5998794066791</v>
      </c>
      <c r="W140" s="91">
        <f t="shared" si="35"/>
        <v>1628.968676030066</v>
      </c>
      <c r="X140" s="91">
        <f t="shared" si="35"/>
        <v>1674.579798958908</v>
      </c>
      <c r="Y140" s="91">
        <f t="shared" si="35"/>
        <v>1721.4680333297574</v>
      </c>
    </row>
    <row r="141" spans="1:25" s="9" customFormat="1">
      <c r="A141" s="9" t="s">
        <v>77</v>
      </c>
      <c r="F141" s="63">
        <f t="shared" ref="F141:Y141" si="36">F138-F139-F140</f>
        <v>1829.4822000000004</v>
      </c>
      <c r="G141" s="63">
        <f t="shared" si="36"/>
        <v>1873.3897727999997</v>
      </c>
      <c r="H141" s="63">
        <f t="shared" si="36"/>
        <v>1918.3511273472002</v>
      </c>
      <c r="I141" s="63">
        <f t="shared" si="36"/>
        <v>1962.4732032761858</v>
      </c>
      <c r="J141" s="63">
        <f t="shared" si="36"/>
        <v>2123.0533626320175</v>
      </c>
      <c r="K141" s="63">
        <f t="shared" si="36"/>
        <v>2180.3758034230823</v>
      </c>
      <c r="L141" s="63">
        <f t="shared" si="36"/>
        <v>2239.2459501155054</v>
      </c>
      <c r="M141" s="63">
        <f t="shared" si="36"/>
        <v>2299.7055907686236</v>
      </c>
      <c r="N141" s="63">
        <f t="shared" si="36"/>
        <v>2361.7976417193759</v>
      </c>
      <c r="O141" s="63">
        <f t="shared" si="36"/>
        <v>2425.5661780457995</v>
      </c>
      <c r="P141" s="63">
        <f t="shared" si="36"/>
        <v>2493.4820310310815</v>
      </c>
      <c r="Q141" s="63">
        <f t="shared" si="36"/>
        <v>2563.2995278999524</v>
      </c>
      <c r="R141" s="63">
        <f t="shared" si="36"/>
        <v>2635.0719146811507</v>
      </c>
      <c r="S141" s="63">
        <f t="shared" si="36"/>
        <v>2708.8539282922229</v>
      </c>
      <c r="T141" s="63">
        <f t="shared" si="36"/>
        <v>2784.7018382844053</v>
      </c>
      <c r="U141" s="63">
        <f t="shared" si="36"/>
        <v>2862.6734897563692</v>
      </c>
      <c r="V141" s="63">
        <f t="shared" si="36"/>
        <v>2942.8283474695472</v>
      </c>
      <c r="W141" s="63">
        <f t="shared" si="36"/>
        <v>3025.2275411986943</v>
      </c>
      <c r="X141" s="63">
        <f t="shared" si="36"/>
        <v>3109.9339123522577</v>
      </c>
      <c r="Y141" s="63">
        <f t="shared" si="36"/>
        <v>3197.0120618981209</v>
      </c>
    </row>
    <row r="142" spans="1:25" s="9" customFormat="1"/>
    <row r="143" spans="1:25" s="9" customFormat="1">
      <c r="A143" s="90" t="str">
        <f>A76</f>
        <v>FPLE Net Income</v>
      </c>
      <c r="F143" s="93">
        <f t="shared" ref="F143:Y143" si="37">F76</f>
        <v>12702.953937826966</v>
      </c>
      <c r="G143" s="93">
        <f t="shared" si="37"/>
        <v>10949.390501060196</v>
      </c>
      <c r="H143" s="93">
        <f t="shared" si="37"/>
        <v>17145.235932952513</v>
      </c>
      <c r="I143" s="93">
        <f t="shared" si="37"/>
        <v>20014.614228294111</v>
      </c>
      <c r="J143" s="93">
        <f t="shared" si="37"/>
        <v>20206.519596270475</v>
      </c>
      <c r="K143" s="93">
        <f t="shared" si="37"/>
        <v>24052.481883139902</v>
      </c>
      <c r="L143" s="93">
        <f t="shared" si="37"/>
        <v>28442.926835124286</v>
      </c>
      <c r="M143" s="93">
        <f t="shared" si="37"/>
        <v>26169.832348905969</v>
      </c>
      <c r="N143" s="93">
        <f t="shared" si="37"/>
        <v>34311.185754620848</v>
      </c>
      <c r="O143" s="93">
        <f t="shared" si="37"/>
        <v>40402.4371951879</v>
      </c>
      <c r="P143" s="93">
        <f t="shared" si="37"/>
        <v>33573.121825630675</v>
      </c>
      <c r="Q143" s="93">
        <f t="shared" si="37"/>
        <v>10934.923129960618</v>
      </c>
      <c r="R143" s="93">
        <f t="shared" si="37"/>
        <v>12009.0822260156</v>
      </c>
      <c r="S143" s="93">
        <f t="shared" si="37"/>
        <v>21944.889143391618</v>
      </c>
      <c r="T143" s="93">
        <f t="shared" si="37"/>
        <v>27175.702958440692</v>
      </c>
      <c r="U143" s="93">
        <f t="shared" si="37"/>
        <v>29066.281963548936</v>
      </c>
      <c r="V143" s="93">
        <f t="shared" si="37"/>
        <v>25739.098402649004</v>
      </c>
      <c r="W143" s="93">
        <f t="shared" si="37"/>
        <v>28440.288811110026</v>
      </c>
      <c r="X143" s="93">
        <f t="shared" si="37"/>
        <v>30396.513061251058</v>
      </c>
      <c r="Y143" s="93">
        <f t="shared" si="37"/>
        <v>25380.134421600247</v>
      </c>
    </row>
    <row r="144" spans="1:25" s="9" customFormat="1">
      <c r="A144" s="80" t="s">
        <v>78</v>
      </c>
      <c r="F144" s="94">
        <f t="shared" ref="F144:Y144" si="38">F141+F143</f>
        <v>14532.436137826966</v>
      </c>
      <c r="G144" s="94">
        <f t="shared" si="38"/>
        <v>12822.780273860195</v>
      </c>
      <c r="H144" s="94">
        <f t="shared" si="38"/>
        <v>19063.587060299713</v>
      </c>
      <c r="I144" s="94">
        <f t="shared" si="38"/>
        <v>21977.087431570297</v>
      </c>
      <c r="J144" s="94">
        <f t="shared" si="38"/>
        <v>22329.572958902492</v>
      </c>
      <c r="K144" s="94">
        <f t="shared" si="38"/>
        <v>26232.857686562984</v>
      </c>
      <c r="L144" s="94">
        <f t="shared" si="38"/>
        <v>30682.172785239793</v>
      </c>
      <c r="M144" s="94">
        <f t="shared" si="38"/>
        <v>28469.537939674592</v>
      </c>
      <c r="N144" s="94">
        <f t="shared" si="38"/>
        <v>36672.983396340227</v>
      </c>
      <c r="O144" s="94">
        <f t="shared" si="38"/>
        <v>42828.003373233703</v>
      </c>
      <c r="P144" s="94">
        <f t="shared" si="38"/>
        <v>36066.603856661757</v>
      </c>
      <c r="Q144" s="94">
        <f t="shared" si="38"/>
        <v>13498.22265786057</v>
      </c>
      <c r="R144" s="94">
        <f t="shared" si="38"/>
        <v>14644.154140696752</v>
      </c>
      <c r="S144" s="94">
        <f t="shared" si="38"/>
        <v>24653.743071683843</v>
      </c>
      <c r="T144" s="94">
        <f t="shared" si="38"/>
        <v>29960.404796725095</v>
      </c>
      <c r="U144" s="94">
        <f t="shared" si="38"/>
        <v>31928.955453305305</v>
      </c>
      <c r="V144" s="94">
        <f t="shared" si="38"/>
        <v>28681.926750118553</v>
      </c>
      <c r="W144" s="94">
        <f t="shared" si="38"/>
        <v>31465.516352308721</v>
      </c>
      <c r="X144" s="94">
        <f t="shared" si="38"/>
        <v>33506.446973603313</v>
      </c>
      <c r="Y144" s="94">
        <f t="shared" si="38"/>
        <v>28577.146483498367</v>
      </c>
    </row>
    <row r="145" spans="1:25" s="9" customFormat="1"/>
    <row r="146" spans="1:25" s="9" customFormat="1"/>
    <row r="147" spans="1:25" s="9" customFormat="1"/>
    <row r="148" spans="1:25" s="9" customFormat="1">
      <c r="A148" s="95" t="s">
        <v>79</v>
      </c>
    </row>
    <row r="149" spans="1:25" s="9" customFormat="1">
      <c r="A149" s="96" t="s">
        <v>80</v>
      </c>
      <c r="F149" s="56">
        <f>+F137*(1-($C$139+$C$140*(1-$C$139)))</f>
        <v>1829.4822000000001</v>
      </c>
      <c r="G149" s="56">
        <f t="shared" ref="G149:Y149" si="39">+G137*(1-($C$139+$C$140*(1-$C$139)))</f>
        <v>1873.3897727999997</v>
      </c>
      <c r="H149" s="56">
        <f t="shared" si="39"/>
        <v>1918.3511273472</v>
      </c>
      <c r="I149" s="56">
        <f t="shared" si="39"/>
        <v>1962.4732032761856</v>
      </c>
      <c r="J149" s="56">
        <f t="shared" si="39"/>
        <v>2123.0533626320175</v>
      </c>
      <c r="K149" s="56">
        <f t="shared" si="39"/>
        <v>2180.3758034230818</v>
      </c>
      <c r="L149" s="56">
        <f t="shared" si="39"/>
        <v>2239.2459501155049</v>
      </c>
      <c r="M149" s="56">
        <f t="shared" si="39"/>
        <v>2299.7055907686231</v>
      </c>
      <c r="N149" s="56">
        <f t="shared" si="39"/>
        <v>2361.7976417193759</v>
      </c>
      <c r="O149" s="56">
        <f t="shared" si="39"/>
        <v>2425.566178045799</v>
      </c>
      <c r="P149" s="56">
        <f t="shared" si="39"/>
        <v>2493.4820310310815</v>
      </c>
      <c r="Q149" s="56">
        <f t="shared" si="39"/>
        <v>2563.299527899952</v>
      </c>
      <c r="R149" s="56">
        <f t="shared" si="39"/>
        <v>2635.0719146811507</v>
      </c>
      <c r="S149" s="56">
        <f t="shared" si="39"/>
        <v>2708.8539282922225</v>
      </c>
      <c r="T149" s="56">
        <f t="shared" si="39"/>
        <v>2784.7018382844049</v>
      </c>
      <c r="U149" s="56">
        <f t="shared" si="39"/>
        <v>2862.6734897563683</v>
      </c>
      <c r="V149" s="56">
        <f t="shared" si="39"/>
        <v>2942.8283474695468</v>
      </c>
      <c r="W149" s="56">
        <f t="shared" si="39"/>
        <v>3025.2275411986943</v>
      </c>
      <c r="X149" s="56">
        <f t="shared" si="39"/>
        <v>3109.9339123522577</v>
      </c>
      <c r="Y149" s="56">
        <f t="shared" si="39"/>
        <v>3197.0120618981209</v>
      </c>
    </row>
    <row r="150" spans="1:25" s="9" customFormat="1">
      <c r="A150" s="9" t="s">
        <v>81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</row>
    <row r="151" spans="1:25" s="9" customFormat="1">
      <c r="F151" s="97">
        <f>+F149+F150</f>
        <v>1829.4822000000001</v>
      </c>
      <c r="G151" s="97">
        <f t="shared" ref="G151:Y151" si="40">+G149+G150</f>
        <v>1873.3897727999997</v>
      </c>
      <c r="H151" s="97">
        <f t="shared" si="40"/>
        <v>1918.3511273472</v>
      </c>
      <c r="I151" s="97">
        <f t="shared" si="40"/>
        <v>1962.4732032761856</v>
      </c>
      <c r="J151" s="97">
        <f t="shared" si="40"/>
        <v>2123.0533626320175</v>
      </c>
      <c r="K151" s="97">
        <f t="shared" si="40"/>
        <v>2180.3758034230818</v>
      </c>
      <c r="L151" s="97">
        <f t="shared" si="40"/>
        <v>2239.2459501155049</v>
      </c>
      <c r="M151" s="97">
        <f t="shared" si="40"/>
        <v>2299.7055907686231</v>
      </c>
      <c r="N151" s="97">
        <f t="shared" si="40"/>
        <v>2361.7976417193759</v>
      </c>
      <c r="O151" s="97">
        <f t="shared" si="40"/>
        <v>2425.566178045799</v>
      </c>
      <c r="P151" s="97">
        <f t="shared" si="40"/>
        <v>2493.4820310310815</v>
      </c>
      <c r="Q151" s="97">
        <f t="shared" si="40"/>
        <v>2563.299527899952</v>
      </c>
      <c r="R151" s="97">
        <f t="shared" si="40"/>
        <v>2635.0719146811507</v>
      </c>
      <c r="S151" s="97">
        <f t="shared" si="40"/>
        <v>2708.8539282922225</v>
      </c>
      <c r="T151" s="97">
        <f t="shared" si="40"/>
        <v>2784.7018382844049</v>
      </c>
      <c r="U151" s="97">
        <f t="shared" si="40"/>
        <v>2862.6734897563683</v>
      </c>
      <c r="V151" s="97">
        <f t="shared" si="40"/>
        <v>2942.8283474695468</v>
      </c>
      <c r="W151" s="97">
        <f t="shared" si="40"/>
        <v>3025.2275411986943</v>
      </c>
      <c r="X151" s="97">
        <f t="shared" si="40"/>
        <v>3109.9339123522577</v>
      </c>
      <c r="Y151" s="97">
        <f t="shared" si="40"/>
        <v>3197.0120618981209</v>
      </c>
    </row>
    <row r="152" spans="1:25" s="9" customFormat="1"/>
    <row r="153" spans="1:25" s="9" customFormat="1"/>
    <row r="154" spans="1:25" s="9" customFormat="1" ht="13.5" thickBot="1">
      <c r="A154" s="9" t="s">
        <v>48</v>
      </c>
      <c r="C154" s="63">
        <f>NPV(C155,F151:Y151)</f>
        <v>17881.830837458998</v>
      </c>
    </row>
    <row r="155" spans="1:25" s="9" customFormat="1" ht="13.5" thickBot="1">
      <c r="A155" s="9" t="s">
        <v>50</v>
      </c>
      <c r="C155" s="68">
        <f>+C95</f>
        <v>0.11</v>
      </c>
    </row>
    <row r="156" spans="1:25" s="9" customFormat="1"/>
    <row r="157" spans="1:25" s="9" customFormat="1" ht="13.5" thickBot="1"/>
    <row r="158" spans="1:25" s="9" customFormat="1">
      <c r="A158" s="60" t="s">
        <v>82</v>
      </c>
      <c r="B158" s="98"/>
      <c r="C158" s="98"/>
      <c r="D158" s="99"/>
    </row>
    <row r="159" spans="1:25" s="9" customFormat="1">
      <c r="A159" s="100" t="s">
        <v>83</v>
      </c>
      <c r="B159" s="101"/>
      <c r="C159" s="101"/>
      <c r="D159" s="102">
        <f>-E91*C76</f>
        <v>265891.29747668194</v>
      </c>
    </row>
    <row r="160" spans="1:25" s="9" customFormat="1">
      <c r="A160" s="100" t="s">
        <v>84</v>
      </c>
      <c r="B160" s="101"/>
      <c r="C160" s="101"/>
      <c r="D160" s="103">
        <v>0</v>
      </c>
      <c r="F160" s="87">
        <f>SUM(F150:Y150)-D160</f>
        <v>0</v>
      </c>
    </row>
    <row r="161" spans="1:25" s="9" customFormat="1">
      <c r="A161" s="100" t="s">
        <v>85</v>
      </c>
      <c r="B161" s="101"/>
      <c r="C161" s="101"/>
      <c r="D161" s="104">
        <f>C154-D160</f>
        <v>17881.830837458998</v>
      </c>
    </row>
    <row r="162" spans="1:25" s="9" customFormat="1" ht="13.5" thickBot="1">
      <c r="A162" s="105" t="s">
        <v>86</v>
      </c>
      <c r="B162" s="55"/>
      <c r="C162" s="55"/>
      <c r="D162" s="106">
        <f>SUM(D159:D161)</f>
        <v>283773.12831414095</v>
      </c>
    </row>
    <row r="163" spans="1:25" outlineLevel="1">
      <c r="A163" s="24"/>
      <c r="B163" s="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25" outlineLevel="1">
      <c r="A164" s="4"/>
      <c r="B164" s="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:25" outlineLevel="1">
      <c r="A165" s="4"/>
      <c r="B165" s="4"/>
      <c r="C165" s="53"/>
      <c r="D165" s="4"/>
      <c r="E165" s="4"/>
      <c r="F165" s="4"/>
      <c r="G165" s="4"/>
      <c r="H165" s="53"/>
      <c r="I165" s="4"/>
      <c r="J165" s="4"/>
      <c r="K165" s="4"/>
      <c r="L165" s="4"/>
      <c r="M165" s="53"/>
      <c r="N165" s="53"/>
      <c r="O165" s="53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5">
      <c r="A166" s="4"/>
      <c r="B166" s="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outlineLevel="1">
      <c r="A167" s="4"/>
      <c r="B167" s="4"/>
      <c r="C167" s="53"/>
      <c r="D167" s="53"/>
      <c r="E167" s="53"/>
      <c r="F167" s="53"/>
      <c r="G167" s="4"/>
      <c r="H167" s="53"/>
      <c r="I167" s="53"/>
      <c r="J167" s="53"/>
      <c r="K167" s="53"/>
      <c r="L167" s="53"/>
      <c r="M167" s="53"/>
      <c r="N167" s="53"/>
      <c r="O167" s="53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:25" outlineLevel="1">
      <c r="A168" s="4"/>
      <c r="B168" s="4"/>
      <c r="C168" s="53"/>
      <c r="D168" s="53"/>
      <c r="E168" s="53"/>
      <c r="F168" s="53"/>
      <c r="G168" s="4"/>
      <c r="H168" s="53"/>
      <c r="I168" s="53"/>
      <c r="J168" s="53"/>
      <c r="K168" s="53"/>
      <c r="L168" s="53"/>
      <c r="M168" s="53"/>
      <c r="N168" s="53"/>
      <c r="O168" s="53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5" outlineLevel="1">
      <c r="A169" s="4"/>
      <c r="B169" s="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:25" outlineLevel="1">
      <c r="A170" s="4"/>
      <c r="B170" s="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:25" outlineLevel="1">
      <c r="A171" s="4"/>
      <c r="B171" s="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:25" outlineLevel="1">
      <c r="A172" s="24"/>
      <c r="B172" s="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:25" outlineLevel="1">
      <c r="A173" s="24"/>
      <c r="B173" s="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5" outlineLevel="1">
      <c r="A174" s="4"/>
      <c r="B174" s="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5" outlineLevel="1">
      <c r="A175" s="24"/>
      <c r="B175" s="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5" outlineLevel="1">
      <c r="A176" s="4"/>
      <c r="B176" s="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:25" outlineLevel="1">
      <c r="A177" s="4"/>
      <c r="B177" s="24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5" outlineLevel="1">
      <c r="A178" s="4"/>
      <c r="B178" s="24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5" outlineLevel="1">
      <c r="A179" s="24"/>
      <c r="B179" s="24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spans="1:25" outlineLevel="1">
      <c r="A180" s="24"/>
      <c r="B180" s="4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spans="1:25" outlineLevel="1">
      <c r="A181" s="24"/>
      <c r="B181" s="4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5" outlineLevel="1">
      <c r="A182" s="4"/>
      <c r="B182" s="24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spans="1:25" ht="13.5" outlineLevel="1">
      <c r="A183" s="52"/>
      <c r="B183" s="4"/>
      <c r="C183" s="4"/>
      <c r="D183" s="53"/>
      <c r="E183" s="4"/>
      <c r="F183" s="4"/>
      <c r="G183" s="53"/>
      <c r="H183" s="4"/>
      <c r="I183" s="4"/>
      <c r="J183" s="4"/>
      <c r="K183" s="4"/>
      <c r="L183" s="4"/>
      <c r="M183" s="4"/>
      <c r="N183" s="4"/>
      <c r="O183" s="4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spans="1:25" outlineLevel="1">
      <c r="A184" s="24"/>
      <c r="B184" s="4"/>
      <c r="C184" s="108"/>
      <c r="D184" s="53"/>
      <c r="E184" s="53"/>
      <c r="F184" s="53"/>
      <c r="G184" s="109"/>
      <c r="H184" s="110"/>
      <c r="I184" s="110"/>
      <c r="J184" s="110"/>
      <c r="K184" s="110"/>
      <c r="L184" s="110"/>
      <c r="M184" s="110"/>
      <c r="N184" s="110"/>
      <c r="O184" s="110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spans="1:25" outlineLevel="1">
      <c r="A185" s="24"/>
      <c r="B185" s="111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spans="1:25" outlineLevel="1">
      <c r="A186" s="111"/>
      <c r="B186" s="111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spans="1:25" outlineLevel="1">
      <c r="A187" s="111"/>
      <c r="B187" s="111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spans="1:25" outlineLevel="1">
      <c r="A188" s="111"/>
      <c r="B188" s="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spans="1:25" outlineLevel="1">
      <c r="A189" s="4"/>
      <c r="B189" s="24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spans="1:25" outlineLevel="1">
      <c r="A190" s="24"/>
      <c r="B190" s="24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spans="1:25" outlineLevel="1">
      <c r="A191" s="2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5" outlineLevel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spans="1:25" outlineLevel="1">
      <c r="A193" s="4"/>
      <c r="B193" s="24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spans="1:25" outlineLevel="1">
      <c r="A194" s="24"/>
      <c r="B194" s="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spans="1:25" outlineLevel="1">
      <c r="A195" s="113"/>
      <c r="B195" s="4"/>
      <c r="C195" s="4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spans="1:25" outlineLevel="1">
      <c r="A196" s="114"/>
      <c r="B196" s="4"/>
      <c r="C196" s="4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spans="1:25" outlineLevel="1">
      <c r="A197" s="114"/>
      <c r="B197" s="4"/>
      <c r="C197" s="4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spans="1:25" outlineLevel="1">
      <c r="A198" s="114"/>
      <c r="B198" s="4"/>
      <c r="C198" s="4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spans="1:25" outlineLevel="1">
      <c r="A199" s="114"/>
      <c r="B199" s="4"/>
      <c r="C199" s="4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spans="1:25" outlineLevel="1">
      <c r="A200" s="114"/>
      <c r="B200" s="4"/>
      <c r="C200" s="4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spans="1:25" outlineLevel="1">
      <c r="A201" s="114"/>
      <c r="B201" s="4"/>
      <c r="C201" s="4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spans="1:25" outlineLevel="1">
      <c r="A202" s="114"/>
      <c r="B202" s="4"/>
      <c r="C202" s="4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spans="1:25" outlineLevel="1">
      <c r="A203" s="115"/>
      <c r="B203" s="4"/>
      <c r="C203" s="4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spans="1:25" outlineLevel="1">
      <c r="A204" s="114"/>
      <c r="B204" s="4"/>
      <c r="C204" s="4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spans="1:25" outlineLevel="1">
      <c r="A205" s="114"/>
      <c r="B205" s="4"/>
      <c r="C205" s="4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spans="1:25" outlineLevel="1">
      <c r="A206" s="114"/>
      <c r="B206" s="4"/>
      <c r="C206" s="4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spans="1:25" outlineLevel="1">
      <c r="A207" s="116"/>
      <c r="B207" s="4"/>
      <c r="C207" s="4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5" outlineLevel="1">
      <c r="A208" s="116"/>
      <c r="B208" s="4"/>
      <c r="C208" s="4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spans="1:25" outlineLevel="1">
      <c r="A209" s="114"/>
      <c r="B209" s="4"/>
      <c r="C209" s="4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spans="1:25" outlineLevel="1">
      <c r="A210" s="116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spans="1:25" outlineLevel="1">
      <c r="A211" s="11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spans="1:25" outlineLevel="1">
      <c r="A212" s="11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spans="1:25" outlineLevel="1">
      <c r="A213" s="11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5" outlineLevel="1">
      <c r="A214" s="116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spans="1:25" outlineLevel="1">
      <c r="A215" s="113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spans="1:25" outlineLevel="1">
      <c r="A216" s="115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spans="1:25" outlineLevel="1">
      <c r="A217" s="115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spans="1:25" ht="15" customHeight="1" outlineLevel="1">
      <c r="A218" s="115"/>
      <c r="B218" s="4"/>
      <c r="C218" s="4"/>
      <c r="D218" s="4"/>
      <c r="E218" s="48"/>
      <c r="F218" s="48"/>
      <c r="G218" s="48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spans="1:25" outlineLevel="1">
      <c r="A219" s="115"/>
      <c r="B219" s="4"/>
      <c r="C219" s="4"/>
      <c r="D219" s="4"/>
      <c r="E219" s="48"/>
      <c r="F219" s="48"/>
      <c r="G219" s="48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spans="1:25" ht="14.25" customHeight="1" outlineLevel="1">
      <c r="A220" s="115"/>
      <c r="B220" s="4"/>
      <c r="C220" s="4"/>
      <c r="D220" s="4"/>
      <c r="E220" s="48"/>
      <c r="F220" s="48"/>
      <c r="G220" s="48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spans="1:25" outlineLevel="1">
      <c r="A221" s="115"/>
      <c r="B221" s="4"/>
      <c r="C221" s="4"/>
      <c r="D221" s="4"/>
      <c r="E221" s="48"/>
      <c r="F221" s="48"/>
      <c r="G221" s="48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spans="1:25" outlineLevel="1">
      <c r="A222" s="115"/>
      <c r="B222" s="4"/>
      <c r="C222" s="4"/>
      <c r="D222" s="4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1:25" outlineLevel="1">
      <c r="A223" s="117"/>
      <c r="B223" s="4"/>
      <c r="C223" s="4"/>
      <c r="D223" s="4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1:25" outlineLevel="1">
      <c r="A224" s="117"/>
      <c r="B224" s="4"/>
      <c r="C224" s="4"/>
      <c r="D224" s="4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1:25" outlineLevel="1">
      <c r="A225" s="117"/>
      <c r="B225" s="4"/>
      <c r="C225" s="4"/>
      <c r="D225" s="4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1:25" outlineLevel="1">
      <c r="A226" s="48"/>
      <c r="B226" s="4"/>
      <c r="C226" s="4"/>
      <c r="D226" s="4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1:25" outlineLevel="1">
      <c r="A227" s="4"/>
      <c r="B227" s="4"/>
      <c r="C227" s="4"/>
      <c r="D227" s="4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1:25" outlineLevel="1">
      <c r="A228" s="4"/>
      <c r="B228" s="4"/>
      <c r="C228" s="4"/>
      <c r="D228" s="4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1:25" outlineLevel="1">
      <c r="A229" s="4"/>
      <c r="B229" s="4"/>
      <c r="C229" s="4"/>
      <c r="D229" s="4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1:25" outlineLevel="1">
      <c r="A230" s="24"/>
      <c r="B230" s="4"/>
      <c r="C230" s="4"/>
      <c r="D230" s="4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1:25" outlineLevel="1">
      <c r="A231" s="24"/>
      <c r="B231" s="4"/>
      <c r="C231" s="4"/>
      <c r="D231" s="4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1:25" outlineLevel="1">
      <c r="A232" s="24"/>
      <c r="B232" s="4"/>
      <c r="C232" s="4"/>
      <c r="D232" s="4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1:25" outlineLevel="1">
      <c r="A233" s="4"/>
      <c r="B233" s="4"/>
      <c r="C233" s="4"/>
      <c r="D233" s="4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1:25" outlineLevel="1">
      <c r="A234" s="4"/>
      <c r="B234" s="4"/>
      <c r="C234" s="4"/>
      <c r="D234" s="4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1:25" outlineLevel="1">
      <c r="A235" s="8"/>
      <c r="B235" s="8"/>
      <c r="C235" s="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outlineLevel="1">
      <c r="A236" s="115"/>
      <c r="B236" s="4"/>
      <c r="C236" s="4"/>
      <c r="D236" s="4"/>
      <c r="E236" s="48"/>
      <c r="F236" s="48"/>
      <c r="G236" s="48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spans="1:25" outlineLevel="1">
      <c r="A237" s="114"/>
      <c r="B237" s="4"/>
      <c r="C237" s="4"/>
      <c r="D237" s="4"/>
      <c r="E237" s="48"/>
      <c r="F237" s="48"/>
      <c r="G237" s="48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spans="1:25" outlineLevel="1">
      <c r="A238" s="114"/>
      <c r="B238" s="4"/>
      <c r="C238" s="4"/>
      <c r="D238" s="4"/>
      <c r="E238" s="48"/>
      <c r="F238" s="48"/>
      <c r="G238" s="48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spans="1:25" outlineLevel="1">
      <c r="A239" s="113"/>
      <c r="B239" s="4"/>
      <c r="C239" s="4"/>
      <c r="D239" s="4"/>
      <c r="E239" s="48"/>
      <c r="F239" s="48"/>
      <c r="G239" s="48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spans="1:25" outlineLevel="1">
      <c r="A240" s="48"/>
      <c r="B240" s="4"/>
      <c r="C240" s="4"/>
      <c r="D240" s="4"/>
      <c r="E240" s="48"/>
      <c r="F240" s="48"/>
      <c r="G240" s="48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spans="1:25" outlineLevel="1">
      <c r="A241" s="115"/>
      <c r="B241" s="4"/>
      <c r="C241" s="4"/>
      <c r="D241" s="4"/>
      <c r="E241" s="48"/>
      <c r="F241" s="48"/>
      <c r="G241" s="48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spans="1:25" outlineLevel="1">
      <c r="A242" s="114"/>
      <c r="B242" s="4"/>
      <c r="C242" s="4"/>
      <c r="D242" s="4"/>
      <c r="E242" s="48"/>
      <c r="F242" s="48"/>
      <c r="G242" s="48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spans="1:25" outlineLevel="1">
      <c r="A243" s="114"/>
      <c r="B243" s="4"/>
      <c r="C243" s="4"/>
      <c r="D243" s="4"/>
      <c r="E243" s="48"/>
      <c r="F243" s="48"/>
      <c r="G243" s="48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spans="1:25" outlineLevel="1">
      <c r="A244" s="114"/>
      <c r="B244" s="4"/>
      <c r="C244" s="4"/>
      <c r="D244" s="32"/>
      <c r="E244" s="48"/>
      <c r="F244" s="48"/>
      <c r="G244" s="48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spans="1:25" outlineLevel="1">
      <c r="A245" s="114"/>
      <c r="B245" s="4"/>
      <c r="C245" s="4"/>
      <c r="D245" s="4"/>
      <c r="E245" s="48"/>
      <c r="F245" s="48"/>
      <c r="G245" s="48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spans="1:25" outlineLevel="1">
      <c r="A246" s="48"/>
      <c r="B246" s="4"/>
      <c r="C246" s="4"/>
      <c r="D246" s="4"/>
      <c r="E246" s="48"/>
      <c r="F246" s="48"/>
      <c r="G246" s="48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spans="1:25" outlineLevel="1">
      <c r="A247" s="115"/>
      <c r="B247" s="4"/>
      <c r="C247" s="4"/>
      <c r="D247" s="4"/>
      <c r="E247" s="48"/>
      <c r="F247" s="48"/>
      <c r="G247" s="48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spans="1:25" outlineLevel="1">
      <c r="A248" s="48"/>
      <c r="B248" s="4"/>
      <c r="C248" s="4"/>
      <c r="D248" s="4"/>
      <c r="E248" s="48"/>
      <c r="F248" s="48"/>
      <c r="G248" s="48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spans="1:25" outlineLevel="1">
      <c r="A249" s="115"/>
      <c r="B249" s="4"/>
      <c r="C249" s="4"/>
      <c r="D249" s="4"/>
      <c r="E249" s="48"/>
      <c r="F249" s="48"/>
      <c r="G249" s="48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spans="1:25" outlineLevel="1">
      <c r="A250" s="114"/>
      <c r="B250" s="4"/>
      <c r="C250" s="4"/>
      <c r="D250" s="4"/>
      <c r="E250" s="48"/>
      <c r="F250" s="48"/>
      <c r="G250" s="48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spans="1:25" outlineLevel="1">
      <c r="A251" s="115"/>
      <c r="B251" s="4"/>
      <c r="C251" s="4"/>
      <c r="D251" s="4"/>
      <c r="E251" s="48"/>
      <c r="F251" s="48"/>
      <c r="G251" s="48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spans="1:25" outlineLevel="1">
      <c r="A252" s="116"/>
      <c r="B252" s="4"/>
      <c r="C252" s="4"/>
      <c r="D252" s="4"/>
      <c r="E252" s="48"/>
      <c r="F252" s="48"/>
      <c r="G252" s="48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spans="1:25" outlineLevel="1">
      <c r="A253" s="114"/>
      <c r="B253" s="4"/>
      <c r="C253" s="4"/>
      <c r="D253" s="4"/>
      <c r="E253" s="48"/>
      <c r="F253" s="48"/>
      <c r="G253" s="48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spans="1:25" outlineLevel="1">
      <c r="A254" s="113"/>
      <c r="B254" s="4"/>
      <c r="C254" s="4"/>
      <c r="D254" s="4"/>
      <c r="E254" s="48"/>
      <c r="F254" s="48"/>
      <c r="G254" s="48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spans="1:25" outlineLevel="1">
      <c r="A255" s="114"/>
      <c r="B255" s="4"/>
      <c r="C255" s="4"/>
      <c r="D255" s="4"/>
      <c r="E255" s="48"/>
      <c r="F255" s="48"/>
      <c r="G255" s="48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spans="1:25" outlineLevel="1">
      <c r="A256" s="113"/>
      <c r="B256" s="4"/>
      <c r="C256" s="4"/>
      <c r="D256" s="4"/>
      <c r="E256" s="48"/>
      <c r="F256" s="48"/>
      <c r="G256" s="48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spans="1:25" outlineLevel="1">
      <c r="A257" s="114"/>
      <c r="B257" s="4"/>
      <c r="C257" s="4"/>
      <c r="D257" s="4"/>
      <c r="E257" s="48"/>
      <c r="F257" s="48"/>
      <c r="G257" s="48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spans="1:25" outlineLevel="1">
      <c r="A258" s="114"/>
      <c r="B258" s="4"/>
      <c r="C258" s="4"/>
      <c r="D258" s="4"/>
      <c r="E258" s="48"/>
      <c r="F258" s="48"/>
      <c r="G258" s="48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spans="1:25" outlineLevel="1">
      <c r="A259" s="114"/>
      <c r="B259" s="4"/>
      <c r="C259" s="4"/>
      <c r="D259" s="4"/>
      <c r="E259" s="48"/>
      <c r="F259" s="48"/>
      <c r="G259" s="48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spans="1:25" outlineLevel="1">
      <c r="A260" s="114"/>
      <c r="B260" s="4"/>
      <c r="C260" s="4"/>
      <c r="D260" s="4"/>
      <c r="E260" s="48"/>
      <c r="F260" s="48"/>
      <c r="G260" s="48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spans="1:25" outlineLevel="1">
      <c r="A261" s="114"/>
      <c r="B261" s="4"/>
      <c r="C261" s="4"/>
      <c r="D261" s="4"/>
      <c r="E261" s="48"/>
      <c r="F261" s="48"/>
      <c r="G261" s="48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spans="1:25" outlineLevel="1">
      <c r="A262" s="114"/>
      <c r="B262" s="4"/>
      <c r="C262" s="4"/>
      <c r="D262" s="4"/>
      <c r="E262" s="48"/>
      <c r="F262" s="48"/>
      <c r="G262" s="48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spans="1:25" outlineLevel="1">
      <c r="A263" s="115"/>
      <c r="B263" s="4"/>
      <c r="C263" s="4"/>
      <c r="D263" s="4"/>
      <c r="E263" s="48"/>
      <c r="F263" s="48"/>
      <c r="G263" s="48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spans="1:25" outlineLevel="1">
      <c r="A264" s="114"/>
      <c r="B264" s="4"/>
      <c r="C264" s="4"/>
      <c r="D264" s="4"/>
      <c r="E264" s="48"/>
      <c r="F264" s="48"/>
      <c r="G264" s="48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spans="1:25" outlineLevel="1">
      <c r="A265" s="114"/>
      <c r="B265" s="4"/>
      <c r="C265" s="4"/>
      <c r="D265" s="4"/>
      <c r="E265" s="48"/>
      <c r="F265" s="48"/>
      <c r="G265" s="48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spans="1:25" outlineLevel="1">
      <c r="A266" s="116"/>
      <c r="B266" s="4"/>
      <c r="C266" s="4"/>
      <c r="D266" s="4"/>
      <c r="E266" s="48"/>
      <c r="F266" s="48"/>
      <c r="G266" s="48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spans="1:25" outlineLevel="1">
      <c r="A267" s="116"/>
      <c r="B267" s="4"/>
      <c r="C267" s="4"/>
      <c r="D267" s="4"/>
      <c r="E267" s="48"/>
      <c r="F267" s="48"/>
      <c r="G267" s="48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spans="1:25" outlineLevel="1">
      <c r="A268" s="114"/>
      <c r="B268" s="4"/>
      <c r="C268" s="4"/>
      <c r="D268" s="4"/>
      <c r="E268" s="48"/>
      <c r="F268" s="48"/>
      <c r="G268" s="48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spans="1:25" outlineLevel="1">
      <c r="A269" s="114"/>
      <c r="B269" s="4"/>
      <c r="C269" s="4"/>
      <c r="D269" s="4"/>
      <c r="E269" s="48"/>
      <c r="F269" s="48"/>
      <c r="G269" s="48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spans="1:25" outlineLevel="1">
      <c r="A270" s="113"/>
      <c r="B270" s="4"/>
      <c r="C270" s="4"/>
      <c r="D270" s="4"/>
      <c r="E270" s="48"/>
      <c r="F270" s="48"/>
      <c r="G270" s="48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spans="1:25" outlineLevel="1">
      <c r="A271" s="115"/>
      <c r="B271" s="4"/>
      <c r="C271" s="4"/>
      <c r="D271" s="4"/>
      <c r="E271" s="48"/>
      <c r="F271" s="48"/>
      <c r="G271" s="48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spans="1:25" outlineLevel="1">
      <c r="A272" s="115"/>
      <c r="B272" s="4"/>
      <c r="C272" s="4"/>
      <c r="D272" s="4"/>
      <c r="E272" s="48"/>
      <c r="F272" s="48"/>
      <c r="G272" s="48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spans="1:25" outlineLevel="1">
      <c r="A273" s="115"/>
      <c r="B273" s="4"/>
      <c r="C273" s="4"/>
      <c r="D273" s="4"/>
      <c r="E273" s="48"/>
      <c r="F273" s="48"/>
      <c r="G273" s="48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spans="1:25" outlineLevel="1">
      <c r="A274" s="115"/>
      <c r="B274" s="4"/>
      <c r="C274" s="4"/>
      <c r="D274" s="4"/>
      <c r="E274" s="48"/>
      <c r="F274" s="48"/>
      <c r="G274" s="48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spans="1:25" outlineLevel="1">
      <c r="A275" s="115"/>
      <c r="B275" s="4"/>
      <c r="C275" s="4"/>
      <c r="D275" s="4"/>
      <c r="E275" s="48"/>
      <c r="F275" s="48"/>
      <c r="G275" s="48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spans="1:25" outlineLevel="1">
      <c r="A276" s="115"/>
      <c r="B276" s="4"/>
      <c r="C276" s="4"/>
      <c r="D276" s="4"/>
      <c r="E276" s="48"/>
      <c r="F276" s="48"/>
      <c r="G276" s="48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spans="1:25" outlineLevel="1">
      <c r="A277" s="115"/>
      <c r="B277" s="4"/>
      <c r="C277" s="4"/>
      <c r="D277" s="4"/>
      <c r="E277" s="48"/>
      <c r="F277" s="48"/>
      <c r="G277" s="48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spans="1:25" outlineLevel="1">
      <c r="A278" s="4"/>
      <c r="B278" s="4"/>
      <c r="C278" s="4"/>
      <c r="D278" s="4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spans="1:25" outlineLevel="1">
      <c r="A279" s="4"/>
      <c r="B279" s="4"/>
      <c r="C279" s="4"/>
      <c r="D279" s="4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spans="1:25" outlineLevel="1">
      <c r="A280" s="4"/>
      <c r="B280" s="4"/>
      <c r="C280" s="4"/>
      <c r="D280" s="4"/>
      <c r="E280" s="4"/>
      <c r="F280" s="4"/>
      <c r="G280" s="4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spans="1:25" outlineLevel="1">
      <c r="A281" s="8"/>
      <c r="B281" s="8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outlineLevel="1">
      <c r="A282" s="24"/>
      <c r="B282" s="24"/>
      <c r="C282" s="2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outlineLevel="1">
      <c r="A283" s="24"/>
      <c r="B283" s="118"/>
      <c r="C283" s="11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outlineLevel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outlineLevel="1">
      <c r="A285" s="8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outlineLevel="1">
      <c r="A286" s="24"/>
      <c r="B286" s="24"/>
      <c r="C286" s="24"/>
      <c r="D286" s="2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outlineLevel="1">
      <c r="A287" s="119"/>
      <c r="B287" s="24"/>
      <c r="C287" s="24"/>
      <c r="D287" s="24"/>
      <c r="E287" s="120"/>
      <c r="F287" s="120"/>
      <c r="G287" s="120"/>
      <c r="H287" s="120"/>
      <c r="I287" s="120"/>
      <c r="J287" s="120"/>
      <c r="K287" s="120"/>
      <c r="L287" s="120"/>
      <c r="M287" s="4"/>
      <c r="N287" s="120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outlineLevel="1">
      <c r="A288" s="119"/>
      <c r="B288" s="24"/>
      <c r="C288" s="24"/>
      <c r="D288" s="24"/>
      <c r="E288" s="120"/>
      <c r="F288" s="120"/>
      <c r="G288" s="120"/>
      <c r="H288" s="120"/>
      <c r="I288" s="120"/>
      <c r="J288" s="120"/>
      <c r="K288" s="120"/>
      <c r="L288" s="120"/>
      <c r="M288" s="4"/>
      <c r="N288" s="120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outlineLevel="1">
      <c r="A289" s="119"/>
      <c r="B289" s="119"/>
      <c r="C289" s="119"/>
      <c r="D289" s="119"/>
      <c r="E289" s="120"/>
      <c r="F289" s="120"/>
      <c r="G289" s="120"/>
      <c r="H289" s="120"/>
      <c r="I289" s="120"/>
      <c r="J289" s="120"/>
      <c r="K289" s="120"/>
      <c r="L289" s="120"/>
      <c r="M289" s="4"/>
      <c r="N289" s="120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outlineLevel="1">
      <c r="A290" s="119"/>
      <c r="B290" s="119"/>
      <c r="C290" s="119"/>
      <c r="D290" s="119"/>
      <c r="E290" s="120"/>
      <c r="F290" s="120"/>
      <c r="G290" s="120"/>
      <c r="H290" s="120"/>
      <c r="I290" s="120"/>
      <c r="J290" s="120"/>
      <c r="K290" s="120"/>
      <c r="L290" s="120"/>
      <c r="M290" s="4"/>
      <c r="N290" s="120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outlineLevel="1">
      <c r="A291" s="119"/>
      <c r="B291" s="8"/>
      <c r="C291" s="8"/>
      <c r="D291" s="8"/>
      <c r="E291" s="120"/>
      <c r="F291" s="120"/>
      <c r="G291" s="120"/>
      <c r="H291" s="120"/>
      <c r="I291" s="120"/>
      <c r="J291" s="120"/>
      <c r="K291" s="120"/>
      <c r="L291" s="120"/>
      <c r="M291" s="4"/>
      <c r="N291" s="120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outlineLevel="1">
      <c r="A292" s="4"/>
      <c r="B292" s="4"/>
      <c r="C292" s="4"/>
      <c r="D292" s="4"/>
      <c r="E292" s="120"/>
      <c r="F292" s="120"/>
      <c r="G292" s="120"/>
      <c r="H292" s="120"/>
      <c r="I292" s="120"/>
      <c r="J292" s="120"/>
      <c r="K292" s="120"/>
      <c r="L292" s="120"/>
      <c r="M292" s="4"/>
      <c r="N292" s="120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outlineLevel="1">
      <c r="A293" s="24"/>
      <c r="B293" s="24"/>
      <c r="C293" s="24"/>
      <c r="D293" s="24"/>
      <c r="E293" s="120"/>
      <c r="F293" s="120"/>
      <c r="G293" s="120"/>
      <c r="H293" s="120"/>
      <c r="I293" s="120"/>
      <c r="J293" s="120"/>
      <c r="K293" s="120"/>
      <c r="L293" s="120"/>
      <c r="M293" s="4"/>
      <c r="N293" s="120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outlineLevel="1">
      <c r="A294" s="119"/>
      <c r="B294" s="24"/>
      <c r="C294" s="24"/>
      <c r="D294" s="24"/>
      <c r="E294" s="120"/>
      <c r="F294" s="120"/>
      <c r="G294" s="120"/>
      <c r="H294" s="120"/>
      <c r="I294" s="120"/>
      <c r="J294" s="120"/>
      <c r="K294" s="120"/>
      <c r="L294" s="120"/>
      <c r="M294" s="4"/>
      <c r="N294" s="120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outlineLevel="1">
      <c r="A295" s="119"/>
      <c r="B295" s="24"/>
      <c r="C295" s="24"/>
      <c r="D295" s="24"/>
      <c r="E295" s="120"/>
      <c r="F295" s="120"/>
      <c r="G295" s="120"/>
      <c r="H295" s="120"/>
      <c r="I295" s="120"/>
      <c r="J295" s="120"/>
      <c r="K295" s="120"/>
      <c r="L295" s="120"/>
      <c r="M295" s="4"/>
      <c r="N295" s="120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outlineLevel="1">
      <c r="A296" s="119"/>
      <c r="B296" s="24"/>
      <c r="C296" s="24"/>
      <c r="D296" s="24"/>
      <c r="E296" s="120"/>
      <c r="F296" s="120"/>
      <c r="G296" s="120"/>
      <c r="H296" s="120"/>
      <c r="I296" s="120"/>
      <c r="J296" s="120"/>
      <c r="K296" s="120"/>
      <c r="L296" s="120"/>
      <c r="M296" s="4"/>
      <c r="N296" s="120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outlineLevel="1">
      <c r="A297" s="119"/>
      <c r="B297" s="24"/>
      <c r="C297" s="24"/>
      <c r="D297" s="24"/>
      <c r="E297" s="120"/>
      <c r="F297" s="120"/>
      <c r="G297" s="120"/>
      <c r="H297" s="120"/>
      <c r="I297" s="120"/>
      <c r="J297" s="120"/>
      <c r="K297" s="120"/>
      <c r="L297" s="120"/>
      <c r="M297" s="4"/>
      <c r="N297" s="120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outlineLevel="1">
      <c r="A298" s="119"/>
      <c r="B298" s="24"/>
      <c r="C298" s="24"/>
      <c r="D298" s="24"/>
      <c r="E298" s="120"/>
      <c r="F298" s="120"/>
      <c r="G298" s="120"/>
      <c r="H298" s="120"/>
      <c r="I298" s="120"/>
      <c r="J298" s="120"/>
      <c r="K298" s="120"/>
      <c r="L298" s="120"/>
      <c r="M298" s="4"/>
      <c r="N298" s="120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outlineLevel="1">
      <c r="A299" s="119"/>
      <c r="B299" s="24"/>
      <c r="C299" s="24"/>
      <c r="D299" s="24"/>
      <c r="E299" s="120"/>
      <c r="F299" s="120"/>
      <c r="G299" s="120"/>
      <c r="H299" s="120"/>
      <c r="I299" s="120"/>
      <c r="J299" s="120"/>
      <c r="K299" s="120"/>
      <c r="L299" s="120"/>
      <c r="M299" s="4"/>
      <c r="N299" s="120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outlineLevel="1">
      <c r="A300" s="119"/>
      <c r="B300" s="24"/>
      <c r="C300" s="24"/>
      <c r="D300" s="24"/>
      <c r="E300" s="120"/>
      <c r="F300" s="120"/>
      <c r="G300" s="120"/>
      <c r="H300" s="120"/>
      <c r="I300" s="120"/>
      <c r="J300" s="120"/>
      <c r="K300" s="120"/>
      <c r="L300" s="120"/>
      <c r="M300" s="4"/>
      <c r="N300" s="120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outlineLevel="1">
      <c r="A301" s="119"/>
      <c r="B301" s="24"/>
      <c r="C301" s="24"/>
      <c r="D301" s="24"/>
      <c r="E301" s="120"/>
      <c r="F301" s="120"/>
      <c r="G301" s="120"/>
      <c r="H301" s="120"/>
      <c r="I301" s="120"/>
      <c r="J301" s="120"/>
      <c r="K301" s="120"/>
      <c r="L301" s="120"/>
      <c r="M301" s="4"/>
      <c r="N301" s="120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outlineLevel="1">
      <c r="A302" s="119"/>
      <c r="B302" s="24"/>
      <c r="C302" s="24"/>
      <c r="D302" s="24"/>
      <c r="E302" s="120"/>
      <c r="F302" s="120"/>
      <c r="G302" s="120"/>
      <c r="H302" s="120"/>
      <c r="I302" s="120"/>
      <c r="J302" s="120"/>
      <c r="K302" s="120"/>
      <c r="L302" s="120"/>
      <c r="M302" s="4"/>
      <c r="N302" s="120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outlineLevel="1">
      <c r="A303" s="119"/>
      <c r="B303" s="119"/>
      <c r="C303" s="119"/>
      <c r="D303" s="119"/>
      <c r="E303" s="120"/>
      <c r="F303" s="120"/>
      <c r="G303" s="120"/>
      <c r="H303" s="120"/>
      <c r="I303" s="120"/>
      <c r="J303" s="120"/>
      <c r="K303" s="120"/>
      <c r="L303" s="120"/>
      <c r="M303" s="4"/>
      <c r="N303" s="120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outlineLevel="1">
      <c r="A304" s="119"/>
      <c r="B304" s="119"/>
      <c r="C304" s="119"/>
      <c r="D304" s="119"/>
      <c r="E304" s="120"/>
      <c r="F304" s="120"/>
      <c r="G304" s="120"/>
      <c r="H304" s="120"/>
      <c r="I304" s="120"/>
      <c r="J304" s="120"/>
      <c r="K304" s="120"/>
      <c r="L304" s="120"/>
      <c r="M304" s="4"/>
      <c r="N304" s="120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outlineLevel="1">
      <c r="A305" s="24"/>
      <c r="B305" s="24"/>
      <c r="C305" s="24"/>
      <c r="D305" s="24"/>
      <c r="E305" s="120"/>
      <c r="F305" s="120"/>
      <c r="G305" s="120"/>
      <c r="H305" s="120"/>
      <c r="I305" s="120"/>
      <c r="J305" s="120"/>
      <c r="K305" s="120"/>
      <c r="L305" s="120"/>
      <c r="M305" s="4"/>
      <c r="N305" s="120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outlineLevel="1">
      <c r="A306" s="119"/>
      <c r="B306" s="119"/>
      <c r="C306" s="119"/>
      <c r="D306" s="119"/>
      <c r="E306" s="120"/>
      <c r="F306" s="120"/>
      <c r="G306" s="120"/>
      <c r="H306" s="120"/>
      <c r="I306" s="120"/>
      <c r="J306" s="120"/>
      <c r="K306" s="120"/>
      <c r="L306" s="120"/>
      <c r="M306" s="4"/>
      <c r="N306" s="120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outlineLevel="1">
      <c r="A307" s="119"/>
      <c r="B307" s="119"/>
      <c r="C307" s="119"/>
      <c r="D307" s="119"/>
      <c r="E307" s="120"/>
      <c r="F307" s="120"/>
      <c r="G307" s="120"/>
      <c r="H307" s="120"/>
      <c r="I307" s="120"/>
      <c r="J307" s="120"/>
      <c r="K307" s="120"/>
      <c r="L307" s="120"/>
      <c r="M307" s="4"/>
      <c r="N307" s="120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outlineLevel="1">
      <c r="A308" s="24"/>
      <c r="B308" s="24"/>
      <c r="C308" s="24"/>
      <c r="D308" s="24"/>
      <c r="E308" s="120"/>
      <c r="F308" s="120"/>
      <c r="G308" s="120"/>
      <c r="H308" s="120"/>
      <c r="I308" s="120"/>
      <c r="J308" s="120"/>
      <c r="K308" s="120"/>
      <c r="L308" s="120"/>
      <c r="M308" s="4"/>
      <c r="N308" s="120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outlineLevel="1">
      <c r="A309" s="24"/>
      <c r="B309" s="24"/>
      <c r="C309" s="24"/>
      <c r="D309" s="24"/>
      <c r="E309" s="120"/>
      <c r="F309" s="120"/>
      <c r="G309" s="120"/>
      <c r="H309" s="120"/>
      <c r="I309" s="120"/>
      <c r="J309" s="120"/>
      <c r="K309" s="120"/>
      <c r="L309" s="120"/>
      <c r="M309" s="4"/>
      <c r="N309" s="120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outlineLevel="1">
      <c r="A310" s="4"/>
      <c r="B310" s="24"/>
      <c r="C310" s="24"/>
      <c r="D310" s="24"/>
      <c r="E310" s="120"/>
      <c r="F310" s="120"/>
      <c r="G310" s="120"/>
      <c r="H310" s="120"/>
      <c r="I310" s="120"/>
      <c r="J310" s="120"/>
      <c r="K310" s="120"/>
      <c r="L310" s="120"/>
      <c r="M310" s="4"/>
      <c r="N310" s="120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outlineLevel="1">
      <c r="A311" s="4"/>
      <c r="B311" s="121"/>
      <c r="C311" s="121"/>
      <c r="D311" s="121"/>
      <c r="E311" s="120"/>
      <c r="F311" s="120"/>
      <c r="G311" s="120"/>
      <c r="H311" s="120"/>
      <c r="I311" s="120"/>
      <c r="J311" s="120"/>
      <c r="K311" s="120"/>
      <c r="L311" s="120"/>
      <c r="M311" s="4"/>
      <c r="N311" s="120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outlineLevel="1">
      <c r="A312" s="24"/>
      <c r="B312" s="121"/>
      <c r="C312" s="121"/>
      <c r="D312" s="121"/>
      <c r="E312" s="120"/>
      <c r="F312" s="120"/>
      <c r="G312" s="120"/>
      <c r="H312" s="120"/>
      <c r="I312" s="120"/>
      <c r="J312" s="120"/>
      <c r="K312" s="120"/>
      <c r="L312" s="120"/>
      <c r="M312" s="4"/>
      <c r="N312" s="120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outlineLevel="1">
      <c r="A313" s="119"/>
      <c r="B313" s="121"/>
      <c r="C313" s="121"/>
      <c r="D313" s="121"/>
      <c r="E313" s="120"/>
      <c r="F313" s="120"/>
      <c r="G313" s="120"/>
      <c r="H313" s="120"/>
      <c r="I313" s="120"/>
      <c r="J313" s="120"/>
      <c r="K313" s="120"/>
      <c r="L313" s="120"/>
      <c r="M313" s="4"/>
      <c r="N313" s="120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outlineLevel="1">
      <c r="A314" s="24"/>
      <c r="B314" s="24"/>
      <c r="C314" s="24"/>
      <c r="D314" s="24"/>
      <c r="E314" s="120"/>
      <c r="F314" s="120"/>
      <c r="G314" s="120"/>
      <c r="H314" s="120"/>
      <c r="I314" s="120"/>
      <c r="J314" s="120"/>
      <c r="K314" s="120"/>
      <c r="L314" s="120"/>
      <c r="M314" s="4"/>
      <c r="N314" s="120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outlineLevel="1">
      <c r="A315" s="4"/>
      <c r="B315" s="4"/>
      <c r="C315" s="4"/>
      <c r="D315" s="4"/>
      <c r="E315" s="120"/>
      <c r="F315" s="120"/>
      <c r="G315" s="120"/>
      <c r="H315" s="120"/>
      <c r="I315" s="120"/>
      <c r="J315" s="120"/>
      <c r="K315" s="120"/>
      <c r="L315" s="120"/>
      <c r="M315" s="4"/>
      <c r="N315" s="120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outlineLevel="1">
      <c r="A316" s="24"/>
      <c r="B316" s="24"/>
      <c r="C316" s="24"/>
      <c r="D316" s="24"/>
      <c r="E316" s="120"/>
      <c r="F316" s="120"/>
      <c r="G316" s="120"/>
      <c r="H316" s="120"/>
      <c r="I316" s="120"/>
      <c r="J316" s="120"/>
      <c r="K316" s="120"/>
      <c r="L316" s="120"/>
      <c r="M316" s="4"/>
      <c r="N316" s="120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outlineLevel="1">
      <c r="A317" s="119"/>
      <c r="B317" s="119"/>
      <c r="C317" s="119"/>
      <c r="D317" s="119"/>
      <c r="E317" s="120"/>
      <c r="F317" s="120"/>
      <c r="G317" s="120"/>
      <c r="H317" s="120"/>
      <c r="I317" s="120"/>
      <c r="J317" s="120"/>
      <c r="K317" s="120"/>
      <c r="L317" s="120"/>
      <c r="M317" s="4"/>
      <c r="N317" s="120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outlineLevel="1">
      <c r="A318" s="119"/>
      <c r="B318" s="119"/>
      <c r="C318" s="119"/>
      <c r="D318" s="119"/>
      <c r="E318" s="120"/>
      <c r="F318" s="120"/>
      <c r="G318" s="120"/>
      <c r="H318" s="120"/>
      <c r="I318" s="120"/>
      <c r="J318" s="120"/>
      <c r="K318" s="120"/>
      <c r="L318" s="120"/>
      <c r="M318" s="4"/>
      <c r="N318" s="120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outlineLevel="1">
      <c r="A319" s="119"/>
      <c r="B319" s="119"/>
      <c r="C319" s="119"/>
      <c r="D319" s="119"/>
      <c r="E319" s="120"/>
      <c r="F319" s="120"/>
      <c r="G319" s="120"/>
      <c r="H319" s="120"/>
      <c r="I319" s="120"/>
      <c r="J319" s="120"/>
      <c r="K319" s="120"/>
      <c r="L319" s="120"/>
      <c r="M319" s="4"/>
      <c r="N319" s="120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outlineLevel="1">
      <c r="A320" s="119"/>
      <c r="B320" s="119"/>
      <c r="C320" s="119"/>
      <c r="D320" s="119"/>
      <c r="E320" s="120"/>
      <c r="F320" s="120"/>
      <c r="G320" s="120"/>
      <c r="H320" s="120"/>
      <c r="I320" s="120"/>
      <c r="J320" s="120"/>
      <c r="K320" s="120"/>
      <c r="L320" s="120"/>
      <c r="M320" s="4"/>
      <c r="N320" s="120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outlineLevel="1">
      <c r="A321" s="119"/>
      <c r="B321" s="119"/>
      <c r="C321" s="119"/>
      <c r="D321" s="119"/>
      <c r="E321" s="120"/>
      <c r="F321" s="120"/>
      <c r="G321" s="120"/>
      <c r="H321" s="120"/>
      <c r="I321" s="120"/>
      <c r="J321" s="120"/>
      <c r="K321" s="120"/>
      <c r="L321" s="120"/>
      <c r="M321" s="4"/>
      <c r="N321" s="120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outlineLevel="1">
      <c r="A322" s="119"/>
      <c r="B322" s="4"/>
      <c r="C322" s="4"/>
      <c r="D322" s="4"/>
      <c r="E322" s="120"/>
      <c r="F322" s="120"/>
      <c r="G322" s="120"/>
      <c r="H322" s="120"/>
      <c r="I322" s="120"/>
      <c r="J322" s="120"/>
      <c r="K322" s="120"/>
      <c r="L322" s="120"/>
      <c r="M322" s="4"/>
      <c r="N322" s="120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outlineLevel="1">
      <c r="A323" s="24"/>
      <c r="B323" s="24"/>
      <c r="C323" s="24"/>
      <c r="D323" s="24"/>
      <c r="E323" s="120"/>
      <c r="F323" s="120"/>
      <c r="G323" s="120"/>
      <c r="H323" s="120"/>
      <c r="I323" s="120"/>
      <c r="J323" s="120"/>
      <c r="K323" s="120"/>
      <c r="L323" s="120"/>
      <c r="M323" s="4"/>
      <c r="N323" s="120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outlineLevel="1">
      <c r="A324" s="24"/>
      <c r="B324" s="24"/>
      <c r="C324" s="24"/>
      <c r="D324" s="24"/>
      <c r="E324" s="120"/>
      <c r="F324" s="120"/>
      <c r="G324" s="120"/>
      <c r="H324" s="120"/>
      <c r="I324" s="120"/>
      <c r="J324" s="120"/>
      <c r="K324" s="120"/>
      <c r="L324" s="120"/>
      <c r="M324" s="4"/>
      <c r="N324" s="120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outlineLevel="1">
      <c r="A325" s="4"/>
      <c r="B325" s="4"/>
      <c r="C325" s="4"/>
      <c r="D325" s="4"/>
      <c r="E325" s="120"/>
      <c r="F325" s="120"/>
      <c r="G325" s="120"/>
      <c r="H325" s="120"/>
      <c r="I325" s="120"/>
      <c r="J325" s="120"/>
      <c r="K325" s="120"/>
      <c r="L325" s="120"/>
      <c r="M325" s="4"/>
      <c r="N325" s="120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outlineLevel="1">
      <c r="A326" s="24"/>
      <c r="B326" s="122"/>
      <c r="C326" s="122"/>
      <c r="D326" s="4"/>
      <c r="E326" s="120"/>
      <c r="F326" s="120"/>
      <c r="G326" s="120"/>
      <c r="H326" s="120"/>
      <c r="I326" s="120"/>
      <c r="J326" s="120"/>
      <c r="K326" s="120"/>
      <c r="L326" s="120"/>
      <c r="M326" s="4"/>
      <c r="N326" s="120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outlineLevel="1">
      <c r="A327" s="24"/>
      <c r="B327" s="118"/>
      <c r="C327" s="118"/>
      <c r="D327" s="118"/>
      <c r="E327" s="120"/>
      <c r="F327" s="120"/>
      <c r="G327" s="120"/>
      <c r="H327" s="120"/>
      <c r="I327" s="120"/>
      <c r="J327" s="120"/>
      <c r="K327" s="120"/>
      <c r="L327" s="120"/>
      <c r="M327" s="4"/>
      <c r="N327" s="120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outlineLevel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outlineLevel="1">
      <c r="A329" s="24"/>
      <c r="B329" s="123"/>
      <c r="C329" s="123"/>
      <c r="D329" s="4"/>
      <c r="E329" s="4"/>
      <c r="F329" s="4"/>
      <c r="G329" s="32"/>
      <c r="H329" s="32"/>
      <c r="I329" s="32"/>
      <c r="J329" s="32"/>
      <c r="K329" s="32"/>
      <c r="L329" s="3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outlineLevel="1">
      <c r="A330" s="24"/>
      <c r="B330" s="4"/>
      <c r="C330" s="4"/>
      <c r="D330" s="4"/>
      <c r="E330" s="4"/>
      <c r="F330" s="4"/>
      <c r="G330" s="32"/>
      <c r="H330" s="32"/>
      <c r="I330" s="32"/>
      <c r="J330" s="32"/>
      <c r="K330" s="32"/>
      <c r="L330" s="3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outlineLevel="1">
      <c r="A331" s="24"/>
      <c r="B331" s="4"/>
      <c r="C331" s="4"/>
      <c r="D331" s="4"/>
      <c r="E331" s="4"/>
      <c r="F331" s="4"/>
      <c r="G331" s="32"/>
      <c r="H331" s="32"/>
      <c r="I331" s="32"/>
      <c r="J331" s="32"/>
      <c r="K331" s="32"/>
      <c r="L331" s="3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outlineLevel="1">
      <c r="A332" s="24"/>
      <c r="B332" s="4"/>
      <c r="C332" s="4"/>
      <c r="D332" s="4"/>
      <c r="E332" s="4"/>
      <c r="F332" s="4"/>
      <c r="G332" s="32"/>
      <c r="H332" s="32"/>
      <c r="I332" s="32"/>
      <c r="J332" s="32"/>
      <c r="K332" s="32"/>
      <c r="L332" s="3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outlineLevel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outlineLevel="1">
      <c r="A334" s="2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outlineLevel="1">
      <c r="A335" s="2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outlineLevel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outlineLevel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s="125" customFormat="1" outlineLevel="1">
      <c r="A338" s="124"/>
    </row>
    <row r="339" spans="1:25" outlineLevel="1">
      <c r="A339" s="2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outlineLevel="1">
      <c r="A340" s="24"/>
      <c r="B340" s="4"/>
      <c r="C340" s="4"/>
      <c r="D340" s="4"/>
      <c r="E340" s="4"/>
      <c r="F340" s="4"/>
      <c r="G340" s="26"/>
      <c r="H340" s="26"/>
      <c r="I340" s="26"/>
      <c r="J340" s="26"/>
      <c r="K340" s="26"/>
      <c r="L340" s="2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outlineLevel="1">
      <c r="A341" s="24"/>
      <c r="B341" s="4"/>
      <c r="C341" s="4"/>
      <c r="D341" s="4"/>
      <c r="E341" s="4"/>
      <c r="F341" s="4"/>
      <c r="G341" s="26"/>
      <c r="H341" s="26"/>
      <c r="I341" s="26"/>
      <c r="J341" s="26"/>
      <c r="K341" s="26"/>
      <c r="L341" s="2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outlineLevel="1">
      <c r="A342" s="4"/>
      <c r="B342" s="126"/>
      <c r="C342" s="126"/>
      <c r="D342" s="126"/>
      <c r="E342" s="4"/>
      <c r="F342" s="4"/>
      <c r="G342" s="127"/>
      <c r="H342" s="127"/>
      <c r="I342" s="127"/>
      <c r="J342" s="127"/>
      <c r="K342" s="127"/>
      <c r="L342" s="12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outlineLevel="1">
      <c r="A343" s="24"/>
      <c r="B343" s="128"/>
      <c r="C343" s="128"/>
      <c r="D343" s="12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outlineLevel="1">
      <c r="A344" s="12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outlineLevel="1">
      <c r="A345" s="129"/>
      <c r="B345" s="4"/>
      <c r="C345" s="4"/>
      <c r="D345" s="4"/>
      <c r="E345" s="4"/>
      <c r="F345" s="4"/>
      <c r="G345" s="32"/>
      <c r="H345" s="32"/>
      <c r="I345" s="32"/>
      <c r="J345" s="32"/>
      <c r="K345" s="32"/>
      <c r="L345" s="3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outlineLevel="1">
      <c r="A346" s="129"/>
      <c r="B346" s="4"/>
      <c r="C346" s="4"/>
      <c r="D346" s="4"/>
      <c r="E346" s="4"/>
      <c r="F346" s="4"/>
      <c r="G346" s="32"/>
      <c r="H346" s="32"/>
      <c r="I346" s="32"/>
      <c r="J346" s="32"/>
      <c r="K346" s="32"/>
      <c r="L346" s="3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outlineLevel="1">
      <c r="A347" s="129"/>
      <c r="B347" s="4"/>
      <c r="C347" s="4"/>
      <c r="D347" s="4"/>
      <c r="E347" s="4"/>
      <c r="F347" s="4"/>
      <c r="G347" s="32"/>
      <c r="H347" s="32"/>
      <c r="I347" s="32"/>
      <c r="J347" s="32"/>
      <c r="K347" s="32"/>
      <c r="L347" s="3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outlineLevel="1">
      <c r="A348" s="129"/>
      <c r="B348" s="4"/>
      <c r="C348" s="4"/>
      <c r="D348" s="4"/>
      <c r="E348" s="4"/>
      <c r="F348" s="4"/>
      <c r="G348" s="32"/>
      <c r="H348" s="32"/>
      <c r="I348" s="32"/>
      <c r="J348" s="32"/>
      <c r="K348" s="32"/>
      <c r="L348" s="3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outlineLevel="1">
      <c r="A349" s="129"/>
      <c r="B349" s="4"/>
      <c r="C349" s="4"/>
      <c r="D349" s="4"/>
      <c r="E349" s="4"/>
      <c r="F349" s="4"/>
      <c r="G349" s="26"/>
      <c r="H349" s="26"/>
      <c r="I349" s="26"/>
      <c r="J349" s="26"/>
      <c r="K349" s="26"/>
      <c r="L349" s="2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outlineLevel="1">
      <c r="A350" s="24"/>
      <c r="B350" s="4"/>
      <c r="C350" s="4"/>
      <c r="D350" s="4"/>
      <c r="E350" s="4"/>
      <c r="F350" s="4"/>
      <c r="G350" s="130"/>
      <c r="H350" s="130"/>
      <c r="I350" s="130"/>
      <c r="J350" s="130"/>
      <c r="K350" s="130"/>
      <c r="L350" s="1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outlineLevel="1">
      <c r="A351" s="129"/>
      <c r="B351" s="131"/>
      <c r="C351" s="131"/>
      <c r="D351" s="131"/>
      <c r="E351" s="4"/>
      <c r="F351" s="4"/>
      <c r="G351" s="132"/>
      <c r="H351" s="132"/>
      <c r="I351" s="132"/>
      <c r="J351" s="132"/>
      <c r="K351" s="132"/>
      <c r="L351" s="13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outlineLevel="1">
      <c r="A352" s="129"/>
      <c r="B352" s="4"/>
      <c r="C352" s="4"/>
      <c r="D352" s="4"/>
      <c r="E352" s="4"/>
      <c r="F352" s="4"/>
      <c r="G352" s="132"/>
      <c r="H352" s="132"/>
      <c r="I352" s="132"/>
      <c r="J352" s="132"/>
      <c r="K352" s="132"/>
      <c r="L352" s="13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outlineLevel="1">
      <c r="A353" s="129"/>
      <c r="B353" s="4"/>
      <c r="C353" s="4"/>
      <c r="D353" s="4"/>
      <c r="E353" s="4"/>
      <c r="F353" s="4"/>
      <c r="G353" s="132"/>
      <c r="H353" s="132"/>
      <c r="I353" s="132"/>
      <c r="J353" s="132"/>
      <c r="K353" s="132"/>
      <c r="L353" s="13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outlineLevel="1">
      <c r="A354" s="129"/>
      <c r="B354" s="4"/>
      <c r="C354" s="4"/>
      <c r="D354" s="4"/>
      <c r="E354" s="4"/>
      <c r="F354" s="4"/>
      <c r="G354" s="132"/>
      <c r="H354" s="132"/>
      <c r="I354" s="132"/>
      <c r="J354" s="132"/>
      <c r="K354" s="132"/>
      <c r="L354" s="13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outlineLevel="1">
      <c r="A355" s="129"/>
      <c r="B355" s="4"/>
      <c r="C355" s="4"/>
      <c r="D355" s="4"/>
      <c r="E355" s="4"/>
      <c r="F355" s="4"/>
      <c r="G355" s="130"/>
      <c r="H355" s="130"/>
      <c r="I355" s="130"/>
      <c r="J355" s="130"/>
      <c r="K355" s="130"/>
      <c r="L355" s="1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outlineLevel="1">
      <c r="A356" s="2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outlineLevel="1">
      <c r="A357" s="4"/>
      <c r="B357" s="4"/>
      <c r="C357" s="4"/>
      <c r="D357" s="4"/>
      <c r="E357" s="4"/>
      <c r="F357" s="4"/>
      <c r="G357" s="32"/>
      <c r="H357" s="32"/>
      <c r="I357" s="32"/>
      <c r="J357" s="32"/>
      <c r="K357" s="32"/>
      <c r="L357" s="3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outlineLevel="1">
      <c r="A358" s="4"/>
      <c r="B358" s="4"/>
      <c r="C358" s="4"/>
      <c r="D358" s="4"/>
      <c r="E358" s="4"/>
      <c r="F358" s="4"/>
      <c r="G358" s="32"/>
      <c r="H358" s="32"/>
      <c r="I358" s="32"/>
      <c r="J358" s="32"/>
      <c r="K358" s="32"/>
      <c r="L358" s="3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outlineLevel="1">
      <c r="A359" s="4"/>
      <c r="B359" s="4"/>
      <c r="C359" s="4"/>
      <c r="D359" s="4"/>
      <c r="E359" s="4"/>
      <c r="F359" s="4"/>
      <c r="G359" s="32"/>
      <c r="H359" s="32"/>
      <c r="I359" s="32"/>
      <c r="J359" s="32"/>
      <c r="K359" s="32"/>
      <c r="L359" s="3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outlineLevel="1">
      <c r="A360" s="4"/>
      <c r="B360" s="4"/>
      <c r="C360" s="4"/>
      <c r="D360" s="4"/>
      <c r="E360" s="133"/>
      <c r="F360" s="133"/>
      <c r="G360" s="32"/>
      <c r="H360" s="32"/>
      <c r="I360" s="32"/>
      <c r="J360" s="32"/>
      <c r="K360" s="32"/>
      <c r="L360" s="3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outlineLevel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outlineLevel="1">
      <c r="A362" s="2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outlineLevel="1">
      <c r="A363" s="4"/>
      <c r="B363" s="4"/>
      <c r="C363" s="4"/>
      <c r="D363" s="4"/>
      <c r="E363" s="4"/>
      <c r="F363" s="4"/>
      <c r="G363" s="26"/>
      <c r="H363" s="26"/>
      <c r="I363" s="26"/>
      <c r="J363" s="26"/>
      <c r="K363" s="26"/>
      <c r="L363" s="2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outlineLevel="1">
      <c r="A364" s="129"/>
      <c r="B364" s="4"/>
      <c r="C364" s="4"/>
      <c r="D364" s="4"/>
      <c r="E364" s="4"/>
      <c r="F364" s="4"/>
      <c r="G364" s="26"/>
      <c r="H364" s="26"/>
      <c r="I364" s="26"/>
      <c r="J364" s="26"/>
      <c r="K364" s="26"/>
      <c r="L364" s="2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outlineLevel="1">
      <c r="A365" s="129"/>
      <c r="B365" s="4"/>
      <c r="C365" s="4"/>
      <c r="D365" s="4"/>
      <c r="E365" s="4"/>
      <c r="F365" s="4"/>
      <c r="G365" s="26"/>
      <c r="H365" s="26"/>
      <c r="I365" s="26"/>
      <c r="J365" s="26"/>
      <c r="K365" s="26"/>
      <c r="L365" s="2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outlineLevel="1">
      <c r="A366" s="129"/>
      <c r="B366" s="4"/>
      <c r="C366" s="4"/>
      <c r="D366" s="4"/>
      <c r="E366" s="133"/>
      <c r="F366" s="133"/>
      <c r="G366" s="26"/>
      <c r="H366" s="26"/>
      <c r="I366" s="26"/>
      <c r="J366" s="26"/>
      <c r="K366" s="26"/>
      <c r="L366" s="2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outlineLevel="1">
      <c r="A367" s="4"/>
      <c r="B367" s="4"/>
      <c r="C367" s="4"/>
      <c r="D367" s="4"/>
      <c r="E367" s="4"/>
      <c r="F367" s="4"/>
      <c r="G367" s="26"/>
      <c r="H367" s="26"/>
      <c r="I367" s="26"/>
      <c r="J367" s="26"/>
      <c r="K367" s="26"/>
      <c r="L367" s="2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outlineLevel="1">
      <c r="A368" s="4"/>
      <c r="B368" s="4"/>
      <c r="C368" s="4"/>
      <c r="D368" s="4"/>
      <c r="E368" s="4"/>
      <c r="F368" s="4"/>
      <c r="G368" s="26"/>
      <c r="H368" s="26"/>
      <c r="I368" s="26"/>
      <c r="J368" s="26"/>
      <c r="K368" s="26"/>
      <c r="L368" s="2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outlineLevel="1">
      <c r="A369" s="4"/>
      <c r="B369" s="4"/>
      <c r="C369" s="4"/>
      <c r="D369" s="4"/>
      <c r="E369" s="4"/>
      <c r="F369" s="4"/>
      <c r="G369" s="26"/>
      <c r="H369" s="26"/>
      <c r="I369" s="26"/>
      <c r="J369" s="26"/>
      <c r="K369" s="26"/>
      <c r="L369" s="2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outlineLevel="1">
      <c r="A370" s="4"/>
      <c r="B370" s="4"/>
      <c r="C370" s="4"/>
      <c r="D370" s="4"/>
      <c r="E370" s="4"/>
      <c r="F370" s="4"/>
      <c r="G370" s="26"/>
      <c r="H370" s="26"/>
      <c r="I370" s="26"/>
      <c r="J370" s="26"/>
      <c r="K370" s="26"/>
      <c r="L370" s="2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outlineLevel="1">
      <c r="A371" s="4"/>
      <c r="B371" s="4"/>
      <c r="C371" s="4"/>
      <c r="D371" s="4"/>
      <c r="E371" s="4"/>
      <c r="F371" s="4"/>
      <c r="G371" s="26"/>
      <c r="H371" s="26"/>
      <c r="I371" s="26"/>
      <c r="J371" s="26"/>
      <c r="K371" s="26"/>
      <c r="L371" s="2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outlineLevel="1">
      <c r="A372" s="4"/>
      <c r="B372" s="4"/>
      <c r="C372" s="4"/>
      <c r="D372" s="4"/>
      <c r="E372" s="4"/>
      <c r="F372" s="4"/>
      <c r="G372" s="26"/>
      <c r="H372" s="26"/>
      <c r="I372" s="26"/>
      <c r="J372" s="26"/>
      <c r="K372" s="26"/>
      <c r="L372" s="2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outlineLevel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outlineLevel="1">
      <c r="A374" s="24"/>
      <c r="B374" s="4"/>
      <c r="C374" s="4"/>
      <c r="D374" s="4"/>
      <c r="E374" s="134"/>
      <c r="F374" s="134"/>
      <c r="G374" s="134"/>
      <c r="H374" s="134"/>
      <c r="I374" s="134"/>
      <c r="J374" s="134"/>
      <c r="K374" s="134"/>
      <c r="L374" s="13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outlineLevel="1">
      <c r="A375" s="24"/>
      <c r="B375" s="4"/>
      <c r="C375" s="4"/>
      <c r="D375" s="131"/>
      <c r="E375" s="133"/>
      <c r="F375" s="133"/>
      <c r="G375" s="134"/>
      <c r="H375" s="134"/>
      <c r="I375" s="134"/>
      <c r="J375" s="134"/>
      <c r="K375" s="134"/>
      <c r="L375" s="13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outlineLevel="1">
      <c r="A376" s="24"/>
      <c r="B376" s="4"/>
      <c r="C376" s="4"/>
      <c r="D376" s="4"/>
      <c r="E376" s="134"/>
      <c r="F376" s="134"/>
      <c r="G376" s="134"/>
      <c r="H376" s="134"/>
      <c r="I376" s="134"/>
      <c r="J376" s="134"/>
      <c r="K376" s="134"/>
      <c r="L376" s="13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outlineLevel="1">
      <c r="A377" s="24"/>
      <c r="B377" s="4"/>
      <c r="C377" s="4"/>
      <c r="D377" s="4"/>
      <c r="E377" s="4"/>
      <c r="F377" s="4"/>
      <c r="G377" s="134"/>
      <c r="H377" s="134"/>
      <c r="I377" s="134"/>
      <c r="J377" s="134"/>
      <c r="K377" s="134"/>
      <c r="L377" s="13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outlineLevel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outlineLevel="1">
      <c r="A379" s="2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outlineLevel="1">
      <c r="A380" s="2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outlineLevel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outlineLevel="1">
      <c r="A382" s="4"/>
      <c r="B382" s="4"/>
      <c r="C382" s="4"/>
      <c r="D382" s="4"/>
      <c r="E382" s="4"/>
      <c r="F382" s="4"/>
      <c r="G382" s="120"/>
      <c r="H382" s="120"/>
      <c r="I382" s="120"/>
      <c r="J382" s="120"/>
      <c r="K382" s="120"/>
      <c r="L382" s="12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outlineLevel="1">
      <c r="A383" s="4"/>
      <c r="B383" s="4"/>
      <c r="C383" s="4"/>
      <c r="D383" s="4"/>
      <c r="E383" s="4"/>
      <c r="F383" s="4"/>
      <c r="G383" s="134"/>
      <c r="H383" s="134"/>
      <c r="I383" s="134"/>
      <c r="J383" s="134"/>
      <c r="K383" s="134"/>
      <c r="L383" s="13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outlineLevel="1">
      <c r="A384" s="4"/>
      <c r="B384" s="4"/>
      <c r="C384" s="4"/>
      <c r="D384" s="4"/>
      <c r="E384" s="4"/>
      <c r="F384" s="4"/>
      <c r="G384" s="135"/>
      <c r="H384" s="135"/>
      <c r="I384" s="135"/>
      <c r="J384" s="135"/>
      <c r="K384" s="135"/>
      <c r="L384" s="13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30" outlineLevel="1">
      <c r="A385" s="4"/>
      <c r="B385" s="4"/>
      <c r="C385" s="4"/>
      <c r="D385" s="4"/>
      <c r="E385" s="4"/>
      <c r="F385" s="4"/>
      <c r="G385" s="120"/>
      <c r="H385" s="120"/>
      <c r="I385" s="120"/>
      <c r="J385" s="120"/>
      <c r="K385" s="120"/>
      <c r="L385" s="12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30" outlineLevel="1">
      <c r="A386" s="4"/>
      <c r="B386" s="4"/>
      <c r="C386" s="4"/>
      <c r="D386" s="4"/>
      <c r="E386" s="4"/>
      <c r="F386" s="4"/>
      <c r="G386" s="135"/>
      <c r="H386" s="135"/>
      <c r="I386" s="135"/>
      <c r="J386" s="135"/>
      <c r="K386" s="135"/>
      <c r="L386" s="13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30" outlineLevel="1">
      <c r="A387" s="4"/>
      <c r="B387" s="4"/>
      <c r="C387" s="4"/>
      <c r="D387" s="4"/>
      <c r="E387" s="4"/>
      <c r="F387" s="4"/>
      <c r="G387" s="136"/>
      <c r="H387" s="136"/>
      <c r="I387" s="136"/>
      <c r="J387" s="136"/>
      <c r="K387" s="136"/>
      <c r="L387" s="13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30" outlineLevel="1">
      <c r="A388" s="4"/>
      <c r="B388" s="4"/>
      <c r="C388" s="4"/>
      <c r="D388" s="4"/>
      <c r="E388" s="4"/>
      <c r="F388" s="4"/>
      <c r="G388" s="136"/>
      <c r="H388" s="136"/>
      <c r="I388" s="136"/>
      <c r="J388" s="136"/>
      <c r="K388" s="136"/>
      <c r="L388" s="13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30" hidden="1" outlineLevel="2">
      <c r="A389" s="24"/>
      <c r="B389" s="4"/>
      <c r="C389" s="4"/>
      <c r="D389" s="4"/>
      <c r="E389" s="4"/>
      <c r="F389" s="4"/>
      <c r="G389" s="136"/>
      <c r="H389" s="136"/>
      <c r="I389" s="136"/>
      <c r="J389" s="136"/>
      <c r="K389" s="136"/>
      <c r="L389" s="13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30" hidden="1" outlineLevel="2">
      <c r="A390" s="24"/>
      <c r="B390" s="4"/>
      <c r="C390" s="4"/>
      <c r="D390" s="4"/>
      <c r="E390" s="4"/>
      <c r="F390" s="4"/>
      <c r="G390" s="136"/>
      <c r="H390" s="136"/>
      <c r="I390" s="136"/>
      <c r="J390" s="136"/>
      <c r="K390" s="136"/>
      <c r="L390" s="13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30" hidden="1" outlineLevel="2">
      <c r="A391" s="4"/>
      <c r="B391" s="4"/>
      <c r="C391" s="4"/>
      <c r="D391" s="4"/>
      <c r="E391" s="4"/>
      <c r="F391" s="4"/>
      <c r="G391" s="136"/>
      <c r="H391" s="136"/>
      <c r="I391" s="136"/>
      <c r="J391" s="136"/>
      <c r="K391" s="136"/>
      <c r="L391" s="13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30" hidden="1" outlineLevel="2">
      <c r="A392" s="24"/>
      <c r="B392" s="11"/>
      <c r="C392" s="11"/>
      <c r="D392" s="11"/>
      <c r="E392" s="12"/>
      <c r="F392" s="12"/>
      <c r="G392" s="12"/>
      <c r="H392" s="11"/>
      <c r="I392" s="11"/>
      <c r="J392" s="12"/>
      <c r="K392" s="12"/>
      <c r="L392" s="11"/>
      <c r="M392" s="12"/>
      <c r="N392" s="12"/>
      <c r="O392" s="12"/>
      <c r="P392" s="11"/>
      <c r="Q392" s="12"/>
      <c r="R392" s="12"/>
      <c r="S392" s="4"/>
      <c r="T392" s="4"/>
      <c r="U392" s="4"/>
      <c r="V392" s="4"/>
      <c r="W392" s="4"/>
      <c r="X392" s="12"/>
      <c r="Y392" s="4"/>
    </row>
    <row r="393" spans="1:30" hidden="1" outlineLevel="2">
      <c r="A393" s="2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30" hidden="1" outlineLevel="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30" hidden="1" outlineLevel="2">
      <c r="A395" s="4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4"/>
      <c r="T395" s="4"/>
      <c r="U395" s="4"/>
      <c r="V395" s="4"/>
      <c r="W395" s="4"/>
      <c r="X395" s="120"/>
      <c r="Y395" s="4"/>
    </row>
    <row r="396" spans="1:30" hidden="1" outlineLevel="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30" hidden="1" outlineLevel="2">
      <c r="A397" s="4"/>
      <c r="B397" s="134"/>
      <c r="C397" s="134"/>
      <c r="D397" s="134"/>
      <c r="E397" s="134"/>
      <c r="F397" s="134"/>
      <c r="G397" s="134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4"/>
      <c r="T397" s="4"/>
      <c r="U397" s="4"/>
      <c r="V397" s="4"/>
      <c r="W397" s="4"/>
      <c r="X397" s="120"/>
      <c r="Y397" s="4"/>
    </row>
    <row r="398" spans="1:30" hidden="1" outlineLevel="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30" hidden="1" outlineLevel="2">
      <c r="A399" s="4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4"/>
      <c r="T399" s="4"/>
      <c r="U399" s="4"/>
      <c r="V399" s="4"/>
      <c r="W399" s="4"/>
      <c r="X399" s="120"/>
      <c r="Y399" s="120"/>
      <c r="Z399" s="120"/>
      <c r="AA399" s="120"/>
      <c r="AB399" s="120"/>
      <c r="AC399" s="120"/>
      <c r="AD399" s="120"/>
    </row>
    <row r="400" spans="1:30" hidden="1" outlineLevel="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idden="1" outlineLevel="2">
      <c r="A401" s="4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4"/>
      <c r="T401" s="4"/>
      <c r="U401" s="4"/>
      <c r="V401" s="4"/>
      <c r="W401" s="4"/>
      <c r="X401" s="120"/>
      <c r="Y401" s="4"/>
    </row>
    <row r="402" spans="1:25" hidden="1" outlineLevel="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idden="1" outlineLevel="2">
      <c r="A403" s="4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4"/>
      <c r="T403" s="4"/>
      <c r="U403" s="4"/>
      <c r="V403" s="4"/>
      <c r="W403" s="4"/>
      <c r="X403" s="120"/>
      <c r="Y403" s="120"/>
    </row>
    <row r="404" spans="1:25" hidden="1" outlineLevel="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idden="1" outlineLevel="2">
      <c r="A405" s="4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4"/>
      <c r="T405" s="4"/>
      <c r="U405" s="4"/>
      <c r="V405" s="4"/>
      <c r="W405" s="4"/>
      <c r="X405" s="120"/>
      <c r="Y405" s="120"/>
    </row>
    <row r="406" spans="1:25" hidden="1" outlineLevel="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outlineLevel="1" collapsed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outlineLevel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outlineLevel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outlineLevel="1">
      <c r="A410" s="8"/>
      <c r="B410" s="8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outlineLevel="1">
      <c r="A411" s="24"/>
      <c r="B411" s="24"/>
      <c r="C411" s="2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outlineLevel="1">
      <c r="A412" s="24"/>
      <c r="B412" s="118"/>
      <c r="C412" s="11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outlineLevel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outlineLevel="1">
      <c r="A414" s="8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outlineLevel="1">
      <c r="A415" s="24"/>
      <c r="B415" s="24"/>
      <c r="C415" s="2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outlineLevel="1">
      <c r="A416" s="119"/>
      <c r="B416" s="24"/>
      <c r="C416" s="24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</row>
    <row r="417" spans="1:25" outlineLevel="1">
      <c r="A417" s="119"/>
      <c r="B417" s="24"/>
      <c r="C417" s="24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</row>
    <row r="418" spans="1:25" outlineLevel="1">
      <c r="A418" s="119"/>
      <c r="B418" s="119"/>
      <c r="C418" s="119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</row>
    <row r="419" spans="1:25" outlineLevel="1">
      <c r="A419" s="119"/>
      <c r="B419" s="119"/>
      <c r="C419" s="119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</row>
    <row r="420" spans="1:25" outlineLevel="1">
      <c r="A420" s="119"/>
      <c r="B420" s="8"/>
      <c r="C420" s="8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</row>
    <row r="421" spans="1:25" outlineLevel="1">
      <c r="A421" s="4"/>
      <c r="B421" s="4"/>
      <c r="C421" s="4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</row>
    <row r="422" spans="1:25" outlineLevel="1">
      <c r="A422" s="24"/>
      <c r="B422" s="24"/>
      <c r="C422" s="24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</row>
    <row r="423" spans="1:25" outlineLevel="1">
      <c r="A423" s="119"/>
      <c r="B423" s="24"/>
      <c r="C423" s="24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</row>
    <row r="424" spans="1:25" outlineLevel="1">
      <c r="A424" s="119"/>
      <c r="B424" s="24"/>
      <c r="C424" s="24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</row>
    <row r="425" spans="1:25" outlineLevel="1">
      <c r="A425" s="119"/>
      <c r="B425" s="24"/>
      <c r="C425" s="24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</row>
    <row r="426" spans="1:25" outlineLevel="1">
      <c r="A426" s="119"/>
      <c r="B426" s="24"/>
      <c r="C426" s="24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</row>
    <row r="427" spans="1:25" outlineLevel="1">
      <c r="A427" s="119"/>
      <c r="B427" s="24"/>
      <c r="C427" s="24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</row>
    <row r="428" spans="1:25" outlineLevel="1">
      <c r="A428" s="119"/>
      <c r="B428" s="24"/>
      <c r="C428" s="24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</row>
    <row r="429" spans="1:25" outlineLevel="1">
      <c r="A429" s="119"/>
      <c r="B429" s="24"/>
      <c r="C429" s="24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</row>
    <row r="430" spans="1:25" outlineLevel="1">
      <c r="A430" s="119"/>
      <c r="B430" s="24"/>
      <c r="C430" s="24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</row>
    <row r="431" spans="1:25" outlineLevel="1">
      <c r="A431" s="119"/>
      <c r="B431" s="24"/>
      <c r="C431" s="24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</row>
    <row r="432" spans="1:25" outlineLevel="1">
      <c r="A432" s="119"/>
      <c r="B432" s="119"/>
      <c r="C432" s="119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</row>
    <row r="433" spans="1:25" outlineLevel="1">
      <c r="A433" s="119"/>
      <c r="B433" s="119"/>
      <c r="C433" s="119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</row>
    <row r="434" spans="1:25" outlineLevel="1">
      <c r="A434" s="24"/>
      <c r="B434" s="24"/>
      <c r="C434" s="24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</row>
    <row r="435" spans="1:25" outlineLevel="1">
      <c r="A435" s="119"/>
      <c r="B435" s="119"/>
      <c r="C435" s="119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</row>
    <row r="436" spans="1:25" outlineLevel="1">
      <c r="A436" s="24"/>
      <c r="B436" s="24"/>
      <c r="C436" s="24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</row>
    <row r="437" spans="1:25" outlineLevel="1">
      <c r="A437" s="119"/>
      <c r="B437" s="121"/>
      <c r="C437" s="121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</row>
    <row r="438" spans="1:25" outlineLevel="1">
      <c r="A438" s="24"/>
      <c r="B438" s="24"/>
      <c r="C438" s="24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</row>
    <row r="439" spans="1:25" outlineLevel="1">
      <c r="A439" s="4"/>
      <c r="B439" s="4"/>
      <c r="C439" s="4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</row>
    <row r="440" spans="1:25" outlineLevel="1">
      <c r="A440" s="24"/>
      <c r="B440" s="24"/>
      <c r="C440" s="24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</row>
    <row r="441" spans="1:25" outlineLevel="1">
      <c r="A441" s="119"/>
      <c r="B441" s="119"/>
      <c r="C441" s="119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</row>
    <row r="442" spans="1:25" outlineLevel="1">
      <c r="A442" s="119"/>
      <c r="B442" s="119"/>
      <c r="C442" s="119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</row>
    <row r="443" spans="1:25" outlineLevel="1">
      <c r="A443" s="119"/>
      <c r="B443" s="119"/>
      <c r="C443" s="119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</row>
    <row r="444" spans="1:25" outlineLevel="1">
      <c r="A444" s="119"/>
      <c r="B444" s="4"/>
      <c r="C444" s="4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</row>
    <row r="445" spans="1:25" outlineLevel="1">
      <c r="A445" s="24"/>
      <c r="B445" s="24"/>
      <c r="C445" s="24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</row>
    <row r="446" spans="1:25" outlineLevel="1">
      <c r="A446" s="24"/>
      <c r="B446" s="24"/>
      <c r="C446" s="24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</row>
    <row r="447" spans="1:25" outlineLevel="1">
      <c r="A447" s="119"/>
      <c r="B447" s="24"/>
      <c r="C447" s="24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</row>
    <row r="448" spans="1:25" outlineLevel="1">
      <c r="A448" s="119"/>
      <c r="B448" s="24"/>
      <c r="C448" s="24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</row>
    <row r="449" spans="1:25" outlineLevel="1">
      <c r="A449" s="119"/>
      <c r="B449" s="24"/>
      <c r="C449" s="24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</row>
    <row r="450" spans="1:25" outlineLevel="1">
      <c r="A450" s="119"/>
      <c r="B450" s="24"/>
      <c r="C450" s="24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</row>
    <row r="451" spans="1:25" outlineLevel="1">
      <c r="A451" s="119"/>
      <c r="B451" s="24"/>
      <c r="C451" s="24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</row>
    <row r="452" spans="1:25" outlineLevel="1">
      <c r="A452" s="8"/>
      <c r="B452" s="121"/>
      <c r="C452" s="121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</row>
    <row r="453" spans="1:25" outlineLevel="1">
      <c r="A453" s="24"/>
      <c r="B453" s="24"/>
      <c r="C453" s="24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</row>
    <row r="454" spans="1:25" outlineLevel="1">
      <c r="A454" s="4"/>
      <c r="B454" s="4"/>
      <c r="C454" s="4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</row>
    <row r="455" spans="1:25" outlineLevel="1">
      <c r="A455" s="24"/>
      <c r="B455" s="118"/>
      <c r="C455" s="118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</row>
    <row r="456" spans="1:25" outlineLevel="1">
      <c r="A456" s="24"/>
      <c r="B456" s="118"/>
      <c r="C456" s="118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</row>
    <row r="457" spans="1:25" outlineLevel="1">
      <c r="A457" s="24"/>
      <c r="B457" s="118"/>
      <c r="C457" s="118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</row>
    <row r="458" spans="1:25" outlineLevel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outlineLevel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outlineLevel="1">
      <c r="A460" s="8"/>
      <c r="B460" s="8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outlineLevel="1">
      <c r="A461" s="24"/>
      <c r="B461" s="24"/>
      <c r="C461" s="2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outlineLevel="1">
      <c r="A462" s="24"/>
      <c r="B462" s="118"/>
      <c r="C462" s="11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outlineLevel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outlineLevel="1">
      <c r="A464" s="8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4"/>
      <c r="T464" s="4"/>
      <c r="U464" s="4"/>
      <c r="V464" s="4"/>
      <c r="W464" s="4"/>
      <c r="X464" s="4"/>
      <c r="Y464" s="4"/>
    </row>
    <row r="465" spans="1:25" outlineLevel="1">
      <c r="A465" s="24"/>
      <c r="B465" s="24"/>
      <c r="C465" s="24"/>
      <c r="D465" s="2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outlineLevel="1">
      <c r="A466" s="119"/>
      <c r="B466" s="24"/>
      <c r="C466" s="24"/>
      <c r="D466" s="24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4"/>
      <c r="T466" s="4"/>
      <c r="U466" s="4"/>
      <c r="V466" s="4"/>
      <c r="W466" s="4"/>
      <c r="X466" s="4"/>
      <c r="Y466" s="4"/>
    </row>
    <row r="467" spans="1:25" outlineLevel="1">
      <c r="A467" s="119"/>
      <c r="B467" s="24"/>
      <c r="C467" s="24"/>
      <c r="D467" s="24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4"/>
      <c r="T467" s="4"/>
      <c r="U467" s="4"/>
      <c r="V467" s="4"/>
      <c r="W467" s="4"/>
      <c r="X467" s="4"/>
      <c r="Y467" s="4"/>
    </row>
    <row r="468" spans="1:25" outlineLevel="1">
      <c r="A468" s="119"/>
      <c r="B468" s="119"/>
      <c r="C468" s="119"/>
      <c r="D468" s="119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4"/>
      <c r="T468" s="4"/>
      <c r="U468" s="4"/>
      <c r="V468" s="4"/>
      <c r="W468" s="4"/>
      <c r="X468" s="4"/>
      <c r="Y468" s="4"/>
    </row>
    <row r="469" spans="1:25" outlineLevel="1">
      <c r="A469" s="119"/>
      <c r="B469" s="119"/>
      <c r="C469" s="119"/>
      <c r="D469" s="119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4"/>
      <c r="T469" s="4"/>
      <c r="U469" s="4"/>
      <c r="V469" s="4"/>
      <c r="W469" s="4"/>
      <c r="X469" s="4"/>
      <c r="Y469" s="4"/>
    </row>
    <row r="470" spans="1:25" outlineLevel="1">
      <c r="A470" s="119"/>
      <c r="B470" s="8"/>
      <c r="C470" s="8"/>
      <c r="D470" s="8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4"/>
      <c r="T470" s="4"/>
      <c r="U470" s="4"/>
      <c r="V470" s="4"/>
      <c r="W470" s="4"/>
      <c r="X470" s="4"/>
      <c r="Y470" s="4"/>
    </row>
    <row r="471" spans="1:25" outlineLevel="1">
      <c r="A471" s="119"/>
      <c r="B471" s="8"/>
      <c r="C471" s="8"/>
      <c r="D471" s="8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4"/>
      <c r="T471" s="4"/>
      <c r="U471" s="4"/>
      <c r="V471" s="4"/>
      <c r="W471" s="4"/>
      <c r="X471" s="4"/>
      <c r="Y471" s="4"/>
    </row>
    <row r="472" spans="1:25" outlineLevel="1">
      <c r="A472" s="24"/>
      <c r="B472" s="24"/>
      <c r="C472" s="24"/>
      <c r="D472" s="24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4"/>
      <c r="T472" s="4"/>
      <c r="U472" s="4"/>
      <c r="V472" s="4"/>
      <c r="W472" s="4"/>
      <c r="X472" s="4"/>
      <c r="Y472" s="4"/>
    </row>
    <row r="473" spans="1:25" outlineLevel="1">
      <c r="A473" s="119"/>
      <c r="B473" s="24"/>
      <c r="C473" s="24"/>
      <c r="D473" s="24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4"/>
      <c r="T473" s="4"/>
      <c r="U473" s="4"/>
      <c r="V473" s="4"/>
      <c r="W473" s="4"/>
      <c r="X473" s="4"/>
      <c r="Y473" s="4"/>
    </row>
    <row r="474" spans="1:25" outlineLevel="1">
      <c r="A474" s="119"/>
      <c r="B474" s="24"/>
      <c r="C474" s="24"/>
      <c r="D474" s="24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4"/>
      <c r="T474" s="4"/>
      <c r="U474" s="4"/>
      <c r="V474" s="4"/>
      <c r="W474" s="4"/>
      <c r="X474" s="4"/>
      <c r="Y474" s="4"/>
    </row>
    <row r="475" spans="1:25" outlineLevel="1">
      <c r="A475" s="119"/>
      <c r="B475" s="24"/>
      <c r="C475" s="24"/>
      <c r="D475" s="24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4"/>
      <c r="T475" s="4"/>
      <c r="U475" s="4"/>
      <c r="V475" s="4"/>
      <c r="W475" s="4"/>
      <c r="X475" s="4"/>
      <c r="Y475" s="4"/>
    </row>
    <row r="476" spans="1:25" outlineLevel="1">
      <c r="A476" s="119"/>
      <c r="B476" s="24"/>
      <c r="C476" s="24"/>
      <c r="D476" s="24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4"/>
      <c r="T476" s="4"/>
      <c r="U476" s="4"/>
      <c r="V476" s="4"/>
      <c r="W476" s="4"/>
      <c r="X476" s="4"/>
      <c r="Y476" s="4"/>
    </row>
    <row r="477" spans="1:25" outlineLevel="1">
      <c r="A477" s="119"/>
      <c r="B477" s="24"/>
      <c r="C477" s="24"/>
      <c r="D477" s="24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4"/>
      <c r="T477" s="4"/>
      <c r="U477" s="4"/>
      <c r="V477" s="4"/>
      <c r="W477" s="4"/>
      <c r="X477" s="4"/>
      <c r="Y477" s="4"/>
    </row>
    <row r="478" spans="1:25" outlineLevel="1">
      <c r="A478" s="119"/>
      <c r="B478" s="24"/>
      <c r="C478" s="24"/>
      <c r="D478" s="24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4"/>
      <c r="T478" s="4"/>
      <c r="U478" s="4"/>
      <c r="V478" s="4"/>
      <c r="W478" s="4"/>
      <c r="X478" s="4"/>
      <c r="Y478" s="4"/>
    </row>
    <row r="479" spans="1:25" outlineLevel="1">
      <c r="A479" s="119"/>
      <c r="B479" s="24"/>
      <c r="C479" s="24"/>
      <c r="D479" s="24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4"/>
      <c r="T479" s="4"/>
      <c r="U479" s="4"/>
      <c r="V479" s="4"/>
      <c r="W479" s="4"/>
      <c r="X479" s="4"/>
      <c r="Y479" s="4"/>
    </row>
    <row r="480" spans="1:25" outlineLevel="1">
      <c r="A480" s="119"/>
      <c r="B480" s="24"/>
      <c r="C480" s="24"/>
      <c r="D480" s="24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4"/>
      <c r="T480" s="4"/>
      <c r="U480" s="4"/>
      <c r="V480" s="4"/>
      <c r="W480" s="4"/>
      <c r="X480" s="4"/>
      <c r="Y480" s="4"/>
    </row>
    <row r="481" spans="1:25" outlineLevel="1">
      <c r="A481" s="119"/>
      <c r="B481" s="24"/>
      <c r="C481" s="24"/>
      <c r="D481" s="24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4"/>
      <c r="T481" s="4"/>
      <c r="U481" s="4"/>
      <c r="V481" s="4"/>
      <c r="W481" s="4"/>
      <c r="X481" s="4"/>
      <c r="Y481" s="4"/>
    </row>
    <row r="482" spans="1:25" outlineLevel="1">
      <c r="A482" s="119"/>
      <c r="B482" s="24"/>
      <c r="C482" s="24"/>
      <c r="D482" s="24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4"/>
      <c r="T482" s="4"/>
      <c r="U482" s="4"/>
      <c r="V482" s="4"/>
      <c r="W482" s="4"/>
      <c r="X482" s="4"/>
      <c r="Y482" s="4"/>
    </row>
    <row r="483" spans="1:25" outlineLevel="1">
      <c r="A483" s="119"/>
      <c r="B483" s="119"/>
      <c r="C483" s="119"/>
      <c r="D483" s="119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4"/>
      <c r="T483" s="4"/>
      <c r="U483" s="4"/>
      <c r="V483" s="4"/>
      <c r="W483" s="4"/>
      <c r="X483" s="4"/>
      <c r="Y483" s="4"/>
    </row>
    <row r="484" spans="1:25" outlineLevel="1">
      <c r="A484" s="119"/>
      <c r="B484" s="119"/>
      <c r="C484" s="119"/>
      <c r="D484" s="119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4"/>
      <c r="T484" s="4"/>
      <c r="U484" s="4"/>
      <c r="V484" s="4"/>
      <c r="W484" s="4"/>
      <c r="X484" s="4"/>
      <c r="Y484" s="4"/>
    </row>
    <row r="485" spans="1:25" outlineLevel="1">
      <c r="A485" s="24"/>
      <c r="B485" s="24"/>
      <c r="C485" s="24"/>
      <c r="D485" s="24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4"/>
      <c r="T485" s="4"/>
      <c r="U485" s="4"/>
      <c r="V485" s="4"/>
      <c r="W485" s="4"/>
      <c r="X485" s="4"/>
      <c r="Y485" s="4"/>
    </row>
    <row r="486" spans="1:25" outlineLevel="1">
      <c r="A486" s="4"/>
      <c r="B486" s="24"/>
      <c r="C486" s="24"/>
      <c r="D486" s="24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4"/>
      <c r="T486" s="4"/>
      <c r="U486" s="4"/>
      <c r="V486" s="4"/>
      <c r="W486" s="4"/>
      <c r="X486" s="4"/>
      <c r="Y486" s="4"/>
    </row>
    <row r="487" spans="1:25" outlineLevel="1">
      <c r="A487" s="119"/>
      <c r="B487" s="119"/>
      <c r="C487" s="119"/>
      <c r="D487" s="119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4"/>
      <c r="T487" s="4"/>
      <c r="U487" s="4"/>
      <c r="V487" s="4"/>
      <c r="W487" s="4"/>
      <c r="X487" s="4"/>
      <c r="Y487" s="4"/>
    </row>
    <row r="488" spans="1:25" outlineLevel="1">
      <c r="A488" s="24"/>
      <c r="B488" s="24"/>
      <c r="C488" s="24"/>
      <c r="D488" s="24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4"/>
      <c r="T488" s="4"/>
      <c r="U488" s="4"/>
      <c r="V488" s="4"/>
      <c r="W488" s="4"/>
      <c r="X488" s="4"/>
      <c r="Y488" s="4"/>
    </row>
    <row r="489" spans="1:25" outlineLevel="1">
      <c r="A489" s="119"/>
      <c r="B489" s="121"/>
      <c r="C489" s="121"/>
      <c r="D489" s="121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4"/>
      <c r="T489" s="4"/>
      <c r="U489" s="4"/>
      <c r="V489" s="4"/>
      <c r="W489" s="4"/>
      <c r="X489" s="4"/>
      <c r="Y489" s="4"/>
    </row>
    <row r="490" spans="1:25" outlineLevel="1">
      <c r="A490" s="24"/>
      <c r="B490" s="24"/>
      <c r="C490" s="24"/>
      <c r="D490" s="24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4"/>
      <c r="T490" s="4"/>
      <c r="U490" s="4"/>
      <c r="V490" s="4"/>
      <c r="W490" s="4"/>
      <c r="X490" s="4"/>
      <c r="Y490" s="4"/>
    </row>
    <row r="491" spans="1:25" outlineLevel="1">
      <c r="A491" s="24"/>
      <c r="B491" s="24"/>
      <c r="C491" s="24"/>
      <c r="D491" s="24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4"/>
      <c r="T491" s="4"/>
      <c r="U491" s="4"/>
      <c r="V491" s="4"/>
      <c r="W491" s="4"/>
      <c r="X491" s="4"/>
      <c r="Y491" s="4"/>
    </row>
    <row r="492" spans="1:25" outlineLevel="1">
      <c r="A492" s="24"/>
      <c r="B492" s="24"/>
      <c r="C492" s="24"/>
      <c r="D492" s="24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4"/>
      <c r="T492" s="4"/>
      <c r="U492" s="4"/>
      <c r="V492" s="4"/>
      <c r="W492" s="4"/>
      <c r="X492" s="4"/>
      <c r="Y492" s="4"/>
    </row>
    <row r="493" spans="1:25" outlineLevel="1">
      <c r="A493" s="24"/>
      <c r="B493" s="118"/>
      <c r="C493" s="118"/>
      <c r="D493" s="118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4"/>
      <c r="T493" s="4"/>
      <c r="U493" s="4"/>
      <c r="V493" s="4"/>
      <c r="W493" s="4"/>
      <c r="X493" s="4"/>
      <c r="Y493" s="4"/>
    </row>
    <row r="494" spans="1:25" outlineLevel="1">
      <c r="A494" s="24"/>
      <c r="B494" s="118"/>
      <c r="C494" s="118"/>
      <c r="D494" s="118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4"/>
      <c r="T494" s="4"/>
      <c r="U494" s="4"/>
      <c r="V494" s="4"/>
      <c r="W494" s="4"/>
      <c r="X494" s="4"/>
      <c r="Y494" s="4"/>
    </row>
    <row r="495" spans="1:25" outlineLevel="1">
      <c r="A495" s="24"/>
      <c r="B495" s="118"/>
      <c r="C495" s="118"/>
      <c r="D495" s="118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4"/>
      <c r="T495" s="4"/>
      <c r="U495" s="4"/>
      <c r="V495" s="4"/>
      <c r="W495" s="4"/>
      <c r="X495" s="4"/>
      <c r="Y495" s="4"/>
    </row>
    <row r="496" spans="1:25" outlineLevel="1">
      <c r="A496" s="24"/>
      <c r="B496" s="118"/>
      <c r="C496" s="118"/>
      <c r="D496" s="118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4"/>
      <c r="T496" s="4"/>
      <c r="U496" s="4"/>
      <c r="V496" s="4"/>
      <c r="W496" s="4"/>
      <c r="X496" s="4"/>
      <c r="Y496" s="4"/>
    </row>
    <row r="497" spans="1:25" outlineLevel="1">
      <c r="A497" s="24"/>
      <c r="B497" s="118"/>
      <c r="C497" s="118"/>
      <c r="D497" s="118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4"/>
      <c r="T497" s="4"/>
      <c r="U497" s="4"/>
      <c r="V497" s="4"/>
      <c r="W497" s="4"/>
      <c r="X497" s="4"/>
      <c r="Y497" s="4"/>
    </row>
    <row r="498" spans="1:25" outlineLevel="1">
      <c r="A498" s="4"/>
      <c r="B498" s="118"/>
      <c r="C498" s="118"/>
      <c r="D498" s="118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</row>
    <row r="499" spans="1:25" outlineLevel="1">
      <c r="A499" s="4"/>
      <c r="B499" s="137"/>
      <c r="C499" s="137"/>
      <c r="D499" s="118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</row>
    <row r="500" spans="1:25" outlineLevel="1">
      <c r="A500" s="4"/>
      <c r="B500" s="118"/>
      <c r="C500" s="118"/>
      <c r="D500" s="118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</row>
    <row r="501" spans="1:25" outlineLevel="1">
      <c r="A501" s="4"/>
      <c r="B501" s="118"/>
      <c r="C501" s="118"/>
      <c r="D501" s="118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</row>
    <row r="502" spans="1:25" outlineLevel="1">
      <c r="A502" s="4"/>
      <c r="B502" s="118"/>
      <c r="C502" s="118"/>
      <c r="D502" s="118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</row>
    <row r="503" spans="1:25" outlineLevel="1">
      <c r="A503" s="4"/>
      <c r="B503" s="118"/>
      <c r="C503" s="118"/>
      <c r="D503" s="118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</row>
    <row r="504" spans="1:25" outlineLevel="1">
      <c r="A504" s="24"/>
      <c r="B504" s="118"/>
      <c r="C504" s="118"/>
      <c r="D504" s="118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</row>
    <row r="505" spans="1:25" outlineLevel="1">
      <c r="A505" s="4"/>
      <c r="B505" s="118"/>
      <c r="C505" s="118"/>
      <c r="D505" s="118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</row>
    <row r="506" spans="1:25" outlineLevel="1">
      <c r="A506" s="4"/>
      <c r="B506" s="118"/>
      <c r="C506" s="118"/>
      <c r="D506" s="118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</row>
    <row r="507" spans="1:25" outlineLevel="1">
      <c r="A507" s="24"/>
      <c r="B507" s="118"/>
      <c r="C507" s="118"/>
      <c r="D507" s="118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</row>
    <row r="508" spans="1:25" outlineLevel="1">
      <c r="A508" s="24"/>
      <c r="B508" s="118"/>
      <c r="C508" s="118"/>
      <c r="D508" s="118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</row>
    <row r="509" spans="1:25" outlineLevel="1">
      <c r="A509" s="4"/>
      <c r="B509" s="118"/>
      <c r="C509" s="118"/>
      <c r="D509" s="118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</row>
    <row r="510" spans="1:25" outlineLevel="1">
      <c r="A510" s="4"/>
      <c r="B510" s="118"/>
      <c r="C510" s="118"/>
      <c r="D510" s="118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</row>
    <row r="511" spans="1:25" outlineLevel="1">
      <c r="A511" s="4"/>
      <c r="B511" s="118"/>
      <c r="C511" s="118"/>
      <c r="D511" s="118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</row>
    <row r="512" spans="1:25" outlineLevel="1">
      <c r="A512" s="4"/>
      <c r="B512" s="118"/>
      <c r="C512" s="118"/>
      <c r="D512" s="118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</row>
    <row r="513" spans="1:25" outlineLevel="1">
      <c r="A513" s="4"/>
      <c r="B513" s="118"/>
      <c r="C513" s="118"/>
      <c r="D513" s="118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</row>
    <row r="514" spans="1:25" outlineLevel="1">
      <c r="A514" s="4"/>
      <c r="B514" s="118"/>
      <c r="C514" s="118"/>
      <c r="D514" s="118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</row>
    <row r="515" spans="1:25" outlineLevel="1">
      <c r="A515" s="4"/>
      <c r="B515" s="118"/>
      <c r="C515" s="118"/>
      <c r="D515" s="118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</row>
    <row r="516" spans="1:25" outlineLevel="1">
      <c r="A516" s="4"/>
      <c r="B516" s="118"/>
      <c r="C516" s="118"/>
      <c r="D516" s="118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4"/>
      <c r="T516" s="4"/>
      <c r="U516" s="4"/>
      <c r="V516" s="4"/>
      <c r="W516" s="4"/>
      <c r="X516" s="4"/>
      <c r="Y516" s="4"/>
    </row>
    <row r="517" spans="1:25" outlineLevel="1">
      <c r="A517" s="24"/>
      <c r="B517" s="118"/>
      <c r="C517" s="118"/>
      <c r="D517" s="118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4"/>
      <c r="T517" s="4"/>
      <c r="U517" s="4"/>
      <c r="V517" s="4"/>
      <c r="W517" s="4"/>
      <c r="X517" s="4"/>
      <c r="Y517" s="4"/>
    </row>
    <row r="518" spans="1:25" outlineLevel="1">
      <c r="A518" s="24"/>
      <c r="B518" s="118"/>
      <c r="C518" s="118"/>
      <c r="D518" s="118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4"/>
      <c r="T518" s="4"/>
      <c r="U518" s="4"/>
      <c r="V518" s="4"/>
      <c r="W518" s="4"/>
      <c r="X518" s="4"/>
      <c r="Y518" s="4"/>
    </row>
    <row r="519" spans="1:25" outlineLevel="1">
      <c r="A519" s="24"/>
      <c r="B519" s="118"/>
      <c r="C519" s="118"/>
      <c r="D519" s="118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4"/>
      <c r="T519" s="4"/>
      <c r="U519" s="4"/>
      <c r="V519" s="4"/>
      <c r="W519" s="4"/>
      <c r="X519" s="4"/>
      <c r="Y519" s="4"/>
    </row>
    <row r="520" spans="1:25" outlineLevel="1">
      <c r="A520" s="24"/>
      <c r="B520" s="118"/>
      <c r="C520" s="118"/>
      <c r="D520" s="118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4"/>
      <c r="T520" s="4"/>
      <c r="U520" s="4"/>
      <c r="V520" s="4"/>
      <c r="W520" s="4"/>
      <c r="X520" s="4"/>
      <c r="Y520" s="4"/>
    </row>
    <row r="521" spans="1:25" outlineLevel="1">
      <c r="A521" s="24"/>
      <c r="B521" s="118"/>
      <c r="C521" s="118"/>
      <c r="D521" s="118"/>
      <c r="E521" s="138"/>
      <c r="F521" s="138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4"/>
      <c r="T521" s="4"/>
      <c r="U521" s="4"/>
      <c r="V521" s="4"/>
      <c r="W521" s="4"/>
      <c r="X521" s="4"/>
      <c r="Y521" s="4"/>
    </row>
    <row r="522" spans="1:25" outlineLevel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outlineLevel="1">
      <c r="A523" s="2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outlineLevel="1">
      <c r="A524" s="2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outlineLevel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outlineLevel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outlineLevel="1">
      <c r="A527" s="8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outlineLevel="1">
      <c r="A528" s="4"/>
      <c r="B528" s="4"/>
      <c r="C528" s="4"/>
      <c r="D528" s="4"/>
      <c r="E528" s="4"/>
      <c r="F528" s="4"/>
      <c r="G528" s="5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outlineLevel="1">
      <c r="A529" s="24"/>
      <c r="B529" s="4"/>
      <c r="C529" s="4"/>
      <c r="D529" s="4"/>
      <c r="E529" s="4"/>
      <c r="F529" s="4"/>
      <c r="G529" s="53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4"/>
      <c r="T529" s="4"/>
      <c r="U529" s="4"/>
      <c r="V529" s="4"/>
      <c r="W529" s="4"/>
      <c r="X529" s="4"/>
      <c r="Y529" s="4"/>
    </row>
    <row r="530" spans="1:25" outlineLevel="1">
      <c r="A530" s="4"/>
      <c r="B530" s="4"/>
      <c r="C530" s="4"/>
      <c r="D530" s="4"/>
      <c r="E530" s="4"/>
      <c r="F530" s="4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4"/>
      <c r="T530" s="4"/>
      <c r="U530" s="4"/>
      <c r="V530" s="4"/>
      <c r="W530" s="4"/>
      <c r="X530" s="4"/>
      <c r="Y530" s="4"/>
    </row>
    <row r="531" spans="1:25" outlineLevel="1">
      <c r="A531" s="4"/>
      <c r="B531" s="4"/>
      <c r="C531" s="4"/>
      <c r="D531" s="4"/>
      <c r="E531" s="4"/>
      <c r="F531" s="4"/>
      <c r="G531" s="53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4"/>
      <c r="T531" s="4"/>
      <c r="U531" s="4"/>
      <c r="V531" s="4"/>
      <c r="W531" s="4"/>
      <c r="X531" s="4"/>
      <c r="Y531" s="4"/>
    </row>
    <row r="532" spans="1:25" outlineLevel="1">
      <c r="A532" s="4"/>
      <c r="B532" s="4"/>
      <c r="C532" s="4"/>
      <c r="D532" s="4"/>
      <c r="E532" s="4"/>
      <c r="F532" s="4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4"/>
      <c r="T532" s="4"/>
      <c r="U532" s="4"/>
      <c r="V532" s="4"/>
      <c r="W532" s="4"/>
      <c r="X532" s="4"/>
      <c r="Y532" s="4"/>
    </row>
    <row r="533" spans="1:25" outlineLevel="1">
      <c r="A533" s="4"/>
      <c r="B533" s="4"/>
      <c r="C533" s="4"/>
      <c r="D533" s="4"/>
      <c r="E533" s="4"/>
      <c r="F533" s="4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4"/>
      <c r="T533" s="4"/>
      <c r="U533" s="4"/>
      <c r="V533" s="4"/>
      <c r="W533" s="4"/>
      <c r="X533" s="4"/>
      <c r="Y533" s="4"/>
    </row>
    <row r="534" spans="1:25" outlineLevel="1">
      <c r="A534" s="129"/>
      <c r="B534" s="4"/>
      <c r="C534" s="4"/>
      <c r="D534" s="4"/>
      <c r="E534" s="4"/>
      <c r="F534" s="4"/>
      <c r="G534" s="5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4"/>
      <c r="T534" s="4"/>
      <c r="U534" s="4"/>
      <c r="V534" s="4"/>
      <c r="W534" s="4"/>
      <c r="X534" s="4"/>
      <c r="Y534" s="4"/>
    </row>
    <row r="535" spans="1:25" outlineLevel="1">
      <c r="A535" s="129"/>
      <c r="B535" s="4"/>
      <c r="C535" s="4"/>
      <c r="D535" s="4"/>
      <c r="E535" s="4"/>
      <c r="F535" s="4"/>
      <c r="G535" s="5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4"/>
      <c r="T535" s="4"/>
      <c r="U535" s="4"/>
      <c r="V535" s="4"/>
      <c r="W535" s="4"/>
      <c r="X535" s="4"/>
      <c r="Y535" s="4"/>
    </row>
    <row r="536" spans="1:25" outlineLevel="1">
      <c r="A536" s="24"/>
      <c r="B536" s="4"/>
      <c r="C536" s="4"/>
      <c r="D536" s="4"/>
      <c r="E536" s="4"/>
      <c r="F536" s="4"/>
      <c r="G536" s="5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outlineLevel="1">
      <c r="A537" s="4"/>
      <c r="B537" s="4"/>
      <c r="C537" s="4"/>
      <c r="D537" s="138"/>
      <c r="E537" s="138"/>
      <c r="F537" s="138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4"/>
      <c r="T537" s="4"/>
      <c r="U537" s="4"/>
      <c r="V537" s="4"/>
      <c r="W537" s="4"/>
      <c r="X537" s="4"/>
      <c r="Y537" s="4"/>
    </row>
    <row r="538" spans="1:25" outlineLevel="1">
      <c r="A538" s="4"/>
      <c r="B538" s="4"/>
      <c r="C538" s="4"/>
      <c r="D538" s="4"/>
      <c r="E538" s="4"/>
      <c r="F538" s="4"/>
      <c r="G538" s="5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outlineLevel="1">
      <c r="A539" s="24"/>
      <c r="B539" s="4"/>
      <c r="C539" s="4"/>
      <c r="D539" s="4"/>
      <c r="E539" s="4"/>
      <c r="F539" s="4"/>
      <c r="G539" s="53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4"/>
      <c r="T539" s="4"/>
      <c r="U539" s="4"/>
      <c r="V539" s="4"/>
      <c r="W539" s="4"/>
      <c r="X539" s="4"/>
      <c r="Y539" s="4"/>
    </row>
    <row r="540" spans="1:25" outlineLevel="1">
      <c r="A540" s="4"/>
      <c r="B540" s="140"/>
      <c r="C540" s="140"/>
      <c r="D540" s="4"/>
      <c r="E540" s="4"/>
      <c r="F540" s="4"/>
      <c r="G540" s="5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4"/>
      <c r="T540" s="4"/>
      <c r="U540" s="4"/>
      <c r="V540" s="4"/>
      <c r="W540" s="4"/>
      <c r="X540" s="4"/>
      <c r="Y540" s="4"/>
    </row>
    <row r="541" spans="1:25" outlineLevel="1">
      <c r="A541" s="24"/>
      <c r="B541" s="4"/>
      <c r="C541" s="4"/>
      <c r="D541" s="4"/>
      <c r="E541" s="4"/>
      <c r="F541" s="4"/>
      <c r="G541" s="5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4"/>
      <c r="T541" s="4"/>
      <c r="U541" s="4"/>
      <c r="V541" s="4"/>
      <c r="W541" s="4"/>
      <c r="X541" s="4"/>
      <c r="Y541" s="4"/>
    </row>
    <row r="542" spans="1:25" outlineLevel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outlineLevel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s="142" customFormat="1" outlineLevel="1">
      <c r="A544" s="141"/>
      <c r="B544" s="141"/>
      <c r="C544" s="141"/>
      <c r="D544" s="141"/>
      <c r="E544" s="141"/>
      <c r="F544" s="141"/>
      <c r="G544" s="141"/>
    </row>
    <row r="545" spans="1:25" s="142" customFormat="1" outlineLevel="1">
      <c r="A545" s="141"/>
      <c r="B545" s="141"/>
      <c r="C545" s="141"/>
      <c r="D545" s="141"/>
      <c r="E545" s="141"/>
      <c r="F545" s="143"/>
      <c r="G545" s="144"/>
      <c r="H545" s="141"/>
      <c r="I545" s="145"/>
    </row>
    <row r="546" spans="1:25" s="142" customFormat="1" outlineLevel="1">
      <c r="A546" s="141"/>
      <c r="B546" s="144"/>
      <c r="C546" s="144"/>
      <c r="D546" s="144"/>
      <c r="E546" s="144"/>
      <c r="F546" s="146"/>
      <c r="G546" s="122"/>
      <c r="H546" s="122"/>
      <c r="I546" s="145"/>
    </row>
    <row r="547" spans="1:25" s="142" customFormat="1" outlineLevel="1">
      <c r="A547" s="141"/>
      <c r="B547" s="122"/>
      <c r="C547" s="122"/>
      <c r="D547" s="122"/>
      <c r="E547" s="122"/>
      <c r="F547" s="122"/>
      <c r="G547" s="145"/>
      <c r="H547" s="122"/>
      <c r="I547" s="146"/>
    </row>
    <row r="548" spans="1:25" s="142" customFormat="1" outlineLevel="1">
      <c r="A548" s="147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</row>
    <row r="549" spans="1:25" s="142" customFormat="1" outlineLevel="1">
      <c r="A549" s="115"/>
      <c r="B549" s="141"/>
      <c r="C549" s="141"/>
      <c r="D549" s="141"/>
      <c r="E549" s="141"/>
      <c r="F549" s="141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</row>
    <row r="550" spans="1:25" s="142" customFormat="1" outlineLevel="1">
      <c r="A550" s="114"/>
      <c r="B550" s="141"/>
      <c r="C550" s="141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</row>
    <row r="551" spans="1:25" s="142" customFormat="1" outlineLevel="1">
      <c r="A551" s="114"/>
      <c r="B551" s="149"/>
      <c r="C551" s="149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</row>
    <row r="552" spans="1:25" s="142" customFormat="1" outlineLevel="1">
      <c r="A552" s="114"/>
      <c r="B552" s="150"/>
      <c r="C552" s="150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</row>
    <row r="553" spans="1:25" s="142" customFormat="1" outlineLevel="1">
      <c r="A553" s="113"/>
      <c r="B553" s="147"/>
      <c r="C553" s="147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</row>
    <row r="554" spans="1:25" s="142" customFormat="1" outlineLevel="1">
      <c r="A554" s="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</row>
    <row r="555" spans="1:25" s="142" customFormat="1" outlineLevel="1">
      <c r="A555" s="115"/>
      <c r="B555" s="141"/>
      <c r="C555" s="141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</row>
    <row r="556" spans="1:25" s="142" customFormat="1" outlineLevel="1">
      <c r="A556" s="151"/>
      <c r="B556" s="152"/>
      <c r="C556" s="152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</row>
    <row r="557" spans="1:25" s="142" customFormat="1" outlineLevel="1">
      <c r="A557" s="151"/>
      <c r="B557" s="152"/>
      <c r="C557" s="152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</row>
    <row r="558" spans="1:25" s="142" customFormat="1" outlineLevel="1">
      <c r="A558" s="151"/>
      <c r="B558" s="152"/>
      <c r="C558" s="152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</row>
    <row r="559" spans="1:25" s="142" customFormat="1" outlineLevel="1">
      <c r="A559" s="151"/>
      <c r="B559" s="152"/>
      <c r="C559" s="152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</row>
    <row r="560" spans="1:25" s="142" customFormat="1" outlineLevel="1">
      <c r="A560" s="151"/>
      <c r="B560" s="152"/>
      <c r="C560" s="152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</row>
    <row r="561" spans="1:25" s="142" customFormat="1" outlineLevel="1">
      <c r="A561" s="117"/>
      <c r="B561" s="152"/>
      <c r="C561" s="152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</row>
    <row r="562" spans="1:25" s="142" customFormat="1" outlineLevel="1">
      <c r="A562" s="151"/>
      <c r="B562" s="152"/>
      <c r="C562" s="152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</row>
    <row r="563" spans="1:25" s="142" customFormat="1" outlineLevel="1">
      <c r="A563" s="151"/>
      <c r="B563" s="152"/>
      <c r="C563" s="152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</row>
    <row r="564" spans="1:25" s="142" customFormat="1" outlineLevel="1">
      <c r="A564" s="151"/>
      <c r="B564" s="152"/>
      <c r="C564" s="152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</row>
    <row r="565" spans="1:25" s="142" customFormat="1" outlineLevel="1">
      <c r="A565" s="151"/>
      <c r="B565" s="152"/>
      <c r="C565" s="152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</row>
    <row r="566" spans="1:25" s="142" customFormat="1" outlineLevel="1">
      <c r="A566" s="151"/>
      <c r="B566" s="153"/>
      <c r="C566" s="153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</row>
    <row r="567" spans="1:25" s="142" customFormat="1" outlineLevel="1">
      <c r="A567" s="115"/>
      <c r="B567" s="152"/>
      <c r="C567" s="152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</row>
    <row r="568" spans="1:25" s="142" customFormat="1" outlineLevel="1">
      <c r="A568" s="115"/>
      <c r="B568" s="152"/>
      <c r="C568" s="152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</row>
    <row r="569" spans="1:25" s="142" customFormat="1" outlineLevel="1">
      <c r="A569" s="115"/>
      <c r="B569" s="152"/>
      <c r="C569" s="152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</row>
    <row r="570" spans="1:25" s="142" customFormat="1" outlineLevel="1">
      <c r="A570" s="115"/>
      <c r="B570" s="152"/>
      <c r="C570" s="152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</row>
    <row r="571" spans="1:25" s="142" customFormat="1" outlineLevel="1">
      <c r="A571" s="114"/>
      <c r="B571" s="152"/>
      <c r="C571" s="152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</row>
    <row r="572" spans="1:25" s="142" customFormat="1" outlineLevel="1">
      <c r="A572" s="114"/>
      <c r="B572" s="152"/>
      <c r="C572" s="152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</row>
    <row r="573" spans="1:25" s="142" customFormat="1" outlineLevel="1">
      <c r="A573" s="115"/>
      <c r="B573" s="152"/>
      <c r="C573" s="152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</row>
    <row r="574" spans="1:25" s="142" customFormat="1" outlineLevel="1">
      <c r="A574" s="116"/>
      <c r="B574" s="152"/>
      <c r="C574" s="152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</row>
    <row r="575" spans="1:25" s="142" customFormat="1" outlineLevel="1">
      <c r="A575" s="114"/>
      <c r="B575" s="155"/>
      <c r="C575" s="155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</row>
    <row r="576" spans="1:25" s="142" customFormat="1" ht="13.9" customHeight="1" outlineLevel="1">
      <c r="A576" s="113"/>
      <c r="B576" s="155"/>
      <c r="C576" s="155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</row>
    <row r="577" spans="1:25" s="142" customFormat="1" outlineLevel="1">
      <c r="A577" s="114"/>
      <c r="B577" s="149"/>
      <c r="C577" s="149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</row>
    <row r="578" spans="1:25" s="142" customFormat="1" outlineLevel="1">
      <c r="A578" s="113"/>
      <c r="B578" s="149"/>
      <c r="C578" s="149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</row>
    <row r="579" spans="1:25" s="142" customFormat="1" outlineLevel="1">
      <c r="A579" s="114"/>
      <c r="B579" s="149"/>
      <c r="C579" s="149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</row>
    <row r="580" spans="1:25" s="142" customFormat="1" outlineLevel="1">
      <c r="A580" s="114"/>
      <c r="B580" s="156"/>
      <c r="C580" s="156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</row>
    <row r="581" spans="1:25" s="142" customFormat="1" outlineLevel="1">
      <c r="A581" s="114"/>
      <c r="B581" s="156"/>
      <c r="C581" s="156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</row>
    <row r="582" spans="1:25" s="142" customFormat="1" outlineLevel="1">
      <c r="A582" s="114"/>
      <c r="B582" s="156"/>
      <c r="C582" s="156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</row>
    <row r="583" spans="1:25" s="142" customFormat="1" outlineLevel="1">
      <c r="A583" s="115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</row>
    <row r="584" spans="1:25" s="142" customFormat="1" outlineLevel="1">
      <c r="A584" s="115"/>
      <c r="B584" s="141"/>
      <c r="C584" s="141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</row>
    <row r="585" spans="1:25" s="142" customFormat="1" outlineLevel="1">
      <c r="A585" s="114"/>
      <c r="B585" s="141"/>
      <c r="C585" s="141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</row>
    <row r="586" spans="1:25" s="142" customFormat="1" outlineLevel="1">
      <c r="A586" s="116"/>
      <c r="B586" s="141"/>
      <c r="C586" s="141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</row>
    <row r="587" spans="1:25" s="142" customFormat="1" outlineLevel="1">
      <c r="A587" s="116"/>
      <c r="B587" s="141"/>
      <c r="C587" s="141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</row>
    <row r="588" spans="1:25" s="142" customFormat="1" outlineLevel="1">
      <c r="A588" s="116"/>
      <c r="B588" s="141"/>
      <c r="C588" s="141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</row>
    <row r="589" spans="1:25" s="142" customFormat="1" outlineLevel="1">
      <c r="A589" s="114"/>
      <c r="B589" s="141"/>
      <c r="C589" s="141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</row>
    <row r="590" spans="1:25" s="142" customFormat="1" outlineLevel="1">
      <c r="A590" s="114"/>
      <c r="B590" s="141"/>
      <c r="C590" s="141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</row>
    <row r="591" spans="1:25" s="142" customFormat="1" outlineLevel="1">
      <c r="A591" s="114"/>
      <c r="B591" s="157"/>
      <c r="C591" s="157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</row>
    <row r="592" spans="1:25" s="142" customFormat="1" outlineLevel="1">
      <c r="A592" s="116"/>
      <c r="B592" s="157"/>
      <c r="C592" s="157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</row>
    <row r="593" spans="1:25" s="142" customFormat="1" outlineLevel="1">
      <c r="A593" s="113"/>
      <c r="B593" s="155"/>
      <c r="C593" s="155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</row>
    <row r="594" spans="1:25" s="142" customFormat="1" outlineLevel="1">
      <c r="A594" s="115"/>
      <c r="B594" s="141"/>
      <c r="C594" s="141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</row>
    <row r="595" spans="1:25" s="142" customFormat="1" outlineLevel="1">
      <c r="A595" s="115"/>
      <c r="B595" s="141"/>
      <c r="C595" s="141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</row>
    <row r="596" spans="1:25" s="142" customFormat="1" outlineLevel="1">
      <c r="A596" s="115"/>
      <c r="B596" s="141"/>
      <c r="C596" s="141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</row>
    <row r="597" spans="1:25" s="142" customFormat="1" outlineLevel="1">
      <c r="A597" s="115"/>
      <c r="B597" s="155"/>
      <c r="C597" s="155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</row>
    <row r="598" spans="1:25" s="142" customFormat="1" outlineLevel="1">
      <c r="A598" s="115"/>
      <c r="B598" s="155"/>
      <c r="C598" s="155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</row>
    <row r="599" spans="1:25" s="142" customFormat="1" outlineLevel="1">
      <c r="A599" s="115"/>
      <c r="B599" s="155"/>
      <c r="C599" s="155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</row>
    <row r="600" spans="1:25" outlineLevel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outlineLevel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outlineLevel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outlineLevel="1">
      <c r="A603" s="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outlineLevel="1">
      <c r="A604" s="2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outlineLevel="1">
      <c r="A605" s="158"/>
      <c r="B605" s="4"/>
      <c r="C605" s="4"/>
      <c r="D605" s="4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4"/>
      <c r="R605" s="4"/>
      <c r="S605" s="4"/>
      <c r="T605" s="4"/>
      <c r="U605" s="4"/>
      <c r="V605" s="4"/>
      <c r="W605" s="4"/>
      <c r="X605" s="4"/>
      <c r="Y605" s="4"/>
    </row>
    <row r="606" spans="1:25" outlineLevel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outlineLevel="1">
      <c r="A607" s="8"/>
      <c r="B607" s="8"/>
      <c r="C607" s="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idden="1" outlineLevel="2">
      <c r="A608" s="2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idden="1" outlineLevel="2">
      <c r="A609" s="119"/>
      <c r="B609" s="4"/>
      <c r="C609" s="4"/>
      <c r="D609" s="4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idden="1" outlineLevel="2">
      <c r="A610" s="119"/>
      <c r="B610" s="4"/>
      <c r="C610" s="4"/>
      <c r="D610" s="4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idden="1" outlineLevel="2">
      <c r="A611" s="159"/>
      <c r="B611" s="4"/>
      <c r="C611" s="4"/>
      <c r="D611" s="4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idden="1" outlineLevel="2">
      <c r="A612" s="119"/>
      <c r="B612" s="4"/>
      <c r="C612" s="4"/>
      <c r="D612" s="4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idden="1" outlineLevel="2">
      <c r="A613" s="4"/>
      <c r="B613" s="4"/>
      <c r="C613" s="4"/>
      <c r="D613" s="4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idden="1" outlineLevel="2">
      <c r="A614" s="24"/>
      <c r="B614" s="4"/>
      <c r="C614" s="4"/>
      <c r="D614" s="4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idden="1" outlineLevel="2">
      <c r="A615" s="119"/>
      <c r="B615" s="4"/>
      <c r="C615" s="4"/>
      <c r="D615" s="4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idden="1" outlineLevel="2">
      <c r="A616" s="119"/>
      <c r="B616" s="4"/>
      <c r="C616" s="4"/>
      <c r="D616" s="4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idden="1" outlineLevel="2">
      <c r="A617" s="119"/>
      <c r="B617" s="4"/>
      <c r="C617" s="4"/>
      <c r="D617" s="4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idden="1" outlineLevel="2">
      <c r="A618" s="119"/>
      <c r="B618" s="4"/>
      <c r="C618" s="4"/>
      <c r="D618" s="4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idden="1" outlineLevel="2">
      <c r="A619" s="119"/>
      <c r="B619" s="4"/>
      <c r="C619" s="4"/>
      <c r="D619" s="4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idden="1" outlineLevel="2">
      <c r="A620" s="119"/>
      <c r="B620" s="4"/>
      <c r="C620" s="4"/>
      <c r="D620" s="4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idden="1" outlineLevel="2">
      <c r="A621" s="119"/>
      <c r="B621" s="4"/>
      <c r="C621" s="4"/>
      <c r="D621" s="4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idden="1" outlineLevel="2">
      <c r="A622" s="119"/>
      <c r="B622" s="4"/>
      <c r="C622" s="4"/>
      <c r="D622" s="4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idden="1" outlineLevel="2">
      <c r="A623" s="119"/>
      <c r="B623" s="4"/>
      <c r="C623" s="4"/>
      <c r="D623" s="4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idden="1" outlineLevel="2">
      <c r="A624" s="119"/>
      <c r="B624" s="4"/>
      <c r="C624" s="4"/>
      <c r="D624" s="4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idden="1" outlineLevel="2">
      <c r="A625" s="4"/>
      <c r="B625" s="4"/>
      <c r="C625" s="4"/>
      <c r="D625" s="4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idden="1" outlineLevel="2">
      <c r="A626" s="4"/>
      <c r="B626" s="4"/>
      <c r="C626" s="4"/>
      <c r="D626" s="4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idden="1" outlineLevel="2">
      <c r="A627" s="4"/>
      <c r="B627" s="4"/>
      <c r="C627" s="4"/>
      <c r="D627" s="4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idden="1" outlineLevel="2">
      <c r="A628" s="119"/>
      <c r="B628" s="4"/>
      <c r="C628" s="4"/>
      <c r="D628" s="4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idden="1" outlineLevel="2">
      <c r="A629" s="4"/>
      <c r="B629" s="4"/>
      <c r="C629" s="4"/>
      <c r="D629" s="4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idden="1" outlineLevel="2">
      <c r="A630" s="4"/>
      <c r="B630" s="4"/>
      <c r="C630" s="4"/>
      <c r="D630" s="4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idden="1" outlineLevel="2">
      <c r="A631" s="24"/>
      <c r="B631" s="4"/>
      <c r="C631" s="4"/>
      <c r="D631" s="4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idden="1" outlineLevel="2">
      <c r="A632" s="119"/>
      <c r="B632" s="4"/>
      <c r="C632" s="4"/>
      <c r="D632" s="4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4"/>
      <c r="R632" s="4"/>
      <c r="S632" s="4"/>
      <c r="T632" s="4"/>
      <c r="U632" s="4"/>
      <c r="V632" s="4"/>
      <c r="W632" s="4"/>
      <c r="X632" s="4"/>
      <c r="Y632" s="4"/>
    </row>
    <row r="633" spans="1:25" outlineLevel="1" collapsed="1">
      <c r="A633" s="24"/>
      <c r="B633" s="4"/>
      <c r="C633" s="4"/>
      <c r="D633" s="4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4"/>
      <c r="R633" s="4"/>
      <c r="S633" s="4"/>
      <c r="T633" s="4"/>
      <c r="U633" s="4"/>
      <c r="V633" s="4"/>
      <c r="W633" s="4"/>
      <c r="X633" s="4"/>
      <c r="Y633" s="4"/>
    </row>
    <row r="634" spans="1:25" outlineLevel="1">
      <c r="A634" s="24"/>
      <c r="B634" s="4"/>
      <c r="C634" s="4"/>
      <c r="D634" s="4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4"/>
      <c r="R634" s="4"/>
      <c r="S634" s="4"/>
      <c r="T634" s="4"/>
      <c r="U634" s="4"/>
      <c r="V634" s="4"/>
      <c r="W634" s="4"/>
      <c r="X634" s="4"/>
      <c r="Y634" s="4"/>
    </row>
    <row r="635" spans="1:25" outlineLevel="1">
      <c r="A635" s="24"/>
      <c r="B635" s="4"/>
      <c r="C635" s="4"/>
      <c r="D635" s="4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4"/>
      <c r="R635" s="4"/>
      <c r="S635" s="4"/>
      <c r="T635" s="4"/>
      <c r="U635" s="4"/>
      <c r="V635" s="4"/>
      <c r="W635" s="4"/>
      <c r="X635" s="4"/>
      <c r="Y635" s="4"/>
    </row>
    <row r="636" spans="1:25" outlineLevel="1">
      <c r="A636" s="4"/>
      <c r="B636" s="4"/>
      <c r="C636" s="4"/>
      <c r="D636" s="4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4"/>
      <c r="R636" s="4"/>
      <c r="S636" s="4"/>
      <c r="T636" s="4"/>
      <c r="U636" s="4"/>
      <c r="V636" s="4"/>
      <c r="W636" s="4"/>
      <c r="X636" s="4"/>
      <c r="Y636" s="4"/>
    </row>
    <row r="637" spans="1:25" outlineLevel="1">
      <c r="A637" s="4"/>
      <c r="B637" s="4"/>
      <c r="C637" s="4"/>
      <c r="D637" s="4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4"/>
      <c r="R637" s="4"/>
      <c r="S637" s="4"/>
      <c r="T637" s="4"/>
      <c r="U637" s="4"/>
      <c r="V637" s="4"/>
      <c r="W637" s="4"/>
      <c r="X637" s="4"/>
      <c r="Y637" s="4"/>
    </row>
    <row r="638" spans="1:25" outlineLevel="1">
      <c r="A638" s="24"/>
      <c r="B638" s="4"/>
      <c r="C638" s="4"/>
      <c r="D638" s="4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4"/>
      <c r="R638" s="4"/>
      <c r="S638" s="4"/>
      <c r="T638" s="4"/>
      <c r="U638" s="4"/>
      <c r="V638" s="4"/>
      <c r="W638" s="4"/>
      <c r="X638" s="4"/>
      <c r="Y638" s="4"/>
    </row>
    <row r="639" spans="1:25" outlineLevel="1">
      <c r="A639" s="24"/>
      <c r="B639" s="4"/>
      <c r="C639" s="4"/>
      <c r="D639" s="4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4"/>
      <c r="R639" s="4"/>
      <c r="S639" s="4"/>
      <c r="T639" s="4"/>
      <c r="U639" s="4"/>
      <c r="V639" s="4"/>
      <c r="W639" s="4"/>
      <c r="X639" s="4"/>
      <c r="Y639" s="4"/>
    </row>
    <row r="640" spans="1:25" outlineLevel="1">
      <c r="A640" s="24"/>
      <c r="B640" s="4"/>
      <c r="C640" s="4"/>
      <c r="D640" s="4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4"/>
      <c r="R640" s="4"/>
      <c r="S640" s="4"/>
      <c r="T640" s="4"/>
      <c r="U640" s="4"/>
      <c r="V640" s="4"/>
      <c r="W640" s="4"/>
      <c r="X640" s="4"/>
      <c r="Y640" s="4"/>
    </row>
    <row r="641" spans="1:25" outlineLevel="1">
      <c r="A641" s="24"/>
      <c r="B641" s="4"/>
      <c r="C641" s="4"/>
      <c r="D641" s="4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120"/>
      <c r="I642" s="120"/>
      <c r="J642" s="120"/>
      <c r="K642" s="120"/>
      <c r="L642" s="120"/>
      <c r="M642" s="120"/>
      <c r="N642" s="120"/>
      <c r="O642" s="120"/>
      <c r="P642" s="120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120"/>
      <c r="I643" s="120"/>
      <c r="J643" s="120"/>
      <c r="K643" s="120"/>
      <c r="L643" s="120"/>
      <c r="M643" s="120"/>
      <c r="N643" s="120"/>
      <c r="O643" s="120"/>
      <c r="P643" s="120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120"/>
      <c r="I644" s="120"/>
      <c r="J644" s="120"/>
      <c r="K644" s="120"/>
      <c r="L644" s="120"/>
      <c r="M644" s="120"/>
      <c r="N644" s="120"/>
      <c r="O644" s="120"/>
      <c r="P644" s="120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120"/>
      <c r="I645" s="120"/>
      <c r="J645" s="120"/>
      <c r="K645" s="120"/>
      <c r="L645" s="120"/>
      <c r="M645" s="120"/>
      <c r="N645" s="120"/>
      <c r="O645" s="120"/>
      <c r="P645" s="120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120"/>
      <c r="I646" s="120"/>
      <c r="J646" s="120"/>
      <c r="K646" s="120"/>
      <c r="L646" s="120"/>
      <c r="M646" s="120"/>
      <c r="N646" s="120"/>
      <c r="O646" s="120"/>
      <c r="P646" s="120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="4" customFormat="1"/>
    <row r="658" s="4" customFormat="1"/>
    <row r="659" s="4" customFormat="1"/>
    <row r="660" s="4" customFormat="1"/>
    <row r="661" s="4" customFormat="1"/>
    <row r="662" s="4" customFormat="1"/>
    <row r="663" s="4" customFormat="1"/>
    <row r="664" s="4" customFormat="1"/>
    <row r="665" s="4" customFormat="1"/>
    <row r="666" s="4" customFormat="1"/>
    <row r="667" s="4" customFormat="1"/>
    <row r="668" s="4" customFormat="1"/>
    <row r="669" s="4" customFormat="1"/>
    <row r="670" s="4" customFormat="1"/>
    <row r="671" s="4" customFormat="1"/>
    <row r="672" s="4" customFormat="1"/>
    <row r="673" s="4" customFormat="1"/>
    <row r="674" s="4" customFormat="1"/>
    <row r="675" s="4" customFormat="1"/>
    <row r="676" s="4" customFormat="1"/>
    <row r="677" s="4" customFormat="1"/>
    <row r="678" s="4" customFormat="1"/>
    <row r="679" s="4" customFormat="1"/>
    <row r="680" s="4" customFormat="1"/>
    <row r="681" s="4" customFormat="1"/>
    <row r="682" s="4" customFormat="1"/>
    <row r="683" s="4" customFormat="1"/>
    <row r="684" s="4" customFormat="1"/>
    <row r="685" s="4" customFormat="1"/>
    <row r="686" s="4" customFormat="1"/>
    <row r="687" s="4" customFormat="1"/>
    <row r="688" s="4" customFormat="1"/>
    <row r="689" s="4" customFormat="1"/>
    <row r="690" s="4" customFormat="1"/>
    <row r="691" s="4" customFormat="1"/>
    <row r="692" s="4" customFormat="1"/>
    <row r="693" s="4" customFormat="1"/>
    <row r="694" s="4" customFormat="1"/>
    <row r="695" s="4" customFormat="1"/>
    <row r="696" s="4" customFormat="1"/>
    <row r="697" s="4" customFormat="1"/>
    <row r="698" s="4" customFormat="1"/>
    <row r="699" s="4" customFormat="1"/>
    <row r="700" s="4" customFormat="1"/>
    <row r="701" s="4" customFormat="1"/>
    <row r="702" s="4" customFormat="1"/>
    <row r="703" s="4" customFormat="1"/>
    <row r="704" s="4" customFormat="1"/>
    <row r="705" s="4" customFormat="1"/>
    <row r="706" s="4" customFormat="1"/>
    <row r="707" s="4" customFormat="1"/>
    <row r="708" s="4" customFormat="1"/>
    <row r="709" s="4" customFormat="1"/>
    <row r="710" s="4" customFormat="1"/>
    <row r="711" s="4" customFormat="1"/>
    <row r="712" s="4" customFormat="1"/>
    <row r="713" s="4" customFormat="1"/>
    <row r="714" s="4" customFormat="1"/>
    <row r="715" s="4" customFormat="1"/>
    <row r="716" s="4" customFormat="1"/>
    <row r="717" s="4" customFormat="1"/>
    <row r="718" s="4" customFormat="1"/>
    <row r="719" s="4" customFormat="1"/>
    <row r="720" s="4" customFormat="1"/>
    <row r="721" s="4" customFormat="1"/>
    <row r="722" s="4" customFormat="1"/>
    <row r="723" s="4" customFormat="1"/>
    <row r="724" s="4" customFormat="1"/>
    <row r="725" s="4" customFormat="1"/>
    <row r="726" s="4" customFormat="1"/>
    <row r="727" s="4" customFormat="1"/>
    <row r="728" s="4" customFormat="1"/>
    <row r="729" s="4" customFormat="1"/>
    <row r="730" s="4" customFormat="1"/>
    <row r="731" s="4" customFormat="1"/>
    <row r="732" s="4" customFormat="1"/>
    <row r="733" s="4" customFormat="1"/>
    <row r="734" s="4" customFormat="1"/>
    <row r="735" s="4" customFormat="1"/>
    <row r="736" s="4" customFormat="1"/>
    <row r="737" s="4" customFormat="1"/>
    <row r="738" s="4" customFormat="1"/>
    <row r="739" s="4" customFormat="1"/>
    <row r="740" s="4" customFormat="1"/>
    <row r="741" s="4" customFormat="1"/>
    <row r="742" s="4" customFormat="1"/>
    <row r="743" s="4" customFormat="1"/>
    <row r="744" s="4" customFormat="1"/>
    <row r="745" s="4" customFormat="1"/>
    <row r="746" s="4" customFormat="1"/>
    <row r="747" s="4" customFormat="1"/>
    <row r="748" s="4" customFormat="1"/>
    <row r="749" s="4" customFormat="1"/>
    <row r="750" s="4" customFormat="1"/>
    <row r="751" s="4" customFormat="1"/>
    <row r="752" s="4" customFormat="1"/>
    <row r="753" s="4" customFormat="1"/>
    <row r="754" s="4" customFormat="1"/>
    <row r="755" s="4" customFormat="1"/>
    <row r="756" s="4" customFormat="1"/>
    <row r="757" s="4" customFormat="1"/>
    <row r="758" s="4" customFormat="1"/>
    <row r="759" s="4" customFormat="1"/>
    <row r="760" s="4" customFormat="1"/>
    <row r="761" s="4" customFormat="1"/>
    <row r="762" s="4" customFormat="1"/>
    <row r="763" s="4" customFormat="1"/>
    <row r="764" s="4" customFormat="1"/>
    <row r="765" s="4" customFormat="1"/>
    <row r="766" s="4" customFormat="1"/>
    <row r="767" s="4" customFormat="1"/>
    <row r="768" s="4" customFormat="1"/>
    <row r="769" s="4" customFormat="1"/>
    <row r="770" s="4" customFormat="1"/>
    <row r="771" s="4" customFormat="1"/>
    <row r="772" s="4" customFormat="1"/>
    <row r="773" s="4" customFormat="1"/>
    <row r="774" s="4" customFormat="1"/>
    <row r="775" s="4" customFormat="1"/>
    <row r="776" s="4" customFormat="1"/>
    <row r="777" s="4" customFormat="1"/>
    <row r="778" s="4" customFormat="1"/>
    <row r="779" s="4" customFormat="1"/>
    <row r="780" s="4" customFormat="1"/>
    <row r="781" s="4" customFormat="1"/>
    <row r="782" s="4" customFormat="1"/>
    <row r="783" s="4" customFormat="1"/>
    <row r="784" s="4" customFormat="1"/>
    <row r="785" s="4" customFormat="1"/>
    <row r="786" s="4" customFormat="1"/>
    <row r="787" s="4" customFormat="1"/>
    <row r="788" s="4" customFormat="1"/>
    <row r="789" s="4" customFormat="1"/>
    <row r="790" s="4" customFormat="1"/>
    <row r="791" s="4" customFormat="1"/>
    <row r="792" s="4" customFormat="1"/>
    <row r="793" s="4" customFormat="1"/>
    <row r="794" s="4" customFormat="1"/>
    <row r="795" s="4" customFormat="1"/>
    <row r="796" s="4" customFormat="1"/>
    <row r="797" s="4" customFormat="1"/>
    <row r="798" s="4" customFormat="1"/>
    <row r="799" s="4" customFormat="1"/>
    <row r="800" s="4" customFormat="1"/>
    <row r="801" s="4" customFormat="1"/>
    <row r="802" s="4" customFormat="1"/>
    <row r="803" s="4" customFormat="1"/>
    <row r="804" s="4" customFormat="1"/>
    <row r="805" s="4" customFormat="1"/>
    <row r="806" s="4" customFormat="1"/>
    <row r="807" s="4" customFormat="1"/>
    <row r="808" s="4" customFormat="1"/>
    <row r="809" s="4" customFormat="1"/>
    <row r="810" s="4" customFormat="1"/>
    <row r="811" s="4" customFormat="1"/>
    <row r="812" s="4" customFormat="1"/>
    <row r="813" s="4" customFormat="1"/>
    <row r="814" s="4" customFormat="1"/>
    <row r="815" s="4" customFormat="1"/>
    <row r="816" s="4" customFormat="1"/>
    <row r="817" s="4" customFormat="1"/>
    <row r="818" s="4" customFormat="1"/>
    <row r="819" s="4" customFormat="1"/>
    <row r="820" s="4" customFormat="1"/>
    <row r="821" s="4" customFormat="1"/>
    <row r="822" s="4" customFormat="1"/>
    <row r="823" s="4" customFormat="1"/>
    <row r="824" s="4" customFormat="1"/>
    <row r="825" s="4" customFormat="1"/>
    <row r="826" s="4" customFormat="1"/>
    <row r="827" s="4" customFormat="1"/>
    <row r="828" s="4" customFormat="1"/>
    <row r="829" s="4" customFormat="1"/>
    <row r="830" s="4" customFormat="1"/>
    <row r="831" s="4" customFormat="1"/>
    <row r="832" s="4" customFormat="1"/>
    <row r="833" s="4" customFormat="1"/>
    <row r="834" s="4" customFormat="1"/>
    <row r="835" s="4" customFormat="1"/>
    <row r="836" s="4" customFormat="1"/>
    <row r="837" s="4" customFormat="1"/>
    <row r="838" s="4" customFormat="1"/>
    <row r="839" s="4" customFormat="1"/>
    <row r="840" s="4" customFormat="1"/>
    <row r="841" s="4" customFormat="1"/>
    <row r="842" s="4" customFormat="1"/>
    <row r="843" s="4" customFormat="1"/>
    <row r="844" s="4" customFormat="1"/>
    <row r="845" s="4" customFormat="1"/>
    <row r="846" s="4" customFormat="1"/>
    <row r="847" s="4" customFormat="1"/>
    <row r="848" s="4" customFormat="1"/>
    <row r="849" s="4" customFormat="1"/>
    <row r="850" s="4" customFormat="1"/>
    <row r="851" s="4" customFormat="1"/>
    <row r="852" s="4" customFormat="1"/>
    <row r="853" s="4" customFormat="1"/>
    <row r="854" s="4" customFormat="1"/>
    <row r="855" s="4" customFormat="1"/>
  </sheetData>
  <pageMargins left="0.18" right="0.17" top="0.37" bottom="0.4" header="0.17" footer="0.21"/>
  <pageSetup scale="53" fitToWidth="2" orientation="landscape" r:id="rId1"/>
  <headerFooter alignWithMargins="0">
    <oddFooter>Page &amp;P</oddFooter>
  </headerFooter>
  <rowBreaks count="10" manualBreakCount="10">
    <brk id="82" max="16383" man="1"/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NELP - Bellingham &amp; Sayreville</vt:lpstr>
      <vt:lpstr>nelp</vt:lpstr>
      <vt:lpstr>'NELP - Bellingham &amp; Sayreville'!Print_Area</vt:lpstr>
      <vt:lpstr>'NELP - Bellingham &amp; Sayreville'!Print_Titles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2000-06-23T19:28:17Z</cp:lastPrinted>
  <dcterms:created xsi:type="dcterms:W3CDTF">2000-02-15T00:02:13Z</dcterms:created>
  <dcterms:modified xsi:type="dcterms:W3CDTF">2023-09-13T21:39:48Z</dcterms:modified>
</cp:coreProperties>
</file>