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3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drawings/drawing4.xml" ContentType="application/vnd.openxmlformats-officedocument.drawing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fileSharing readOnlyRecommended="1" userName="Jan Havlíček" reservationPassword="EF3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34F27D8-E665-4616-8692-22670791C81A}" xr6:coauthVersionLast="47" xr6:coauthVersionMax="47" xr10:uidLastSave="{00000000-0000-0000-0000-000000000000}"/>
  <bookViews>
    <workbookView xWindow="-120" yWindow="-120" windowWidth="38640" windowHeight="15720" tabRatio="822"/>
  </bookViews>
  <sheets>
    <sheet name="Summary" sheetId="2" r:id="rId1"/>
    <sheet name="Capacity Prices" sheetId="18" r:id="rId2"/>
    <sheet name="Assumptions" sheetId="17" r:id="rId3"/>
    <sheet name="Spark-Spread" sheetId="24" r:id="rId4"/>
    <sheet name="99 Acct Sumry" sheetId="20" r:id="rId5"/>
    <sheet name="00 Acct Sumry" sheetId="23" r:id="rId6"/>
    <sheet name="Consolidated" sheetId="4" r:id="rId7"/>
    <sheet name="Brownsville" sheetId="9" r:id="rId8"/>
    <sheet name="Caledonia" sheetId="10" r:id="rId9"/>
    <sheet name="New Albany" sheetId="11" r:id="rId10"/>
    <sheet name="Gleason" sheetId="12" r:id="rId11"/>
    <sheet name="Wheatland" sheetId="13" r:id="rId12"/>
    <sheet name="Wilton" sheetId="14" r:id="rId13"/>
    <sheet name="Depreciation" sheetId="25" r:id="rId14"/>
    <sheet name="Notes" sheetId="26" state="hidden" r:id="rId15"/>
    <sheet name="Process" sheetId="27" state="hidden" r:id="rId16"/>
    <sheet name="Changes" sheetId="28" r:id="rId17"/>
    <sheet name="Start Charge Matrix" sheetId="15" state="hidden" r:id="rId18"/>
  </sheets>
  <externalReferences>
    <externalReference r:id="rId19"/>
    <externalReference r:id="rId20"/>
    <externalReference r:id="rId21"/>
    <externalReference r:id="rId22"/>
    <externalReference r:id="rId23"/>
  </externalReferences>
  <definedNames>
    <definedName name="_xlnm._FilterDatabase" localSheetId="8" hidden="1">Caledonia!#REF!</definedName>
    <definedName name="AnnualHours">Assumptions!#REF!</definedName>
    <definedName name="Begin_Op">'[1]Consol Summary'!$N$7</definedName>
    <definedName name="blm_share" localSheetId="10">Gleason!#REF!</definedName>
    <definedName name="blm_share" localSheetId="9">'New Albany'!#REF!</definedName>
    <definedName name="blm_share" localSheetId="11">Wheatland!#REF!</definedName>
    <definedName name="chillers">'[1]Consol Summary'!$M$65</definedName>
    <definedName name="coso" localSheetId="10">Gleason!#REF!</definedName>
    <definedName name="coso" localSheetId="9">'New Albany'!#REF!</definedName>
    <definedName name="coso" localSheetId="11">Wheatland!#REF!</definedName>
    <definedName name="Coso_Distributable_Cash" localSheetId="10">Gleason!#REF!</definedName>
    <definedName name="Coso_Distributable_Cash" localSheetId="9">'New Albany'!#REF!</definedName>
    <definedName name="Coso_Distributable_Cash" localSheetId="11">Wheatland!#REF!</definedName>
    <definedName name="Coso_Net_ATCash" localSheetId="10">Gleason!#REF!</definedName>
    <definedName name="Coso_Net_ATCash" localSheetId="9">'New Albany'!#REF!</definedName>
    <definedName name="Coso_Net_ATCash" localSheetId="11">Wheatland!#REF!</definedName>
    <definedName name="Coso_Net_Income" localSheetId="10">Gleason!#REF!</definedName>
    <definedName name="Coso_Net_Income" localSheetId="9">'New Albany'!#REF!</definedName>
    <definedName name="Coso_Net_Income" localSheetId="11">Wheatland!#REF!</definedName>
    <definedName name="Distributable_Cash" localSheetId="10">Gleason!#REF!</definedName>
    <definedName name="Distributable_Cash" localSheetId="9">'New Albany'!#REF!</definedName>
    <definedName name="Distributable_Cash" localSheetId="11">Wheatland!#REF!</definedName>
    <definedName name="Energy_Credit_Coso" localSheetId="10">Gleason!#REF!</definedName>
    <definedName name="Energy_Credit_Coso" localSheetId="9">'New Albany'!#REF!</definedName>
    <definedName name="Energy_Credit_Coso" localSheetId="11">Wheatland!#REF!</definedName>
    <definedName name="Energy_Credit_Imperial" localSheetId="10">Gleason!#REF!</definedName>
    <definedName name="Energy_Credit_Imperial" localSheetId="9">'New Albany'!#REF!</definedName>
    <definedName name="Energy_Credit_Imperial" localSheetId="11">Wheatland!#REF!</definedName>
    <definedName name="FPOC_Distributable_Cash" localSheetId="10">Gleason!#REF!</definedName>
    <definedName name="FPOC_Distributable_Cash" localSheetId="9">'New Albany'!#REF!</definedName>
    <definedName name="FPOC_Distributable_Cash" localSheetId="11">Wheatland!#REF!</definedName>
    <definedName name="FPOC_Net_ATCash" localSheetId="10">Gleason!#REF!</definedName>
    <definedName name="FPOC_Net_ATCash" localSheetId="9">'New Albany'!#REF!</definedName>
    <definedName name="FPOC_Net_ATCash" localSheetId="11">Wheatland!#REF!</definedName>
    <definedName name="FPOC_Net_Income" localSheetId="10">Gleason!#REF!</definedName>
    <definedName name="FPOC_Net_Income" localSheetId="9">'New Albany'!#REF!</definedName>
    <definedName name="FPOC_Net_Income" localSheetId="11">Wheatland!#REF!</definedName>
    <definedName name="FSGC_ATCash" localSheetId="10">Gleason!#REF!</definedName>
    <definedName name="FSGC_ATCash" localSheetId="9">'New Albany'!#REF!</definedName>
    <definedName name="FSGC_ATCash" localSheetId="11">Wheatland!#REF!</definedName>
    <definedName name="FSGC_Distributable_Cash" localSheetId="10">Gleason!#REF!</definedName>
    <definedName name="FSGC_Distributable_Cash" localSheetId="9">'New Albany'!#REF!</definedName>
    <definedName name="FSGC_Distributable_Cash" localSheetId="11">Wheatland!#REF!</definedName>
    <definedName name="FSGC_Net_Income" localSheetId="10">Gleason!#REF!</definedName>
    <definedName name="FSGC_Net_Income" localSheetId="9">'New Albany'!#REF!</definedName>
    <definedName name="FSGC_Net_Income" localSheetId="11">Wheatland!#REF!</definedName>
    <definedName name="idc">#REF!</definedName>
    <definedName name="Imperial_Distributable_Cash" localSheetId="10">Gleason!#REF!</definedName>
    <definedName name="Imperial_Distributable_Cash" localSheetId="9">'New Albany'!#REF!</definedName>
    <definedName name="Imperial_Distributable_Cash" localSheetId="11">Wheatland!#REF!</definedName>
    <definedName name="Imperial_Geothermal" localSheetId="10">Gleason!#REF!</definedName>
    <definedName name="Imperial_Geothermal" localSheetId="9">'New Albany'!#REF!</definedName>
    <definedName name="Imperial_Geothermal" localSheetId="11">Wheatland!#REF!</definedName>
    <definedName name="Imperial_Net_ATCash" localSheetId="10">Gleason!#REF!</definedName>
    <definedName name="Imperial_Net_ATCash" localSheetId="9">'New Albany'!#REF!</definedName>
    <definedName name="Imperial_Net_ATCash" localSheetId="11">Wheatland!#REF!</definedName>
    <definedName name="Imperial_Net_Income" localSheetId="10">Gleason!#REF!</definedName>
    <definedName name="Imperial_Net_Income" localSheetId="9">'New Albany'!#REF!</definedName>
    <definedName name="Imperial_Net_Income" localSheetId="11">Wheatland!#REF!</definedName>
    <definedName name="Main_Table">'[1]Consol Summary'!$D$22:$I$45</definedName>
    <definedName name="Maint_Accrual">Assumptions!#REF!</definedName>
    <definedName name="Minerals" localSheetId="10">Gleason!#REF!</definedName>
    <definedName name="Minerals" localSheetId="9">'New Albany'!#REF!</definedName>
    <definedName name="Minerals" localSheetId="11">Wheatland!#REF!</definedName>
    <definedName name="Minerals_Distributable_Cash" localSheetId="10">Gleason!#REF!</definedName>
    <definedName name="Minerals_Distributable_Cash" localSheetId="9">'New Albany'!#REF!</definedName>
    <definedName name="Minerals_Distributable_Cash" localSheetId="11">Wheatland!#REF!</definedName>
    <definedName name="Minerals_Net_ATCash" localSheetId="10">Gleason!#REF!</definedName>
    <definedName name="Minerals_Net_ATCash" localSheetId="9">'New Albany'!#REF!</definedName>
    <definedName name="Minerals_Net_ATCash" localSheetId="11">Wheatland!#REF!</definedName>
    <definedName name="Minerals_Net_Income" localSheetId="10">Gleason!#REF!</definedName>
    <definedName name="Minerals_Net_Income" localSheetId="9">'New Albany'!#REF!</definedName>
    <definedName name="Minerals_Net_Income" localSheetId="11">Wheatland!#REF!</definedName>
    <definedName name="navyi_share" localSheetId="10">Gleason!#REF!</definedName>
    <definedName name="navyi_share" localSheetId="9">'New Albany'!#REF!</definedName>
    <definedName name="navyi_share" localSheetId="11">Wheatland!#REF!</definedName>
    <definedName name="navyII_share" localSheetId="10">Gleason!#REF!</definedName>
    <definedName name="navyII_share" localSheetId="9">'New Albany'!#REF!</definedName>
    <definedName name="navyII_share" localSheetId="11">Wheatland!#REF!</definedName>
    <definedName name="Net_ATCash" localSheetId="10">Gleason!#REF!</definedName>
    <definedName name="Net_ATCash" localSheetId="9">'New Albany'!#REF!</definedName>
    <definedName name="Net_ATCash" localSheetId="11">Wheatland!#REF!</definedName>
    <definedName name="Net_Income_Unlevered" localSheetId="10">Gleason!#REF!</definedName>
    <definedName name="Net_Income_Unlevered" localSheetId="9">'New Albany'!#REF!</definedName>
    <definedName name="Net_Income_Unlevered" localSheetId="11">Wheatland!#REF!</definedName>
    <definedName name="Norcon_Distributable_Cash" localSheetId="10">Gleason!$D$509:$E$509</definedName>
    <definedName name="Norcon_Distributable_Cash" localSheetId="9">'New Albany'!$D$516:$E$516</definedName>
    <definedName name="Norcon_Distributable_Cash" localSheetId="11">Wheatland!$D$504:$E$504</definedName>
    <definedName name="Norcon_Net_ATCash" localSheetId="10">Gleason!$D$510:$E$510</definedName>
    <definedName name="Norcon_Net_ATCash" localSheetId="9">'New Albany'!$D$517:$E$517</definedName>
    <definedName name="Norcon_Net_ATCash" localSheetId="11">Wheatland!$D$505:$E$505</definedName>
    <definedName name="Norcon_Net_Income" localSheetId="10">Gleason!$D$508:$E$508</definedName>
    <definedName name="Norcon_Net_Income" localSheetId="9">'New Albany'!$D$515:$E$515</definedName>
    <definedName name="Norcon_Net_Income" localSheetId="11">Wheatland!$D$503:$E$503</definedName>
    <definedName name="PERIOD1">'[1]Consol Summary'!#REF!</definedName>
    <definedName name="PERIOD2">'[1]Consol Summary'!#REF!</definedName>
    <definedName name="PRI_Cash_Taxes" localSheetId="10">Gleason!#REF!</definedName>
    <definedName name="PRI_Cash_Taxes" localSheetId="9">'New Albany'!#REF!</definedName>
    <definedName name="PRI_Cash_Taxes" localSheetId="11">Wheatland!#REF!</definedName>
    <definedName name="PRI_Net_ATCash" localSheetId="10">Gleason!#REF!</definedName>
    <definedName name="PRI_Net_ATCash" localSheetId="9">'New Albany'!#REF!</definedName>
    <definedName name="PRI_Net_ATCash" localSheetId="11">Wheatland!#REF!</definedName>
    <definedName name="PRI_Net_Income" localSheetId="10">Gleason!#REF!</definedName>
    <definedName name="PRI_Net_Income" localSheetId="9">'New Albany'!#REF!</definedName>
    <definedName name="PRI_Net_Income" localSheetId="11">Wheatland!#REF!</definedName>
    <definedName name="principal">'[1]Consol Summary'!#REF!</definedName>
    <definedName name="_xlnm.Print_Area" localSheetId="5">'00 Acct Sumry'!$A$1:$E$61</definedName>
    <definedName name="_xlnm.Print_Area" localSheetId="4">'99 Acct Sumry'!$A$1:$E$64</definedName>
    <definedName name="_xlnm.Print_Area" localSheetId="2">Assumptions!$A$2:$J$43</definedName>
    <definedName name="_xlnm.Print_Area" localSheetId="7">Brownsville!$A$2:$E$40</definedName>
    <definedName name="_xlnm.Print_Area" localSheetId="8">Caledonia!$A$2:$E$40</definedName>
    <definedName name="_xlnm.Print_Area" localSheetId="1">'Capacity Prices'!$A$1:$M$62</definedName>
    <definedName name="_xlnm.Print_Area" localSheetId="16">Changes!$A$2:$I$91</definedName>
    <definedName name="_xlnm.Print_Area" localSheetId="6">Consolidated!$A$2:$E$40</definedName>
    <definedName name="_xlnm.Print_Area" localSheetId="13">Depreciation!$A$2:$G$66</definedName>
    <definedName name="_xlnm.Print_Area" localSheetId="10">Gleason!$A$2:$E$40</definedName>
    <definedName name="_xlnm.Print_Area" localSheetId="9">'New Albany'!$A$2:$E$40</definedName>
    <definedName name="_xlnm.Print_Area" localSheetId="3">'Spark-Spread'!$A$1:$AL$56</definedName>
    <definedName name="_xlnm.Print_Area" localSheetId="17">'Start Charge Matrix'!$A$2:$S$35</definedName>
    <definedName name="_xlnm.Print_Area" localSheetId="0">Summary!$A$2:$Q$78</definedName>
    <definedName name="_xlnm.Print_Area" localSheetId="11">Wheatland!$A$2:$E$40</definedName>
    <definedName name="_xlnm.Print_Area" localSheetId="12">Wilton!$A$2:$E$40</definedName>
    <definedName name="_xlnm.Print_Titles" localSheetId="7">Brownsville!$A:$A</definedName>
    <definedName name="_xlnm.Print_Titles" localSheetId="8">Caledonia!$A:$A</definedName>
    <definedName name="_xlnm.Print_Titles" localSheetId="6">Consolidated!$A:$A</definedName>
    <definedName name="_xlnm.Print_Titles" localSheetId="13">Depreciation!$A:$A</definedName>
    <definedName name="_xlnm.Print_Titles" localSheetId="10">Gleason!$A:$A</definedName>
    <definedName name="_xlnm.Print_Titles" localSheetId="9">'New Albany'!$A:$A</definedName>
    <definedName name="_xlnm.Print_Titles" localSheetId="3">'Spark-Spread'!$A:$A</definedName>
    <definedName name="_xlnm.Print_Titles" localSheetId="11">Wheatland!$A:$A</definedName>
    <definedName name="_xlnm.Print_Titles" localSheetId="12">Wilton!$A:$A</definedName>
    <definedName name="Saranac_Distributable_Cash" localSheetId="10">Gleason!#REF!</definedName>
    <definedName name="Saranac_Distributable_Cash" localSheetId="9">'New Albany'!#REF!</definedName>
    <definedName name="Saranac_Distributable_Cash" localSheetId="11">Wheatland!#REF!</definedName>
    <definedName name="Saranac_Net_ATCash" localSheetId="10">Gleason!#REF!</definedName>
    <definedName name="Saranac_Net_ATCash" localSheetId="9">'New Albany'!#REF!</definedName>
    <definedName name="Saranac_Net_ATCash" localSheetId="11">Wheatland!#REF!</definedName>
    <definedName name="Saranac_Net_Income" localSheetId="10">Gleason!#REF!</definedName>
    <definedName name="Saranac_Net_Income" localSheetId="9">'New Albany'!#REF!</definedName>
    <definedName name="Saranac_Net_Income" localSheetId="11">Wheatland!#REF!</definedName>
    <definedName name="StartMWh">'[1]Consol Summary'!#REF!</definedName>
    <definedName name="Tax_Depreciation" localSheetId="10">Gleason!#REF!</definedName>
    <definedName name="Tax_Depreciation" localSheetId="9">'New Albany'!#REF!</definedName>
    <definedName name="Tax_Depreciation" localSheetId="11">Wheatland!#REF!</definedName>
    <definedName name="Taxable_Income" localSheetId="10">Gleason!#REF!</definedName>
    <definedName name="Taxable_Income" localSheetId="9">'New Albany'!#REF!</definedName>
    <definedName name="Taxable_Income" localSheetId="11">Wheatland!#REF!</definedName>
    <definedName name="Variable">Assumptions!#REF!</definedName>
    <definedName name="WaterTreatmentVar">Assumptions!#REF!</definedName>
    <definedName name="wrn.test1." localSheetId="2" hidden="1">{"Income Statement",#N/A,FALSE,"CFMODEL";"Balance Sheet",#N/A,FALSE,"CFMODEL"}</definedName>
    <definedName name="wrn.test1." localSheetId="16" hidden="1">{"Income Statement",#N/A,FALSE,"CFMODEL";"Balance Sheet",#N/A,FALSE,"CFMODEL"}</definedName>
    <definedName name="wrn.test1." hidden="1">{"Income Statement",#N/A,FALSE,"CFMODEL";"Balance Sheet",#N/A,FALSE,"CFMODEL"}</definedName>
    <definedName name="wrn.test2." localSheetId="2" hidden="1">{"SourcesUses",#N/A,TRUE,"CFMODEL";"TransOverview",#N/A,TRUE,"CFMODEL"}</definedName>
    <definedName name="wrn.test2." localSheetId="16" hidden="1">{"SourcesUses",#N/A,TRUE,"CFMODEL";"TransOverview",#N/A,TRUE,"CFMODEL"}</definedName>
    <definedName name="wrn.test2." hidden="1">{"SourcesUses",#N/A,TRUE,"CFMODEL";"TransOverview",#N/A,TRUE,"CFMODEL"}</definedName>
    <definedName name="wrn.test3." localSheetId="2" hidden="1">{"SourcesUses",#N/A,TRUE,#N/A;"TransOverview",#N/A,TRUE,"CFMODEL"}</definedName>
    <definedName name="wrn.test3." localSheetId="16" hidden="1">{"SourcesUses",#N/A,TRUE,#N/A;"TransOverview",#N/A,TRUE,"CFMODEL"}</definedName>
    <definedName name="wrn.test3." hidden="1">{"SourcesUses",#N/A,TRUE,#N/A;"TransOverview",#N/A,TRUE,"CFMODEL"}</definedName>
    <definedName name="wrn.test4." localSheetId="2" hidden="1">{"SourcesUses",#N/A,TRUE,"FundsFlow";"TransOverview",#N/A,TRUE,"FundsFlow"}</definedName>
    <definedName name="wrn.test4." localSheetId="16" hidden="1">{"SourcesUses",#N/A,TRUE,"FundsFlow";"TransOverview",#N/A,TRUE,"FundsFlow"}</definedName>
    <definedName name="wrn.test4." hidden="1">{"SourcesUses",#N/A,TRUE,"FundsFlow";"TransOverview",#N/A,TRUE,"FundsFlow"}</definedName>
    <definedName name="Yuma_Distributable_Cash" localSheetId="10">Gleason!#REF!</definedName>
    <definedName name="Yuma_Distributable_Cash" localSheetId="9">'New Albany'!#REF!</definedName>
    <definedName name="Yuma_Distributable_Cash" localSheetId="11">Wheatland!#REF!</definedName>
    <definedName name="Yuma_Net_ATCash" localSheetId="10">Gleason!#REF!</definedName>
    <definedName name="Yuma_Net_ATCash" localSheetId="9">'New Albany'!#REF!</definedName>
    <definedName name="Yuma_Net_ATCash" localSheetId="11">Wheatland!#REF!</definedName>
    <definedName name="Yuma_Net_Income" localSheetId="10">Gleason!#REF!</definedName>
    <definedName name="Yuma_Net_Income" localSheetId="9">'New Albany'!#REF!</definedName>
    <definedName name="Yuma_Net_Income" localSheetId="11">Wheatland!#REF!</definedName>
    <definedName name="zinc" localSheetId="10">Gleason!#REF!</definedName>
    <definedName name="zinc" localSheetId="9">'New Albany'!#REF!</definedName>
    <definedName name="zinc" localSheetId="11">Wheatland!#REF!</definedName>
    <definedName name="Zinc_Distributable_Cash" localSheetId="10">Gleason!#REF!</definedName>
    <definedName name="Zinc_Distributable_Cash" localSheetId="9">'New Albany'!#REF!</definedName>
    <definedName name="Zinc_Distributable_Cash" localSheetId="11">Wheatland!#REF!</definedName>
    <definedName name="Zinc_Net_ATCash" localSheetId="10">Gleason!#REF!</definedName>
    <definedName name="Zinc_Net_ATCash" localSheetId="9">'New Albany'!#REF!</definedName>
    <definedName name="Zinc_Net_ATCash" localSheetId="11">Wheatland!#REF!</definedName>
    <definedName name="Zinc_Net_Income" localSheetId="10">Gleason!#REF!</definedName>
    <definedName name="Zinc_Net_Income" localSheetId="9">'New Albany'!#REF!</definedName>
    <definedName name="Zinc_Net_Income" localSheetId="11">Wheatland!#REF!</definedName>
  </definedNames>
  <calcPr calcId="0" fullCalcOnLoad="1" iterate="1"/>
</workbook>
</file>

<file path=xl/calcChain.xml><?xml version="1.0" encoding="utf-8"?>
<calcChain xmlns="http://schemas.openxmlformats.org/spreadsheetml/2006/main">
  <c r="C9" i="23" l="1"/>
  <c r="C11" i="23"/>
  <c r="D11" i="23"/>
  <c r="E11" i="23"/>
  <c r="C15" i="23"/>
  <c r="D15" i="23"/>
  <c r="E15" i="23"/>
  <c r="C16" i="23"/>
  <c r="D16" i="23"/>
  <c r="E16" i="23"/>
  <c r="C17" i="23"/>
  <c r="D17" i="23"/>
  <c r="E17" i="23"/>
  <c r="C18" i="23"/>
  <c r="D18" i="23"/>
  <c r="E18" i="23"/>
  <c r="C19" i="23"/>
  <c r="D19" i="23"/>
  <c r="E19" i="23"/>
  <c r="C20" i="23"/>
  <c r="D20" i="23"/>
  <c r="E20" i="23"/>
  <c r="C21" i="23"/>
  <c r="D21" i="23"/>
  <c r="E21" i="23"/>
  <c r="C22" i="23"/>
  <c r="D22" i="23"/>
  <c r="E22" i="23"/>
  <c r="C23" i="23"/>
  <c r="D23" i="23"/>
  <c r="E23" i="23"/>
  <c r="C24" i="23"/>
  <c r="D24" i="23"/>
  <c r="E24" i="23"/>
  <c r="C25" i="23"/>
  <c r="D25" i="23"/>
  <c r="E25" i="23"/>
  <c r="C26" i="23"/>
  <c r="D26" i="23"/>
  <c r="E26" i="23"/>
  <c r="C27" i="23"/>
  <c r="D27" i="23"/>
  <c r="E27" i="23"/>
  <c r="C28" i="23"/>
  <c r="D28" i="23"/>
  <c r="E28" i="23"/>
  <c r="C29" i="23"/>
  <c r="D29" i="23"/>
  <c r="E29" i="23"/>
  <c r="C30" i="23"/>
  <c r="D30" i="23"/>
  <c r="E30" i="23"/>
  <c r="C31" i="23"/>
  <c r="D31" i="23"/>
  <c r="E31" i="23"/>
  <c r="C32" i="23"/>
  <c r="D32" i="23"/>
  <c r="E32" i="23"/>
  <c r="C33" i="23"/>
  <c r="D33" i="23"/>
  <c r="E33" i="23"/>
  <c r="C35" i="23"/>
  <c r="D35" i="23"/>
  <c r="E35" i="23"/>
  <c r="C37" i="23"/>
  <c r="D37" i="23"/>
  <c r="E37" i="23"/>
  <c r="C39" i="23"/>
  <c r="D39" i="23"/>
  <c r="E39" i="23"/>
  <c r="C42" i="23"/>
  <c r="D42" i="23"/>
  <c r="E42" i="23"/>
  <c r="C43" i="23"/>
  <c r="D43" i="23"/>
  <c r="E43" i="23"/>
  <c r="C45" i="23"/>
  <c r="D45" i="23"/>
  <c r="E45" i="23"/>
  <c r="C46" i="23"/>
  <c r="D46" i="23"/>
  <c r="E46" i="23"/>
  <c r="C47" i="23"/>
  <c r="D47" i="23"/>
  <c r="E47" i="23"/>
  <c r="C48" i="23"/>
  <c r="D48" i="23"/>
  <c r="E48" i="23"/>
  <c r="C50" i="23"/>
  <c r="D50" i="23"/>
  <c r="E50" i="23"/>
  <c r="C52" i="23"/>
  <c r="D52" i="23"/>
  <c r="E52" i="23"/>
  <c r="C55" i="23"/>
  <c r="D55" i="23"/>
  <c r="E55" i="23"/>
  <c r="C56" i="23"/>
  <c r="D56" i="23"/>
  <c r="E56" i="23"/>
  <c r="C57" i="23"/>
  <c r="D57" i="23"/>
  <c r="E57" i="23"/>
  <c r="C59" i="23"/>
  <c r="D59" i="23"/>
  <c r="E59" i="23"/>
  <c r="C61" i="23"/>
  <c r="D61" i="23"/>
  <c r="E61" i="23"/>
  <c r="C63" i="23"/>
  <c r="D63" i="23"/>
  <c r="E63" i="23"/>
  <c r="C64" i="23"/>
  <c r="D64" i="23"/>
  <c r="E64" i="23"/>
  <c r="C9" i="20"/>
  <c r="C11" i="20"/>
  <c r="D11" i="20"/>
  <c r="E11" i="20"/>
  <c r="C15" i="20"/>
  <c r="D15" i="20"/>
  <c r="E15" i="20"/>
  <c r="C16" i="20"/>
  <c r="D16" i="20"/>
  <c r="E16" i="20"/>
  <c r="C17" i="20"/>
  <c r="D17" i="20"/>
  <c r="E17" i="20"/>
  <c r="C18" i="20"/>
  <c r="C19" i="20"/>
  <c r="D19" i="20"/>
  <c r="E19" i="20"/>
  <c r="C20" i="20"/>
  <c r="D20" i="20"/>
  <c r="E20" i="20"/>
  <c r="C21" i="20"/>
  <c r="D21" i="20"/>
  <c r="E21" i="20"/>
  <c r="C22" i="20"/>
  <c r="D22" i="20"/>
  <c r="E22" i="20"/>
  <c r="C23" i="20"/>
  <c r="D23" i="20"/>
  <c r="E23" i="20"/>
  <c r="C24" i="20"/>
  <c r="D24" i="20"/>
  <c r="E24" i="20"/>
  <c r="C25" i="20"/>
  <c r="D25" i="20"/>
  <c r="E25" i="20"/>
  <c r="C26" i="20"/>
  <c r="D26" i="20"/>
  <c r="E26" i="20"/>
  <c r="C27" i="20"/>
  <c r="D27" i="20"/>
  <c r="E27" i="20"/>
  <c r="C28" i="20"/>
  <c r="D28" i="20"/>
  <c r="E28" i="20"/>
  <c r="C29" i="20"/>
  <c r="D29" i="20"/>
  <c r="E29" i="20"/>
  <c r="C30" i="20"/>
  <c r="D30" i="20"/>
  <c r="E30" i="20"/>
  <c r="C31" i="20"/>
  <c r="D31" i="20"/>
  <c r="E31" i="20"/>
  <c r="C32" i="20"/>
  <c r="D32" i="20"/>
  <c r="E32" i="20"/>
  <c r="C33" i="20"/>
  <c r="D33" i="20"/>
  <c r="E33" i="20"/>
  <c r="C34" i="20"/>
  <c r="D34" i="20"/>
  <c r="E34" i="20"/>
  <c r="C35" i="20"/>
  <c r="D35" i="20"/>
  <c r="E35" i="20"/>
  <c r="C36" i="20"/>
  <c r="D36" i="20"/>
  <c r="E36" i="20"/>
  <c r="C38" i="20"/>
  <c r="D38" i="20"/>
  <c r="E38" i="20"/>
  <c r="C40" i="20"/>
  <c r="D40" i="20"/>
  <c r="E40" i="20"/>
  <c r="C42" i="20"/>
  <c r="D42" i="20"/>
  <c r="E42" i="20"/>
  <c r="C45" i="20"/>
  <c r="D45" i="20"/>
  <c r="E45" i="20"/>
  <c r="C46" i="20"/>
  <c r="D46" i="20"/>
  <c r="E46" i="20"/>
  <c r="C48" i="20"/>
  <c r="D48" i="20"/>
  <c r="E48" i="20"/>
  <c r="C49" i="20"/>
  <c r="D49" i="20"/>
  <c r="E49" i="20"/>
  <c r="C50" i="20"/>
  <c r="D50" i="20"/>
  <c r="E50" i="20"/>
  <c r="C51" i="20"/>
  <c r="D51" i="20"/>
  <c r="E51" i="20"/>
  <c r="C53" i="20"/>
  <c r="D53" i="20"/>
  <c r="E53" i="20"/>
  <c r="C55" i="20"/>
  <c r="D55" i="20"/>
  <c r="E55" i="20"/>
  <c r="C58" i="20"/>
  <c r="D58" i="20"/>
  <c r="E58" i="20"/>
  <c r="C59" i="20"/>
  <c r="D59" i="20"/>
  <c r="E59" i="20"/>
  <c r="C60" i="20"/>
  <c r="D60" i="20"/>
  <c r="E60" i="20"/>
  <c r="C62" i="20"/>
  <c r="D62" i="20"/>
  <c r="E62" i="20"/>
  <c r="C64" i="20"/>
  <c r="D64" i="20"/>
  <c r="E64" i="20"/>
  <c r="C66" i="20"/>
  <c r="D66" i="20"/>
  <c r="E66" i="20"/>
  <c r="C67" i="20"/>
  <c r="D67" i="20"/>
  <c r="E67" i="20"/>
  <c r="J7" i="17"/>
  <c r="J9" i="17"/>
  <c r="J11" i="17"/>
  <c r="J12" i="17"/>
  <c r="B13" i="17"/>
  <c r="C13" i="17"/>
  <c r="D13" i="17"/>
  <c r="F13" i="17"/>
  <c r="G13" i="17"/>
  <c r="H13" i="17"/>
  <c r="J13" i="17"/>
  <c r="J15" i="17"/>
  <c r="J16" i="17"/>
  <c r="B17" i="17"/>
  <c r="C17" i="17"/>
  <c r="D17" i="17"/>
  <c r="F17" i="17"/>
  <c r="G17" i="17"/>
  <c r="H17" i="17"/>
  <c r="J17" i="17"/>
  <c r="J19" i="17"/>
  <c r="J20" i="17"/>
  <c r="B21" i="17"/>
  <c r="C21" i="17"/>
  <c r="D21" i="17"/>
  <c r="F21" i="17"/>
  <c r="G21" i="17"/>
  <c r="H21" i="17"/>
  <c r="J21" i="17"/>
  <c r="B23" i="17"/>
  <c r="C23" i="17"/>
  <c r="D23" i="17"/>
  <c r="F23" i="17"/>
  <c r="G23" i="17"/>
  <c r="H23" i="17"/>
  <c r="J23" i="17"/>
  <c r="J25" i="17"/>
  <c r="J26" i="17"/>
  <c r="B27" i="17"/>
  <c r="C27" i="17"/>
  <c r="D27" i="17"/>
  <c r="F27" i="17"/>
  <c r="G27" i="17"/>
  <c r="H27" i="17"/>
  <c r="J27" i="17"/>
  <c r="C33" i="17"/>
  <c r="D33" i="17"/>
  <c r="F33" i="17"/>
  <c r="G33" i="17"/>
  <c r="H33" i="17"/>
  <c r="J33" i="17"/>
  <c r="B35" i="17"/>
  <c r="C35" i="17"/>
  <c r="D35" i="17"/>
  <c r="F35" i="17"/>
  <c r="G35" i="17"/>
  <c r="H35" i="17"/>
  <c r="J35" i="17"/>
  <c r="B36" i="17"/>
  <c r="C36" i="17"/>
  <c r="D36" i="17"/>
  <c r="F36" i="17"/>
  <c r="G36" i="17"/>
  <c r="H36" i="17"/>
  <c r="J36" i="17"/>
  <c r="B37" i="17"/>
  <c r="C37" i="17"/>
  <c r="D37" i="17"/>
  <c r="F37" i="17"/>
  <c r="G37" i="17"/>
  <c r="H37" i="17"/>
  <c r="J37" i="17"/>
  <c r="B38" i="17"/>
  <c r="C38" i="17"/>
  <c r="D38" i="17"/>
  <c r="F38" i="17"/>
  <c r="G38" i="17"/>
  <c r="H38" i="17"/>
  <c r="J38" i="17"/>
  <c r="B39" i="17"/>
  <c r="C39" i="17"/>
  <c r="D39" i="17"/>
  <c r="F39" i="17"/>
  <c r="G39" i="17"/>
  <c r="H39" i="17"/>
  <c r="J39" i="17"/>
  <c r="B40" i="17"/>
  <c r="C40" i="17"/>
  <c r="D40" i="17"/>
  <c r="F40" i="17"/>
  <c r="G40" i="17"/>
  <c r="H40" i="17"/>
  <c r="J40" i="17"/>
  <c r="B41" i="17"/>
  <c r="C41" i="17"/>
  <c r="D41" i="17"/>
  <c r="F41" i="17"/>
  <c r="G41" i="17"/>
  <c r="H41" i="17"/>
  <c r="J41" i="17"/>
  <c r="B42" i="17"/>
  <c r="C42" i="17"/>
  <c r="D42" i="17"/>
  <c r="F42" i="17"/>
  <c r="G42" i="17"/>
  <c r="H42" i="17"/>
  <c r="J42" i="17"/>
  <c r="C6" i="9"/>
  <c r="D6" i="9"/>
  <c r="E6" i="9"/>
  <c r="C8" i="9"/>
  <c r="D8" i="9"/>
  <c r="E8" i="9"/>
  <c r="C10" i="9"/>
  <c r="D10" i="9"/>
  <c r="E10" i="9"/>
  <c r="C13" i="9"/>
  <c r="D13" i="9"/>
  <c r="E13" i="9"/>
  <c r="C14" i="9"/>
  <c r="D14" i="9"/>
  <c r="E14" i="9"/>
  <c r="C15" i="9"/>
  <c r="D15" i="9"/>
  <c r="E15" i="9"/>
  <c r="C16" i="9"/>
  <c r="D16" i="9"/>
  <c r="E16" i="9"/>
  <c r="C17" i="9"/>
  <c r="D17" i="9"/>
  <c r="E17" i="9"/>
  <c r="C18" i="9"/>
  <c r="D18" i="9"/>
  <c r="E18" i="9"/>
  <c r="C19" i="9"/>
  <c r="D19" i="9"/>
  <c r="E19" i="9"/>
  <c r="C20" i="9"/>
  <c r="D20" i="9"/>
  <c r="E20" i="9"/>
  <c r="G20" i="9"/>
  <c r="C22" i="9"/>
  <c r="D22" i="9"/>
  <c r="E22" i="9"/>
  <c r="E25" i="9"/>
  <c r="C28" i="9"/>
  <c r="D28" i="9"/>
  <c r="E28" i="9"/>
  <c r="B30" i="9"/>
  <c r="B32" i="9"/>
  <c r="C36" i="9"/>
  <c r="D36" i="9"/>
  <c r="E36" i="9"/>
  <c r="B38" i="9"/>
  <c r="B40" i="9"/>
  <c r="C6" i="10"/>
  <c r="D6" i="10"/>
  <c r="E6" i="10"/>
  <c r="C8" i="10"/>
  <c r="D8" i="10"/>
  <c r="E8" i="10"/>
  <c r="C10" i="10"/>
  <c r="D10" i="10"/>
  <c r="E10" i="10"/>
  <c r="C13" i="10"/>
  <c r="D13" i="10"/>
  <c r="E13" i="10"/>
  <c r="C14" i="10"/>
  <c r="D14" i="10"/>
  <c r="E14" i="10"/>
  <c r="C15" i="10"/>
  <c r="D15" i="10"/>
  <c r="E15" i="10"/>
  <c r="C16" i="10"/>
  <c r="D16" i="10"/>
  <c r="E16" i="10"/>
  <c r="C17" i="10"/>
  <c r="D17" i="10"/>
  <c r="E17" i="10"/>
  <c r="C18" i="10"/>
  <c r="D18" i="10"/>
  <c r="E18" i="10"/>
  <c r="C19" i="10"/>
  <c r="D19" i="10"/>
  <c r="E19" i="10"/>
  <c r="C20" i="10"/>
  <c r="D20" i="10"/>
  <c r="E20" i="10"/>
  <c r="G20" i="10"/>
  <c r="C22" i="10"/>
  <c r="D22" i="10"/>
  <c r="E22" i="10"/>
  <c r="E25" i="10"/>
  <c r="C28" i="10"/>
  <c r="D28" i="10"/>
  <c r="E28" i="10"/>
  <c r="B30" i="10"/>
  <c r="B32" i="10"/>
  <c r="C36" i="10"/>
  <c r="D36" i="10"/>
  <c r="E36" i="10"/>
  <c r="B38" i="10"/>
  <c r="B40" i="10"/>
  <c r="B71" i="18"/>
  <c r="B72" i="18"/>
  <c r="B73" i="18"/>
  <c r="B74" i="18"/>
  <c r="B78" i="18"/>
  <c r="B79" i="18"/>
  <c r="B80" i="18"/>
  <c r="B81" i="18"/>
  <c r="B85" i="18"/>
  <c r="B86" i="18"/>
  <c r="B87" i="18"/>
  <c r="B88" i="18"/>
  <c r="B92" i="18"/>
  <c r="B93" i="18"/>
  <c r="B94" i="18"/>
  <c r="B95" i="18"/>
  <c r="B99" i="18"/>
  <c r="B100" i="18"/>
  <c r="B101" i="18"/>
  <c r="B102" i="18"/>
  <c r="B106" i="18"/>
  <c r="B107" i="18"/>
  <c r="B108" i="18"/>
  <c r="B109" i="18"/>
  <c r="C6" i="4"/>
  <c r="D6" i="4"/>
  <c r="E6" i="4"/>
  <c r="C8" i="4"/>
  <c r="D8" i="4"/>
  <c r="E8" i="4"/>
  <c r="C10" i="4"/>
  <c r="D10" i="4"/>
  <c r="E10" i="4"/>
  <c r="C13" i="4"/>
  <c r="D13" i="4"/>
  <c r="E13" i="4"/>
  <c r="C14" i="4"/>
  <c r="D14" i="4"/>
  <c r="E14" i="4"/>
  <c r="C15" i="4"/>
  <c r="D15" i="4"/>
  <c r="E15" i="4"/>
  <c r="C16" i="4"/>
  <c r="D16" i="4"/>
  <c r="E16" i="4"/>
  <c r="C17" i="4"/>
  <c r="D17" i="4"/>
  <c r="E17" i="4"/>
  <c r="C18" i="4"/>
  <c r="D18" i="4"/>
  <c r="E18" i="4"/>
  <c r="C19" i="4"/>
  <c r="D19" i="4"/>
  <c r="E19" i="4"/>
  <c r="C20" i="4"/>
  <c r="D20" i="4"/>
  <c r="E20" i="4"/>
  <c r="C22" i="4"/>
  <c r="D22" i="4"/>
  <c r="E22" i="4"/>
  <c r="E25" i="4"/>
  <c r="F25" i="4"/>
  <c r="C28" i="4"/>
  <c r="D28" i="4"/>
  <c r="E28" i="4"/>
  <c r="B30" i="4"/>
  <c r="B32" i="4"/>
  <c r="F32" i="4"/>
  <c r="C36" i="4"/>
  <c r="D36" i="4"/>
  <c r="E36" i="4"/>
  <c r="B38" i="4"/>
  <c r="B40" i="4"/>
  <c r="F40" i="4"/>
  <c r="D4" i="25"/>
  <c r="C10" i="25"/>
  <c r="D10" i="25"/>
  <c r="E10" i="25"/>
  <c r="C11" i="25"/>
  <c r="D11" i="25"/>
  <c r="E11" i="25"/>
  <c r="F11" i="25"/>
  <c r="G11" i="25"/>
  <c r="H11" i="25"/>
  <c r="I11" i="25"/>
  <c r="C13" i="25"/>
  <c r="D13" i="25"/>
  <c r="E13" i="25"/>
  <c r="F13" i="25"/>
  <c r="G13" i="25"/>
  <c r="C14" i="25"/>
  <c r="D14" i="25"/>
  <c r="E14" i="25"/>
  <c r="F14" i="25"/>
  <c r="G14" i="25"/>
  <c r="B15" i="25"/>
  <c r="C15" i="25"/>
  <c r="D15" i="25"/>
  <c r="E15" i="25"/>
  <c r="F15" i="25"/>
  <c r="G15" i="25"/>
  <c r="C19" i="25"/>
  <c r="D19" i="25"/>
  <c r="E19" i="25"/>
  <c r="C20" i="25"/>
  <c r="D20" i="25"/>
  <c r="E20" i="25"/>
  <c r="F20" i="25"/>
  <c r="G20" i="25"/>
  <c r="H20" i="25"/>
  <c r="I20" i="25"/>
  <c r="C22" i="25"/>
  <c r="D22" i="25"/>
  <c r="E22" i="25"/>
  <c r="F22" i="25"/>
  <c r="G22" i="25"/>
  <c r="C23" i="25"/>
  <c r="D23" i="25"/>
  <c r="E23" i="25"/>
  <c r="F23" i="25"/>
  <c r="G23" i="25"/>
  <c r="B24" i="25"/>
  <c r="C24" i="25"/>
  <c r="D24" i="25"/>
  <c r="E24" i="25"/>
  <c r="F24" i="25"/>
  <c r="G24" i="25"/>
  <c r="C28" i="25"/>
  <c r="D28" i="25"/>
  <c r="E28" i="25"/>
  <c r="C29" i="25"/>
  <c r="D29" i="25"/>
  <c r="E29" i="25"/>
  <c r="F29" i="25"/>
  <c r="G29" i="25"/>
  <c r="H29" i="25"/>
  <c r="I29" i="25"/>
  <c r="C31" i="25"/>
  <c r="D31" i="25"/>
  <c r="E31" i="25"/>
  <c r="F31" i="25"/>
  <c r="G31" i="25"/>
  <c r="C32" i="25"/>
  <c r="D32" i="25"/>
  <c r="E32" i="25"/>
  <c r="F32" i="25"/>
  <c r="G32" i="25"/>
  <c r="B33" i="25"/>
  <c r="C33" i="25"/>
  <c r="D33" i="25"/>
  <c r="E33" i="25"/>
  <c r="F33" i="25"/>
  <c r="G33" i="25"/>
  <c r="D37" i="25"/>
  <c r="E37" i="25"/>
  <c r="C38" i="25"/>
  <c r="D38" i="25"/>
  <c r="E38" i="25"/>
  <c r="F38" i="25"/>
  <c r="G38" i="25"/>
  <c r="H38" i="25"/>
  <c r="I38" i="25"/>
  <c r="B40" i="25"/>
  <c r="C40" i="25"/>
  <c r="D40" i="25"/>
  <c r="E40" i="25"/>
  <c r="F40" i="25"/>
  <c r="G40" i="25"/>
  <c r="C41" i="25"/>
  <c r="D41" i="25"/>
  <c r="E41" i="25"/>
  <c r="F41" i="25"/>
  <c r="G41" i="25"/>
  <c r="B42" i="25"/>
  <c r="C42" i="25"/>
  <c r="D42" i="25"/>
  <c r="E42" i="25"/>
  <c r="F42" i="25"/>
  <c r="G42" i="25"/>
  <c r="D46" i="25"/>
  <c r="E46" i="25"/>
  <c r="C47" i="25"/>
  <c r="D47" i="25"/>
  <c r="E47" i="25"/>
  <c r="F47" i="25"/>
  <c r="G47" i="25"/>
  <c r="H47" i="25"/>
  <c r="I47" i="25"/>
  <c r="B49" i="25"/>
  <c r="C49" i="25"/>
  <c r="D49" i="25"/>
  <c r="E49" i="25"/>
  <c r="F49" i="25"/>
  <c r="G49" i="25"/>
  <c r="C50" i="25"/>
  <c r="D50" i="25"/>
  <c r="E50" i="25"/>
  <c r="F50" i="25"/>
  <c r="G50" i="25"/>
  <c r="B51" i="25"/>
  <c r="C51" i="25"/>
  <c r="D51" i="25"/>
  <c r="E51" i="25"/>
  <c r="F51" i="25"/>
  <c r="G51" i="25"/>
  <c r="D55" i="25"/>
  <c r="E55" i="25"/>
  <c r="C56" i="25"/>
  <c r="D56" i="25"/>
  <c r="E56" i="25"/>
  <c r="F56" i="25"/>
  <c r="G56" i="25"/>
  <c r="H56" i="25"/>
  <c r="I56" i="25"/>
  <c r="B58" i="25"/>
  <c r="C58" i="25"/>
  <c r="D58" i="25"/>
  <c r="E58" i="25"/>
  <c r="F58" i="25"/>
  <c r="G58" i="25"/>
  <c r="C59" i="25"/>
  <c r="D59" i="25"/>
  <c r="E59" i="25"/>
  <c r="F59" i="25"/>
  <c r="G59" i="25"/>
  <c r="B60" i="25"/>
  <c r="C60" i="25"/>
  <c r="D60" i="25"/>
  <c r="E60" i="25"/>
  <c r="F60" i="25"/>
  <c r="G60" i="25"/>
  <c r="B64" i="25"/>
  <c r="C64" i="25"/>
  <c r="D64" i="25"/>
  <c r="E64" i="25"/>
  <c r="F64" i="25"/>
  <c r="G64" i="25"/>
  <c r="B65" i="25"/>
  <c r="C65" i="25"/>
  <c r="D65" i="25"/>
  <c r="E65" i="25"/>
  <c r="F65" i="25"/>
  <c r="G65" i="25"/>
  <c r="B66" i="25"/>
  <c r="C66" i="25"/>
  <c r="D66" i="25"/>
  <c r="E66" i="25"/>
  <c r="F66" i="25"/>
  <c r="G66" i="25"/>
  <c r="B70" i="25"/>
  <c r="B71" i="25"/>
  <c r="B72" i="25"/>
  <c r="B73" i="25"/>
  <c r="B74" i="25"/>
  <c r="B75" i="25"/>
  <c r="B76" i="25"/>
  <c r="C6" i="12"/>
  <c r="D6" i="12"/>
  <c r="E6" i="12"/>
  <c r="C8" i="12"/>
  <c r="D8" i="12"/>
  <c r="E8" i="12"/>
  <c r="C10" i="12"/>
  <c r="D10" i="12"/>
  <c r="E10" i="12"/>
  <c r="C13" i="12"/>
  <c r="C14" i="12"/>
  <c r="D14" i="12"/>
  <c r="E14" i="12"/>
  <c r="C15" i="12"/>
  <c r="D15" i="12"/>
  <c r="E15" i="12"/>
  <c r="C16" i="12"/>
  <c r="D16" i="12"/>
  <c r="E16" i="12"/>
  <c r="C17" i="12"/>
  <c r="D17" i="12"/>
  <c r="E17" i="12"/>
  <c r="C18" i="12"/>
  <c r="D18" i="12"/>
  <c r="E18" i="12"/>
  <c r="C19" i="12"/>
  <c r="D19" i="12"/>
  <c r="E19" i="12"/>
  <c r="C20" i="12"/>
  <c r="D20" i="12"/>
  <c r="E20" i="12"/>
  <c r="G20" i="12"/>
  <c r="C22" i="12"/>
  <c r="D22" i="12"/>
  <c r="E22" i="12"/>
  <c r="E25" i="12"/>
  <c r="C28" i="12"/>
  <c r="D28" i="12"/>
  <c r="E28" i="12"/>
  <c r="B30" i="12"/>
  <c r="B32" i="12"/>
  <c r="C36" i="12"/>
  <c r="D36" i="12"/>
  <c r="E36" i="12"/>
  <c r="B38" i="12"/>
  <c r="B40" i="12"/>
  <c r="C6" i="11"/>
  <c r="D6" i="11"/>
  <c r="E6" i="11"/>
  <c r="C8" i="11"/>
  <c r="D8" i="11"/>
  <c r="E8" i="11"/>
  <c r="C10" i="11"/>
  <c r="D10" i="11"/>
  <c r="E10" i="11"/>
  <c r="C13" i="11"/>
  <c r="D13" i="11"/>
  <c r="E13" i="11"/>
  <c r="C14" i="11"/>
  <c r="D14" i="11"/>
  <c r="E14" i="11"/>
  <c r="C15" i="11"/>
  <c r="D15" i="11"/>
  <c r="E15" i="11"/>
  <c r="C16" i="11"/>
  <c r="D16" i="11"/>
  <c r="E16" i="11"/>
  <c r="C17" i="11"/>
  <c r="D17" i="11"/>
  <c r="E17" i="11"/>
  <c r="C18" i="11"/>
  <c r="D18" i="11"/>
  <c r="E18" i="11"/>
  <c r="C19" i="11"/>
  <c r="D19" i="11"/>
  <c r="E19" i="11"/>
  <c r="C20" i="11"/>
  <c r="D20" i="11"/>
  <c r="E20" i="11"/>
  <c r="G20" i="11"/>
  <c r="C22" i="11"/>
  <c r="D22" i="11"/>
  <c r="E22" i="11"/>
  <c r="E25" i="11"/>
  <c r="C28" i="11"/>
  <c r="D28" i="11"/>
  <c r="E28" i="11"/>
  <c r="B30" i="11"/>
  <c r="B32" i="11"/>
  <c r="C36" i="11"/>
  <c r="D36" i="11"/>
  <c r="E36" i="11"/>
  <c r="B38" i="11"/>
  <c r="B40" i="11"/>
  <c r="H6" i="24"/>
  <c r="B7" i="24"/>
  <c r="C7" i="24"/>
  <c r="D7" i="24"/>
  <c r="E7" i="24"/>
  <c r="F7" i="24"/>
  <c r="G7" i="24"/>
  <c r="H7" i="24"/>
  <c r="I7" i="24"/>
  <c r="J7" i="24"/>
  <c r="K7" i="24"/>
  <c r="L7" i="24"/>
  <c r="M7" i="24"/>
  <c r="N7" i="24"/>
  <c r="O7" i="24"/>
  <c r="P7" i="24"/>
  <c r="Q7" i="24"/>
  <c r="R7" i="24"/>
  <c r="S7" i="24"/>
  <c r="T7" i="24"/>
  <c r="U7" i="24"/>
  <c r="V7" i="24"/>
  <c r="W7" i="24"/>
  <c r="X7" i="24"/>
  <c r="Y7" i="24"/>
  <c r="Z7" i="24"/>
  <c r="AA7" i="24"/>
  <c r="AB7" i="24"/>
  <c r="AC7" i="24"/>
  <c r="AD7" i="24"/>
  <c r="AE7" i="24"/>
  <c r="AF7" i="24"/>
  <c r="AG7" i="24"/>
  <c r="AH7" i="24"/>
  <c r="AI7" i="24"/>
  <c r="AJ7" i="24"/>
  <c r="AK7" i="24"/>
  <c r="AL7" i="24"/>
  <c r="I9" i="24"/>
  <c r="J9" i="24"/>
  <c r="K9" i="24"/>
  <c r="L9" i="24"/>
  <c r="M9" i="24"/>
  <c r="N9" i="24"/>
  <c r="O9" i="24"/>
  <c r="P9" i="24"/>
  <c r="Q9" i="24"/>
  <c r="R9" i="24"/>
  <c r="S9" i="24"/>
  <c r="T9" i="24"/>
  <c r="U9" i="24"/>
  <c r="V9" i="24"/>
  <c r="W9" i="24"/>
  <c r="X9" i="24"/>
  <c r="Y9" i="24"/>
  <c r="Z9" i="24"/>
  <c r="AA9" i="24"/>
  <c r="AB9" i="24"/>
  <c r="AC9" i="24"/>
  <c r="AD9" i="24"/>
  <c r="AE9" i="24"/>
  <c r="AF9" i="24"/>
  <c r="AG9" i="24"/>
  <c r="AH9" i="24"/>
  <c r="AI9" i="24"/>
  <c r="AJ9" i="24"/>
  <c r="AK9" i="24"/>
  <c r="AL9" i="24"/>
  <c r="B12" i="24"/>
  <c r="C12" i="24"/>
  <c r="D12" i="24"/>
  <c r="E12" i="24"/>
  <c r="F12" i="24"/>
  <c r="G12" i="24"/>
  <c r="H12" i="24"/>
  <c r="I12" i="24"/>
  <c r="J12" i="24"/>
  <c r="K12" i="24"/>
  <c r="L12" i="24"/>
  <c r="M12" i="24"/>
  <c r="N12" i="24"/>
  <c r="O12" i="24"/>
  <c r="P12" i="24"/>
  <c r="Q12" i="24"/>
  <c r="R12" i="24"/>
  <c r="S12" i="24"/>
  <c r="T12" i="24"/>
  <c r="U12" i="24"/>
  <c r="V12" i="24"/>
  <c r="W12" i="24"/>
  <c r="X12" i="24"/>
  <c r="Y12" i="24"/>
  <c r="Z12" i="24"/>
  <c r="AA12" i="24"/>
  <c r="AB12" i="24"/>
  <c r="AC12" i="24"/>
  <c r="AD12" i="24"/>
  <c r="AE12" i="24"/>
  <c r="AF12" i="24"/>
  <c r="AG12" i="24"/>
  <c r="AH12" i="24"/>
  <c r="AI12" i="24"/>
  <c r="AJ12" i="24"/>
  <c r="AK12" i="24"/>
  <c r="AL12" i="24"/>
  <c r="B13" i="24"/>
  <c r="C13" i="24"/>
  <c r="D13" i="24"/>
  <c r="E13" i="24"/>
  <c r="F13" i="24"/>
  <c r="G13" i="24"/>
  <c r="H13" i="24"/>
  <c r="I13" i="24"/>
  <c r="J13" i="24"/>
  <c r="K13" i="24"/>
  <c r="L13" i="24"/>
  <c r="M13" i="24"/>
  <c r="N13" i="24"/>
  <c r="O13" i="24"/>
  <c r="P13" i="24"/>
  <c r="Q13" i="24"/>
  <c r="R13" i="24"/>
  <c r="S13" i="24"/>
  <c r="T13" i="24"/>
  <c r="U13" i="24"/>
  <c r="V13" i="24"/>
  <c r="W13" i="24"/>
  <c r="X13" i="24"/>
  <c r="Y13" i="24"/>
  <c r="Z13" i="24"/>
  <c r="AA13" i="24"/>
  <c r="AB13" i="24"/>
  <c r="AC13" i="24"/>
  <c r="AD13" i="24"/>
  <c r="AE13" i="24"/>
  <c r="AF13" i="24"/>
  <c r="AG13" i="24"/>
  <c r="AH13" i="24"/>
  <c r="AI13" i="24"/>
  <c r="AJ13" i="24"/>
  <c r="AK13" i="24"/>
  <c r="AL13" i="24"/>
  <c r="B14" i="24"/>
  <c r="C14" i="24"/>
  <c r="D14" i="24"/>
  <c r="E14" i="24"/>
  <c r="F14" i="24"/>
  <c r="G14" i="24"/>
  <c r="H14" i="24"/>
  <c r="I14" i="24"/>
  <c r="J14" i="24"/>
  <c r="K14" i="24"/>
  <c r="L14" i="24"/>
  <c r="M14" i="24"/>
  <c r="N14" i="24"/>
  <c r="O14" i="24"/>
  <c r="P14" i="24"/>
  <c r="Q14" i="24"/>
  <c r="R14" i="24"/>
  <c r="S14" i="24"/>
  <c r="T14" i="24"/>
  <c r="U14" i="24"/>
  <c r="V14" i="24"/>
  <c r="W14" i="24"/>
  <c r="X14" i="24"/>
  <c r="Y14" i="24"/>
  <c r="Z14" i="24"/>
  <c r="AA14" i="24"/>
  <c r="AB14" i="24"/>
  <c r="AC14" i="24"/>
  <c r="AD14" i="24"/>
  <c r="AE14" i="24"/>
  <c r="AF14" i="24"/>
  <c r="AG14" i="24"/>
  <c r="AH14" i="24"/>
  <c r="AI14" i="24"/>
  <c r="AJ14" i="24"/>
  <c r="AK14" i="24"/>
  <c r="AL14" i="24"/>
  <c r="B15" i="24"/>
  <c r="C15" i="24"/>
  <c r="D15" i="24"/>
  <c r="E15" i="24"/>
  <c r="F15" i="24"/>
  <c r="G15" i="24"/>
  <c r="H15" i="24"/>
  <c r="I15" i="24"/>
  <c r="J15" i="24"/>
  <c r="K15" i="24"/>
  <c r="L15" i="24"/>
  <c r="M15" i="24"/>
  <c r="N15" i="24"/>
  <c r="O15" i="24"/>
  <c r="P15" i="24"/>
  <c r="Q15" i="24"/>
  <c r="R15" i="24"/>
  <c r="S15" i="24"/>
  <c r="T15" i="24"/>
  <c r="U15" i="24"/>
  <c r="V15" i="24"/>
  <c r="W15" i="24"/>
  <c r="X15" i="24"/>
  <c r="Y15" i="24"/>
  <c r="Z15" i="24"/>
  <c r="AA15" i="24"/>
  <c r="AB15" i="24"/>
  <c r="AC15" i="24"/>
  <c r="AD15" i="24"/>
  <c r="AE15" i="24"/>
  <c r="AF15" i="24"/>
  <c r="AG15" i="24"/>
  <c r="AH15" i="24"/>
  <c r="AI15" i="24"/>
  <c r="AJ15" i="24"/>
  <c r="AK15" i="24"/>
  <c r="AL15" i="24"/>
  <c r="B17" i="24"/>
  <c r="C17" i="24"/>
  <c r="D17" i="24"/>
  <c r="E17" i="24"/>
  <c r="F17" i="24"/>
  <c r="G17" i="24"/>
  <c r="H17" i="24"/>
  <c r="I17" i="24"/>
  <c r="J17" i="24"/>
  <c r="K17" i="24"/>
  <c r="L17" i="24"/>
  <c r="M17" i="24"/>
  <c r="N17" i="24"/>
  <c r="O17" i="24"/>
  <c r="P17" i="24"/>
  <c r="Q17" i="24"/>
  <c r="R17" i="24"/>
  <c r="S17" i="24"/>
  <c r="T17" i="24"/>
  <c r="U17" i="24"/>
  <c r="V17" i="24"/>
  <c r="W17" i="24"/>
  <c r="X17" i="24"/>
  <c r="Y17" i="24"/>
  <c r="Z17" i="24"/>
  <c r="AA17" i="24"/>
  <c r="AB17" i="24"/>
  <c r="AC17" i="24"/>
  <c r="AD17" i="24"/>
  <c r="AE17" i="24"/>
  <c r="AF17" i="24"/>
  <c r="AG17" i="24"/>
  <c r="AH17" i="24"/>
  <c r="AI17" i="24"/>
  <c r="AJ17" i="24"/>
  <c r="AK17" i="24"/>
  <c r="AL17" i="24"/>
  <c r="B18" i="24"/>
  <c r="C18" i="24"/>
  <c r="D18" i="24"/>
  <c r="E18" i="24"/>
  <c r="F18" i="24"/>
  <c r="G18" i="24"/>
  <c r="H18" i="24"/>
  <c r="I18" i="24"/>
  <c r="J18" i="24"/>
  <c r="K18" i="24"/>
  <c r="L18" i="24"/>
  <c r="M18" i="24"/>
  <c r="N18" i="24"/>
  <c r="O18" i="24"/>
  <c r="P18" i="24"/>
  <c r="Q18" i="24"/>
  <c r="R18" i="24"/>
  <c r="S18" i="24"/>
  <c r="T18" i="24"/>
  <c r="U18" i="24"/>
  <c r="V18" i="24"/>
  <c r="W18" i="24"/>
  <c r="X18" i="24"/>
  <c r="Y18" i="24"/>
  <c r="Z18" i="24"/>
  <c r="AA18" i="24"/>
  <c r="AB18" i="24"/>
  <c r="AC18" i="24"/>
  <c r="AD18" i="24"/>
  <c r="AE18" i="24"/>
  <c r="AF18" i="24"/>
  <c r="AG18" i="24"/>
  <c r="AH18" i="24"/>
  <c r="AI18" i="24"/>
  <c r="AJ18" i="24"/>
  <c r="AK18" i="24"/>
  <c r="AL18" i="24"/>
  <c r="B19" i="24"/>
  <c r="C19" i="24"/>
  <c r="D19" i="24"/>
  <c r="E19" i="24"/>
  <c r="F19" i="24"/>
  <c r="G19" i="24"/>
  <c r="H19" i="24"/>
  <c r="I19" i="24"/>
  <c r="J19" i="24"/>
  <c r="K19" i="24"/>
  <c r="L19" i="24"/>
  <c r="M19" i="24"/>
  <c r="N19" i="24"/>
  <c r="O19" i="24"/>
  <c r="P19" i="24"/>
  <c r="Q19" i="24"/>
  <c r="R19" i="24"/>
  <c r="S19" i="24"/>
  <c r="T19" i="24"/>
  <c r="U19" i="24"/>
  <c r="V19" i="24"/>
  <c r="W19" i="24"/>
  <c r="X19" i="24"/>
  <c r="Y19" i="24"/>
  <c r="Z19" i="24"/>
  <c r="AA19" i="24"/>
  <c r="AB19" i="24"/>
  <c r="AC19" i="24"/>
  <c r="AD19" i="24"/>
  <c r="AE19" i="24"/>
  <c r="AF19" i="24"/>
  <c r="AG19" i="24"/>
  <c r="AH19" i="24"/>
  <c r="AI19" i="24"/>
  <c r="AJ19" i="24"/>
  <c r="AK19" i="24"/>
  <c r="AL19" i="24"/>
  <c r="B20" i="24"/>
  <c r="C20" i="24"/>
  <c r="D20" i="24"/>
  <c r="E20" i="24"/>
  <c r="F20" i="24"/>
  <c r="G20" i="24"/>
  <c r="H20" i="24"/>
  <c r="I20" i="24"/>
  <c r="J20" i="24"/>
  <c r="K20" i="24"/>
  <c r="L20" i="24"/>
  <c r="M20" i="24"/>
  <c r="N20" i="24"/>
  <c r="O20" i="24"/>
  <c r="P20" i="24"/>
  <c r="Q20" i="24"/>
  <c r="R20" i="24"/>
  <c r="S20" i="24"/>
  <c r="T20" i="24"/>
  <c r="U20" i="24"/>
  <c r="V20" i="24"/>
  <c r="W20" i="24"/>
  <c r="X20" i="24"/>
  <c r="Y20" i="24"/>
  <c r="Z20" i="24"/>
  <c r="AA20" i="24"/>
  <c r="AB20" i="24"/>
  <c r="AC20" i="24"/>
  <c r="AD20" i="24"/>
  <c r="AE20" i="24"/>
  <c r="AF20" i="24"/>
  <c r="AG20" i="24"/>
  <c r="AH20" i="24"/>
  <c r="AI20" i="24"/>
  <c r="AJ20" i="24"/>
  <c r="AK20" i="24"/>
  <c r="AL20" i="24"/>
  <c r="B22" i="24"/>
  <c r="C22" i="24"/>
  <c r="D22" i="24"/>
  <c r="E22" i="24"/>
  <c r="F22" i="24"/>
  <c r="G22" i="24"/>
  <c r="H22" i="24"/>
  <c r="I22" i="24"/>
  <c r="J22" i="24"/>
  <c r="K22" i="24"/>
  <c r="L22" i="24"/>
  <c r="M22" i="24"/>
  <c r="N22" i="24"/>
  <c r="O22" i="24"/>
  <c r="P22" i="24"/>
  <c r="Q22" i="24"/>
  <c r="R22" i="24"/>
  <c r="S22" i="24"/>
  <c r="T22" i="24"/>
  <c r="U22" i="24"/>
  <c r="V22" i="24"/>
  <c r="W22" i="24"/>
  <c r="X22" i="24"/>
  <c r="Y22" i="24"/>
  <c r="Z22" i="24"/>
  <c r="AA22" i="24"/>
  <c r="AB22" i="24"/>
  <c r="AC22" i="24"/>
  <c r="AD22" i="24"/>
  <c r="AE22" i="24"/>
  <c r="AF22" i="24"/>
  <c r="AG22" i="24"/>
  <c r="AH22" i="24"/>
  <c r="AI22" i="24"/>
  <c r="AJ22" i="24"/>
  <c r="AK22" i="24"/>
  <c r="AL22" i="24"/>
  <c r="B26" i="24"/>
  <c r="C26" i="24"/>
  <c r="D26" i="24"/>
  <c r="E26" i="24"/>
  <c r="F26" i="24"/>
  <c r="G26" i="24"/>
  <c r="H26" i="24"/>
  <c r="I26" i="24"/>
  <c r="J26" i="24"/>
  <c r="K26" i="24"/>
  <c r="L26" i="24"/>
  <c r="M26" i="24"/>
  <c r="N26" i="24"/>
  <c r="O26" i="24"/>
  <c r="P26" i="24"/>
  <c r="Q26" i="24"/>
  <c r="R26" i="24"/>
  <c r="S26" i="24"/>
  <c r="T26" i="24"/>
  <c r="U26" i="24"/>
  <c r="V26" i="24"/>
  <c r="W26" i="24"/>
  <c r="X26" i="24"/>
  <c r="Y26" i="24"/>
  <c r="Z26" i="24"/>
  <c r="AA26" i="24"/>
  <c r="AB26" i="24"/>
  <c r="AC26" i="24"/>
  <c r="AD26" i="24"/>
  <c r="AE26" i="24"/>
  <c r="AF26" i="24"/>
  <c r="AG26" i="24"/>
  <c r="AH26" i="24"/>
  <c r="AI26" i="24"/>
  <c r="AJ26" i="24"/>
  <c r="AK26" i="24"/>
  <c r="AL26" i="24"/>
  <c r="B27" i="24"/>
  <c r="C27" i="24"/>
  <c r="D27" i="24"/>
  <c r="E27" i="24"/>
  <c r="F27" i="24"/>
  <c r="G27" i="24"/>
  <c r="H27" i="24"/>
  <c r="I27" i="24"/>
  <c r="J27" i="24"/>
  <c r="K27" i="24"/>
  <c r="L27" i="24"/>
  <c r="M27" i="24"/>
  <c r="N27" i="24"/>
  <c r="O27" i="24"/>
  <c r="P27" i="24"/>
  <c r="Q27" i="24"/>
  <c r="R27" i="24"/>
  <c r="S27" i="24"/>
  <c r="T27" i="24"/>
  <c r="U27" i="24"/>
  <c r="V27" i="24"/>
  <c r="W27" i="24"/>
  <c r="X27" i="24"/>
  <c r="Y27" i="24"/>
  <c r="Z27" i="24"/>
  <c r="AA27" i="24"/>
  <c r="AB27" i="24"/>
  <c r="AC27" i="24"/>
  <c r="AD27" i="24"/>
  <c r="AE27" i="24"/>
  <c r="AF27" i="24"/>
  <c r="AG27" i="24"/>
  <c r="AH27" i="24"/>
  <c r="AI27" i="24"/>
  <c r="AJ27" i="24"/>
  <c r="AK27" i="24"/>
  <c r="AL27" i="24"/>
  <c r="B28" i="24"/>
  <c r="C28" i="24"/>
  <c r="D28" i="24"/>
  <c r="E28" i="24"/>
  <c r="F28" i="24"/>
  <c r="G28" i="24"/>
  <c r="H28" i="24"/>
  <c r="I28" i="24"/>
  <c r="J28" i="24"/>
  <c r="K28" i="24"/>
  <c r="L28" i="24"/>
  <c r="M28" i="24"/>
  <c r="N28" i="24"/>
  <c r="O28" i="24"/>
  <c r="P28" i="24"/>
  <c r="Q28" i="24"/>
  <c r="R28" i="24"/>
  <c r="S28" i="24"/>
  <c r="T28" i="24"/>
  <c r="U28" i="24"/>
  <c r="V28" i="24"/>
  <c r="W28" i="24"/>
  <c r="X28" i="24"/>
  <c r="Y28" i="24"/>
  <c r="Z28" i="24"/>
  <c r="AA28" i="24"/>
  <c r="AB28" i="24"/>
  <c r="AC28" i="24"/>
  <c r="AD28" i="24"/>
  <c r="AE28" i="24"/>
  <c r="AF28" i="24"/>
  <c r="AG28" i="24"/>
  <c r="AH28" i="24"/>
  <c r="AI28" i="24"/>
  <c r="AJ28" i="24"/>
  <c r="AK28" i="24"/>
  <c r="AL28" i="24"/>
  <c r="B30" i="24"/>
  <c r="C30" i="24"/>
  <c r="D30" i="24"/>
  <c r="E30" i="24"/>
  <c r="F30" i="24"/>
  <c r="G30" i="24"/>
  <c r="H30" i="24"/>
  <c r="I30" i="24"/>
  <c r="J30" i="24"/>
  <c r="K30" i="24"/>
  <c r="L30" i="24"/>
  <c r="M30" i="24"/>
  <c r="N30" i="24"/>
  <c r="O30" i="24"/>
  <c r="P30" i="24"/>
  <c r="Q30" i="24"/>
  <c r="R30" i="24"/>
  <c r="S30" i="24"/>
  <c r="T30" i="24"/>
  <c r="U30" i="24"/>
  <c r="V30" i="24"/>
  <c r="W30" i="24"/>
  <c r="X30" i="24"/>
  <c r="Y30" i="24"/>
  <c r="Z30" i="24"/>
  <c r="AA30" i="24"/>
  <c r="AB30" i="24"/>
  <c r="AC30" i="24"/>
  <c r="AD30" i="24"/>
  <c r="AE30" i="24"/>
  <c r="AF30" i="24"/>
  <c r="AG30" i="24"/>
  <c r="AH30" i="24"/>
  <c r="AI30" i="24"/>
  <c r="AJ30" i="24"/>
  <c r="AK30" i="24"/>
  <c r="AL30" i="24"/>
  <c r="B31" i="24"/>
  <c r="C31" i="24"/>
  <c r="D31" i="24"/>
  <c r="E31" i="24"/>
  <c r="F31" i="24"/>
  <c r="G31" i="24"/>
  <c r="H31" i="24"/>
  <c r="I31" i="24"/>
  <c r="J31" i="24"/>
  <c r="K31" i="24"/>
  <c r="L31" i="24"/>
  <c r="M31" i="24"/>
  <c r="N31" i="24"/>
  <c r="O31" i="24"/>
  <c r="P31" i="24"/>
  <c r="Q31" i="24"/>
  <c r="R31" i="24"/>
  <c r="S31" i="24"/>
  <c r="T31" i="24"/>
  <c r="U31" i="24"/>
  <c r="V31" i="24"/>
  <c r="W31" i="24"/>
  <c r="X31" i="24"/>
  <c r="Y31" i="24"/>
  <c r="Z31" i="24"/>
  <c r="AA31" i="24"/>
  <c r="AB31" i="24"/>
  <c r="AC31" i="24"/>
  <c r="AD31" i="24"/>
  <c r="AE31" i="24"/>
  <c r="AF31" i="24"/>
  <c r="AG31" i="24"/>
  <c r="AH31" i="24"/>
  <c r="AI31" i="24"/>
  <c r="AJ31" i="24"/>
  <c r="AK31" i="24"/>
  <c r="AL31" i="24"/>
  <c r="B32" i="24"/>
  <c r="C32" i="24"/>
  <c r="D32" i="24"/>
  <c r="E32" i="24"/>
  <c r="F32" i="24"/>
  <c r="G32" i="24"/>
  <c r="H32" i="24"/>
  <c r="I32" i="24"/>
  <c r="J32" i="24"/>
  <c r="K32" i="24"/>
  <c r="L32" i="24"/>
  <c r="M32" i="24"/>
  <c r="N32" i="24"/>
  <c r="O32" i="24"/>
  <c r="P32" i="24"/>
  <c r="Q32" i="24"/>
  <c r="R32" i="24"/>
  <c r="S32" i="24"/>
  <c r="T32" i="24"/>
  <c r="U32" i="24"/>
  <c r="V32" i="24"/>
  <c r="W32" i="24"/>
  <c r="X32" i="24"/>
  <c r="Y32" i="24"/>
  <c r="Z32" i="24"/>
  <c r="AA32" i="24"/>
  <c r="AB32" i="24"/>
  <c r="AC32" i="24"/>
  <c r="AD32" i="24"/>
  <c r="AE32" i="24"/>
  <c r="AF32" i="24"/>
  <c r="AG32" i="24"/>
  <c r="AH32" i="24"/>
  <c r="AI32" i="24"/>
  <c r="AJ32" i="24"/>
  <c r="AK32" i="24"/>
  <c r="AL32" i="24"/>
  <c r="B34" i="24"/>
  <c r="C34" i="24"/>
  <c r="D34" i="24"/>
  <c r="E34" i="24"/>
  <c r="F34" i="24"/>
  <c r="G34" i="24"/>
  <c r="H34" i="24"/>
  <c r="I34" i="24"/>
  <c r="J34" i="24"/>
  <c r="K34" i="24"/>
  <c r="L34" i="24"/>
  <c r="M34" i="24"/>
  <c r="N34" i="24"/>
  <c r="O34" i="24"/>
  <c r="P34" i="24"/>
  <c r="Q34" i="24"/>
  <c r="R34" i="24"/>
  <c r="S34" i="24"/>
  <c r="T34" i="24"/>
  <c r="U34" i="24"/>
  <c r="V34" i="24"/>
  <c r="W34" i="24"/>
  <c r="X34" i="24"/>
  <c r="Y34" i="24"/>
  <c r="Z34" i="24"/>
  <c r="AA34" i="24"/>
  <c r="AB34" i="24"/>
  <c r="AC34" i="24"/>
  <c r="AD34" i="24"/>
  <c r="AE34" i="24"/>
  <c r="AF34" i="24"/>
  <c r="AG34" i="24"/>
  <c r="AH34" i="24"/>
  <c r="AI34" i="24"/>
  <c r="AJ34" i="24"/>
  <c r="AK34" i="24"/>
  <c r="AL34" i="24"/>
  <c r="B35" i="24"/>
  <c r="C35" i="24"/>
  <c r="D35" i="24"/>
  <c r="E35" i="24"/>
  <c r="F35" i="24"/>
  <c r="G35" i="24"/>
  <c r="H35" i="24"/>
  <c r="I35" i="24"/>
  <c r="J35" i="24"/>
  <c r="K35" i="24"/>
  <c r="L35" i="24"/>
  <c r="M35" i="24"/>
  <c r="N35" i="24"/>
  <c r="O35" i="24"/>
  <c r="P35" i="24"/>
  <c r="Q35" i="24"/>
  <c r="R35" i="24"/>
  <c r="S35" i="24"/>
  <c r="T35" i="24"/>
  <c r="U35" i="24"/>
  <c r="V35" i="24"/>
  <c r="W35" i="24"/>
  <c r="X35" i="24"/>
  <c r="Y35" i="24"/>
  <c r="Z35" i="24"/>
  <c r="AA35" i="24"/>
  <c r="AB35" i="24"/>
  <c r="AC35" i="24"/>
  <c r="AD35" i="24"/>
  <c r="AE35" i="24"/>
  <c r="AF35" i="24"/>
  <c r="AG35" i="24"/>
  <c r="AH35" i="24"/>
  <c r="AI35" i="24"/>
  <c r="AJ35" i="24"/>
  <c r="AK35" i="24"/>
  <c r="AL35" i="24"/>
  <c r="B36" i="24"/>
  <c r="C36" i="24"/>
  <c r="D36" i="24"/>
  <c r="E36" i="24"/>
  <c r="F36" i="24"/>
  <c r="G36" i="24"/>
  <c r="H36" i="24"/>
  <c r="I36" i="24"/>
  <c r="J36" i="24"/>
  <c r="K36" i="24"/>
  <c r="L36" i="24"/>
  <c r="M36" i="24"/>
  <c r="N36" i="24"/>
  <c r="O36" i="24"/>
  <c r="P36" i="24"/>
  <c r="Q36" i="24"/>
  <c r="R36" i="24"/>
  <c r="S36" i="24"/>
  <c r="T36" i="24"/>
  <c r="U36" i="24"/>
  <c r="V36" i="24"/>
  <c r="W36" i="24"/>
  <c r="X36" i="24"/>
  <c r="Y36" i="24"/>
  <c r="Z36" i="24"/>
  <c r="AA36" i="24"/>
  <c r="AB36" i="24"/>
  <c r="AC36" i="24"/>
  <c r="AD36" i="24"/>
  <c r="AE36" i="24"/>
  <c r="AF36" i="24"/>
  <c r="AG36" i="24"/>
  <c r="AH36" i="24"/>
  <c r="AI36" i="24"/>
  <c r="AJ36" i="24"/>
  <c r="AK36" i="24"/>
  <c r="AL36" i="24"/>
  <c r="B38" i="24"/>
  <c r="C38" i="24"/>
  <c r="D38" i="24"/>
  <c r="E38" i="24"/>
  <c r="F38" i="24"/>
  <c r="G38" i="24"/>
  <c r="H38" i="24"/>
  <c r="I38" i="24"/>
  <c r="J38" i="24"/>
  <c r="K38" i="24"/>
  <c r="L38" i="24"/>
  <c r="M38" i="24"/>
  <c r="N38" i="24"/>
  <c r="O38" i="24"/>
  <c r="P38" i="24"/>
  <c r="Q38" i="24"/>
  <c r="R38" i="24"/>
  <c r="S38" i="24"/>
  <c r="T38" i="24"/>
  <c r="U38" i="24"/>
  <c r="V38" i="24"/>
  <c r="W38" i="24"/>
  <c r="X38" i="24"/>
  <c r="Y38" i="24"/>
  <c r="Z38" i="24"/>
  <c r="AA38" i="24"/>
  <c r="AB38" i="24"/>
  <c r="AC38" i="24"/>
  <c r="AD38" i="24"/>
  <c r="AE38" i="24"/>
  <c r="AF38" i="24"/>
  <c r="AG38" i="24"/>
  <c r="AH38" i="24"/>
  <c r="AI38" i="24"/>
  <c r="AJ38" i="24"/>
  <c r="AK38" i="24"/>
  <c r="AL38" i="24"/>
  <c r="E41" i="24"/>
  <c r="F41" i="24"/>
  <c r="G41" i="24"/>
  <c r="H41" i="24"/>
  <c r="I41" i="24"/>
  <c r="J41" i="24"/>
  <c r="K41" i="24"/>
  <c r="L41" i="24"/>
  <c r="M41" i="24"/>
  <c r="N41" i="24"/>
  <c r="O41" i="24"/>
  <c r="P41" i="24"/>
  <c r="Q41" i="24"/>
  <c r="R41" i="24"/>
  <c r="S41" i="24"/>
  <c r="T41" i="24"/>
  <c r="U41" i="24"/>
  <c r="V41" i="24"/>
  <c r="W41" i="24"/>
  <c r="X41" i="24"/>
  <c r="Y41" i="24"/>
  <c r="Z41" i="24"/>
  <c r="AA41" i="24"/>
  <c r="AB41" i="24"/>
  <c r="AC41" i="24"/>
  <c r="AD41" i="24"/>
  <c r="AE41" i="24"/>
  <c r="AF41" i="24"/>
  <c r="AG41" i="24"/>
  <c r="AH41" i="24"/>
  <c r="AI41" i="24"/>
  <c r="AJ41" i="24"/>
  <c r="AK41" i="24"/>
  <c r="AL41" i="24"/>
  <c r="G42" i="24"/>
  <c r="H42" i="24"/>
  <c r="I42" i="24"/>
  <c r="J42" i="24"/>
  <c r="K42" i="24"/>
  <c r="L42" i="24"/>
  <c r="M42" i="24"/>
  <c r="N42" i="24"/>
  <c r="O42" i="24"/>
  <c r="P42" i="24"/>
  <c r="Q42" i="24"/>
  <c r="R42" i="24"/>
  <c r="S42" i="24"/>
  <c r="T42" i="24"/>
  <c r="U42" i="24"/>
  <c r="V42" i="24"/>
  <c r="W42" i="24"/>
  <c r="X42" i="24"/>
  <c r="Y42" i="24"/>
  <c r="Z42" i="24"/>
  <c r="AA42" i="24"/>
  <c r="AB42" i="24"/>
  <c r="AC42" i="24"/>
  <c r="AD42" i="24"/>
  <c r="AE42" i="24"/>
  <c r="AF42" i="24"/>
  <c r="AG42" i="24"/>
  <c r="AH42" i="24"/>
  <c r="AI42" i="24"/>
  <c r="AJ42" i="24"/>
  <c r="AK42" i="24"/>
  <c r="AL42" i="24"/>
  <c r="G43" i="24"/>
  <c r="H43" i="24"/>
  <c r="I43" i="24"/>
  <c r="J43" i="24"/>
  <c r="K43" i="24"/>
  <c r="L43" i="24"/>
  <c r="M43" i="24"/>
  <c r="N43" i="24"/>
  <c r="O43" i="24"/>
  <c r="P43" i="24"/>
  <c r="Q43" i="24"/>
  <c r="R43" i="24"/>
  <c r="S43" i="24"/>
  <c r="T43" i="24"/>
  <c r="U43" i="24"/>
  <c r="V43" i="24"/>
  <c r="W43" i="24"/>
  <c r="X43" i="24"/>
  <c r="Y43" i="24"/>
  <c r="Z43" i="24"/>
  <c r="AA43" i="24"/>
  <c r="AB43" i="24"/>
  <c r="AC43" i="24"/>
  <c r="AD43" i="24"/>
  <c r="AE43" i="24"/>
  <c r="AF43" i="24"/>
  <c r="AG43" i="24"/>
  <c r="AH43" i="24"/>
  <c r="AI43" i="24"/>
  <c r="AJ43" i="24"/>
  <c r="AK43" i="24"/>
  <c r="AL43" i="24"/>
  <c r="E45" i="24"/>
  <c r="F45" i="24"/>
  <c r="G45" i="24"/>
  <c r="H45" i="24"/>
  <c r="I45" i="24"/>
  <c r="J45" i="24"/>
  <c r="K45" i="24"/>
  <c r="L45" i="24"/>
  <c r="M45" i="24"/>
  <c r="N45" i="24"/>
  <c r="O45" i="24"/>
  <c r="P45" i="24"/>
  <c r="Q45" i="24"/>
  <c r="R45" i="24"/>
  <c r="S45" i="24"/>
  <c r="T45" i="24"/>
  <c r="U45" i="24"/>
  <c r="V45" i="24"/>
  <c r="W45" i="24"/>
  <c r="X45" i="24"/>
  <c r="Y45" i="24"/>
  <c r="Z45" i="24"/>
  <c r="AA45" i="24"/>
  <c r="AB45" i="24"/>
  <c r="AC45" i="24"/>
  <c r="AD45" i="24"/>
  <c r="AE45" i="24"/>
  <c r="AF45" i="24"/>
  <c r="AG45" i="24"/>
  <c r="AH45" i="24"/>
  <c r="AI45" i="24"/>
  <c r="AJ45" i="24"/>
  <c r="AK45" i="24"/>
  <c r="AL45" i="24"/>
  <c r="F46" i="24"/>
  <c r="G46" i="24"/>
  <c r="H46" i="24"/>
  <c r="I46" i="24"/>
  <c r="J46" i="24"/>
  <c r="K46" i="24"/>
  <c r="L46" i="24"/>
  <c r="M46" i="24"/>
  <c r="N46" i="24"/>
  <c r="O46" i="24"/>
  <c r="P46" i="24"/>
  <c r="Q46" i="24"/>
  <c r="R46" i="24"/>
  <c r="S46" i="24"/>
  <c r="T46" i="24"/>
  <c r="U46" i="24"/>
  <c r="V46" i="24"/>
  <c r="W46" i="24"/>
  <c r="X46" i="24"/>
  <c r="Y46" i="24"/>
  <c r="Z46" i="24"/>
  <c r="AA46" i="24"/>
  <c r="AB46" i="24"/>
  <c r="AC46" i="24"/>
  <c r="AD46" i="24"/>
  <c r="AE46" i="24"/>
  <c r="AF46" i="24"/>
  <c r="AG46" i="24"/>
  <c r="AH46" i="24"/>
  <c r="AI46" i="24"/>
  <c r="AJ46" i="24"/>
  <c r="AK46" i="24"/>
  <c r="AL46" i="24"/>
  <c r="F47" i="24"/>
  <c r="G47" i="24"/>
  <c r="H47" i="24"/>
  <c r="I47" i="24"/>
  <c r="J47" i="24"/>
  <c r="K47" i="24"/>
  <c r="L47" i="24"/>
  <c r="M47" i="24"/>
  <c r="N47" i="24"/>
  <c r="O47" i="24"/>
  <c r="P47" i="24"/>
  <c r="Q47" i="24"/>
  <c r="R47" i="24"/>
  <c r="S47" i="24"/>
  <c r="T47" i="24"/>
  <c r="U47" i="24"/>
  <c r="V47" i="24"/>
  <c r="W47" i="24"/>
  <c r="X47" i="24"/>
  <c r="Y47" i="24"/>
  <c r="Z47" i="24"/>
  <c r="AA47" i="24"/>
  <c r="AB47" i="24"/>
  <c r="AC47" i="24"/>
  <c r="AD47" i="24"/>
  <c r="AE47" i="24"/>
  <c r="AF47" i="24"/>
  <c r="AG47" i="24"/>
  <c r="AH47" i="24"/>
  <c r="AI47" i="24"/>
  <c r="AJ47" i="24"/>
  <c r="AK47" i="24"/>
  <c r="AL47" i="24"/>
  <c r="E49" i="24"/>
  <c r="F49" i="24"/>
  <c r="G49" i="24"/>
  <c r="H49" i="24"/>
  <c r="I49" i="24"/>
  <c r="J49" i="24"/>
  <c r="K49" i="24"/>
  <c r="L49" i="24"/>
  <c r="M49" i="24"/>
  <c r="N49" i="24"/>
  <c r="O49" i="24"/>
  <c r="P49" i="24"/>
  <c r="Q49" i="24"/>
  <c r="R49" i="24"/>
  <c r="S49" i="24"/>
  <c r="T49" i="24"/>
  <c r="U49" i="24"/>
  <c r="V49" i="24"/>
  <c r="W49" i="24"/>
  <c r="X49" i="24"/>
  <c r="Y49" i="24"/>
  <c r="Z49" i="24"/>
  <c r="AA49" i="24"/>
  <c r="AB49" i="24"/>
  <c r="AC49" i="24"/>
  <c r="AD49" i="24"/>
  <c r="AE49" i="24"/>
  <c r="AF49" i="24"/>
  <c r="AG49" i="24"/>
  <c r="AH49" i="24"/>
  <c r="AI49" i="24"/>
  <c r="AJ49" i="24"/>
  <c r="AK49" i="24"/>
  <c r="AL49" i="24"/>
  <c r="F50" i="24"/>
  <c r="G50" i="24"/>
  <c r="H50" i="24"/>
  <c r="I50" i="24"/>
  <c r="J50" i="24"/>
  <c r="K50" i="24"/>
  <c r="L50" i="24"/>
  <c r="M50" i="24"/>
  <c r="N50" i="24"/>
  <c r="O50" i="24"/>
  <c r="P50" i="24"/>
  <c r="Q50" i="24"/>
  <c r="R50" i="24"/>
  <c r="S50" i="24"/>
  <c r="T50" i="24"/>
  <c r="U50" i="24"/>
  <c r="V50" i="24"/>
  <c r="W50" i="24"/>
  <c r="X50" i="24"/>
  <c r="Y50" i="24"/>
  <c r="Z50" i="24"/>
  <c r="AA50" i="24"/>
  <c r="AB50" i="24"/>
  <c r="AC50" i="24"/>
  <c r="AD50" i="24"/>
  <c r="AE50" i="24"/>
  <c r="AF50" i="24"/>
  <c r="AG50" i="24"/>
  <c r="AH50" i="24"/>
  <c r="AI50" i="24"/>
  <c r="AJ50" i="24"/>
  <c r="AK50" i="24"/>
  <c r="AL50" i="24"/>
  <c r="F51" i="24"/>
  <c r="G51" i="24"/>
  <c r="H51" i="24"/>
  <c r="I51" i="24"/>
  <c r="J51" i="24"/>
  <c r="K51" i="24"/>
  <c r="L51" i="24"/>
  <c r="M51" i="24"/>
  <c r="N51" i="24"/>
  <c r="O51" i="24"/>
  <c r="P51" i="24"/>
  <c r="Q51" i="24"/>
  <c r="R51" i="24"/>
  <c r="S51" i="24"/>
  <c r="T51" i="24"/>
  <c r="U51" i="24"/>
  <c r="V51" i="24"/>
  <c r="W51" i="24"/>
  <c r="X51" i="24"/>
  <c r="Y51" i="24"/>
  <c r="Z51" i="24"/>
  <c r="AA51" i="24"/>
  <c r="AB51" i="24"/>
  <c r="AC51" i="24"/>
  <c r="AD51" i="24"/>
  <c r="AE51" i="24"/>
  <c r="AF51" i="24"/>
  <c r="AG51" i="24"/>
  <c r="AH51" i="24"/>
  <c r="AI51" i="24"/>
  <c r="AJ51" i="24"/>
  <c r="AK51" i="24"/>
  <c r="AL51" i="24"/>
  <c r="B53" i="24"/>
  <c r="C53" i="24"/>
  <c r="D53" i="24"/>
  <c r="E53" i="24"/>
  <c r="F53" i="24"/>
  <c r="G53" i="24"/>
  <c r="H53" i="24"/>
  <c r="I53" i="24"/>
  <c r="J53" i="24"/>
  <c r="K53" i="24"/>
  <c r="L53" i="24"/>
  <c r="M53" i="24"/>
  <c r="N53" i="24"/>
  <c r="O53" i="24"/>
  <c r="P53" i="24"/>
  <c r="Q53" i="24"/>
  <c r="R53" i="24"/>
  <c r="S53" i="24"/>
  <c r="T53" i="24"/>
  <c r="U53" i="24"/>
  <c r="V53" i="24"/>
  <c r="W53" i="24"/>
  <c r="X53" i="24"/>
  <c r="Y53" i="24"/>
  <c r="Z53" i="24"/>
  <c r="AA53" i="24"/>
  <c r="AB53" i="24"/>
  <c r="AC53" i="24"/>
  <c r="AD53" i="24"/>
  <c r="AE53" i="24"/>
  <c r="AF53" i="24"/>
  <c r="AG53" i="24"/>
  <c r="AH53" i="24"/>
  <c r="AI53" i="24"/>
  <c r="AJ53" i="24"/>
  <c r="AK53" i="24"/>
  <c r="AL53" i="24"/>
  <c r="B55" i="24"/>
  <c r="C55" i="24"/>
  <c r="D55" i="24"/>
  <c r="E55" i="24"/>
  <c r="F55" i="24"/>
  <c r="G55" i="24"/>
  <c r="H55" i="24"/>
  <c r="I55" i="24"/>
  <c r="J55" i="24"/>
  <c r="K55" i="24"/>
  <c r="L55" i="24"/>
  <c r="M55" i="24"/>
  <c r="N55" i="24"/>
  <c r="O55" i="24"/>
  <c r="P55" i="24"/>
  <c r="Q55" i="24"/>
  <c r="R55" i="24"/>
  <c r="S55" i="24"/>
  <c r="T55" i="24"/>
  <c r="U55" i="24"/>
  <c r="V55" i="24"/>
  <c r="W55" i="24"/>
  <c r="X55" i="24"/>
  <c r="Y55" i="24"/>
  <c r="Z55" i="24"/>
  <c r="AA55" i="24"/>
  <c r="AB55" i="24"/>
  <c r="AC55" i="24"/>
  <c r="AD55" i="24"/>
  <c r="AE55" i="24"/>
  <c r="AF55" i="24"/>
  <c r="AG55" i="24"/>
  <c r="AH55" i="24"/>
  <c r="AI55" i="24"/>
  <c r="AJ55" i="24"/>
  <c r="AK55" i="24"/>
  <c r="AL55" i="24"/>
  <c r="B56" i="24"/>
  <c r="C56" i="24"/>
  <c r="D56" i="24"/>
  <c r="E56" i="24"/>
  <c r="F56" i="24"/>
  <c r="G56" i="24"/>
  <c r="H56" i="24"/>
  <c r="I56" i="24"/>
  <c r="J56" i="24"/>
  <c r="K56" i="24"/>
  <c r="L56" i="24"/>
  <c r="M56" i="24"/>
  <c r="N56" i="24"/>
  <c r="O56" i="24"/>
  <c r="P56" i="24"/>
  <c r="Q56" i="24"/>
  <c r="R56" i="24"/>
  <c r="S56" i="24"/>
  <c r="T56" i="24"/>
  <c r="U56" i="24"/>
  <c r="V56" i="24"/>
  <c r="W56" i="24"/>
  <c r="X56" i="24"/>
  <c r="Y56" i="24"/>
  <c r="Z56" i="24"/>
  <c r="AA56" i="24"/>
  <c r="AB56" i="24"/>
  <c r="AC56" i="24"/>
  <c r="AD56" i="24"/>
  <c r="AE56" i="24"/>
  <c r="AF56" i="24"/>
  <c r="AG56" i="24"/>
  <c r="AH56" i="24"/>
  <c r="AI56" i="24"/>
  <c r="AJ56" i="24"/>
  <c r="AK56" i="24"/>
  <c r="AL56" i="24"/>
  <c r="B64" i="24"/>
  <c r="C64" i="24"/>
  <c r="D64" i="24"/>
  <c r="E64" i="24"/>
  <c r="F64" i="24"/>
  <c r="G64" i="24"/>
  <c r="H64" i="24"/>
  <c r="I64" i="24"/>
  <c r="J64" i="24"/>
  <c r="B65" i="24"/>
  <c r="C65" i="24"/>
  <c r="D65" i="24"/>
  <c r="E65" i="24"/>
  <c r="F65" i="24"/>
  <c r="G65" i="24"/>
  <c r="H65" i="24"/>
  <c r="I65" i="24"/>
  <c r="J65" i="24"/>
  <c r="B66" i="24"/>
  <c r="C66" i="24"/>
  <c r="D66" i="24"/>
  <c r="E66" i="24"/>
  <c r="F66" i="24"/>
  <c r="G66" i="24"/>
  <c r="H66" i="24"/>
  <c r="I66" i="24"/>
  <c r="J66" i="24"/>
  <c r="B68" i="24"/>
  <c r="C68" i="24"/>
  <c r="D68" i="24"/>
  <c r="E68" i="24"/>
  <c r="F68" i="24"/>
  <c r="G68" i="24"/>
  <c r="H68" i="24"/>
  <c r="I68" i="24"/>
  <c r="J68" i="24"/>
  <c r="B69" i="24"/>
  <c r="C69" i="24"/>
  <c r="D69" i="24"/>
  <c r="E69" i="24"/>
  <c r="F69" i="24"/>
  <c r="G69" i="24"/>
  <c r="H69" i="24"/>
  <c r="I69" i="24"/>
  <c r="J69" i="24"/>
  <c r="B70" i="24"/>
  <c r="C70" i="24"/>
  <c r="D70" i="24"/>
  <c r="E70" i="24"/>
  <c r="F70" i="24"/>
  <c r="G70" i="24"/>
  <c r="H70" i="24"/>
  <c r="I70" i="24"/>
  <c r="J70" i="24"/>
  <c r="B71" i="24"/>
  <c r="C71" i="24"/>
  <c r="D71" i="24"/>
  <c r="E71" i="24"/>
  <c r="F71" i="24"/>
  <c r="G71" i="24"/>
  <c r="H71" i="24"/>
  <c r="I71" i="24"/>
  <c r="J71" i="24"/>
  <c r="B75" i="24"/>
  <c r="C75" i="24"/>
  <c r="D75" i="24"/>
  <c r="B76" i="24"/>
  <c r="C76" i="24"/>
  <c r="D76" i="24"/>
  <c r="B77" i="24"/>
  <c r="C77" i="24"/>
  <c r="D77" i="24"/>
  <c r="B79" i="24"/>
  <c r="C79" i="24"/>
  <c r="D79" i="24"/>
  <c r="B80" i="24"/>
  <c r="C80" i="24"/>
  <c r="D80" i="24"/>
  <c r="B81" i="24"/>
  <c r="C81" i="24"/>
  <c r="D81" i="24"/>
  <c r="B82" i="24"/>
  <c r="C82" i="24"/>
  <c r="D82" i="24"/>
  <c r="B86" i="24"/>
  <c r="C86" i="24"/>
  <c r="D86" i="24"/>
  <c r="B87" i="24"/>
  <c r="C87" i="24"/>
  <c r="D87" i="24"/>
  <c r="B88" i="24"/>
  <c r="C88" i="24"/>
  <c r="D88" i="24"/>
  <c r="B90" i="24"/>
  <c r="C90" i="24"/>
  <c r="D90" i="24"/>
  <c r="B91" i="24"/>
  <c r="C91" i="24"/>
  <c r="D91" i="24"/>
  <c r="B92" i="24"/>
  <c r="C92" i="24"/>
  <c r="D92" i="24"/>
  <c r="B93" i="24"/>
  <c r="C93" i="24"/>
  <c r="D93" i="24"/>
  <c r="G10" i="15"/>
  <c r="H10" i="15"/>
  <c r="I10" i="15"/>
  <c r="J10" i="15"/>
  <c r="K10" i="15"/>
  <c r="L10" i="15"/>
  <c r="N10" i="15"/>
  <c r="O10" i="15"/>
  <c r="P10" i="15"/>
  <c r="Q10" i="15"/>
  <c r="R10" i="15"/>
  <c r="S10" i="15"/>
  <c r="G11" i="15"/>
  <c r="H11" i="15"/>
  <c r="I11" i="15"/>
  <c r="J11" i="15"/>
  <c r="K11" i="15"/>
  <c r="L11" i="15"/>
  <c r="N11" i="15"/>
  <c r="O11" i="15"/>
  <c r="P11" i="15"/>
  <c r="Q11" i="15"/>
  <c r="R11" i="15"/>
  <c r="S11" i="15"/>
  <c r="A12" i="15"/>
  <c r="G12" i="15"/>
  <c r="H12" i="15"/>
  <c r="I12" i="15"/>
  <c r="J12" i="15"/>
  <c r="K12" i="15"/>
  <c r="L12" i="15"/>
  <c r="N12" i="15"/>
  <c r="O12" i="15"/>
  <c r="P12" i="15"/>
  <c r="Q12" i="15"/>
  <c r="R12" i="15"/>
  <c r="S12" i="15"/>
  <c r="A13" i="15"/>
  <c r="G13" i="15"/>
  <c r="H13" i="15"/>
  <c r="I13" i="15"/>
  <c r="J13" i="15"/>
  <c r="K13" i="15"/>
  <c r="L13" i="15"/>
  <c r="N13" i="15"/>
  <c r="O13" i="15"/>
  <c r="P13" i="15"/>
  <c r="Q13" i="15"/>
  <c r="R13" i="15"/>
  <c r="S13" i="15"/>
  <c r="A14" i="15"/>
  <c r="G14" i="15"/>
  <c r="H14" i="15"/>
  <c r="I14" i="15"/>
  <c r="J14" i="15"/>
  <c r="K14" i="15"/>
  <c r="L14" i="15"/>
  <c r="N14" i="15"/>
  <c r="O14" i="15"/>
  <c r="P14" i="15"/>
  <c r="Q14" i="15"/>
  <c r="R14" i="15"/>
  <c r="S14" i="15"/>
  <c r="A15" i="15"/>
  <c r="G15" i="15"/>
  <c r="H15" i="15"/>
  <c r="I15" i="15"/>
  <c r="J15" i="15"/>
  <c r="K15" i="15"/>
  <c r="L15" i="15"/>
  <c r="N15" i="15"/>
  <c r="O15" i="15"/>
  <c r="P15" i="15"/>
  <c r="Q15" i="15"/>
  <c r="R15" i="15"/>
  <c r="S15" i="15"/>
  <c r="A16" i="15"/>
  <c r="G16" i="15"/>
  <c r="H16" i="15"/>
  <c r="I16" i="15"/>
  <c r="J16" i="15"/>
  <c r="K16" i="15"/>
  <c r="L16" i="15"/>
  <c r="N16" i="15"/>
  <c r="O16" i="15"/>
  <c r="P16" i="15"/>
  <c r="Q16" i="15"/>
  <c r="R16" i="15"/>
  <c r="S16" i="15"/>
  <c r="A17" i="15"/>
  <c r="G17" i="15"/>
  <c r="H17" i="15"/>
  <c r="I17" i="15"/>
  <c r="J17" i="15"/>
  <c r="K17" i="15"/>
  <c r="L17" i="15"/>
  <c r="N17" i="15"/>
  <c r="O17" i="15"/>
  <c r="P17" i="15"/>
  <c r="Q17" i="15"/>
  <c r="R17" i="15"/>
  <c r="S17" i="15"/>
  <c r="A18" i="15"/>
  <c r="G18" i="15"/>
  <c r="H18" i="15"/>
  <c r="I18" i="15"/>
  <c r="J18" i="15"/>
  <c r="K18" i="15"/>
  <c r="L18" i="15"/>
  <c r="N18" i="15"/>
  <c r="O18" i="15"/>
  <c r="P18" i="15"/>
  <c r="Q18" i="15"/>
  <c r="R18" i="15"/>
  <c r="S18" i="15"/>
  <c r="A19" i="15"/>
  <c r="G19" i="15"/>
  <c r="H19" i="15"/>
  <c r="I19" i="15"/>
  <c r="J19" i="15"/>
  <c r="K19" i="15"/>
  <c r="L19" i="15"/>
  <c r="N19" i="15"/>
  <c r="O19" i="15"/>
  <c r="P19" i="15"/>
  <c r="Q19" i="15"/>
  <c r="R19" i="15"/>
  <c r="S19" i="15"/>
  <c r="A20" i="15"/>
  <c r="G20" i="15"/>
  <c r="H20" i="15"/>
  <c r="I20" i="15"/>
  <c r="J20" i="15"/>
  <c r="K20" i="15"/>
  <c r="L20" i="15"/>
  <c r="N20" i="15"/>
  <c r="O20" i="15"/>
  <c r="P20" i="15"/>
  <c r="Q20" i="15"/>
  <c r="R20" i="15"/>
  <c r="S20" i="15"/>
  <c r="A21" i="15"/>
  <c r="G21" i="15"/>
  <c r="H21" i="15"/>
  <c r="I21" i="15"/>
  <c r="J21" i="15"/>
  <c r="K21" i="15"/>
  <c r="L21" i="15"/>
  <c r="N21" i="15"/>
  <c r="O21" i="15"/>
  <c r="P21" i="15"/>
  <c r="Q21" i="15"/>
  <c r="R21" i="15"/>
  <c r="S21" i="15"/>
  <c r="A22" i="15"/>
  <c r="G22" i="15"/>
  <c r="H22" i="15"/>
  <c r="I22" i="15"/>
  <c r="J22" i="15"/>
  <c r="K22" i="15"/>
  <c r="L22" i="15"/>
  <c r="N22" i="15"/>
  <c r="O22" i="15"/>
  <c r="P22" i="15"/>
  <c r="Q22" i="15"/>
  <c r="R22" i="15"/>
  <c r="S22" i="15"/>
  <c r="A23" i="15"/>
  <c r="G23" i="15"/>
  <c r="H23" i="15"/>
  <c r="I23" i="15"/>
  <c r="J23" i="15"/>
  <c r="K23" i="15"/>
  <c r="L23" i="15"/>
  <c r="N23" i="15"/>
  <c r="O23" i="15"/>
  <c r="P23" i="15"/>
  <c r="Q23" i="15"/>
  <c r="R23" i="15"/>
  <c r="S23" i="15"/>
  <c r="A24" i="15"/>
  <c r="G24" i="15"/>
  <c r="H24" i="15"/>
  <c r="I24" i="15"/>
  <c r="J24" i="15"/>
  <c r="K24" i="15"/>
  <c r="L24" i="15"/>
  <c r="N24" i="15"/>
  <c r="O24" i="15"/>
  <c r="P24" i="15"/>
  <c r="Q24" i="15"/>
  <c r="R24" i="15"/>
  <c r="S24" i="15"/>
  <c r="A25" i="15"/>
  <c r="G25" i="15"/>
  <c r="H25" i="15"/>
  <c r="I25" i="15"/>
  <c r="J25" i="15"/>
  <c r="K25" i="15"/>
  <c r="L25" i="15"/>
  <c r="N25" i="15"/>
  <c r="O25" i="15"/>
  <c r="P25" i="15"/>
  <c r="Q25" i="15"/>
  <c r="R25" i="15"/>
  <c r="S25" i="15"/>
  <c r="A26" i="15"/>
  <c r="G26" i="15"/>
  <c r="H26" i="15"/>
  <c r="I26" i="15"/>
  <c r="J26" i="15"/>
  <c r="K26" i="15"/>
  <c r="L26" i="15"/>
  <c r="N26" i="15"/>
  <c r="O26" i="15"/>
  <c r="P26" i="15"/>
  <c r="Q26" i="15"/>
  <c r="R26" i="15"/>
  <c r="S26" i="15"/>
  <c r="A27" i="15"/>
  <c r="G27" i="15"/>
  <c r="H27" i="15"/>
  <c r="I27" i="15"/>
  <c r="J27" i="15"/>
  <c r="K27" i="15"/>
  <c r="L27" i="15"/>
  <c r="N27" i="15"/>
  <c r="O27" i="15"/>
  <c r="P27" i="15"/>
  <c r="Q27" i="15"/>
  <c r="R27" i="15"/>
  <c r="S27" i="15"/>
  <c r="A28" i="15"/>
  <c r="G28" i="15"/>
  <c r="H28" i="15"/>
  <c r="I28" i="15"/>
  <c r="J28" i="15"/>
  <c r="K28" i="15"/>
  <c r="L28" i="15"/>
  <c r="N28" i="15"/>
  <c r="O28" i="15"/>
  <c r="P28" i="15"/>
  <c r="Q28" i="15"/>
  <c r="R28" i="15"/>
  <c r="S28" i="15"/>
  <c r="A29" i="15"/>
  <c r="G29" i="15"/>
  <c r="H29" i="15"/>
  <c r="I29" i="15"/>
  <c r="J29" i="15"/>
  <c r="K29" i="15"/>
  <c r="L29" i="15"/>
  <c r="N29" i="15"/>
  <c r="O29" i="15"/>
  <c r="P29" i="15"/>
  <c r="Q29" i="15"/>
  <c r="R29" i="15"/>
  <c r="S29" i="15"/>
  <c r="A30" i="15"/>
  <c r="G30" i="15"/>
  <c r="H30" i="15"/>
  <c r="I30" i="15"/>
  <c r="J30" i="15"/>
  <c r="K30" i="15"/>
  <c r="L30" i="15"/>
  <c r="N30" i="15"/>
  <c r="O30" i="15"/>
  <c r="P30" i="15"/>
  <c r="Q30" i="15"/>
  <c r="R30" i="15"/>
  <c r="S30" i="15"/>
  <c r="A31" i="15"/>
  <c r="G31" i="15"/>
  <c r="H31" i="15"/>
  <c r="I31" i="15"/>
  <c r="J31" i="15"/>
  <c r="K31" i="15"/>
  <c r="L31" i="15"/>
  <c r="N31" i="15"/>
  <c r="O31" i="15"/>
  <c r="P31" i="15"/>
  <c r="Q31" i="15"/>
  <c r="R31" i="15"/>
  <c r="S31" i="15"/>
  <c r="A32" i="15"/>
  <c r="G32" i="15"/>
  <c r="H32" i="15"/>
  <c r="I32" i="15"/>
  <c r="J32" i="15"/>
  <c r="K32" i="15"/>
  <c r="L32" i="15"/>
  <c r="N32" i="15"/>
  <c r="O32" i="15"/>
  <c r="P32" i="15"/>
  <c r="Q32" i="15"/>
  <c r="R32" i="15"/>
  <c r="S32" i="15"/>
  <c r="A33" i="15"/>
  <c r="G33" i="15"/>
  <c r="H33" i="15"/>
  <c r="I33" i="15"/>
  <c r="J33" i="15"/>
  <c r="K33" i="15"/>
  <c r="L33" i="15"/>
  <c r="N33" i="15"/>
  <c r="O33" i="15"/>
  <c r="P33" i="15"/>
  <c r="Q33" i="15"/>
  <c r="R33" i="15"/>
  <c r="S33" i="15"/>
  <c r="A34" i="15"/>
  <c r="G34" i="15"/>
  <c r="H34" i="15"/>
  <c r="I34" i="15"/>
  <c r="J34" i="15"/>
  <c r="K34" i="15"/>
  <c r="L34" i="15"/>
  <c r="N34" i="15"/>
  <c r="O34" i="15"/>
  <c r="P34" i="15"/>
  <c r="Q34" i="15"/>
  <c r="R34" i="15"/>
  <c r="S34" i="15"/>
  <c r="A35" i="15"/>
  <c r="G35" i="15"/>
  <c r="H35" i="15"/>
  <c r="I35" i="15"/>
  <c r="J35" i="15"/>
  <c r="K35" i="15"/>
  <c r="L35" i="15"/>
  <c r="N35" i="15"/>
  <c r="O35" i="15"/>
  <c r="P35" i="15"/>
  <c r="Q35" i="15"/>
  <c r="R35" i="15"/>
  <c r="S35" i="15"/>
  <c r="K8" i="2"/>
  <c r="L8" i="2"/>
  <c r="M8" i="2"/>
  <c r="B9" i="2"/>
  <c r="H9" i="2"/>
  <c r="A10" i="2"/>
  <c r="B10" i="2"/>
  <c r="D10" i="2"/>
  <c r="H10" i="2"/>
  <c r="B11" i="2"/>
  <c r="H11" i="2"/>
  <c r="K11" i="2"/>
  <c r="L11" i="2"/>
  <c r="M11" i="2"/>
  <c r="N11" i="2"/>
  <c r="O11" i="2"/>
  <c r="P11" i="2"/>
  <c r="Q11" i="2"/>
  <c r="K12" i="2"/>
  <c r="L12" i="2"/>
  <c r="M12" i="2"/>
  <c r="N12" i="2"/>
  <c r="O12" i="2"/>
  <c r="P12" i="2"/>
  <c r="Q12" i="2"/>
  <c r="T12" i="2"/>
  <c r="W12" i="2"/>
  <c r="X12" i="2"/>
  <c r="B13" i="2"/>
  <c r="A14" i="2"/>
  <c r="B14" i="2"/>
  <c r="K14" i="2"/>
  <c r="K14" i="2" a="1"/>
  <c r="L14" i="2"/>
  <c r="L14" i="2" a="1"/>
  <c r="M14" i="2"/>
  <c r="M14" i="2" a="1"/>
  <c r="N14" i="2"/>
  <c r="N14" i="2" a="1"/>
  <c r="O14" i="2"/>
  <c r="O14" i="2" a="1"/>
  <c r="P14" i="2"/>
  <c r="P14" i="2" a="1"/>
  <c r="Q14" i="2"/>
  <c r="Q14" i="2" a="1"/>
  <c r="K15" i="2"/>
  <c r="L15" i="2"/>
  <c r="M15" i="2"/>
  <c r="N15" i="2"/>
  <c r="O15" i="2"/>
  <c r="P15" i="2"/>
  <c r="Q15" i="2"/>
  <c r="K16" i="2"/>
  <c r="L16" i="2"/>
  <c r="M16" i="2"/>
  <c r="N16" i="2"/>
  <c r="O16" i="2"/>
  <c r="P16" i="2"/>
  <c r="Q16" i="2"/>
  <c r="D19" i="2"/>
  <c r="F19" i="2"/>
  <c r="B20" i="2"/>
  <c r="D20" i="2"/>
  <c r="F20" i="2"/>
  <c r="B24" i="2"/>
  <c r="B25" i="2"/>
  <c r="F25" i="2"/>
  <c r="B27" i="2"/>
  <c r="B28" i="2"/>
  <c r="C28" i="2"/>
  <c r="B82" i="2"/>
  <c r="B83" i="2"/>
  <c r="B84" i="2"/>
  <c r="B85" i="2"/>
  <c r="B88" i="2"/>
  <c r="B89" i="2"/>
  <c r="B90" i="2"/>
  <c r="B91" i="2"/>
  <c r="B92" i="2"/>
  <c r="B93" i="2"/>
  <c r="B94" i="2"/>
  <c r="B97" i="2"/>
  <c r="B98" i="2"/>
  <c r="B101" i="2"/>
  <c r="C101" i="2"/>
  <c r="D101" i="2"/>
  <c r="B102" i="2"/>
  <c r="C102" i="2"/>
  <c r="D102" i="2"/>
  <c r="B103" i="2"/>
  <c r="C103" i="2"/>
  <c r="D103" i="2"/>
  <c r="B104" i="2"/>
  <c r="C104" i="2"/>
  <c r="D104" i="2"/>
  <c r="B105" i="2"/>
  <c r="C105" i="2"/>
  <c r="D105" i="2"/>
  <c r="B106" i="2"/>
  <c r="C106" i="2"/>
  <c r="D106" i="2"/>
  <c r="B107" i="2"/>
  <c r="C107" i="2"/>
  <c r="D107" i="2"/>
  <c r="C6" i="13"/>
  <c r="D6" i="13"/>
  <c r="E6" i="13"/>
  <c r="C8" i="13"/>
  <c r="D8" i="13"/>
  <c r="E8" i="13"/>
  <c r="C10" i="13"/>
  <c r="D10" i="13"/>
  <c r="E10" i="13"/>
  <c r="C13" i="13"/>
  <c r="C14" i="13"/>
  <c r="D14" i="13"/>
  <c r="E14" i="13"/>
  <c r="C15" i="13"/>
  <c r="D15" i="13"/>
  <c r="E15" i="13"/>
  <c r="C16" i="13"/>
  <c r="D16" i="13"/>
  <c r="E16" i="13"/>
  <c r="C17" i="13"/>
  <c r="D17" i="13"/>
  <c r="E17" i="13"/>
  <c r="C18" i="13"/>
  <c r="D18" i="13"/>
  <c r="E18" i="13"/>
  <c r="C19" i="13"/>
  <c r="D19" i="13"/>
  <c r="E19" i="13"/>
  <c r="C20" i="13"/>
  <c r="D20" i="13"/>
  <c r="E20" i="13"/>
  <c r="G20" i="13"/>
  <c r="C22" i="13"/>
  <c r="D22" i="13"/>
  <c r="E22" i="13"/>
  <c r="E25" i="13"/>
  <c r="C28" i="13"/>
  <c r="D28" i="13"/>
  <c r="E28" i="13"/>
  <c r="B30" i="13"/>
  <c r="B32" i="13"/>
  <c r="C36" i="13"/>
  <c r="D36" i="13"/>
  <c r="E36" i="13"/>
  <c r="B38" i="13"/>
  <c r="B40" i="13"/>
  <c r="C6" i="14"/>
  <c r="D6" i="14"/>
  <c r="E6" i="14"/>
  <c r="C8" i="14"/>
  <c r="D8" i="14"/>
  <c r="E8" i="14"/>
  <c r="C10" i="14"/>
  <c r="D10" i="14"/>
  <c r="E10" i="14"/>
  <c r="C13" i="14"/>
  <c r="C14" i="14"/>
  <c r="D14" i="14"/>
  <c r="E14" i="14"/>
  <c r="C15" i="14"/>
  <c r="D15" i="14"/>
  <c r="E15" i="14"/>
  <c r="C16" i="14"/>
  <c r="D16" i="14"/>
  <c r="E16" i="14"/>
  <c r="C17" i="14"/>
  <c r="D17" i="14"/>
  <c r="E17" i="14"/>
  <c r="C18" i="14"/>
  <c r="D18" i="14"/>
  <c r="E18" i="14"/>
  <c r="C19" i="14"/>
  <c r="D19" i="14"/>
  <c r="E19" i="14"/>
  <c r="C20" i="14"/>
  <c r="D20" i="14"/>
  <c r="E20" i="14"/>
  <c r="G20" i="14"/>
  <c r="C22" i="14"/>
  <c r="D22" i="14"/>
  <c r="E22" i="14"/>
  <c r="E25" i="14"/>
  <c r="C28" i="14"/>
  <c r="D28" i="14"/>
  <c r="E28" i="14"/>
  <c r="B30" i="14"/>
  <c r="B32" i="14"/>
  <c r="C36" i="14"/>
  <c r="D36" i="14"/>
  <c r="E36" i="14"/>
  <c r="B38" i="14"/>
  <c r="B40" i="14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A492" authorId="0" shapeId="0">
      <text>
        <r>
          <rPr>
            <sz val="8"/>
            <color indexed="81"/>
            <rFont val="Tahoma"/>
          </rPr>
          <t>Depletion Sheets are driven off of Summary sheet so reflect CE share of each project</t>
        </r>
      </text>
    </comment>
  </commentList>
</comments>
</file>

<file path=xl/comments2.xml><?xml version="1.0" encoding="utf-8"?>
<comments xmlns="http://schemas.openxmlformats.org/spreadsheetml/2006/main">
  <authors>
    <author>A satisfied Microsoft Office user</author>
  </authors>
  <commentList>
    <comment ref="A434" authorId="0" shapeId="0">
      <text>
        <r>
          <rPr>
            <sz val="8"/>
            <color indexed="81"/>
            <rFont val="Tahoma"/>
          </rPr>
          <t>Depletion Sheets are driven off of Summary sheet so reflect CE share of each project</t>
        </r>
      </text>
    </comment>
  </commentList>
</comments>
</file>

<file path=xl/comments3.xml><?xml version="1.0" encoding="utf-8"?>
<comments xmlns="http://schemas.openxmlformats.org/spreadsheetml/2006/main">
  <authors>
    <author>A satisfied Microsoft Office user</author>
  </authors>
  <commentList>
    <comment ref="A434" authorId="0" shapeId="0">
      <text>
        <r>
          <rPr>
            <sz val="8"/>
            <color indexed="81"/>
            <rFont val="Tahoma"/>
          </rPr>
          <t>Depletion Sheets are driven off of Summary sheet so reflect CE share of each project</t>
        </r>
      </text>
    </comment>
  </commentList>
</comments>
</file>

<file path=xl/comments4.xml><?xml version="1.0" encoding="utf-8"?>
<comments xmlns="http://schemas.openxmlformats.org/spreadsheetml/2006/main">
  <authors>
    <author>A satisfied Microsoft Office user</author>
  </authors>
  <commentList>
    <comment ref="A434" authorId="0" shapeId="0">
      <text>
        <r>
          <rPr>
            <sz val="8"/>
            <color indexed="81"/>
            <rFont val="Tahoma"/>
          </rPr>
          <t>Depletion Sheets are driven off of Summary sheet so reflect CE share of each project</t>
        </r>
      </text>
    </comment>
  </commentList>
</comments>
</file>

<file path=xl/comments5.xml><?xml version="1.0" encoding="utf-8"?>
<comments xmlns="http://schemas.openxmlformats.org/spreadsheetml/2006/main">
  <authors>
    <author>A satisfied Microsoft Office user</author>
  </authors>
  <commentList>
    <comment ref="A434" authorId="0" shapeId="0">
      <text>
        <r>
          <rPr>
            <sz val="8"/>
            <color indexed="81"/>
            <rFont val="Tahoma"/>
          </rPr>
          <t>Depletion Sheets are driven off of Summary sheet so reflect CE share of each project</t>
        </r>
      </text>
    </comment>
  </commentList>
</comments>
</file>

<file path=xl/comments6.xml><?xml version="1.0" encoding="utf-8"?>
<comments xmlns="http://schemas.openxmlformats.org/spreadsheetml/2006/main">
  <authors>
    <author>A satisfied Microsoft Office user</author>
  </authors>
  <commentList>
    <comment ref="A434" authorId="0" shapeId="0">
      <text>
        <r>
          <rPr>
            <sz val="8"/>
            <color indexed="81"/>
            <rFont val="Tahoma"/>
          </rPr>
          <t>Depletion Sheets are driven off of Summary sheet so reflect CE share of each project</t>
        </r>
      </text>
    </comment>
  </commentList>
</comments>
</file>

<file path=xl/comments7.xml><?xml version="1.0" encoding="utf-8"?>
<comments xmlns="http://schemas.openxmlformats.org/spreadsheetml/2006/main">
  <authors>
    <author>A satisfied Microsoft Office user</author>
  </authors>
  <commentList>
    <comment ref="G7" authorId="0" shapeId="0">
      <text>
        <r>
          <rPr>
            <sz val="8"/>
            <color indexed="81"/>
            <rFont val="Tahoma"/>
          </rPr>
          <t>ect:
Average cost per turbine used due to different turbine types</t>
        </r>
      </text>
    </comment>
  </commentList>
</comments>
</file>

<file path=xl/sharedStrings.xml><?xml version="1.0" encoding="utf-8"?>
<sst xmlns="http://schemas.openxmlformats.org/spreadsheetml/2006/main" count="794" uniqueCount="336">
  <si>
    <t>TECHNICAL ASSUMPTIONS:</t>
  </si>
  <si>
    <t>1999 PROJECTS</t>
  </si>
  <si>
    <t>2000 PROJECTS</t>
  </si>
  <si>
    <t>Brownsville</t>
  </si>
  <si>
    <t>Caledonia</t>
  </si>
  <si>
    <t>New Albany</t>
  </si>
  <si>
    <t>Wheatland</t>
  </si>
  <si>
    <t>Wilton</t>
  </si>
  <si>
    <t>Number of Turbines</t>
  </si>
  <si>
    <t>Annual Operating Hours</t>
  </si>
  <si>
    <t>Annual Generation (MWh)</t>
  </si>
  <si>
    <t>Total</t>
  </si>
  <si>
    <t>Number of Starts per year</t>
  </si>
  <si>
    <t>Amount ('000 $)</t>
  </si>
  <si>
    <t>Spread (%)</t>
  </si>
  <si>
    <t>All In Coupon Rate (%)</t>
  </si>
  <si>
    <t>Major Maintenance &amp; Ongoing Capex</t>
  </si>
  <si>
    <t>Insurance</t>
  </si>
  <si>
    <t>('000 $)</t>
  </si>
  <si>
    <t>Expense</t>
  </si>
  <si>
    <t>EBITDA</t>
  </si>
  <si>
    <t>INCOME STATEMENT - WHEATLAND</t>
  </si>
  <si>
    <t>Starts/ yr</t>
  </si>
  <si>
    <t>Unit Cost per Start (1999 $)</t>
  </si>
  <si>
    <t>Major Maintenance Charge per Turbine per Start ($)</t>
  </si>
  <si>
    <t>Major Maintenance Charge ($000)</t>
  </si>
  <si>
    <t>501D5A</t>
  </si>
  <si>
    <t>GE7EA,GE7B</t>
  </si>
  <si>
    <t>501D5</t>
  </si>
  <si>
    <t>501F, 501FD</t>
  </si>
  <si>
    <t>INCOME STATEMENT - BROWNSVILLE</t>
  </si>
  <si>
    <t>INCOME STATEMENT - CALEDONIA</t>
  </si>
  <si>
    <t>INCOME STATEMENT - NEW ALBANY</t>
  </si>
  <si>
    <t>INCOME STATEMENT - GLEASON</t>
  </si>
  <si>
    <t>Gleason</t>
  </si>
  <si>
    <t>Capacity Revenue from Desk (Real $)</t>
  </si>
  <si>
    <t>Capacity Revenue from Desk (Nominal $)</t>
  </si>
  <si>
    <t>Net Equity Cashflow</t>
  </si>
  <si>
    <t>Weighted Average Cost of Capital</t>
  </si>
  <si>
    <t>Enterprise Value</t>
  </si>
  <si>
    <t>Debt</t>
  </si>
  <si>
    <t>Equity</t>
  </si>
  <si>
    <t>(Wtg Avg)</t>
  </si>
  <si>
    <t>GenCo</t>
  </si>
  <si>
    <t>Enterprise Value (with Salvage Value)</t>
  </si>
  <si>
    <t>Enterprise Value (without Salvage Value)</t>
  </si>
  <si>
    <t>Treasury (%)</t>
  </si>
  <si>
    <t>Spreads (%)</t>
  </si>
  <si>
    <t>Salvage Value</t>
  </si>
  <si>
    <t>Without Salvage Value</t>
  </si>
  <si>
    <t>With Salvage Value</t>
  </si>
  <si>
    <t>1999 Assets</t>
  </si>
  <si>
    <t>2000 Assets</t>
  </si>
  <si>
    <t>VALUATION:</t>
  </si>
  <si>
    <t>GenCo EBITDA (000 $)</t>
  </si>
  <si>
    <t>FINANCING ASSUMPTIONS:</t>
  </si>
  <si>
    <t>Capitalization Ratio</t>
  </si>
  <si>
    <t>Cost of Funds</t>
  </si>
  <si>
    <t>10-yr Treasury Rate (%)</t>
  </si>
  <si>
    <t>BLOCK CHARGE MATRIX</t>
  </si>
  <si>
    <t>INCOME STATEMENT - GENCO</t>
  </si>
  <si>
    <t>Valuation Date</t>
  </si>
  <si>
    <t>ASSUMPTIONS</t>
  </si>
  <si>
    <t>Rates</t>
  </si>
  <si>
    <t>Enterprise Values (with Salvage)</t>
  </si>
  <si>
    <t>Capacity Prices</t>
  </si>
  <si>
    <t>CAPACITY PRICE SUMMARY</t>
  </si>
  <si>
    <t>GENCO SUMMARY</t>
  </si>
  <si>
    <t>Salvage Value at year 3 ($/kW)</t>
  </si>
  <si>
    <t>Heat Rate (Btu/kWh)</t>
  </si>
  <si>
    <t>Annual Escalator</t>
  </si>
  <si>
    <t>Capacity Prices ($/kW-mo)</t>
  </si>
  <si>
    <t>Mobilization</t>
  </si>
  <si>
    <t>Expense Analysis Summary</t>
  </si>
  <si>
    <t>Summary</t>
  </si>
  <si>
    <t>Operations &amp; Maintenance:</t>
  </si>
  <si>
    <t>O&amp;M Expenses</t>
  </si>
  <si>
    <t>Fuel Handling Sstem (Gas)</t>
  </si>
  <si>
    <t>Feedwater System</t>
  </si>
  <si>
    <t>Fire Protection System</t>
  </si>
  <si>
    <t>Demineralized Water System</t>
  </si>
  <si>
    <t>Wastewater System</t>
  </si>
  <si>
    <t>Recirculating Water System</t>
  </si>
  <si>
    <t>Building Utilities &amp; HVAC System</t>
  </si>
  <si>
    <t>Electrical Distribution System</t>
  </si>
  <si>
    <t>Distributed Control System</t>
  </si>
  <si>
    <t>Plant Consumable Supplies</t>
  </si>
  <si>
    <t>Plant G&amp;A</t>
  </si>
  <si>
    <t>Reimbursable Labor</t>
  </si>
  <si>
    <t>Tools &amp; Equipment</t>
  </si>
  <si>
    <t>Utilities</t>
  </si>
  <si>
    <t>Instrument/Service Air</t>
  </si>
  <si>
    <t>Gas T/G System</t>
  </si>
  <si>
    <t>HRSG System</t>
  </si>
  <si>
    <t>Other - Non-Scope Costs</t>
  </si>
  <si>
    <t>Subtotal Other O&amp;M</t>
  </si>
  <si>
    <t>O&amp;M Management Fee</t>
  </si>
  <si>
    <t>Major Maintenance Accrual</t>
  </si>
  <si>
    <t>Subtotal - Oper &amp; Maint Expense</t>
  </si>
  <si>
    <t>Owner's Expense:</t>
  </si>
  <si>
    <t>Property Taxes</t>
  </si>
  <si>
    <t>Interconnection Fees</t>
  </si>
  <si>
    <t>Gas Pipeline Metering Cost</t>
  </si>
  <si>
    <t>Misc</t>
  </si>
  <si>
    <t>Franchise Taxes</t>
  </si>
  <si>
    <t>Subtotal - Owner's Expense</t>
  </si>
  <si>
    <t>Other Expense</t>
  </si>
  <si>
    <t>Interest Expense</t>
  </si>
  <si>
    <t>Capital Charge, net of credit</t>
  </si>
  <si>
    <t>Depreciation Expense</t>
  </si>
  <si>
    <t>Subtotal - Other Expense</t>
  </si>
  <si>
    <t>Total O&amp;M</t>
  </si>
  <si>
    <t>Fixed Operation &amp; Maintenance</t>
  </si>
  <si>
    <t>Variable Operation &amp; Maintenance</t>
  </si>
  <si>
    <t>Owner's Expense</t>
  </si>
  <si>
    <t>Classification</t>
  </si>
  <si>
    <t>Fixed</t>
  </si>
  <si>
    <t>Owners</t>
  </si>
  <si>
    <t>'00 Peakers</t>
  </si>
  <si>
    <t>'99 Peakers</t>
  </si>
  <si>
    <t>Total O&amp;M excluding Capital Costs</t>
  </si>
  <si>
    <t>GENCO '99 Peakers LLC</t>
  </si>
  <si>
    <t>GENCO '00 Peakers LLC</t>
  </si>
  <si>
    <t>Check</t>
  </si>
  <si>
    <t>Air Pollution Control System</t>
  </si>
  <si>
    <t>Wilton Center</t>
  </si>
  <si>
    <t xml:space="preserve">   Sub-Total: 2000 Peakers</t>
  </si>
  <si>
    <t xml:space="preserve">   Sub-Total: 1999 Peakers</t>
  </si>
  <si>
    <t>Revenue from Desk (Nominal)</t>
  </si>
  <si>
    <t xml:space="preserve">  Total Revenue, Real</t>
  </si>
  <si>
    <t xml:space="preserve">  Total Revenue, Nominal</t>
  </si>
  <si>
    <t xml:space="preserve">    Brownsville</t>
  </si>
  <si>
    <t xml:space="preserve">    Caledonia</t>
  </si>
  <si>
    <t xml:space="preserve">    New Albany</t>
  </si>
  <si>
    <t xml:space="preserve">    Gleason</t>
  </si>
  <si>
    <t xml:space="preserve">    Wheatland</t>
  </si>
  <si>
    <t xml:space="preserve">    Wilton Center</t>
  </si>
  <si>
    <t xml:space="preserve">    Total Capacity Revenue (Real $)</t>
  </si>
  <si>
    <t>MONTHLY VALUES</t>
  </si>
  <si>
    <t>ANNUAL VALUES</t>
  </si>
  <si>
    <t>Property Taxes (Not Escalated)</t>
  </si>
  <si>
    <t xml:space="preserve">    Total Capacity Revenue (Nominal $)</t>
  </si>
  <si>
    <t xml:space="preserve">    Average Capacity Price (Nominal $)</t>
  </si>
  <si>
    <t xml:space="preserve">    Mobilization</t>
  </si>
  <si>
    <t xml:space="preserve">    Fixed Operation &amp; Maintenance</t>
  </si>
  <si>
    <t xml:space="preserve">    Variable Operation &amp; Maintenance</t>
  </si>
  <si>
    <t xml:space="preserve">    Major Maintenance &amp; Ongoing Capex</t>
  </si>
  <si>
    <t xml:space="preserve">    O&amp;M Management Fee</t>
  </si>
  <si>
    <t xml:space="preserve">    Owner's Expense</t>
  </si>
  <si>
    <t xml:space="preserve">    Property Taxes</t>
  </si>
  <si>
    <t xml:space="preserve">   Total Expense</t>
  </si>
  <si>
    <t xml:space="preserve">    Total</t>
  </si>
  <si>
    <t>INCOME STATEMENT - WILTON CENTER</t>
  </si>
  <si>
    <t>SPARK-SPREAD VALUE FROM TRADING</t>
  </si>
  <si>
    <t>No. of Months in Operation</t>
  </si>
  <si>
    <t>% Depreciated</t>
  </si>
  <si>
    <t>Initial Book Value</t>
  </si>
  <si>
    <t>Beginning Book Value</t>
  </si>
  <si>
    <t>Depreciation</t>
  </si>
  <si>
    <t>Ending Book Value</t>
  </si>
  <si>
    <t>Total GenCo</t>
  </si>
  <si>
    <t>(30-yr SL, 10% Residual)</t>
  </si>
  <si>
    <t>GENCO BOOK DEPRECIATION</t>
  </si>
  <si>
    <t>Commercial Operation Date</t>
  </si>
  <si>
    <t>Current</t>
  </si>
  <si>
    <t>GENCO</t>
  </si>
  <si>
    <t>Capacity Prices (Net Capacity, $/kW-mo)</t>
  </si>
  <si>
    <t>Revenue from Desk (Real) (Source: Jenny Latham)</t>
  </si>
  <si>
    <t>Valuation</t>
  </si>
  <si>
    <t>Required Changes for Weekly/Monthly Valuation</t>
  </si>
  <si>
    <t>Weekly Changes</t>
  </si>
  <si>
    <t>Desk (Source: Jenny Latham)</t>
  </si>
  <si>
    <t>10-yr Treasury</t>
  </si>
  <si>
    <t>Spreads</t>
  </si>
  <si>
    <t>Monthly Changes</t>
  </si>
  <si>
    <t>Accounting Numbers</t>
  </si>
  <si>
    <t>Depreciation Value</t>
  </si>
  <si>
    <t>USD Libor Forward Curve (Source: http://home.ect.enron.com/dept/irfx/curves/)</t>
  </si>
  <si>
    <t>ISO Capacity (MW)</t>
  </si>
  <si>
    <t>Operating Costs (Annualized 2000$)</t>
  </si>
  <si>
    <t>2000 Capacity Prices ($/kW-mo)</t>
  </si>
  <si>
    <t>2001 Capacity Prices ($/kW-mo)</t>
  </si>
  <si>
    <t>2002 Capacity Prices ($/kW-mo)</t>
  </si>
  <si>
    <t>Difference</t>
  </si>
  <si>
    <t>OUTSTANDING ISSUES</t>
  </si>
  <si>
    <t>STATUS</t>
  </si>
  <si>
    <t>For Amy Copeland:</t>
  </si>
  <si>
    <t>1. Confirm 1999 Capital Cost</t>
  </si>
  <si>
    <t>Amy will send spreadsheet</t>
  </si>
  <si>
    <t>2. Confirm 2000 Capital Cost #s</t>
  </si>
  <si>
    <t>Ignore Summary Sheets as per Amy</t>
  </si>
  <si>
    <t>(2 different #s in spreadsheet)</t>
  </si>
  <si>
    <t>For Jenny Latham:</t>
  </si>
  <si>
    <t>1. When deriving $/kW-mo, use what MWs?</t>
  </si>
  <si>
    <t>* For $/kW-mo, Jenny uses MWs different from</t>
  </si>
  <si>
    <t>* For MTM purposes, Jenny uses:</t>
  </si>
  <si>
    <t>From Apr-Oct:  95%*Summer MW</t>
  </si>
  <si>
    <t>From Nov-Mar: 120%*Summer MW*75% avail.</t>
  </si>
  <si>
    <t>2. Gleason only has 6 months revenue in 2000?</t>
  </si>
  <si>
    <t>Jenny will check with Presto</t>
  </si>
  <si>
    <t>For Don:</t>
  </si>
  <si>
    <t>1. Use what spreads?</t>
  </si>
  <si>
    <t>For Theresa Wiesmann:</t>
  </si>
  <si>
    <t>1. CE vs. budget for 2000 projections?</t>
  </si>
  <si>
    <t>Use CE, changed</t>
  </si>
  <si>
    <t xml:space="preserve">2. No. of operating months  in 1999 </t>
  </si>
  <si>
    <t>Changed</t>
  </si>
  <si>
    <t>3. Depreciation Assumptions</t>
  </si>
  <si>
    <t>OK</t>
  </si>
  <si>
    <t>Do:</t>
  </si>
  <si>
    <t>1. Change annualized Opex for 2000 projects</t>
  </si>
  <si>
    <t>NOTES</t>
  </si>
  <si>
    <t>GenCo Book Value at the end of Year 3 (000$)</t>
  </si>
  <si>
    <t>PROCESS</t>
  </si>
  <si>
    <t xml:space="preserve">   MW</t>
  </si>
  <si>
    <t xml:space="preserve">   Implied Capacity Price</t>
  </si>
  <si>
    <t>Sub-Total: 2000 Peakers</t>
  </si>
  <si>
    <t>Sub-Total: 1999 Peakers</t>
  </si>
  <si>
    <t>Net Summer Capacity (MW)</t>
  </si>
  <si>
    <t>Winter Availability</t>
  </si>
  <si>
    <t>Net Winter Capacity (MW)</t>
  </si>
  <si>
    <t>Weighted Average Capacity Per Year</t>
  </si>
  <si>
    <t xml:space="preserve">  Total MW</t>
  </si>
  <si>
    <t>Model did not use the numbers</t>
  </si>
  <si>
    <t>CHANGES</t>
  </si>
  <si>
    <t>DATE</t>
  </si>
  <si>
    <t>3. Jenny calculated weighted average price using 7 months in 2000</t>
  </si>
  <si>
    <t>ASSET SUMMARY:</t>
  </si>
  <si>
    <t>Total Cost (000$)</t>
  </si>
  <si>
    <t>1999 &amp; 2000 Assets Total Cost:</t>
  </si>
  <si>
    <t>Current Estimates of Total Cost (000$)</t>
  </si>
  <si>
    <t>Valuation Date:</t>
  </si>
  <si>
    <t>Week of</t>
  </si>
  <si>
    <t>Steam Distribution System</t>
  </si>
  <si>
    <t>Update Treasury</t>
  </si>
  <si>
    <t>Update 1999, 2000 O&amp;M</t>
  </si>
  <si>
    <t>Inputs</t>
  </si>
  <si>
    <t>Weekly:</t>
  </si>
  <si>
    <t>1999 O&amp;M</t>
  </si>
  <si>
    <t>2000 O&amp;M</t>
  </si>
  <si>
    <t>Treasury Rates</t>
  </si>
  <si>
    <t>Desk</t>
  </si>
  <si>
    <t>Libor Forward Curve</t>
  </si>
  <si>
    <t>Monthly:</t>
  </si>
  <si>
    <t>Capex</t>
  </si>
  <si>
    <t>Outputs</t>
  </si>
  <si>
    <t>Enterprise Values (6+1)</t>
  </si>
  <si>
    <t>Treasury, Spreads</t>
  </si>
  <si>
    <t>Capacity Prices (6+1)</t>
  </si>
  <si>
    <t>Summer Availability</t>
  </si>
  <si>
    <t>Shoulder Availability</t>
  </si>
  <si>
    <t>Gross Shoulder Capacity (Apr, May, Oct) (MW)</t>
  </si>
  <si>
    <t>Gross Summer Capacity (June - Sept) (MW)</t>
  </si>
  <si>
    <t>Gross Winter Capacity (Nov - Mar) (MW)</t>
  </si>
  <si>
    <t>COMMENTS</t>
  </si>
  <si>
    <t>Received from Theresa Wiesmann on 4/14/00</t>
  </si>
  <si>
    <t>Update Real Revenue from Desk</t>
  </si>
  <si>
    <t>Received from Jenny Latham on 4/14/00</t>
  </si>
  <si>
    <t>Update Libor forward curve</t>
  </si>
  <si>
    <t>Downloaded from internet on 4/14/00</t>
  </si>
  <si>
    <t xml:space="preserve">Note: </t>
  </si>
  <si>
    <t>a. Jenny changed the MWs for Summer, Winter, and Shoulder months.</t>
  </si>
  <si>
    <t>b. The availability for shoulder months has changed from 95% to 75%</t>
  </si>
  <si>
    <t>c. As per Jenny, Gleason will start operating on 6/2000 instead of 7/2000, at 350MW gross</t>
  </si>
  <si>
    <t>Update Capex</t>
  </si>
  <si>
    <t>Model from Amy Copeland dated 4/11/2000</t>
  </si>
  <si>
    <t>Received from Mitzie Scott on 4/24/00</t>
  </si>
  <si>
    <t>Downloaded from internet on 4/24/00</t>
  </si>
  <si>
    <t>Update Spread</t>
  </si>
  <si>
    <t>Received from Theresa Wiesmann on 4/25/00</t>
  </si>
  <si>
    <t>Combustion Air System</t>
  </si>
  <si>
    <t>Jenny's Numbers</t>
  </si>
  <si>
    <t>Downloaded from internet on 4/28/00</t>
  </si>
  <si>
    <t>May 8 2000 Valuation</t>
  </si>
  <si>
    <t>April 21 2000 Valuation</t>
  </si>
  <si>
    <t>April 14 2000 Valuation</t>
  </si>
  <si>
    <t>Update from Bloomberg on 5/08/00</t>
  </si>
  <si>
    <t>Model from Amy Copeland dated 5/05/2000</t>
  </si>
  <si>
    <t>Received from Jenny Latham on 05/04/00</t>
  </si>
  <si>
    <t>Asset Breakdown</t>
  </si>
  <si>
    <t>Variable</t>
  </si>
  <si>
    <t>May 15 2000 Valuation</t>
  </si>
  <si>
    <t>Downloaded from internet on 5/12/00</t>
  </si>
  <si>
    <t>Received from Jenny Latham on 05/11/00</t>
  </si>
  <si>
    <t>Update from Bloomberg on 5/12/00</t>
  </si>
  <si>
    <t>May 22 2000 Valuation</t>
  </si>
  <si>
    <t>Update from Bloomberg on 5/19/00</t>
  </si>
  <si>
    <t>Received from Jenny Latham on 05/18/00</t>
  </si>
  <si>
    <t>Downloaded from internet on 5/19/00</t>
  </si>
  <si>
    <t>May 29 2000 Valuation</t>
  </si>
  <si>
    <t>Received from Jenny Latham on 05/25/00</t>
  </si>
  <si>
    <t>Update from Bloomberg on 5/26/00</t>
  </si>
  <si>
    <t>Downloaded from internet on 5/26/00</t>
  </si>
  <si>
    <t>All-in Rate (%)</t>
  </si>
  <si>
    <t>USD Libor Forward Curve (http://home.ect.enron.com/dept/irfx/curves/)</t>
  </si>
  <si>
    <t>Update from Bloomberg on 6/2/00</t>
  </si>
  <si>
    <t>Received from Jenny Latham on 06/2/00</t>
  </si>
  <si>
    <t>Downloaded from internet on 6/2/00</t>
  </si>
  <si>
    <t>June 12 2000 Valuation</t>
  </si>
  <si>
    <t>June 5 2000 Valuation</t>
  </si>
  <si>
    <t>Update from Bloomberg on 6/11/00</t>
  </si>
  <si>
    <t>Received from Jenny Latham on 06/12/00</t>
  </si>
  <si>
    <t>Downloaded from internet on 6/11/00</t>
  </si>
  <si>
    <t>Update Capex Budget from Amy Spoede</t>
  </si>
  <si>
    <t>Received from Amy on 6/8/00</t>
  </si>
  <si>
    <t>June 19 2000 Valuation</t>
  </si>
  <si>
    <t>Received from Jenny Latham on 06/19/00</t>
  </si>
  <si>
    <t>Update from Bloomberg on 6/19/00</t>
  </si>
  <si>
    <t>Downloaded from internet on 6/19/00</t>
  </si>
  <si>
    <t>June 26 2000 Valuation</t>
  </si>
  <si>
    <t>Update from Bloomberg on 6/23/00</t>
  </si>
  <si>
    <t>Downloaded from internet on 6/23/00</t>
  </si>
  <si>
    <t>Received from Jenny Latham on 06/23/00</t>
  </si>
  <si>
    <t>Current Book Value as of 26-Jun-00 (000$)</t>
  </si>
  <si>
    <t>July 3 2000 Valuation</t>
  </si>
  <si>
    <t>Update from Bloomberg on 6/30/00</t>
  </si>
  <si>
    <t>Received from Jenny Latham on 06/30/00</t>
  </si>
  <si>
    <t>Downloaded from internet on 6/30/00</t>
  </si>
  <si>
    <t>*</t>
  </si>
  <si>
    <t>Corrected depreciation formula in previous version</t>
  </si>
  <si>
    <t>July 10 2000 Valuation</t>
  </si>
  <si>
    <t>Update from Bloomberg on 7/7/00</t>
  </si>
  <si>
    <t>Received from Jenny Latham on 7/10/00</t>
  </si>
  <si>
    <t>Downloaded from internet on 7/700</t>
  </si>
  <si>
    <t>Corrected discount factor formula in previous version</t>
  </si>
  <si>
    <t>Spark-Spread: Norminal Revenue Calcluation</t>
  </si>
  <si>
    <t>Depreciation: Cell E38, E47, E56</t>
  </si>
  <si>
    <t>(Dated: 14-Jul-00)</t>
  </si>
  <si>
    <t>July 17 2000 Valuation</t>
  </si>
  <si>
    <t>Update from Bloomberg as of 7/14/00</t>
  </si>
  <si>
    <t>Received from Jenny Latham as of 7/12/00</t>
  </si>
  <si>
    <t>Downloaded from internet as of 7/14/00</t>
  </si>
  <si>
    <t>GenCo with old book value</t>
  </si>
  <si>
    <t>Old Book Value</t>
  </si>
  <si>
    <t>New Book Value</t>
  </si>
  <si>
    <t>Dollar Spent on the 2000 Assets as of 30-June-00 (000$)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</si>
</sst>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2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6" formatCode="_(* #,##0_);_(* \(#,##0\);_(* &quot;-&quot;??_);_(@_)"/>
    <numFmt numFmtId="168" formatCode="_(* #,##0.0_);_(* \(#,##0.0\);_(* &quot;-&quot;??_);_(@_)"/>
    <numFmt numFmtId="169" formatCode="0_)"/>
    <numFmt numFmtId="170" formatCode="0.00_)"/>
    <numFmt numFmtId="171" formatCode="#,##0.0_);\(#,##0.0\)"/>
    <numFmt numFmtId="172" formatCode="#,##0.000_);\(#,##0.000\)"/>
    <numFmt numFmtId="173" formatCode="0.000%"/>
    <numFmt numFmtId="180" formatCode="_(* #,##0.0_);_(* \(#,##0.0\);_(* &quot;-&quot;?_);_(@_)"/>
    <numFmt numFmtId="187" formatCode="0.0"/>
    <numFmt numFmtId="190" formatCode="0.000"/>
    <numFmt numFmtId="194" formatCode="_(* #,##0.0000_);_(* \(#,##0.0000\);_(* &quot;-&quot;??_);_(@_)"/>
    <numFmt numFmtId="201" formatCode="_(&quot;$&quot;* #,##0.000_);_(&quot;$&quot;* \(#,##0.000\);_(&quot;$&quot;* &quot;-&quot;??_);_(@_)"/>
    <numFmt numFmtId="205" formatCode="#,##0.000_);[Red]\(#,##0.000\)"/>
    <numFmt numFmtId="208" formatCode="_(&quot;$&quot;* #,##0.00000_);_(&quot;$&quot;* \(#,##0.00000\);_(&quot;$&quot;* &quot;-&quot;??_);_(@_)"/>
    <numFmt numFmtId="209" formatCode="&quot;$&quot;#,##0.00000"/>
    <numFmt numFmtId="210" formatCode="0.000000000000000%"/>
    <numFmt numFmtId="231" formatCode="0.000000%"/>
    <numFmt numFmtId="232" formatCode="0.0000000%"/>
    <numFmt numFmtId="238" formatCode="_(* #,##0.0000000000_);_(* \(#,##0.0000000000\);_(* &quot;-&quot;_);_(@_)"/>
    <numFmt numFmtId="240" formatCode="_(* #,##0.000000000000_);_(* \(#,##0.000000000000\);_(* &quot;-&quot;_);_(@_)"/>
    <numFmt numFmtId="250" formatCode="0.0%;\-0.0%;\ &quot;-&quot;_%;@_%"/>
    <numFmt numFmtId="262" formatCode="0.000000%;\-0.000000%;\ &quot;-&quot;_%;@_%"/>
    <numFmt numFmtId="263" formatCode="_(* #,##0.0000_);_(* \(#,##0.0000\);_(* &quot;-&quot;????_);_(@_)"/>
    <numFmt numFmtId="264" formatCode="_(* #,##0.000_);_(* \(#,##0.000\);_(* &quot;-&quot;???_);_(@_)"/>
    <numFmt numFmtId="269" formatCode="_ &quot;$&quot;\ * #,##0_ ;_ &quot;$&quot;\ * \-#,##0_ ;_ &quot;$&quot;\ * &quot;-&quot;_ ;_ @_ "/>
    <numFmt numFmtId="270" formatCode="_ * #,##0_ ;_ * \-#,##0_ ;_ * &quot;-&quot;_ ;_ @_ "/>
    <numFmt numFmtId="271" formatCode="_ &quot;$&quot;\ * #,##0.00_ ;_ &quot;$&quot;\ * \-#,##0.00_ ;_ &quot;$&quot;\ * &quot;-&quot;??_ ;_ @_ "/>
    <numFmt numFmtId="272" formatCode="_ * #,##0.00_ ;_ * \-#,##0.00_ ;_ * &quot;-&quot;??_ ;_ @_ "/>
    <numFmt numFmtId="273" formatCode="_ &quot;$&quot;\ * #,##0.0_ ;_ &quot;$&quot;\ * \-#,##0.0_ ;_ &quot;$&quot;\ * &quot;-&quot;??_ ;_ @_ "/>
    <numFmt numFmtId="281" formatCode="#,##0.0000_);[Red]\(#,##0.0000\)"/>
    <numFmt numFmtId="299" formatCode="m/yy"/>
    <numFmt numFmtId="301" formatCode="0.0000_)"/>
    <numFmt numFmtId="302" formatCode=";;;"/>
    <numFmt numFmtId="304" formatCode="&quot;$&quot;#,##0;[Red]&quot;$&quot;#,##0"/>
    <numFmt numFmtId="305" formatCode="0_);[Red]\(0\)"/>
    <numFmt numFmtId="306" formatCode="_(* #,##0.000000_);_(* \(#,##0.000000\);_(* &quot;-&quot;??_);_(@_)"/>
    <numFmt numFmtId="310" formatCode="0.00000000000000000%"/>
    <numFmt numFmtId="311" formatCode="yyyy"/>
    <numFmt numFmtId="313" formatCode="mmmm\ d\,\ yyyy"/>
    <numFmt numFmtId="315" formatCode="_(* #,##0.00000000_);_(* \(#,##0.00000000\);_(* &quot;-&quot;??_);_(@_)"/>
    <numFmt numFmtId="318" formatCode="0.000000\x_);\(0.000000\x\)"/>
    <numFmt numFmtId="319" formatCode="#,##0.000000_);[Red]\(#,##0.000000\)"/>
    <numFmt numFmtId="320" formatCode="0.00000000000000%"/>
    <numFmt numFmtId="321" formatCode="mm/dd/yy"/>
    <numFmt numFmtId="332" formatCode="#,##0.0000000_);[Red]\(#,##0.0000000\)"/>
    <numFmt numFmtId="333" formatCode="#,##0.00000000_);[Red]\(#,##0.00000000\)"/>
    <numFmt numFmtId="334" formatCode="General_)"/>
    <numFmt numFmtId="335" formatCode="dd\-mmm_)"/>
    <numFmt numFmtId="336" formatCode="mmm\-dd"/>
    <numFmt numFmtId="337" formatCode="#,##0;\(#,##0\)"/>
    <numFmt numFmtId="338" formatCode="&quot;$&quot;#,##0;\(&quot;$&quot;#,##0\)"/>
    <numFmt numFmtId="339" formatCode="##0.000\ \¢"/>
    <numFmt numFmtId="340" formatCode="0.000E+00_)"/>
    <numFmt numFmtId="341" formatCode="&quot;$&quot;#,##0.0000000_);\(&quot;$&quot;#,##0.0000000\)"/>
    <numFmt numFmtId="342" formatCode="0.000000000"/>
    <numFmt numFmtId="343" formatCode="0.0000000000"/>
    <numFmt numFmtId="346" formatCode="&quot;$&quot;#,##0.000000000_);\(&quot;$&quot;#,##0.000000000\)"/>
    <numFmt numFmtId="347" formatCode="&quot;$&quot;#,##0.0000000000_);\(&quot;$&quot;#,##0.0000000000\)"/>
    <numFmt numFmtId="348" formatCode="&quot;$&quot;#,##0.000000_);[Red]\(&quot;$&quot;#,##0.000000\)"/>
    <numFmt numFmtId="349" formatCode="&quot;$&quot;#,##0.0000000_);[Red]\(&quot;$&quot;#,##0.0000000\)"/>
    <numFmt numFmtId="351" formatCode="0.0000000_)"/>
    <numFmt numFmtId="353" formatCode="0.000000000_)"/>
    <numFmt numFmtId="354" formatCode="#,##0.0000000000_);[Red]\(#,##0.0000000000\)"/>
    <numFmt numFmtId="355" formatCode="0.0E+00"/>
    <numFmt numFmtId="356" formatCode="0E+00"/>
  </numFmts>
  <fonts count="100">
    <font>
      <sz val="10"/>
      <name val="Arial"/>
    </font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sz val="7"/>
      <name val="times new roman"/>
      <family val="1"/>
    </font>
    <font>
      <sz val="9"/>
      <name val="Times New Roman"/>
      <family val="1"/>
    </font>
    <font>
      <sz val="8"/>
      <name val="Arial"/>
    </font>
    <font>
      <b/>
      <sz val="14"/>
      <name val="Times New Roman"/>
      <family val="1"/>
    </font>
    <font>
      <b/>
      <sz val="12"/>
      <name val="Times New Roman"/>
      <family val="1"/>
    </font>
    <font>
      <sz val="8"/>
      <name val="Times New Roman"/>
      <family val="1"/>
    </font>
    <font>
      <b/>
      <u/>
      <sz val="10"/>
      <name val="Times New Roman"/>
      <family val="1"/>
    </font>
    <font>
      <sz val="10"/>
      <color indexed="12"/>
      <name val="Times New Roman"/>
      <family val="1"/>
    </font>
    <font>
      <u/>
      <sz val="10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6"/>
      <name val="Times New Roman"/>
      <family val="1"/>
    </font>
    <font>
      <b/>
      <u/>
      <sz val="12"/>
      <name val="Times New Roman"/>
      <family val="1"/>
    </font>
    <font>
      <sz val="10"/>
      <name val="Arial"/>
      <family val="2"/>
    </font>
    <font>
      <sz val="12"/>
      <name val="Times New Roman"/>
      <family val="1"/>
    </font>
    <font>
      <i/>
      <sz val="10"/>
      <name val="Times New Roman"/>
      <family val="1"/>
    </font>
    <font>
      <sz val="12"/>
      <name val="Arial"/>
    </font>
    <font>
      <sz val="10"/>
      <name val="Times New Roman"/>
    </font>
    <font>
      <sz val="12"/>
      <color indexed="8"/>
      <name val="Arial MT"/>
    </font>
    <font>
      <sz val="10"/>
      <color indexed="9"/>
      <name val="Times New Roman"/>
      <family val="1"/>
    </font>
    <font>
      <b/>
      <sz val="7"/>
      <name val="Times New Roman"/>
      <family val="1"/>
    </font>
    <font>
      <b/>
      <sz val="20"/>
      <name val="Times New Roman"/>
      <family val="1"/>
    </font>
    <font>
      <sz val="10"/>
      <color indexed="12"/>
      <name val="Arial"/>
      <family val="2"/>
    </font>
    <font>
      <u/>
      <sz val="12"/>
      <name val="Times New Roman"/>
      <family val="1"/>
    </font>
    <font>
      <sz val="8"/>
      <name val="Arial"/>
      <family val="2"/>
    </font>
    <font>
      <sz val="12"/>
      <name val="Times New Roman"/>
    </font>
    <font>
      <sz val="8"/>
      <color indexed="81"/>
      <name val="Tahoma"/>
    </font>
    <font>
      <sz val="10"/>
      <name val="Helv"/>
      <family val="2"/>
    </font>
    <font>
      <sz val="12"/>
      <name val="???"/>
      <family val="1"/>
      <charset val="129"/>
    </font>
    <font>
      <sz val="12"/>
      <name val="???"/>
      <family val="3"/>
      <charset val="129"/>
    </font>
    <font>
      <sz val="10"/>
      <name val="???"/>
      <family val="3"/>
      <charset val="129"/>
    </font>
    <font>
      <sz val="11"/>
      <name val="??"/>
      <family val="3"/>
      <charset val="129"/>
    </font>
    <font>
      <sz val="10"/>
      <name val="MS Sans Serif"/>
      <family val="2"/>
    </font>
    <font>
      <sz val="11"/>
      <name val="???"/>
      <family val="1"/>
      <charset val="129"/>
    </font>
    <font>
      <sz val="11"/>
      <name val="???"/>
      <family val="3"/>
      <charset val="129"/>
    </font>
    <font>
      <sz val="10"/>
      <name val="MS Sans Serif"/>
    </font>
    <font>
      <sz val="10"/>
      <name val="Geneva"/>
      <family val="2"/>
    </font>
    <font>
      <sz val="10"/>
      <name val="Helv"/>
    </font>
    <font>
      <b/>
      <u/>
      <sz val="11"/>
      <color indexed="37"/>
      <name val="Arial"/>
      <family val="2"/>
    </font>
    <font>
      <u/>
      <sz val="8.4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12"/>
      <name val="Arial"/>
      <family val="2"/>
    </font>
    <font>
      <sz val="10"/>
      <name val="Courier"/>
    </font>
    <font>
      <sz val="12"/>
      <name val="Helv"/>
      <family val="2"/>
    </font>
    <font>
      <sz val="12"/>
      <name val="Courier"/>
      <family val="3"/>
    </font>
    <font>
      <sz val="8"/>
      <name val="Courier"/>
      <family val="3"/>
    </font>
    <font>
      <sz val="10"/>
      <name val="Book Antiqua"/>
      <family val="1"/>
    </font>
    <font>
      <sz val="8"/>
      <name val="Arial"/>
    </font>
    <font>
      <sz val="8"/>
      <name val="MS Sans Serif"/>
      <family val="2"/>
    </font>
    <font>
      <sz val="10"/>
      <color indexed="8"/>
      <name val="Arial"/>
      <family val="2"/>
    </font>
    <font>
      <sz val="10"/>
      <name val="Courier"/>
      <family val="3"/>
    </font>
    <font>
      <sz val="10"/>
      <color indexed="8"/>
      <name val="MS Sans Serif"/>
    </font>
    <font>
      <sz val="10"/>
      <name val="Univers (W1)"/>
    </font>
    <font>
      <sz val="10"/>
      <name val="Univers (W1)"/>
      <family val="2"/>
    </font>
    <font>
      <b/>
      <sz val="14"/>
      <name val="Times New Roman"/>
    </font>
    <font>
      <sz val="10"/>
      <name val="Geneva"/>
    </font>
    <font>
      <sz val="14"/>
      <name val="AngsanaUPC"/>
      <family val="1"/>
    </font>
    <font>
      <sz val="9"/>
      <name val="Arial Narrow"/>
      <family val="2"/>
    </font>
    <font>
      <sz val="7"/>
      <name val="Arial"/>
      <family val="2"/>
    </font>
    <font>
      <sz val="7"/>
      <name val="Arial"/>
    </font>
    <font>
      <sz val="10"/>
      <name val="Times"/>
    </font>
    <font>
      <sz val="12"/>
      <name val="EucrosiaUPC"/>
      <family val="1"/>
    </font>
    <font>
      <sz val="14"/>
      <name val="CordiaUPC"/>
      <family val="1"/>
    </font>
    <font>
      <sz val="10"/>
      <name val="Advisor SSi"/>
      <family val="1"/>
    </font>
    <font>
      <sz val="14"/>
      <name val="FreesiaUPC"/>
      <family val="1"/>
    </font>
    <font>
      <sz val="12"/>
      <name val="PathWay Access 3.0"/>
      <family val="3"/>
    </font>
    <font>
      <sz val="12"/>
      <name val="Helv"/>
    </font>
    <font>
      <sz val="8.5"/>
      <name val="MS Sans Serif"/>
      <family val="2"/>
    </font>
    <font>
      <sz val="10"/>
      <name val="Arial Narrow"/>
      <family val="2"/>
    </font>
    <font>
      <sz val="9"/>
      <name val="Arial"/>
    </font>
    <font>
      <sz val="11"/>
      <name val="Book Antiqua"/>
      <family val="1"/>
    </font>
    <font>
      <sz val="8"/>
      <name val="Tms Rmn"/>
    </font>
    <font>
      <sz val="10"/>
      <name val="Tms Rmn"/>
    </font>
    <font>
      <sz val="10"/>
      <name val="TimesNewRomanPS"/>
      <family val="1"/>
    </font>
    <font>
      <sz val="8"/>
      <name val="Times New Roman"/>
    </font>
    <font>
      <sz val="8"/>
      <color indexed="12"/>
      <name val="Arial"/>
      <family val="2"/>
    </font>
    <font>
      <b/>
      <sz val="18"/>
      <name val="Times New Roman"/>
      <family val="1"/>
    </font>
    <font>
      <b/>
      <i/>
      <u/>
      <sz val="12"/>
      <name val="Times New Roman"/>
      <family val="1"/>
    </font>
    <font>
      <b/>
      <sz val="10"/>
      <color indexed="12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b/>
      <i/>
      <u/>
      <sz val="10"/>
      <name val="Times New Roman"/>
      <family val="1"/>
    </font>
    <font>
      <b/>
      <i/>
      <sz val="10"/>
      <name val="Arial"/>
      <family val="2"/>
    </font>
    <font>
      <i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Times New Roman"/>
      <family val="1"/>
    </font>
    <font>
      <b/>
      <i/>
      <sz val="10"/>
      <color indexed="10"/>
      <name val="Times New Roman"/>
      <family val="1"/>
    </font>
    <font>
      <b/>
      <i/>
      <sz val="10"/>
      <name val="Times New Roman"/>
      <family val="1"/>
    </font>
    <font>
      <b/>
      <sz val="10"/>
      <color indexed="10"/>
      <name val="Times New Roman"/>
      <family val="1"/>
    </font>
    <font>
      <i/>
      <sz val="12"/>
      <name val="Times New Roman"/>
      <family val="1"/>
    </font>
    <font>
      <b/>
      <u/>
      <sz val="12"/>
      <color indexed="10"/>
      <name val="Times New Roman"/>
      <family val="1"/>
    </font>
    <font>
      <b/>
      <sz val="12"/>
      <color indexed="10"/>
      <name val="Times New Roman"/>
      <family val="1"/>
    </font>
    <font>
      <sz val="12"/>
      <color indexed="10"/>
      <name val="Times New Roman"/>
      <family val="1"/>
    </font>
    <font>
      <sz val="12"/>
      <color indexed="8"/>
      <name val="Times New Roman"/>
      <family val="1"/>
    </font>
    <font>
      <sz val="10"/>
      <name val="Arial"/>
    </font>
  </fonts>
  <fills count="1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35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2">
    <xf numFmtId="0" fontId="0" fillId="0" borderId="0"/>
    <xf numFmtId="0" fontId="32" fillId="0" borderId="0"/>
    <xf numFmtId="299" fontId="1" fillId="2" borderId="1">
      <alignment horizontal="center" vertical="center"/>
    </xf>
    <xf numFmtId="43" fontId="1" fillId="0" borderId="0" applyFont="0" applyFill="0" applyBorder="0" applyAlignment="0" applyProtection="0"/>
    <xf numFmtId="6" fontId="35" fillId="0" borderId="0">
      <protection locked="0"/>
    </xf>
    <xf numFmtId="341" fontId="1" fillId="0" borderId="0" applyFont="0" applyFill="0" applyBorder="0" applyAlignment="0" applyProtection="0"/>
    <xf numFmtId="343" fontId="1" fillId="0" borderId="0" applyFont="0" applyFill="0" applyBorder="0" applyAlignment="0" applyProtection="0"/>
    <xf numFmtId="313" fontId="1" fillId="0" borderId="0">
      <protection locked="0"/>
    </xf>
    <xf numFmtId="38" fontId="28" fillId="4" borderId="0" applyNumberFormat="0" applyBorder="0" applyAlignment="0" applyProtection="0"/>
    <xf numFmtId="0" fontId="42" fillId="0" borderId="0" applyNumberFormat="0" applyFill="0" applyBorder="0" applyAlignment="0" applyProtection="0"/>
    <xf numFmtId="14" fontId="1" fillId="0" borderId="0">
      <protection locked="0"/>
    </xf>
    <xf numFmtId="14" fontId="1" fillId="0" borderId="0">
      <protection locked="0"/>
    </xf>
    <xf numFmtId="0" fontId="26" fillId="0" borderId="2" applyNumberFormat="0" applyFill="0" applyAlignment="0" applyProtection="0"/>
    <xf numFmtId="10" fontId="28" fillId="5" borderId="3" applyNumberFormat="0" applyBorder="0" applyAlignment="0" applyProtection="0"/>
    <xf numFmtId="37" fontId="44" fillId="0" borderId="0"/>
    <xf numFmtId="170" fontId="45" fillId="0" borderId="0"/>
    <xf numFmtId="0" fontId="1" fillId="0" borderId="0"/>
    <xf numFmtId="0" fontId="1" fillId="0" borderId="0"/>
    <xf numFmtId="0" fontId="21" fillId="0" borderId="0"/>
    <xf numFmtId="0" fontId="3" fillId="0" borderId="0"/>
    <xf numFmtId="9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0" fontId="1" fillId="6" borderId="0"/>
    <xf numFmtId="14" fontId="1" fillId="0" borderId="5">
      <protection locked="0"/>
    </xf>
    <xf numFmtId="332" fontId="1" fillId="0" borderId="0"/>
    <xf numFmtId="38" fontId="28" fillId="8" borderId="0" applyNumberFormat="0" applyBorder="0" applyAlignment="0" applyProtection="0"/>
    <xf numFmtId="37" fontId="28" fillId="8" borderId="0" applyNumberFormat="0" applyBorder="0" applyAlignment="0" applyProtection="0"/>
    <xf numFmtId="37" fontId="6" fillId="0" borderId="0"/>
    <xf numFmtId="37" fontId="6" fillId="4" borderId="0" applyNumberFormat="0" applyBorder="0" applyAlignment="0" applyProtection="0"/>
    <xf numFmtId="3" fontId="80" fillId="9" borderId="2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</cellStyleXfs>
  <cellXfs count="435">
    <xf numFmtId="0" fontId="0" fillId="0" borderId="0" xfId="0"/>
    <xf numFmtId="0" fontId="2" fillId="0" borderId="0" xfId="0" applyFont="1" applyFill="1"/>
    <xf numFmtId="0" fontId="2" fillId="0" borderId="0" xfId="0" applyFont="1" applyFill="1" applyBorder="1" applyAlignment="1">
      <alignment horizontal="left"/>
    </xf>
    <xf numFmtId="0" fontId="4" fillId="0" borderId="0" xfId="0" applyFont="1" applyFill="1" applyAlignment="1">
      <alignment horizontal="left"/>
    </xf>
    <xf numFmtId="0" fontId="3" fillId="0" borderId="0" xfId="0" applyFont="1" applyFill="1"/>
    <xf numFmtId="0" fontId="3" fillId="0" borderId="0" xfId="0" applyFont="1" applyFill="1" applyBorder="1"/>
    <xf numFmtId="0" fontId="0" fillId="0" borderId="0" xfId="0" applyFill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Continuous"/>
    </xf>
    <xf numFmtId="0" fontId="3" fillId="0" borderId="0" xfId="0" applyFont="1" applyFill="1" applyBorder="1" applyAlignment="1">
      <alignment horizontal="centerContinuous"/>
    </xf>
    <xf numFmtId="0" fontId="3" fillId="0" borderId="0" xfId="0" applyFont="1"/>
    <xf numFmtId="0" fontId="3" fillId="0" borderId="0" xfId="0" applyFont="1" applyBorder="1"/>
    <xf numFmtId="166" fontId="3" fillId="0" borderId="0" xfId="3" applyNumberFormat="1" applyFont="1"/>
    <xf numFmtId="10" fontId="3" fillId="0" borderId="0" xfId="0" applyNumberFormat="1" applyFont="1" applyFill="1" applyBorder="1"/>
    <xf numFmtId="0" fontId="15" fillId="4" borderId="0" xfId="16" applyFont="1" applyFill="1" applyBorder="1"/>
    <xf numFmtId="0" fontId="3" fillId="4" borderId="0" xfId="0" applyFont="1" applyFill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2" fillId="0" borderId="0" xfId="0" applyFont="1" applyBorder="1"/>
    <xf numFmtId="0" fontId="18" fillId="0" borderId="0" xfId="0" applyFont="1"/>
    <xf numFmtId="0" fontId="20" fillId="0" borderId="0" xfId="0" applyFont="1"/>
    <xf numFmtId="166" fontId="3" fillId="0" borderId="0" xfId="3" applyNumberFormat="1" applyFont="1" applyFill="1"/>
    <xf numFmtId="0" fontId="2" fillId="0" borderId="0" xfId="0" applyFont="1" applyFill="1" applyBorder="1"/>
    <xf numFmtId="166" fontId="3" fillId="0" borderId="0" xfId="3" applyNumberFormat="1" applyFont="1" applyFill="1" applyBorder="1"/>
    <xf numFmtId="0" fontId="4" fillId="0" borderId="0" xfId="0" applyFont="1" applyFill="1" applyBorder="1"/>
    <xf numFmtId="43" fontId="3" fillId="0" borderId="0" xfId="3" applyFont="1" applyFill="1" applyBorder="1"/>
    <xf numFmtId="43" fontId="2" fillId="0" borderId="0" xfId="3" applyFont="1" applyFill="1" applyBorder="1" applyAlignment="1">
      <alignment horizontal="left"/>
    </xf>
    <xf numFmtId="43" fontId="3" fillId="0" borderId="0" xfId="3" applyFont="1" applyFill="1" applyBorder="1" applyAlignment="1">
      <alignment horizontal="left"/>
    </xf>
    <xf numFmtId="43" fontId="2" fillId="0" borderId="0" xfId="3" applyFont="1" applyFill="1" applyBorder="1"/>
    <xf numFmtId="43" fontId="5" fillId="0" borderId="0" xfId="3" applyFont="1" applyFill="1" applyBorder="1" applyAlignment="1">
      <alignment horizontal="left"/>
    </xf>
    <xf numFmtId="43" fontId="14" fillId="0" borderId="0" xfId="3" applyFont="1" applyFill="1" applyBorder="1" applyAlignment="1">
      <alignment horizontal="left"/>
    </xf>
    <xf numFmtId="168" fontId="3" fillId="0" borderId="0" xfId="3" applyNumberFormat="1" applyFont="1" applyFill="1" applyBorder="1"/>
    <xf numFmtId="0" fontId="7" fillId="0" borderId="0" xfId="0" applyFont="1" applyFill="1" applyBorder="1"/>
    <xf numFmtId="0" fontId="7" fillId="0" borderId="0" xfId="0" applyFont="1" applyFill="1" applyBorder="1" applyAlignment="1">
      <alignment horizontal="left"/>
    </xf>
    <xf numFmtId="9" fontId="2" fillId="0" borderId="0" xfId="20" applyFont="1" applyFill="1" applyBorder="1" applyAlignment="1">
      <alignment horizontal="right"/>
    </xf>
    <xf numFmtId="0" fontId="3" fillId="0" borderId="0" xfId="0" applyFont="1" applyFill="1" applyBorder="1" applyAlignment="1">
      <alignment horizontal="left"/>
    </xf>
    <xf numFmtId="41" fontId="3" fillId="0" borderId="0" xfId="0" applyNumberFormat="1" applyFont="1" applyFill="1" applyBorder="1"/>
    <xf numFmtId="10" fontId="3" fillId="0" borderId="0" xfId="0" applyNumberFormat="1" applyFont="1" applyFill="1" applyBorder="1" applyAlignment="1">
      <alignment horizontal="right"/>
    </xf>
    <xf numFmtId="9" fontId="2" fillId="0" borderId="0" xfId="20" applyFont="1" applyFill="1" applyBorder="1"/>
    <xf numFmtId="9" fontId="2" fillId="0" borderId="0" xfId="0" applyNumberFormat="1" applyFont="1" applyFill="1" applyBorder="1"/>
    <xf numFmtId="0" fontId="13" fillId="0" borderId="0" xfId="19" applyFont="1" applyFill="1" applyBorder="1" applyAlignment="1" applyProtection="1">
      <alignment horizontal="left"/>
    </xf>
    <xf numFmtId="0" fontId="13" fillId="0" borderId="0" xfId="19" applyFont="1" applyFill="1" applyBorder="1" applyAlignment="1">
      <alignment horizontal="center"/>
    </xf>
    <xf numFmtId="38" fontId="3" fillId="0" borderId="0" xfId="0" applyNumberFormat="1" applyFont="1" applyFill="1" applyBorder="1"/>
    <xf numFmtId="9" fontId="3" fillId="0" borderId="0" xfId="0" applyNumberFormat="1" applyFont="1" applyFill="1" applyBorder="1"/>
    <xf numFmtId="190" fontId="11" fillId="0" borderId="0" xfId="0" applyNumberFormat="1" applyFont="1" applyFill="1" applyBorder="1"/>
    <xf numFmtId="0" fontId="14" fillId="0" borderId="0" xfId="19" applyFont="1" applyFill="1" applyBorder="1" applyAlignment="1" applyProtection="1">
      <alignment horizontal="left"/>
    </xf>
    <xf numFmtId="166" fontId="11" fillId="0" borderId="0" xfId="3" applyNumberFormat="1" applyFont="1" applyFill="1" applyBorder="1"/>
    <xf numFmtId="166" fontId="3" fillId="0" borderId="0" xfId="0" applyNumberFormat="1" applyFont="1" applyFill="1" applyBorder="1"/>
    <xf numFmtId="41" fontId="14" fillId="0" borderId="0" xfId="0" applyNumberFormat="1" applyFont="1" applyFill="1" applyBorder="1"/>
    <xf numFmtId="0" fontId="11" fillId="0" borderId="0" xfId="0" applyFont="1" applyFill="1" applyBorder="1"/>
    <xf numFmtId="10" fontId="11" fillId="0" borderId="0" xfId="0" applyNumberFormat="1" applyFont="1" applyFill="1" applyBorder="1"/>
    <xf numFmtId="0" fontId="7" fillId="0" borderId="0" xfId="17" applyFont="1" applyFill="1" applyBorder="1"/>
    <xf numFmtId="0" fontId="2" fillId="0" borderId="0" xfId="17" applyFont="1" applyFill="1" applyBorder="1"/>
    <xf numFmtId="0" fontId="3" fillId="0" borderId="0" xfId="17" applyFont="1" applyFill="1" applyBorder="1"/>
    <xf numFmtId="0" fontId="2" fillId="0" borderId="0" xfId="17" applyFont="1" applyFill="1" applyBorder="1" applyAlignment="1">
      <alignment horizontal="center"/>
    </xf>
    <xf numFmtId="0" fontId="2" fillId="0" borderId="0" xfId="18" applyFont="1" applyFill="1" applyBorder="1"/>
    <xf numFmtId="164" fontId="2" fillId="0" borderId="0" xfId="20" applyNumberFormat="1" applyFont="1" applyFill="1" applyBorder="1"/>
    <xf numFmtId="0" fontId="2" fillId="0" borderId="0" xfId="17" applyFont="1" applyFill="1" applyBorder="1" applyAlignment="1">
      <alignment horizontal="left"/>
    </xf>
    <xf numFmtId="41" fontId="3" fillId="0" borderId="0" xfId="17" applyNumberFormat="1" applyFont="1" applyFill="1" applyBorder="1"/>
    <xf numFmtId="0" fontId="3" fillId="0" borderId="0" xfId="17" applyFont="1" applyFill="1" applyBorder="1" applyAlignment="1">
      <alignment horizontal="left"/>
    </xf>
    <xf numFmtId="166" fontId="23" fillId="0" borderId="0" xfId="3" applyNumberFormat="1" applyFont="1" applyFill="1" applyBorder="1" applyAlignment="1">
      <alignment horizontal="left"/>
    </xf>
    <xf numFmtId="168" fontId="3" fillId="0" borderId="0" xfId="3" applyNumberFormat="1" applyFont="1" applyFill="1" applyBorder="1" applyAlignment="1">
      <alignment horizontal="left"/>
    </xf>
    <xf numFmtId="37" fontId="3" fillId="0" borderId="0" xfId="17" applyNumberFormat="1" applyFont="1" applyFill="1" applyBorder="1" applyProtection="1"/>
    <xf numFmtId="37" fontId="23" fillId="0" borderId="0" xfId="17" applyNumberFormat="1" applyFont="1" applyFill="1" applyBorder="1" applyProtection="1"/>
    <xf numFmtId="10" fontId="3" fillId="0" borderId="0" xfId="20" applyNumberFormat="1" applyFont="1" applyFill="1" applyBorder="1"/>
    <xf numFmtId="9" fontId="3" fillId="0" borderId="0" xfId="17" applyNumberFormat="1" applyFont="1" applyFill="1" applyBorder="1"/>
    <xf numFmtId="43" fontId="4" fillId="0" borderId="0" xfId="3" applyFont="1" applyFill="1" applyBorder="1" applyAlignment="1">
      <alignment horizontal="left"/>
    </xf>
    <xf numFmtId="0" fontId="4" fillId="0" borderId="0" xfId="17" applyFont="1" applyFill="1" applyBorder="1" applyAlignment="1">
      <alignment horizontal="left"/>
    </xf>
    <xf numFmtId="0" fontId="4" fillId="0" borderId="0" xfId="17" applyFont="1" applyFill="1" applyBorder="1"/>
    <xf numFmtId="0" fontId="14" fillId="0" borderId="0" xfId="17" applyFont="1" applyFill="1" applyBorder="1" applyAlignment="1">
      <alignment horizontal="left"/>
    </xf>
    <xf numFmtId="43" fontId="24" fillId="0" borderId="0" xfId="3" applyFont="1" applyFill="1" applyBorder="1"/>
    <xf numFmtId="0" fontId="24" fillId="0" borderId="0" xfId="17" applyFont="1" applyFill="1" applyBorder="1"/>
    <xf numFmtId="10" fontId="3" fillId="0" borderId="0" xfId="17" applyNumberFormat="1" applyFont="1" applyFill="1" applyBorder="1"/>
    <xf numFmtId="0" fontId="2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left"/>
    </xf>
    <xf numFmtId="38" fontId="3" fillId="0" borderId="0" xfId="0" applyNumberFormat="1" applyFont="1"/>
    <xf numFmtId="38" fontId="3" fillId="0" borderId="0" xfId="0" applyNumberFormat="1" applyFont="1" applyFill="1"/>
    <xf numFmtId="38" fontId="4" fillId="0" borderId="0" xfId="0" applyNumberFormat="1" applyFont="1" applyFill="1"/>
    <xf numFmtId="38" fontId="4" fillId="0" borderId="0" xfId="3" applyNumberFormat="1" applyFont="1" applyFill="1"/>
    <xf numFmtId="38" fontId="2" fillId="0" borderId="0" xfId="0" applyNumberFormat="1" applyFont="1" applyFill="1"/>
    <xf numFmtId="0" fontId="25" fillId="0" borderId="0" xfId="0" applyFont="1"/>
    <xf numFmtId="0" fontId="3" fillId="0" borderId="11" xfId="0" applyFont="1" applyBorder="1"/>
    <xf numFmtId="0" fontId="2" fillId="0" borderId="6" xfId="0" applyFont="1" applyBorder="1"/>
    <xf numFmtId="40" fontId="3" fillId="0" borderId="0" xfId="0" applyNumberFormat="1" applyFont="1" applyBorder="1"/>
    <xf numFmtId="190" fontId="3" fillId="0" borderId="0" xfId="0" applyNumberFormat="1" applyFont="1"/>
    <xf numFmtId="166" fontId="18" fillId="0" borderId="0" xfId="3" applyNumberFormat="1" applyFont="1" applyFill="1" applyBorder="1"/>
    <xf numFmtId="0" fontId="16" fillId="0" borderId="12" xfId="0" applyFont="1" applyFill="1" applyBorder="1" applyAlignment="1" applyProtection="1">
      <alignment horizontal="left"/>
    </xf>
    <xf numFmtId="0" fontId="5" fillId="0" borderId="6" xfId="0" applyFont="1" applyFill="1" applyBorder="1"/>
    <xf numFmtId="0" fontId="27" fillId="0" borderId="9" xfId="0" applyFont="1" applyBorder="1" applyAlignment="1" applyProtection="1">
      <alignment horizontal="left"/>
    </xf>
    <xf numFmtId="0" fontId="27" fillId="0" borderId="0" xfId="0" applyFont="1" applyBorder="1" applyAlignment="1">
      <alignment horizontal="center"/>
    </xf>
    <xf numFmtId="0" fontId="18" fillId="0" borderId="0" xfId="0" applyFont="1" applyBorder="1"/>
    <xf numFmtId="0" fontId="18" fillId="0" borderId="9" xfId="0" applyFont="1" applyBorder="1" applyAlignment="1" applyProtection="1">
      <alignment horizontal="left"/>
    </xf>
    <xf numFmtId="0" fontId="18" fillId="0" borderId="0" xfId="0" applyFont="1" applyBorder="1" applyAlignment="1" applyProtection="1">
      <alignment horizontal="left"/>
    </xf>
    <xf numFmtId="0" fontId="18" fillId="0" borderId="9" xfId="0" applyFont="1" applyBorder="1"/>
    <xf numFmtId="0" fontId="18" fillId="0" borderId="8" xfId="0" applyFont="1" applyBorder="1"/>
    <xf numFmtId="0" fontId="18" fillId="0" borderId="13" xfId="0" applyFont="1" applyBorder="1"/>
    <xf numFmtId="0" fontId="27" fillId="0" borderId="9" xfId="0" applyFont="1" applyBorder="1"/>
    <xf numFmtId="0" fontId="18" fillId="0" borderId="9" xfId="0" applyFont="1" applyBorder="1" applyAlignment="1">
      <alignment horizontal="left"/>
    </xf>
    <xf numFmtId="37" fontId="18" fillId="0" borderId="0" xfId="0" applyNumberFormat="1" applyFont="1" applyFill="1" applyBorder="1" applyAlignment="1">
      <alignment horizontal="center"/>
    </xf>
    <xf numFmtId="173" fontId="18" fillId="0" borderId="0" xfId="0" applyNumberFormat="1" applyFont="1" applyBorder="1" applyAlignment="1">
      <alignment horizontal="center"/>
    </xf>
    <xf numFmtId="38" fontId="18" fillId="0" borderId="0" xfId="0" applyNumberFormat="1" applyFont="1" applyBorder="1"/>
    <xf numFmtId="38" fontId="18" fillId="0" borderId="0" xfId="0" applyNumberFormat="1" applyFont="1" applyBorder="1" applyAlignment="1">
      <alignment horizontal="center"/>
    </xf>
    <xf numFmtId="0" fontId="18" fillId="0" borderId="6" xfId="0" applyFont="1" applyBorder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Continuous"/>
    </xf>
    <xf numFmtId="0" fontId="18" fillId="0" borderId="0" xfId="0" applyFont="1" applyAlignment="1">
      <alignment horizontal="centerContinuous"/>
    </xf>
    <xf numFmtId="0" fontId="18" fillId="0" borderId="14" xfId="0" applyFont="1" applyBorder="1" applyAlignment="1">
      <alignment horizontal="center"/>
    </xf>
    <xf numFmtId="0" fontId="18" fillId="0" borderId="15" xfId="0" applyFont="1" applyBorder="1" applyAlignment="1">
      <alignment horizontal="centerContinuous"/>
    </xf>
    <xf numFmtId="0" fontId="18" fillId="0" borderId="16" xfId="0" applyFont="1" applyBorder="1" applyAlignment="1">
      <alignment horizontal="centerContinuous"/>
    </xf>
    <xf numFmtId="0" fontId="8" fillId="0" borderId="12" xfId="0" applyFont="1" applyBorder="1" applyAlignment="1">
      <alignment horizontal="centerContinuous"/>
    </xf>
    <xf numFmtId="0" fontId="18" fillId="0" borderId="6" xfId="0" applyFont="1" applyBorder="1" applyAlignment="1">
      <alignment horizontal="centerContinuous"/>
    </xf>
    <xf numFmtId="0" fontId="18" fillId="0" borderId="7" xfId="0" applyFont="1" applyBorder="1" applyAlignment="1">
      <alignment horizontal="centerContinuous"/>
    </xf>
    <xf numFmtId="0" fontId="8" fillId="0" borderId="17" xfId="0" applyFont="1" applyBorder="1" applyAlignment="1">
      <alignment horizontal="centerContinuous"/>
    </xf>
    <xf numFmtId="0" fontId="18" fillId="0" borderId="18" xfId="0" applyFont="1" applyBorder="1"/>
    <xf numFmtId="0" fontId="18" fillId="0" borderId="19" xfId="0" applyFont="1" applyBorder="1" applyAlignment="1">
      <alignment horizontal="centerContinuous"/>
    </xf>
    <xf numFmtId="0" fontId="18" fillId="0" borderId="20" xfId="0" applyFont="1" applyBorder="1" applyAlignment="1">
      <alignment horizontal="centerContinuous"/>
    </xf>
    <xf numFmtId="0" fontId="18" fillId="0" borderId="21" xfId="0" applyFont="1" applyBorder="1" applyAlignment="1">
      <alignment horizontal="centerContinuous"/>
    </xf>
    <xf numFmtId="0" fontId="18" fillId="0" borderId="22" xfId="0" applyFont="1" applyBorder="1" applyAlignment="1">
      <alignment horizontal="center"/>
    </xf>
    <xf numFmtId="0" fontId="18" fillId="0" borderId="23" xfId="0" applyFont="1" applyBorder="1" applyAlignment="1">
      <alignment horizontal="center"/>
    </xf>
    <xf numFmtId="0" fontId="18" fillId="0" borderId="24" xfId="0" applyFont="1" applyBorder="1" applyAlignment="1">
      <alignment horizontal="center"/>
    </xf>
    <xf numFmtId="3" fontId="18" fillId="0" borderId="9" xfId="0" applyNumberFormat="1" applyFont="1" applyBorder="1"/>
    <xf numFmtId="3" fontId="18" fillId="0" borderId="0" xfId="0" applyNumberFormat="1" applyFont="1" applyBorder="1"/>
    <xf numFmtId="3" fontId="18" fillId="0" borderId="8" xfId="0" applyNumberFormat="1" applyFont="1" applyBorder="1"/>
    <xf numFmtId="3" fontId="18" fillId="0" borderId="13" xfId="0" applyNumberFormat="1" applyFont="1" applyBorder="1"/>
    <xf numFmtId="3" fontId="18" fillId="0" borderId="10" xfId="0" applyNumberFormat="1" applyFont="1" applyBorder="1"/>
    <xf numFmtId="3" fontId="18" fillId="0" borderId="11" xfId="0" applyNumberFormat="1" applyFont="1" applyBorder="1"/>
    <xf numFmtId="0" fontId="2" fillId="0" borderId="10" xfId="0" applyNumberFormat="1" applyFont="1" applyFill="1" applyBorder="1" applyAlignment="1">
      <alignment horizontal="left"/>
    </xf>
    <xf numFmtId="3" fontId="18" fillId="0" borderId="9" xfId="0" applyNumberFormat="1" applyFont="1" applyFill="1" applyBorder="1"/>
    <xf numFmtId="3" fontId="18" fillId="0" borderId="0" xfId="0" applyNumberFormat="1" applyFont="1" applyFill="1" applyBorder="1"/>
    <xf numFmtId="3" fontId="18" fillId="0" borderId="8" xfId="0" applyNumberFormat="1" applyFont="1" applyFill="1" applyBorder="1"/>
    <xf numFmtId="3" fontId="18" fillId="0" borderId="13" xfId="0" applyNumberFormat="1" applyFont="1" applyFill="1" applyBorder="1"/>
    <xf numFmtId="3" fontId="18" fillId="0" borderId="10" xfId="0" applyNumberFormat="1" applyFont="1" applyFill="1" applyBorder="1"/>
    <xf numFmtId="3" fontId="18" fillId="0" borderId="11" xfId="0" applyNumberFormat="1" applyFont="1" applyFill="1" applyBorder="1"/>
    <xf numFmtId="0" fontId="18" fillId="0" borderId="17" xfId="0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8" fillId="0" borderId="25" xfId="0" applyFont="1" applyBorder="1" applyAlignment="1">
      <alignment horizontal="center"/>
    </xf>
    <xf numFmtId="0" fontId="18" fillId="0" borderId="26" xfId="0" applyFont="1" applyBorder="1" applyAlignment="1">
      <alignment horizontal="center"/>
    </xf>
    <xf numFmtId="0" fontId="18" fillId="0" borderId="27" xfId="0" applyFont="1" applyBorder="1" applyAlignment="1">
      <alignment horizontal="center"/>
    </xf>
    <xf numFmtId="0" fontId="18" fillId="0" borderId="9" xfId="0" applyFont="1" applyBorder="1" applyAlignment="1">
      <alignment horizontal="center"/>
    </xf>
    <xf numFmtId="3" fontId="18" fillId="0" borderId="9" xfId="0" applyNumberFormat="1" applyFont="1" applyBorder="1" applyAlignment="1">
      <alignment horizontal="center"/>
    </xf>
    <xf numFmtId="3" fontId="18" fillId="0" borderId="9" xfId="0" applyNumberFormat="1" applyFont="1" applyFill="1" applyBorder="1" applyAlignment="1">
      <alignment horizontal="center"/>
    </xf>
    <xf numFmtId="3" fontId="18" fillId="0" borderId="13" xfId="0" applyNumberFormat="1" applyFont="1" applyBorder="1" applyAlignment="1">
      <alignment horizontal="center"/>
    </xf>
    <xf numFmtId="0" fontId="8" fillId="0" borderId="6" xfId="0" applyFont="1" applyBorder="1" applyAlignment="1">
      <alignment horizontal="centerContinuous"/>
    </xf>
    <xf numFmtId="173" fontId="18" fillId="0" borderId="0" xfId="20" applyNumberFormat="1" applyFont="1" applyFill="1" applyBorder="1" applyAlignment="1">
      <alignment horizontal="center"/>
    </xf>
    <xf numFmtId="173" fontId="27" fillId="0" borderId="0" xfId="20" applyNumberFormat="1" applyFont="1" applyFill="1" applyBorder="1" applyAlignment="1">
      <alignment horizontal="center"/>
    </xf>
    <xf numFmtId="38" fontId="18" fillId="0" borderId="0" xfId="3" applyNumberFormat="1" applyFont="1" applyFill="1" applyBorder="1" applyAlignment="1" applyProtection="1">
      <alignment horizontal="center"/>
    </xf>
    <xf numFmtId="38" fontId="18" fillId="0" borderId="10" xfId="3" applyNumberFormat="1" applyFont="1" applyFill="1" applyBorder="1" applyAlignment="1" applyProtection="1">
      <alignment horizontal="center"/>
    </xf>
    <xf numFmtId="10" fontId="18" fillId="0" borderId="0" xfId="0" applyNumberFormat="1" applyFont="1" applyBorder="1" applyAlignment="1">
      <alignment horizontal="center"/>
    </xf>
    <xf numFmtId="14" fontId="2" fillId="0" borderId="10" xfId="0" applyNumberFormat="1" applyFont="1" applyFill="1" applyBorder="1" applyAlignment="1">
      <alignment horizontal="center"/>
    </xf>
    <xf numFmtId="0" fontId="15" fillId="0" borderId="0" xfId="16" applyFont="1" applyFill="1" applyBorder="1"/>
    <xf numFmtId="43" fontId="18" fillId="0" borderId="0" xfId="3" applyFont="1" applyFill="1" applyBorder="1"/>
    <xf numFmtId="43" fontId="3" fillId="0" borderId="0" xfId="3" applyNumberFormat="1" applyFont="1"/>
    <xf numFmtId="38" fontId="18" fillId="0" borderId="0" xfId="0" applyNumberFormat="1" applyFont="1"/>
    <xf numFmtId="173" fontId="3" fillId="0" borderId="0" xfId="0" applyNumberFormat="1" applyFont="1"/>
    <xf numFmtId="10" fontId="8" fillId="0" borderId="0" xfId="0" applyNumberFormat="1" applyFont="1" applyFill="1" applyBorder="1"/>
    <xf numFmtId="0" fontId="3" fillId="0" borderId="8" xfId="0" applyFont="1" applyFill="1" applyBorder="1"/>
    <xf numFmtId="0" fontId="81" fillId="0" borderId="0" xfId="0" applyFont="1"/>
    <xf numFmtId="0" fontId="18" fillId="0" borderId="13" xfId="0" applyFont="1" applyBorder="1" applyAlignment="1">
      <alignment horizontal="left"/>
    </xf>
    <xf numFmtId="10" fontId="18" fillId="8" borderId="0" xfId="20" applyNumberFormat="1" applyFont="1" applyFill="1" applyBorder="1" applyAlignment="1">
      <alignment horizontal="center"/>
    </xf>
    <xf numFmtId="0" fontId="3" fillId="0" borderId="7" xfId="0" applyFont="1" applyFill="1" applyBorder="1"/>
    <xf numFmtId="38" fontId="3" fillId="0" borderId="8" xfId="0" applyNumberFormat="1" applyFont="1" applyFill="1" applyBorder="1"/>
    <xf numFmtId="0" fontId="82" fillId="0" borderId="0" xfId="0" applyFont="1" applyFill="1" applyBorder="1" applyAlignment="1">
      <alignment horizontal="center"/>
    </xf>
    <xf numFmtId="0" fontId="82" fillId="0" borderId="8" xfId="0" applyFont="1" applyFill="1" applyBorder="1" applyAlignment="1">
      <alignment horizontal="center"/>
    </xf>
    <xf numFmtId="0" fontId="12" fillId="0" borderId="0" xfId="0" applyFont="1" applyFill="1" applyBorder="1"/>
    <xf numFmtId="43" fontId="3" fillId="0" borderId="4" xfId="3" applyFont="1" applyFill="1" applyBorder="1"/>
    <xf numFmtId="166" fontId="3" fillId="0" borderId="4" xfId="3" applyNumberFormat="1" applyFont="1" applyFill="1" applyBorder="1"/>
    <xf numFmtId="9" fontId="18" fillId="8" borderId="0" xfId="20" applyNumberFormat="1" applyFont="1" applyFill="1" applyBorder="1" applyAlignment="1">
      <alignment horizontal="center"/>
    </xf>
    <xf numFmtId="9" fontId="18" fillId="0" borderId="0" xfId="20" applyNumberFormat="1" applyFont="1" applyFill="1" applyBorder="1" applyAlignment="1">
      <alignment horizontal="center"/>
    </xf>
    <xf numFmtId="0" fontId="15" fillId="4" borderId="0" xfId="0" applyFont="1" applyFill="1"/>
    <xf numFmtId="10" fontId="3" fillId="0" borderId="0" xfId="0" applyNumberFormat="1" applyFont="1"/>
    <xf numFmtId="37" fontId="3" fillId="0" borderId="0" xfId="0" applyNumberFormat="1" applyFont="1"/>
    <xf numFmtId="4" fontId="3" fillId="0" borderId="0" xfId="0" applyNumberFormat="1" applyFont="1" applyFill="1" applyBorder="1"/>
    <xf numFmtId="0" fontId="10" fillId="0" borderId="0" xfId="0" applyFont="1"/>
    <xf numFmtId="10" fontId="3" fillId="0" borderId="0" xfId="0" applyNumberFormat="1" applyFont="1" applyFill="1"/>
    <xf numFmtId="0" fontId="8" fillId="0" borderId="17" xfId="0" applyFont="1" applyBorder="1"/>
    <xf numFmtId="6" fontId="8" fillId="0" borderId="16" xfId="0" applyNumberFormat="1" applyFont="1" applyBorder="1"/>
    <xf numFmtId="8" fontId="3" fillId="0" borderId="0" xfId="0" applyNumberFormat="1" applyFont="1"/>
    <xf numFmtId="0" fontId="18" fillId="0" borderId="0" xfId="0" applyFont="1" applyFill="1"/>
    <xf numFmtId="14" fontId="18" fillId="0" borderId="0" xfId="0" applyNumberFormat="1" applyFont="1" applyFill="1"/>
    <xf numFmtId="43" fontId="18" fillId="0" borderId="0" xfId="3" applyNumberFormat="1" applyFont="1" applyFill="1"/>
    <xf numFmtId="166" fontId="18" fillId="0" borderId="0" xfId="3" applyNumberFormat="1" applyFont="1" applyFill="1"/>
    <xf numFmtId="166" fontId="3" fillId="0" borderId="0" xfId="0" applyNumberFormat="1" applyFont="1" applyFill="1"/>
    <xf numFmtId="43" fontId="3" fillId="0" borderId="0" xfId="3" applyNumberFormat="1" applyFont="1" applyFill="1"/>
    <xf numFmtId="166" fontId="83" fillId="0" borderId="0" xfId="3" applyNumberFormat="1" applyFont="1" applyAlignment="1">
      <alignment horizontal="center"/>
    </xf>
    <xf numFmtId="0" fontId="84" fillId="0" borderId="0" xfId="0" applyFont="1" applyAlignment="1">
      <alignment horizontal="center"/>
    </xf>
    <xf numFmtId="17" fontId="84" fillId="0" borderId="0" xfId="3" applyNumberFormat="1" applyFont="1" applyAlignment="1">
      <alignment horizontal="center"/>
    </xf>
    <xf numFmtId="166" fontId="84" fillId="0" borderId="0" xfId="3" applyNumberFormat="1" applyFont="1" applyAlignment="1">
      <alignment horizontal="center"/>
    </xf>
    <xf numFmtId="0" fontId="85" fillId="0" borderId="0" xfId="0" applyFont="1"/>
    <xf numFmtId="0" fontId="17" fillId="0" borderId="0" xfId="0" applyFont="1" applyAlignment="1">
      <alignment horizontal="left" indent="1"/>
    </xf>
    <xf numFmtId="0" fontId="17" fillId="0" borderId="0" xfId="0" applyFont="1" applyAlignment="1">
      <alignment horizontal="left" indent="2"/>
    </xf>
    <xf numFmtId="0" fontId="17" fillId="0" borderId="0" xfId="0" applyFont="1" applyAlignment="1">
      <alignment horizontal="left" indent="3"/>
    </xf>
    <xf numFmtId="0" fontId="10" fillId="0" borderId="12" xfId="0" applyFont="1" applyFill="1" applyBorder="1"/>
    <xf numFmtId="0" fontId="10" fillId="0" borderId="6" xfId="0" applyFont="1" applyBorder="1" applyAlignment="1">
      <alignment horizontal="centerContinuous"/>
    </xf>
    <xf numFmtId="0" fontId="10" fillId="0" borderId="7" xfId="0" applyFont="1" applyBorder="1" applyAlignment="1">
      <alignment horizontal="centerContinuous"/>
    </xf>
    <xf numFmtId="0" fontId="86" fillId="0" borderId="0" xfId="0" applyFont="1" applyFill="1" applyBorder="1" applyAlignment="1">
      <alignment horizontal="center"/>
    </xf>
    <xf numFmtId="0" fontId="86" fillId="0" borderId="8" xfId="0" applyFont="1" applyFill="1" applyBorder="1" applyAlignment="1">
      <alignment horizontal="center"/>
    </xf>
    <xf numFmtId="0" fontId="3" fillId="0" borderId="13" xfId="0" applyFont="1" applyBorder="1"/>
    <xf numFmtId="0" fontId="10" fillId="0" borderId="12" xfId="0" applyFont="1" applyFill="1" applyBorder="1" applyAlignment="1" applyProtection="1">
      <alignment horizontal="left"/>
    </xf>
    <xf numFmtId="0" fontId="2" fillId="0" borderId="9" xfId="0" applyFont="1" applyBorder="1"/>
    <xf numFmtId="0" fontId="3" fillId="0" borderId="9" xfId="0" applyFont="1" applyFill="1" applyBorder="1" applyAlignment="1">
      <alignment horizontal="left"/>
    </xf>
    <xf numFmtId="0" fontId="87" fillId="0" borderId="0" xfId="0" applyFont="1"/>
    <xf numFmtId="0" fontId="88" fillId="0" borderId="0" xfId="0" applyFont="1" applyAlignment="1">
      <alignment horizontal="left"/>
    </xf>
    <xf numFmtId="17" fontId="88" fillId="0" borderId="0" xfId="3" applyNumberFormat="1" applyFont="1" applyAlignment="1"/>
    <xf numFmtId="0" fontId="88" fillId="0" borderId="0" xfId="0" applyFont="1"/>
    <xf numFmtId="0" fontId="19" fillId="0" borderId="0" xfId="0" applyFont="1" applyFill="1" applyBorder="1"/>
    <xf numFmtId="38" fontId="3" fillId="0" borderId="28" xfId="0" applyNumberFormat="1" applyFont="1" applyFill="1" applyBorder="1"/>
    <xf numFmtId="0" fontId="86" fillId="0" borderId="6" xfId="0" applyFont="1" applyFill="1" applyBorder="1" applyAlignment="1">
      <alignment horizontal="center"/>
    </xf>
    <xf numFmtId="0" fontId="86" fillId="0" borderId="7" xfId="0" applyFont="1" applyFill="1" applyBorder="1" applyAlignment="1">
      <alignment horizontal="center"/>
    </xf>
    <xf numFmtId="0" fontId="85" fillId="0" borderId="0" xfId="0" applyFont="1" applyAlignment="1">
      <alignment horizontal="center"/>
    </xf>
    <xf numFmtId="166" fontId="85" fillId="0" borderId="0" xfId="3" applyNumberFormat="1" applyFont="1"/>
    <xf numFmtId="0" fontId="89" fillId="0" borderId="0" xfId="0" applyFont="1" applyAlignment="1">
      <alignment horizontal="center"/>
    </xf>
    <xf numFmtId="14" fontId="83" fillId="0" borderId="0" xfId="0" applyNumberFormat="1" applyFont="1" applyAlignment="1">
      <alignment horizontal="center"/>
    </xf>
    <xf numFmtId="14" fontId="17" fillId="0" borderId="0" xfId="0" applyNumberFormat="1" applyFont="1" applyAlignment="1">
      <alignment horizontal="left"/>
    </xf>
    <xf numFmtId="14" fontId="85" fillId="0" borderId="0" xfId="0" applyNumberFormat="1" applyFont="1" applyAlignment="1">
      <alignment horizontal="center"/>
    </xf>
    <xf numFmtId="0" fontId="17" fillId="0" borderId="0" xfId="0" applyNumberFormat="1" applyFont="1" applyAlignment="1">
      <alignment horizontal="left"/>
    </xf>
    <xf numFmtId="0" fontId="17" fillId="0" borderId="0" xfId="0" applyFont="1"/>
    <xf numFmtId="166" fontId="17" fillId="0" borderId="0" xfId="3" applyNumberFormat="1" applyFont="1"/>
    <xf numFmtId="166" fontId="17" fillId="0" borderId="29" xfId="3" applyNumberFormat="1" applyFont="1" applyBorder="1"/>
    <xf numFmtId="166" fontId="17" fillId="0" borderId="30" xfId="3" applyNumberFormat="1" applyFont="1" applyBorder="1"/>
    <xf numFmtId="166" fontId="17" fillId="0" borderId="0" xfId="3" applyNumberFormat="1" applyFont="1" applyBorder="1"/>
    <xf numFmtId="166" fontId="17" fillId="0" borderId="28" xfId="3" applyNumberFormat="1" applyFont="1" applyBorder="1"/>
    <xf numFmtId="166" fontId="17" fillId="0" borderId="31" xfId="3" applyNumberFormat="1" applyFont="1" applyBorder="1"/>
    <xf numFmtId="14" fontId="85" fillId="0" borderId="0" xfId="0" applyNumberFormat="1" applyFont="1" applyBorder="1" applyAlignment="1">
      <alignment horizontal="center"/>
    </xf>
    <xf numFmtId="166" fontId="3" fillId="0" borderId="0" xfId="0" applyNumberFormat="1" applyFont="1" applyBorder="1"/>
    <xf numFmtId="166" fontId="3" fillId="0" borderId="0" xfId="0" applyNumberFormat="1" applyFont="1"/>
    <xf numFmtId="0" fontId="90" fillId="0" borderId="0" xfId="0" applyFont="1"/>
    <xf numFmtId="0" fontId="14" fillId="0" borderId="0" xfId="0" applyFont="1"/>
    <xf numFmtId="0" fontId="2" fillId="0" borderId="0" xfId="0" applyFont="1" applyAlignment="1" applyProtection="1">
      <alignment horizontal="left"/>
      <protection locked="0"/>
    </xf>
    <xf numFmtId="0" fontId="9" fillId="0" borderId="0" xfId="0" applyFont="1"/>
    <xf numFmtId="0" fontId="3" fillId="0" borderId="0" xfId="0" applyFont="1" applyBorder="1" applyAlignment="1" applyProtection="1">
      <alignment horizontal="left"/>
    </xf>
    <xf numFmtId="38" fontId="18" fillId="8" borderId="10" xfId="3" applyNumberFormat="1" applyFont="1" applyFill="1" applyBorder="1" applyAlignment="1" applyProtection="1">
      <alignment horizontal="center"/>
    </xf>
    <xf numFmtId="0" fontId="2" fillId="0" borderId="0" xfId="0" applyFont="1"/>
    <xf numFmtId="164" fontId="3" fillId="0" borderId="0" xfId="20" applyNumberFormat="1" applyFont="1"/>
    <xf numFmtId="0" fontId="15" fillId="0" borderId="0" xfId="0" applyFont="1" applyFill="1"/>
    <xf numFmtId="43" fontId="3" fillId="0" borderId="0" xfId="3" applyFont="1"/>
    <xf numFmtId="166" fontId="2" fillId="8" borderId="0" xfId="3" applyNumberFormat="1" applyFont="1" applyFill="1"/>
    <xf numFmtId="166" fontId="12" fillId="0" borderId="0" xfId="3" applyNumberFormat="1" applyFont="1"/>
    <xf numFmtId="10" fontId="3" fillId="0" borderId="0" xfId="20" applyNumberFormat="1" applyFont="1"/>
    <xf numFmtId="166" fontId="12" fillId="0" borderId="0" xfId="0" applyNumberFormat="1" applyFont="1"/>
    <xf numFmtId="187" fontId="3" fillId="0" borderId="0" xfId="0" applyNumberFormat="1" applyFont="1"/>
    <xf numFmtId="0" fontId="90" fillId="10" borderId="0" xfId="0" applyFont="1" applyFill="1"/>
    <xf numFmtId="0" fontId="0" fillId="10" borderId="0" xfId="0" applyFill="1"/>
    <xf numFmtId="0" fontId="9" fillId="10" borderId="0" xfId="0" applyFont="1" applyFill="1"/>
    <xf numFmtId="0" fontId="3" fillId="10" borderId="0" xfId="0" applyFont="1" applyFill="1"/>
    <xf numFmtId="187" fontId="3" fillId="10" borderId="0" xfId="0" applyNumberFormat="1" applyFont="1" applyFill="1"/>
    <xf numFmtId="164" fontId="3" fillId="10" borderId="0" xfId="20" applyNumberFormat="1" applyFont="1" applyFill="1"/>
    <xf numFmtId="166" fontId="3" fillId="10" borderId="0" xfId="3" applyNumberFormat="1" applyFont="1" applyFill="1"/>
    <xf numFmtId="166" fontId="12" fillId="10" borderId="0" xfId="3" applyNumberFormat="1" applyFont="1" applyFill="1"/>
    <xf numFmtId="166" fontId="3" fillId="10" borderId="0" xfId="0" applyNumberFormat="1" applyFont="1" applyFill="1"/>
    <xf numFmtId="166" fontId="12" fillId="10" borderId="0" xfId="0" applyNumberFormat="1" applyFont="1" applyFill="1"/>
    <xf numFmtId="0" fontId="2" fillId="10" borderId="0" xfId="0" applyFont="1" applyFill="1" applyAlignment="1">
      <alignment horizontal="center"/>
    </xf>
    <xf numFmtId="15" fontId="18" fillId="0" borderId="6" xfId="3" applyNumberFormat="1" applyFont="1" applyFill="1" applyBorder="1" applyAlignment="1" applyProtection="1">
      <alignment horizontal="center"/>
    </xf>
    <xf numFmtId="0" fontId="3" fillId="0" borderId="32" xfId="0" applyFont="1" applyBorder="1"/>
    <xf numFmtId="14" fontId="2" fillId="11" borderId="10" xfId="0" applyNumberFormat="1" applyFont="1" applyFill="1" applyBorder="1" applyAlignment="1">
      <alignment horizontal="center"/>
    </xf>
    <xf numFmtId="0" fontId="2" fillId="4" borderId="0" xfId="0" applyFont="1" applyFill="1"/>
    <xf numFmtId="0" fontId="88" fillId="4" borderId="0" xfId="0" applyFont="1" applyFill="1" applyAlignment="1"/>
    <xf numFmtId="0" fontId="88" fillId="4" borderId="0" xfId="0" applyFont="1" applyFill="1" applyAlignment="1">
      <alignment horizontal="left"/>
    </xf>
    <xf numFmtId="43" fontId="85" fillId="0" borderId="0" xfId="3" applyFont="1" applyFill="1" applyAlignment="1">
      <alignment horizontal="left"/>
    </xf>
    <xf numFmtId="0" fontId="17" fillId="0" borderId="0" xfId="0" applyFont="1" applyFill="1" applyAlignment="1">
      <alignment horizontal="left" indent="2"/>
    </xf>
    <xf numFmtId="166" fontId="17" fillId="0" borderId="15" xfId="3" applyNumberFormat="1" applyFont="1" applyFill="1" applyBorder="1"/>
    <xf numFmtId="14" fontId="89" fillId="0" borderId="0" xfId="0" applyNumberFormat="1" applyFont="1" applyAlignment="1">
      <alignment horizontal="center"/>
    </xf>
    <xf numFmtId="166" fontId="85" fillId="0" borderId="0" xfId="3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Border="1"/>
    <xf numFmtId="0" fontId="10" fillId="4" borderId="0" xfId="0" applyFont="1" applyFill="1"/>
    <xf numFmtId="15" fontId="15" fillId="12" borderId="0" xfId="16" applyNumberFormat="1" applyFont="1" applyFill="1" applyBorder="1"/>
    <xf numFmtId="173" fontId="18" fillId="12" borderId="0" xfId="20" applyNumberFormat="1" applyFont="1" applyFill="1" applyBorder="1" applyAlignment="1">
      <alignment horizontal="center"/>
    </xf>
    <xf numFmtId="173" fontId="27" fillId="12" borderId="0" xfId="20" applyNumberFormat="1" applyFont="1" applyFill="1" applyBorder="1" applyAlignment="1">
      <alignment horizontal="center"/>
    </xf>
    <xf numFmtId="43" fontId="18" fillId="0" borderId="0" xfId="3" applyFont="1" applyFill="1"/>
    <xf numFmtId="43" fontId="0" fillId="0" borderId="0" xfId="0" applyNumberFormat="1"/>
    <xf numFmtId="173" fontId="18" fillId="12" borderId="0" xfId="0" applyNumberFormat="1" applyFont="1" applyFill="1" applyBorder="1" applyAlignment="1">
      <alignment horizontal="left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2"/>
    </xf>
    <xf numFmtId="166" fontId="91" fillId="0" borderId="0" xfId="3" applyNumberFormat="1" applyFont="1" applyFill="1" applyBorder="1" applyAlignment="1">
      <alignment horizontal="center"/>
    </xf>
    <xf numFmtId="166" fontId="91" fillId="0" borderId="0" xfId="3" applyNumberFormat="1" applyFont="1" applyFill="1" applyBorder="1"/>
    <xf numFmtId="0" fontId="85" fillId="4" borderId="0" xfId="0" applyFont="1" applyFill="1"/>
    <xf numFmtId="166" fontId="17" fillId="4" borderId="0" xfId="3" applyNumberFormat="1" applyFont="1" applyFill="1"/>
    <xf numFmtId="0" fontId="17" fillId="4" borderId="0" xfId="0" applyFont="1" applyFill="1" applyAlignment="1">
      <alignment horizontal="left" indent="2"/>
    </xf>
    <xf numFmtId="0" fontId="17" fillId="4" borderId="0" xfId="0" applyFont="1" applyFill="1" applyAlignment="1">
      <alignment horizontal="left" indent="3"/>
    </xf>
    <xf numFmtId="166" fontId="17" fillId="4" borderId="29" xfId="3" applyNumberFormat="1" applyFont="1" applyFill="1" applyBorder="1"/>
    <xf numFmtId="0" fontId="2" fillId="0" borderId="4" xfId="0" applyFont="1" applyFill="1" applyBorder="1" applyAlignment="1">
      <alignment horizontal="left"/>
    </xf>
    <xf numFmtId="0" fontId="18" fillId="0" borderId="10" xfId="0" applyFont="1" applyBorder="1"/>
    <xf numFmtId="0" fontId="18" fillId="0" borderId="7" xfId="0" applyFont="1" applyBorder="1"/>
    <xf numFmtId="0" fontId="92" fillId="0" borderId="0" xfId="0" applyFont="1"/>
    <xf numFmtId="40" fontId="18" fillId="0" borderId="0" xfId="0" applyNumberFormat="1" applyFont="1" applyBorder="1" applyAlignment="1">
      <alignment horizontal="center"/>
    </xf>
    <xf numFmtId="40" fontId="18" fillId="0" borderId="8" xfId="0" applyNumberFormat="1" applyFont="1" applyBorder="1" applyAlignment="1">
      <alignment horizontal="center"/>
    </xf>
    <xf numFmtId="40" fontId="18" fillId="0" borderId="10" xfId="0" applyNumberFormat="1" applyFont="1" applyBorder="1" applyAlignment="1">
      <alignment horizontal="center"/>
    </xf>
    <xf numFmtId="40" fontId="18" fillId="0" borderId="11" xfId="0" applyNumberFormat="1" applyFont="1" applyBorder="1" applyAlignment="1">
      <alignment horizontal="center"/>
    </xf>
    <xf numFmtId="166" fontId="3" fillId="0" borderId="0" xfId="3" applyNumberFormat="1" applyFont="1" applyFill="1" applyBorder="1" applyAlignment="1">
      <alignment horizontal="center"/>
    </xf>
    <xf numFmtId="166" fontId="3" fillId="0" borderId="0" xfId="3" applyNumberFormat="1" applyFont="1" applyBorder="1" applyAlignment="1">
      <alignment horizontal="center"/>
    </xf>
    <xf numFmtId="166" fontId="3" fillId="0" borderId="8" xfId="3" applyNumberFormat="1" applyFont="1" applyFill="1" applyBorder="1" applyAlignment="1">
      <alignment horizontal="center"/>
    </xf>
    <xf numFmtId="15" fontId="3" fillId="0" borderId="0" xfId="0" applyNumberFormat="1" applyFont="1" applyBorder="1" applyAlignment="1">
      <alignment horizontal="center"/>
    </xf>
    <xf numFmtId="15" fontId="3" fillId="0" borderId="0" xfId="0" applyNumberFormat="1" applyFont="1" applyFill="1" applyBorder="1" applyAlignment="1">
      <alignment horizontal="center"/>
    </xf>
    <xf numFmtId="15" fontId="3" fillId="0" borderId="8" xfId="0" applyNumberFormat="1" applyFont="1" applyFill="1" applyBorder="1" applyAlignment="1">
      <alignment horizontal="center"/>
    </xf>
    <xf numFmtId="9" fontId="12" fillId="0" borderId="0" xfId="20" applyFont="1" applyFill="1" applyBorder="1" applyAlignment="1">
      <alignment horizontal="center"/>
    </xf>
    <xf numFmtId="9" fontId="12" fillId="0" borderId="8" xfId="20" applyFont="1" applyFill="1" applyBorder="1" applyAlignment="1">
      <alignment horizontal="center"/>
    </xf>
    <xf numFmtId="166" fontId="12" fillId="0" borderId="0" xfId="3" applyNumberFormat="1" applyFont="1" applyFill="1" applyBorder="1" applyAlignment="1">
      <alignment horizontal="center"/>
    </xf>
    <xf numFmtId="166" fontId="3" fillId="0" borderId="10" xfId="3" applyNumberFormat="1" applyFont="1" applyFill="1" applyBorder="1" applyAlignment="1">
      <alignment horizontal="center"/>
    </xf>
    <xf numFmtId="166" fontId="3" fillId="0" borderId="11" xfId="3" applyNumberFormat="1" applyFont="1" applyFill="1" applyBorder="1" applyAlignment="1">
      <alignment horizontal="center"/>
    </xf>
    <xf numFmtId="38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2" fillId="0" borderId="6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10" fontId="3" fillId="0" borderId="0" xfId="0" applyNumberFormat="1" applyFont="1" applyFill="1" applyBorder="1" applyAlignment="1">
      <alignment horizontal="center"/>
    </xf>
    <xf numFmtId="10" fontId="3" fillId="0" borderId="8" xfId="0" applyNumberFormat="1" applyFont="1" applyFill="1" applyBorder="1" applyAlignment="1">
      <alignment horizontal="center"/>
    </xf>
    <xf numFmtId="166" fontId="3" fillId="0" borderId="10" xfId="3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1" fontId="3" fillId="0" borderId="0" xfId="3" applyNumberFormat="1" applyFont="1" applyFill="1" applyBorder="1" applyAlignment="1">
      <alignment horizontal="center"/>
    </xf>
    <xf numFmtId="1" fontId="3" fillId="0" borderId="0" xfId="3" applyNumberFormat="1" applyFont="1" applyBorder="1" applyAlignment="1">
      <alignment horizontal="center"/>
    </xf>
    <xf numFmtId="1" fontId="3" fillId="0" borderId="8" xfId="3" applyNumberFormat="1" applyFont="1" applyFill="1" applyBorder="1" applyAlignment="1">
      <alignment horizontal="center"/>
    </xf>
    <xf numFmtId="3" fontId="3" fillId="0" borderId="0" xfId="3" applyNumberFormat="1" applyFont="1" applyFill="1" applyBorder="1" applyAlignment="1">
      <alignment horizontal="center"/>
    </xf>
    <xf numFmtId="3" fontId="3" fillId="0" borderId="0" xfId="3" applyNumberFormat="1" applyFont="1" applyBorder="1" applyAlignment="1">
      <alignment horizontal="center"/>
    </xf>
    <xf numFmtId="3" fontId="3" fillId="0" borderId="8" xfId="3" applyNumberFormat="1" applyFont="1" applyFill="1" applyBorder="1" applyAlignment="1">
      <alignment horizontal="center"/>
    </xf>
    <xf numFmtId="3" fontId="3" fillId="0" borderId="10" xfId="3" applyNumberFormat="1" applyFont="1" applyFill="1" applyBorder="1" applyAlignment="1">
      <alignment horizontal="center"/>
    </xf>
    <xf numFmtId="3" fontId="3" fillId="0" borderId="10" xfId="3" applyNumberFormat="1" applyFont="1" applyBorder="1" applyAlignment="1">
      <alignment horizontal="center"/>
    </xf>
    <xf numFmtId="3" fontId="3" fillId="0" borderId="11" xfId="3" applyNumberFormat="1" applyFont="1" applyFill="1" applyBorder="1" applyAlignment="1">
      <alignment horizontal="center"/>
    </xf>
    <xf numFmtId="3" fontId="3" fillId="0" borderId="5" xfId="3" applyNumberFormat="1" applyFont="1" applyFill="1" applyBorder="1" applyAlignment="1">
      <alignment horizontal="center"/>
    </xf>
    <xf numFmtId="3" fontId="3" fillId="0" borderId="5" xfId="3" applyNumberFormat="1" applyFont="1" applyBorder="1" applyAlignment="1">
      <alignment horizontal="center"/>
    </xf>
    <xf numFmtId="3" fontId="3" fillId="0" borderId="33" xfId="3" applyNumberFormat="1" applyFont="1" applyFill="1" applyBorder="1" applyAlignment="1">
      <alignment horizontal="center"/>
    </xf>
    <xf numFmtId="0" fontId="3" fillId="13" borderId="0" xfId="0" applyFont="1" applyFill="1"/>
    <xf numFmtId="0" fontId="16" fillId="0" borderId="9" xfId="0" applyFont="1" applyBorder="1" applyAlignment="1" applyProtection="1">
      <alignment horizontal="left"/>
    </xf>
    <xf numFmtId="0" fontId="16" fillId="0" borderId="0" xfId="0" applyFont="1" applyBorder="1" applyAlignment="1" applyProtection="1">
      <alignment horizontal="left"/>
    </xf>
    <xf numFmtId="0" fontId="0" fillId="0" borderId="0" xfId="0" applyBorder="1"/>
    <xf numFmtId="0" fontId="84" fillId="0" borderId="0" xfId="0" applyFont="1" applyBorder="1" applyAlignment="1">
      <alignment horizontal="right"/>
    </xf>
    <xf numFmtId="0" fontId="0" fillId="0" borderId="8" xfId="0" applyBorder="1"/>
    <xf numFmtId="0" fontId="84" fillId="0" borderId="8" xfId="0" applyFont="1" applyBorder="1" applyAlignment="1">
      <alignment horizontal="center"/>
    </xf>
    <xf numFmtId="38" fontId="18" fillId="0" borderId="8" xfId="3" applyNumberFormat="1" applyFont="1" applyFill="1" applyBorder="1" applyAlignment="1" applyProtection="1">
      <alignment horizontal="center"/>
    </xf>
    <xf numFmtId="38" fontId="0" fillId="0" borderId="0" xfId="0" applyNumberFormat="1" applyBorder="1"/>
    <xf numFmtId="0" fontId="18" fillId="0" borderId="10" xfId="0" applyFont="1" applyBorder="1" applyAlignment="1" applyProtection="1">
      <alignment horizontal="left"/>
    </xf>
    <xf numFmtId="0" fontId="0" fillId="0" borderId="10" xfId="0" applyBorder="1"/>
    <xf numFmtId="0" fontId="0" fillId="0" borderId="11" xfId="0" applyBorder="1"/>
    <xf numFmtId="173" fontId="18" fillId="10" borderId="0" xfId="20" applyNumberFormat="1" applyFont="1" applyFill="1" applyBorder="1" applyAlignment="1">
      <alignment horizontal="center"/>
    </xf>
    <xf numFmtId="0" fontId="18" fillId="10" borderId="0" xfId="0" applyFont="1" applyFill="1" applyBorder="1"/>
    <xf numFmtId="38" fontId="18" fillId="10" borderId="8" xfId="0" applyNumberFormat="1" applyFont="1" applyFill="1" applyBorder="1" applyAlignment="1">
      <alignment horizontal="center"/>
    </xf>
    <xf numFmtId="0" fontId="18" fillId="10" borderId="9" xfId="0" applyFont="1" applyFill="1" applyBorder="1"/>
    <xf numFmtId="14" fontId="18" fillId="12" borderId="0" xfId="0" applyNumberFormat="1" applyFont="1" applyFill="1"/>
    <xf numFmtId="173" fontId="18" fillId="12" borderId="0" xfId="20" applyNumberFormat="1" applyFont="1" applyFill="1"/>
    <xf numFmtId="166" fontId="18" fillId="12" borderId="0" xfId="3" applyNumberFormat="1" applyFont="1" applyFill="1"/>
    <xf numFmtId="1" fontId="27" fillId="12" borderId="0" xfId="0" applyNumberFormat="1" applyFont="1" applyFill="1"/>
    <xf numFmtId="43" fontId="18" fillId="12" borderId="0" xfId="3" applyNumberFormat="1" applyFont="1" applyFill="1"/>
    <xf numFmtId="43" fontId="27" fillId="12" borderId="0" xfId="3" applyNumberFormat="1" applyFont="1" applyFill="1"/>
    <xf numFmtId="166" fontId="89" fillId="0" borderId="0" xfId="3" applyNumberFormat="1" applyFont="1"/>
    <xf numFmtId="166" fontId="93" fillId="0" borderId="0" xfId="3" applyNumberFormat="1" applyFont="1" applyFill="1" applyBorder="1"/>
    <xf numFmtId="0" fontId="93" fillId="0" borderId="0" xfId="0" applyFont="1" applyFill="1" applyBorder="1"/>
    <xf numFmtId="166" fontId="93" fillId="0" borderId="0" xfId="3" applyNumberFormat="1" applyFont="1"/>
    <xf numFmtId="0" fontId="84" fillId="0" borderId="0" xfId="0" applyFont="1"/>
    <xf numFmtId="14" fontId="3" fillId="0" borderId="0" xfId="0" applyNumberFormat="1" applyFont="1"/>
    <xf numFmtId="10" fontId="93" fillId="0" borderId="0" xfId="20" applyNumberFormat="1" applyFont="1"/>
    <xf numFmtId="0" fontId="93" fillId="0" borderId="0" xfId="0" applyFont="1"/>
    <xf numFmtId="187" fontId="93" fillId="0" borderId="0" xfId="0" applyNumberFormat="1" applyFont="1"/>
    <xf numFmtId="14" fontId="3" fillId="0" borderId="0" xfId="0" applyNumberFormat="1" applyFont="1" applyFill="1"/>
    <xf numFmtId="38" fontId="18" fillId="12" borderId="8" xfId="3" applyNumberFormat="1" applyFont="1" applyFill="1" applyBorder="1" applyAlignment="1" applyProtection="1">
      <alignment horizontal="center"/>
    </xf>
    <xf numFmtId="9" fontId="3" fillId="0" borderId="0" xfId="20" applyFont="1"/>
    <xf numFmtId="9" fontId="12" fillId="0" borderId="0" xfId="20" applyFont="1"/>
    <xf numFmtId="0" fontId="3" fillId="0" borderId="0" xfId="0" applyFont="1" applyAlignment="1">
      <alignment horizontal="right"/>
    </xf>
    <xf numFmtId="0" fontId="8" fillId="0" borderId="0" xfId="0" applyFont="1" applyFill="1"/>
    <xf numFmtId="0" fontId="18" fillId="0" borderId="0" xfId="0" applyFont="1" applyFill="1" applyBorder="1"/>
    <xf numFmtId="0" fontId="18" fillId="4" borderId="0" xfId="0" applyFont="1" applyFill="1"/>
    <xf numFmtId="0" fontId="8" fillId="4" borderId="0" xfId="0" applyFont="1" applyFill="1" applyAlignment="1">
      <alignment horizontal="center"/>
    </xf>
    <xf numFmtId="0" fontId="18" fillId="4" borderId="0" xfId="0" applyFont="1" applyFill="1" applyBorder="1"/>
    <xf numFmtId="0" fontId="8" fillId="12" borderId="0" xfId="0" applyFont="1" applyFill="1" applyAlignment="1">
      <alignment horizontal="center"/>
    </xf>
    <xf numFmtId="14" fontId="8" fillId="4" borderId="10" xfId="0" applyNumberFormat="1" applyFont="1" applyFill="1" applyBorder="1" applyAlignment="1">
      <alignment horizontal="center"/>
    </xf>
    <xf numFmtId="14" fontId="8" fillId="12" borderId="10" xfId="0" applyNumberFormat="1" applyFont="1" applyFill="1" applyBorder="1" applyAlignment="1">
      <alignment horizontal="center"/>
    </xf>
    <xf numFmtId="14" fontId="8" fillId="0" borderId="10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left"/>
    </xf>
    <xf numFmtId="0" fontId="94" fillId="4" borderId="0" xfId="0" applyFont="1" applyFill="1" applyBorder="1" applyAlignment="1">
      <alignment horizontal="center"/>
    </xf>
    <xf numFmtId="0" fontId="94" fillId="12" borderId="0" xfId="0" applyFont="1" applyFill="1" applyBorder="1" applyAlignment="1">
      <alignment horizontal="center"/>
    </xf>
    <xf numFmtId="0" fontId="94" fillId="0" borderId="0" xfId="0" applyFont="1" applyFill="1" applyBorder="1" applyAlignment="1">
      <alignment horizontal="center"/>
    </xf>
    <xf numFmtId="0" fontId="8" fillId="4" borderId="0" xfId="0" applyFont="1" applyFill="1" applyBorder="1" applyAlignment="1">
      <alignment horizontal="center"/>
    </xf>
    <xf numFmtId="0" fontId="18" fillId="12" borderId="0" xfId="0" applyFont="1" applyFill="1" applyBorder="1"/>
    <xf numFmtId="10" fontId="18" fillId="4" borderId="0" xfId="20" applyNumberFormat="1" applyFont="1" applyFill="1" applyBorder="1"/>
    <xf numFmtId="10" fontId="18" fillId="12" borderId="0" xfId="20" applyNumberFormat="1" applyFont="1" applyFill="1" applyBorder="1"/>
    <xf numFmtId="10" fontId="18" fillId="8" borderId="0" xfId="20" applyNumberFormat="1" applyFont="1" applyFill="1" applyBorder="1"/>
    <xf numFmtId="166" fontId="18" fillId="4" borderId="0" xfId="3" applyNumberFormat="1" applyFont="1" applyFill="1" applyBorder="1"/>
    <xf numFmtId="166" fontId="18" fillId="12" borderId="0" xfId="3" applyNumberFormat="1" applyFont="1" applyFill="1" applyBorder="1"/>
    <xf numFmtId="166" fontId="18" fillId="8" borderId="0" xfId="3" applyNumberFormat="1" applyFont="1" applyFill="1" applyBorder="1"/>
    <xf numFmtId="0" fontId="94" fillId="0" borderId="0" xfId="0" applyFont="1" applyFill="1" applyBorder="1"/>
    <xf numFmtId="166" fontId="18" fillId="4" borderId="30" xfId="3" applyNumberFormat="1" applyFont="1" applyFill="1" applyBorder="1"/>
    <xf numFmtId="166" fontId="18" fillId="12" borderId="30" xfId="3" applyNumberFormat="1" applyFont="1" applyFill="1" applyBorder="1"/>
    <xf numFmtId="166" fontId="18" fillId="0" borderId="30" xfId="3" applyNumberFormat="1" applyFont="1" applyFill="1" applyBorder="1"/>
    <xf numFmtId="0" fontId="8" fillId="0" borderId="0" xfId="0" applyFont="1" applyFill="1" applyBorder="1"/>
    <xf numFmtId="166" fontId="18" fillId="4" borderId="0" xfId="3" applyNumberFormat="1" applyFont="1" applyFill="1"/>
    <xf numFmtId="166" fontId="18" fillId="4" borderId="10" xfId="3" applyNumberFormat="1" applyFont="1" applyFill="1" applyBorder="1"/>
    <xf numFmtId="166" fontId="18" fillId="12" borderId="10" xfId="3" applyNumberFormat="1" applyFont="1" applyFill="1" applyBorder="1"/>
    <xf numFmtId="166" fontId="18" fillId="0" borderId="10" xfId="3" applyNumberFormat="1" applyFont="1" applyFill="1" applyBorder="1"/>
    <xf numFmtId="43" fontId="18" fillId="0" borderId="0" xfId="3" applyNumberFormat="1" applyFont="1" applyFill="1" applyBorder="1"/>
    <xf numFmtId="166" fontId="8" fillId="4" borderId="0" xfId="3" applyNumberFormat="1" applyFont="1" applyFill="1" applyBorder="1" applyAlignment="1">
      <alignment horizontal="center"/>
    </xf>
    <xf numFmtId="166" fontId="27" fillId="4" borderId="0" xfId="3" applyNumberFormat="1" applyFont="1" applyFill="1" applyBorder="1"/>
    <xf numFmtId="166" fontId="27" fillId="12" borderId="0" xfId="3" applyNumberFormat="1" applyFont="1" applyFill="1" applyBorder="1"/>
    <xf numFmtId="166" fontId="27" fillId="0" borderId="0" xfId="3" applyNumberFormat="1" applyFont="1" applyFill="1" applyBorder="1"/>
    <xf numFmtId="43" fontId="18" fillId="4" borderId="0" xfId="3" applyNumberFormat="1" applyFont="1" applyFill="1" applyBorder="1"/>
    <xf numFmtId="43" fontId="18" fillId="12" borderId="0" xfId="3" applyNumberFormat="1" applyFont="1" applyFill="1" applyBorder="1"/>
    <xf numFmtId="37" fontId="18" fillId="0" borderId="0" xfId="0" applyNumberFormat="1" applyFont="1" applyFill="1" applyBorder="1"/>
    <xf numFmtId="37" fontId="18" fillId="12" borderId="0" xfId="0" applyNumberFormat="1" applyFont="1" applyFill="1" applyBorder="1"/>
    <xf numFmtId="0" fontId="96" fillId="0" borderId="0" xfId="0" applyFont="1" applyFill="1" applyBorder="1"/>
    <xf numFmtId="166" fontId="97" fillId="0" borderId="0" xfId="3" applyNumberFormat="1" applyFont="1" applyFill="1" applyBorder="1"/>
    <xf numFmtId="43" fontId="97" fillId="0" borderId="0" xfId="3" applyNumberFormat="1" applyFont="1" applyFill="1"/>
    <xf numFmtId="166" fontId="96" fillId="0" borderId="0" xfId="3" applyNumberFormat="1" applyFont="1" applyFill="1" applyBorder="1"/>
    <xf numFmtId="166" fontId="18" fillId="0" borderId="0" xfId="0" applyNumberFormat="1" applyFont="1" applyFill="1" applyBorder="1"/>
    <xf numFmtId="0" fontId="8" fillId="0" borderId="28" xfId="0" applyFont="1" applyFill="1" applyBorder="1"/>
    <xf numFmtId="166" fontId="18" fillId="0" borderId="28" xfId="0" applyNumberFormat="1" applyFont="1" applyFill="1" applyBorder="1" applyAlignment="1">
      <alignment horizontal="center"/>
    </xf>
    <xf numFmtId="166" fontId="96" fillId="0" borderId="28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166" fontId="18" fillId="0" borderId="0" xfId="0" applyNumberFormat="1" applyFont="1" applyFill="1"/>
    <xf numFmtId="0" fontId="16" fillId="0" borderId="0" xfId="0" applyFont="1" applyFill="1" applyBorder="1" applyAlignment="1">
      <alignment horizontal="center"/>
    </xf>
    <xf numFmtId="0" fontId="27" fillId="0" borderId="0" xfId="0" applyFont="1" applyFill="1" applyBorder="1" applyAlignment="1">
      <alignment horizontal="center"/>
    </xf>
    <xf numFmtId="9" fontId="18" fillId="0" borderId="0" xfId="20" applyFont="1" applyFill="1" applyBorder="1"/>
    <xf numFmtId="43" fontId="18" fillId="0" borderId="28" xfId="3" applyFont="1" applyFill="1" applyBorder="1" applyAlignment="1">
      <alignment horizontal="center"/>
    </xf>
    <xf numFmtId="37" fontId="8" fillId="0" borderId="0" xfId="0" applyNumberFormat="1" applyFont="1" applyFill="1" applyBorder="1"/>
    <xf numFmtId="43" fontId="8" fillId="0" borderId="0" xfId="3" applyFont="1" applyFill="1" applyBorder="1" applyAlignment="1">
      <alignment horizontal="left"/>
    </xf>
    <xf numFmtId="43" fontId="18" fillId="0" borderId="0" xfId="3" applyFont="1" applyFill="1" applyBorder="1" applyAlignment="1">
      <alignment horizontal="left"/>
    </xf>
    <xf numFmtId="43" fontId="8" fillId="0" borderId="0" xfId="3" applyFont="1" applyFill="1" applyBorder="1"/>
    <xf numFmtId="43" fontId="98" fillId="0" borderId="0" xfId="3" applyFont="1" applyFill="1" applyBorder="1" applyAlignment="1">
      <alignment horizontal="left"/>
    </xf>
    <xf numFmtId="14" fontId="18" fillId="0" borderId="0" xfId="0" applyNumberFormat="1" applyFont="1" applyFill="1" applyBorder="1"/>
    <xf numFmtId="173" fontId="18" fillId="0" borderId="0" xfId="20" applyNumberFormat="1" applyFont="1" applyFill="1" applyBorder="1"/>
    <xf numFmtId="1" fontId="27" fillId="0" borderId="0" xfId="0" applyNumberFormat="1" applyFont="1" applyFill="1" applyBorder="1"/>
    <xf numFmtId="43" fontId="27" fillId="0" borderId="0" xfId="3" applyNumberFormat="1" applyFont="1" applyFill="1" applyBorder="1"/>
    <xf numFmtId="43" fontId="99" fillId="0" borderId="0" xfId="0" applyNumberFormat="1" applyFont="1" applyFill="1" applyBorder="1"/>
    <xf numFmtId="0" fontId="10" fillId="0" borderId="0" xfId="0" applyFont="1" applyFill="1" applyBorder="1" applyAlignment="1">
      <alignment horizontal="center"/>
    </xf>
    <xf numFmtId="38" fontId="18" fillId="0" borderId="0" xfId="0" applyNumberFormat="1" applyFont="1" applyFill="1" applyBorder="1" applyAlignment="1">
      <alignment horizontal="center"/>
    </xf>
    <xf numFmtId="38" fontId="18" fillId="10" borderId="14" xfId="0" applyNumberFormat="1" applyFont="1" applyFill="1" applyBorder="1" applyAlignment="1">
      <alignment horizontal="center"/>
    </xf>
    <xf numFmtId="38" fontId="18" fillId="8" borderId="3" xfId="0" applyNumberFormat="1" applyFont="1" applyFill="1" applyBorder="1" applyAlignment="1">
      <alignment horizontal="center"/>
    </xf>
    <xf numFmtId="38" fontId="18" fillId="8" borderId="34" xfId="0" applyNumberFormat="1" applyFont="1" applyFill="1" applyBorder="1" applyAlignment="1">
      <alignment horizontal="center"/>
    </xf>
    <xf numFmtId="38" fontId="0" fillId="0" borderId="8" xfId="0" applyNumberFormat="1" applyBorder="1"/>
    <xf numFmtId="0" fontId="15" fillId="0" borderId="0" xfId="16" applyFont="1" applyFill="1" applyBorder="1" applyAlignment="1">
      <alignment horizontal="center"/>
    </xf>
    <xf numFmtId="166" fontId="95" fillId="0" borderId="0" xfId="3" applyNumberFormat="1" applyFont="1" applyFill="1" applyAlignment="1">
      <alignment horizontal="center"/>
    </xf>
    <xf numFmtId="14" fontId="85" fillId="0" borderId="4" xfId="0" quotePrefix="1" applyNumberFormat="1" applyFont="1" applyBorder="1" applyAlignment="1">
      <alignment horizontal="center"/>
    </xf>
    <xf numFmtId="0" fontId="91" fillId="0" borderId="0" xfId="0" applyFont="1" applyAlignment="1">
      <alignment horizontal="center"/>
    </xf>
  </cellXfs>
  <cellStyles count="32">
    <cellStyle name="??_?.????" xfId="1"/>
    <cellStyle name="Actual Date" xfId="2"/>
    <cellStyle name="Comma" xfId="3" builtinId="3"/>
    <cellStyle name="Date" xfId="4"/>
    <cellStyle name="Dezimal [0]_Compiling Utility Macros" xfId="5"/>
    <cellStyle name="Dezimal_Compiling Utility Macros" xfId="6"/>
    <cellStyle name="Fixed" xfId="7"/>
    <cellStyle name="Grey" xfId="8"/>
    <cellStyle name="HEADER" xfId="9"/>
    <cellStyle name="Heading1" xfId="10"/>
    <cellStyle name="Heading2" xfId="11"/>
    <cellStyle name="HIGHLIGHT" xfId="12"/>
    <cellStyle name="Input [yellow]" xfId="13"/>
    <cellStyle name="no dec" xfId="14"/>
    <cellStyle name="Normal" xfId="0" builtinId="0"/>
    <cellStyle name="Normal - Style1" xfId="15"/>
    <cellStyle name="Normal_cf0402_ndf" xfId="16"/>
    <cellStyle name="Normal_IPP Summary" xfId="17"/>
    <cellStyle name="Normal_Summary" xfId="18"/>
    <cellStyle name="Normal_Yuma CE Strategic" xfId="19"/>
    <cellStyle name="Percent" xfId="20" builtinId="5"/>
    <cellStyle name="Percent [2]" xfId="21"/>
    <cellStyle name="Standard_Anpassen der Amortisation" xfId="22"/>
    <cellStyle name="Total" xfId="23" builtinId="25" customBuiltin="1"/>
    <cellStyle name="uk" xfId="24"/>
    <cellStyle name="Un" xfId="25"/>
    <cellStyle name="Unprot" xfId="26"/>
    <cellStyle name="Unprot$" xfId="27"/>
    <cellStyle name="Unprot_CurrencySKorea" xfId="28"/>
    <cellStyle name="Unprotect" xfId="29"/>
    <cellStyle name="Währung [0]_Compiling Utility Macros" xfId="30"/>
    <cellStyle name="Währung_Compiling Utility Macros" xfId="3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4.xml"/><Relationship Id="rId27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10-yr Treasury &amp; Spreads Movement</a:t>
            </a:r>
          </a:p>
        </c:rich>
      </c:tx>
      <c:layout>
        <c:manualLayout>
          <c:xMode val="edge"/>
          <c:yMode val="edge"/>
          <c:x val="0.3884275873643161"/>
          <c:y val="3.09061169119914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6255081956508157E-2"/>
          <c:y val="0.15894574411881335"/>
          <c:w val="0.78366969380519913"/>
          <c:h val="0.57617832243069844"/>
        </c:manualLayout>
      </c:layout>
      <c:lineChart>
        <c:grouping val="standard"/>
        <c:varyColors val="0"/>
        <c:ser>
          <c:idx val="0"/>
          <c:order val="0"/>
          <c:tx>
            <c:strRef>
              <c:f>Summary!$A$83</c:f>
              <c:strCache>
                <c:ptCount val="1"/>
                <c:pt idx="0">
                  <c:v>Treasury (%)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Summary!$B$82:$Q$82</c:f>
              <c:numCache>
                <c:formatCode>m/d/yyyy</c:formatCode>
                <c:ptCount val="16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  <c:pt idx="5">
                  <c:v>36689</c:v>
                </c:pt>
                <c:pt idx="6">
                  <c:v>36682</c:v>
                </c:pt>
                <c:pt idx="7">
                  <c:v>36675</c:v>
                </c:pt>
                <c:pt idx="8">
                  <c:v>36668</c:v>
                </c:pt>
                <c:pt idx="9">
                  <c:v>36661</c:v>
                </c:pt>
                <c:pt idx="10">
                  <c:v>36654</c:v>
                </c:pt>
                <c:pt idx="11">
                  <c:v>36647</c:v>
                </c:pt>
                <c:pt idx="12">
                  <c:v>36640</c:v>
                </c:pt>
                <c:pt idx="13">
                  <c:v>36633</c:v>
                </c:pt>
              </c:numCache>
            </c:numRef>
          </c:cat>
          <c:val>
            <c:numRef>
              <c:f>Summary!$B$83:$Q$83</c:f>
              <c:numCache>
                <c:formatCode>0.000%</c:formatCode>
                <c:ptCount val="16"/>
                <c:pt idx="0">
                  <c:v>6.0900000000000003E-2</c:v>
                </c:pt>
                <c:pt idx="1">
                  <c:v>0.06</c:v>
                </c:pt>
                <c:pt idx="2">
                  <c:v>6.0199999999999997E-2</c:v>
                </c:pt>
                <c:pt idx="3">
                  <c:v>6.182E-2</c:v>
                </c:pt>
                <c:pt idx="4">
                  <c:v>5.9900000000000002E-2</c:v>
                </c:pt>
                <c:pt idx="5">
                  <c:v>6.1280000000000001E-2</c:v>
                </c:pt>
                <c:pt idx="6">
                  <c:v>6.1499999999999999E-2</c:v>
                </c:pt>
                <c:pt idx="7">
                  <c:v>6.3299999999999995E-2</c:v>
                </c:pt>
                <c:pt idx="8">
                  <c:v>6.5100000000000005E-2</c:v>
                </c:pt>
                <c:pt idx="9">
                  <c:v>6.5000000000000002E-2</c:v>
                </c:pt>
                <c:pt idx="10">
                  <c:v>6.5199999999999994E-2</c:v>
                </c:pt>
                <c:pt idx="11">
                  <c:v>6.2199999999999998E-2</c:v>
                </c:pt>
                <c:pt idx="12">
                  <c:v>5.9799999999999999E-2</c:v>
                </c:pt>
                <c:pt idx="13">
                  <c:v>5.8700000000000002E-2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CF-4DE2-9BD8-6E96389701DB}"/>
            </c:ext>
          </c:extLst>
        </c:ser>
        <c:ser>
          <c:idx val="1"/>
          <c:order val="1"/>
          <c:tx>
            <c:strRef>
              <c:f>Summary!$A$84</c:f>
              <c:strCache>
                <c:ptCount val="1"/>
                <c:pt idx="0">
                  <c:v>Spreads (%)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Summary!$B$82:$Q$82</c:f>
              <c:numCache>
                <c:formatCode>m/d/yyyy</c:formatCode>
                <c:ptCount val="16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  <c:pt idx="5">
                  <c:v>36689</c:v>
                </c:pt>
                <c:pt idx="6">
                  <c:v>36682</c:v>
                </c:pt>
                <c:pt idx="7">
                  <c:v>36675</c:v>
                </c:pt>
                <c:pt idx="8">
                  <c:v>36668</c:v>
                </c:pt>
                <c:pt idx="9">
                  <c:v>36661</c:v>
                </c:pt>
                <c:pt idx="10">
                  <c:v>36654</c:v>
                </c:pt>
                <c:pt idx="11">
                  <c:v>36647</c:v>
                </c:pt>
                <c:pt idx="12">
                  <c:v>36640</c:v>
                </c:pt>
                <c:pt idx="13">
                  <c:v>36633</c:v>
                </c:pt>
              </c:numCache>
            </c:numRef>
          </c:cat>
          <c:val>
            <c:numRef>
              <c:f>Summary!$B$84:$Q$84</c:f>
              <c:numCache>
                <c:formatCode>0.000%</c:formatCode>
                <c:ptCount val="16"/>
                <c:pt idx="0">
                  <c:v>2.9069999999999999E-2</c:v>
                </c:pt>
                <c:pt idx="1">
                  <c:v>2.9721999999999998E-2</c:v>
                </c:pt>
                <c:pt idx="2">
                  <c:v>2.9928E-2</c:v>
                </c:pt>
                <c:pt idx="3">
                  <c:v>2.9252333333333335E-2</c:v>
                </c:pt>
                <c:pt idx="4">
                  <c:v>3.1166666666666665E-2</c:v>
                </c:pt>
                <c:pt idx="5">
                  <c:v>3.0071666666666667E-2</c:v>
                </c:pt>
                <c:pt idx="6">
                  <c:v>3.1106999999999996E-2</c:v>
                </c:pt>
                <c:pt idx="7">
                  <c:v>3.0154333333333335E-2</c:v>
                </c:pt>
                <c:pt idx="8">
                  <c:v>2.7839333333333337E-2</c:v>
                </c:pt>
                <c:pt idx="9">
                  <c:v>2.6443333333333336E-2</c:v>
                </c:pt>
                <c:pt idx="10">
                  <c:v>2.5873333333333332E-2</c:v>
                </c:pt>
                <c:pt idx="11">
                  <c:v>2.7396666666666666E-2</c:v>
                </c:pt>
                <c:pt idx="12">
                  <c:v>3.2199999999999999E-2</c:v>
                </c:pt>
                <c:pt idx="13">
                  <c:v>3.2399999999999998E-2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CF-4DE2-9BD8-6E96389701DB}"/>
            </c:ext>
          </c:extLst>
        </c:ser>
        <c:ser>
          <c:idx val="2"/>
          <c:order val="2"/>
          <c:tx>
            <c:v>All-in Rate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Summary!$B$82:$Q$82</c:f>
              <c:numCache>
                <c:formatCode>m/d/yyyy</c:formatCode>
                <c:ptCount val="16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  <c:pt idx="5">
                  <c:v>36689</c:v>
                </c:pt>
                <c:pt idx="6">
                  <c:v>36682</c:v>
                </c:pt>
                <c:pt idx="7">
                  <c:v>36675</c:v>
                </c:pt>
                <c:pt idx="8">
                  <c:v>36668</c:v>
                </c:pt>
                <c:pt idx="9">
                  <c:v>36661</c:v>
                </c:pt>
                <c:pt idx="10">
                  <c:v>36654</c:v>
                </c:pt>
                <c:pt idx="11">
                  <c:v>36647</c:v>
                </c:pt>
                <c:pt idx="12">
                  <c:v>36640</c:v>
                </c:pt>
                <c:pt idx="13">
                  <c:v>36633</c:v>
                </c:pt>
              </c:numCache>
            </c:numRef>
          </c:cat>
          <c:val>
            <c:numRef>
              <c:f>Summary!$B$85:$Q$85</c:f>
              <c:numCache>
                <c:formatCode>0.000%</c:formatCode>
                <c:ptCount val="16"/>
                <c:pt idx="0">
                  <c:v>8.9969999999999994E-2</c:v>
                </c:pt>
                <c:pt idx="1">
                  <c:v>8.9721999999999996E-2</c:v>
                </c:pt>
                <c:pt idx="2">
                  <c:v>9.0128E-2</c:v>
                </c:pt>
                <c:pt idx="3">
                  <c:v>9.1072333333333338E-2</c:v>
                </c:pt>
                <c:pt idx="4">
                  <c:v>9.1066666666666671E-2</c:v>
                </c:pt>
                <c:pt idx="5">
                  <c:v>9.1351666666666664E-2</c:v>
                </c:pt>
                <c:pt idx="6">
                  <c:v>9.2606999999999995E-2</c:v>
                </c:pt>
                <c:pt idx="7">
                  <c:v>9.3454333333333334E-2</c:v>
                </c:pt>
                <c:pt idx="8">
                  <c:v>9.2939333333333346E-2</c:v>
                </c:pt>
                <c:pt idx="9">
                  <c:v>9.1443333333333335E-2</c:v>
                </c:pt>
                <c:pt idx="10">
                  <c:v>9.1073333333333326E-2</c:v>
                </c:pt>
                <c:pt idx="11">
                  <c:v>8.9596666666666658E-2</c:v>
                </c:pt>
                <c:pt idx="12">
                  <c:v>9.1999999999999998E-2</c:v>
                </c:pt>
                <c:pt idx="13">
                  <c:v>9.11E-2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3CF-4DE2-9BD8-6E9638970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3526640"/>
        <c:axId val="1"/>
      </c:lineChart>
      <c:dateAx>
        <c:axId val="1493526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layout>
            <c:manualLayout>
              <c:xMode val="edge"/>
              <c:yMode val="edge"/>
              <c:x val="0.44635099951513518"/>
              <c:y val="0.90731528934489292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  <c:max val="9.5000000000000001E-2"/>
          <c:min val="2.5000000000000001E-2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Treasury &amp; Spreads (%)</a:t>
                </a:r>
              </a:p>
            </c:rich>
          </c:tx>
          <c:layout>
            <c:manualLayout>
              <c:xMode val="edge"/>
              <c:yMode val="edge"/>
              <c:x val="1.8739927460559108E-2"/>
              <c:y val="0.28036263198735134"/>
            </c:manualLayout>
          </c:layout>
          <c:overlay val="0"/>
          <c:spPr>
            <a:noFill/>
            <a:ln w="25400">
              <a:noFill/>
            </a:ln>
          </c:spPr>
        </c:title>
        <c:numFmt formatCode="0.0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935266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099836926112852"/>
          <c:y val="0.38191130184103766"/>
          <c:w val="9.6255081956508157E-2"/>
          <c:h val="0.1412851058833896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Enterprise Value with Salvage Value ($000)</a:t>
            </a:r>
          </a:p>
        </c:rich>
      </c:tx>
      <c:layout>
        <c:manualLayout>
          <c:xMode val="edge"/>
          <c:yMode val="edge"/>
          <c:x val="0.31511652652273381"/>
          <c:y val="2.898646342272047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65835310297482"/>
          <c:y val="0.17754208846416292"/>
          <c:w val="0.69881723822982733"/>
          <c:h val="0.72647323953193188"/>
        </c:manualLayout>
      </c:layout>
      <c:lineChart>
        <c:grouping val="standard"/>
        <c:varyColors val="0"/>
        <c:ser>
          <c:idx val="0"/>
          <c:order val="0"/>
          <c:tx>
            <c:strRef>
              <c:f>Summary!$A$91</c:f>
              <c:strCache>
                <c:ptCount val="1"/>
                <c:pt idx="0">
                  <c:v>Brownsville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Summary!$B$88:$F$88</c:f>
              <c:numCache>
                <c:formatCode>m/d/yyyy</c:formatCode>
                <c:ptCount val="5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</c:numCache>
            </c:numRef>
          </c:cat>
          <c:val>
            <c:numRef>
              <c:f>Summary!$B$91:$F$91</c:f>
              <c:numCache>
                <c:formatCode>_(* #,##0_);_(* \(#,##0\);_(* "-"??_);_(@_)</c:formatCode>
                <c:ptCount val="5"/>
                <c:pt idx="0">
                  <c:v>157389.45416494092</c:v>
                </c:pt>
                <c:pt idx="1">
                  <c:v>159962.97436801082</c:v>
                </c:pt>
                <c:pt idx="2">
                  <c:v>173650.28988572196</c:v>
                </c:pt>
                <c:pt idx="3">
                  <c:v>172365.17718899212</c:v>
                </c:pt>
                <c:pt idx="4">
                  <c:v>178673.88036354279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17-4D7D-A813-467AB49F541D}"/>
            </c:ext>
          </c:extLst>
        </c:ser>
        <c:ser>
          <c:idx val="1"/>
          <c:order val="1"/>
          <c:tx>
            <c:strRef>
              <c:f>Summary!$A$92</c:f>
              <c:strCache>
                <c:ptCount val="1"/>
                <c:pt idx="0">
                  <c:v>Caledonia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Summary!$B$88:$F$88</c:f>
              <c:numCache>
                <c:formatCode>m/d/yyyy</c:formatCode>
                <c:ptCount val="5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</c:numCache>
            </c:numRef>
          </c:cat>
          <c:val>
            <c:numRef>
              <c:f>Summary!$B$92:$F$92</c:f>
              <c:numCache>
                <c:formatCode>_(* #,##0_);_(* \(#,##0\);_(* "-"??_);_(@_)</c:formatCode>
                <c:ptCount val="5"/>
                <c:pt idx="0">
                  <c:v>156820.25534361537</c:v>
                </c:pt>
                <c:pt idx="1">
                  <c:v>160827.70544833894</c:v>
                </c:pt>
                <c:pt idx="2">
                  <c:v>173820.69969508718</c:v>
                </c:pt>
                <c:pt idx="3">
                  <c:v>173207.63532031636</c:v>
                </c:pt>
                <c:pt idx="4">
                  <c:v>179157.60743353033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17-4D7D-A813-467AB49F541D}"/>
            </c:ext>
          </c:extLst>
        </c:ser>
        <c:ser>
          <c:idx val="2"/>
          <c:order val="2"/>
          <c:tx>
            <c:strRef>
              <c:f>Summary!$A$94</c:f>
              <c:strCache>
                <c:ptCount val="1"/>
                <c:pt idx="0">
                  <c:v>New Albany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Summary!$B$88:$F$88</c:f>
              <c:numCache>
                <c:formatCode>m/d/yyyy</c:formatCode>
                <c:ptCount val="5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</c:numCache>
            </c:numRef>
          </c:cat>
          <c:val>
            <c:numRef>
              <c:f>Summary!$B$94:$F$94</c:f>
              <c:numCache>
                <c:formatCode>_(* #,##0_);_(* \(#,##0\);_(* "-"??_);_(@_)</c:formatCode>
                <c:ptCount val="5"/>
                <c:pt idx="0">
                  <c:v>120281.64902321729</c:v>
                </c:pt>
                <c:pt idx="1">
                  <c:v>122195.60537739137</c:v>
                </c:pt>
                <c:pt idx="2">
                  <c:v>132694.00155659241</c:v>
                </c:pt>
                <c:pt idx="3">
                  <c:v>132171.74446465977</c:v>
                </c:pt>
                <c:pt idx="4">
                  <c:v>136978.02159546202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A17-4D7D-A813-467AB49F541D}"/>
            </c:ext>
          </c:extLst>
        </c:ser>
        <c:ser>
          <c:idx val="3"/>
          <c:order val="3"/>
          <c:tx>
            <c:strRef>
              <c:f>Summary!$A$90</c:f>
              <c:strCache>
                <c:ptCount val="1"/>
                <c:pt idx="0">
                  <c:v>Gleason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Summary!$B$88:$F$88</c:f>
              <c:numCache>
                <c:formatCode>m/d/yyyy</c:formatCode>
                <c:ptCount val="5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</c:numCache>
            </c:numRef>
          </c:cat>
          <c:val>
            <c:numRef>
              <c:f>Summary!$B$90:$F$90</c:f>
              <c:numCache>
                <c:formatCode>_(* #,##0_);_(* \(#,##0\);_(* "-"??_);_(@_)</c:formatCode>
                <c:ptCount val="5"/>
                <c:pt idx="0">
                  <c:v>173997.82628600503</c:v>
                </c:pt>
                <c:pt idx="1">
                  <c:v>177255.29316431814</c:v>
                </c:pt>
                <c:pt idx="2">
                  <c:v>192618.39804366755</c:v>
                </c:pt>
                <c:pt idx="3">
                  <c:v>191369.28394780433</c:v>
                </c:pt>
                <c:pt idx="4">
                  <c:v>198050.9452387424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A17-4D7D-A813-467AB49F541D}"/>
            </c:ext>
          </c:extLst>
        </c:ser>
        <c:ser>
          <c:idx val="4"/>
          <c:order val="4"/>
          <c:tx>
            <c:strRef>
              <c:f>Summary!$A$93</c:f>
              <c:strCache>
                <c:ptCount val="1"/>
                <c:pt idx="0">
                  <c:v>Wheatland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Summary!$B$88:$F$88</c:f>
              <c:numCache>
                <c:formatCode>m/d/yyyy</c:formatCode>
                <c:ptCount val="5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</c:numCache>
            </c:numRef>
          </c:cat>
          <c:val>
            <c:numRef>
              <c:f>Summary!$B$93:$F$93</c:f>
              <c:numCache>
                <c:formatCode>_(* #,##0_);_(* \(#,##0\);_(* "-"??_);_(@_)</c:formatCode>
                <c:ptCount val="5"/>
                <c:pt idx="0">
                  <c:v>151830.98650180228</c:v>
                </c:pt>
                <c:pt idx="1">
                  <c:v>160777.64577638387</c:v>
                </c:pt>
                <c:pt idx="2">
                  <c:v>174744.00809110948</c:v>
                </c:pt>
                <c:pt idx="3">
                  <c:v>175735.34092178234</c:v>
                </c:pt>
                <c:pt idx="4">
                  <c:v>184652.17936668446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A17-4D7D-A813-467AB49F541D}"/>
            </c:ext>
          </c:extLst>
        </c:ser>
        <c:ser>
          <c:idx val="5"/>
          <c:order val="5"/>
          <c:tx>
            <c:strRef>
              <c:f>Summary!$A$89</c:f>
              <c:strCache>
                <c:ptCount val="1"/>
                <c:pt idx="0">
                  <c:v>Wilton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Summary!$B$88:$F$88</c:f>
              <c:numCache>
                <c:formatCode>m/d/yyyy</c:formatCode>
                <c:ptCount val="5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</c:numCache>
            </c:numRef>
          </c:cat>
          <c:val>
            <c:numRef>
              <c:f>Summary!$B$89:$F$89</c:f>
              <c:numCache>
                <c:formatCode>_(* #,##0_);_(* \(#,##0\);_(* "-"??_);_(@_)</c:formatCode>
                <c:ptCount val="5"/>
                <c:pt idx="0">
                  <c:v>191427.00397312493</c:v>
                </c:pt>
                <c:pt idx="1">
                  <c:v>202018.1665717811</c:v>
                </c:pt>
                <c:pt idx="2">
                  <c:v>219108.47828710295</c:v>
                </c:pt>
                <c:pt idx="3">
                  <c:v>222856.20223749249</c:v>
                </c:pt>
                <c:pt idx="4">
                  <c:v>234295.37083687278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A17-4D7D-A813-467AB49F541D}"/>
            </c:ext>
          </c:extLst>
        </c:ser>
        <c:ser>
          <c:idx val="6"/>
          <c:order val="6"/>
          <c:tx>
            <c:strRef>
              <c:f>Summary!$A$98</c:f>
              <c:strCache>
                <c:ptCount val="1"/>
                <c:pt idx="0">
                  <c:v>GenCo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square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Summary!$B$88:$F$88</c:f>
              <c:numCache>
                <c:formatCode>m/d/yyyy</c:formatCode>
                <c:ptCount val="5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</c:numCache>
            </c:numRef>
          </c:cat>
          <c:val>
            <c:numRef>
              <c:f>Summary!$B$98:$F$98</c:f>
              <c:numCache>
                <c:formatCode>_(* #,##0_);_(* \(#,##0\);_(* "-"??_);_(@_)</c:formatCode>
                <c:ptCount val="5"/>
                <c:pt idx="0">
                  <c:v>951747.17529270588</c:v>
                </c:pt>
                <c:pt idx="1">
                  <c:v>983037.39070622402</c:v>
                </c:pt>
                <c:pt idx="2">
                  <c:v>1066635.8755592816</c:v>
                </c:pt>
                <c:pt idx="3">
                  <c:v>1067705.3840810475</c:v>
                </c:pt>
                <c:pt idx="4">
                  <c:v>1111808.0048348345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A17-4D7D-A813-467AB49F54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4503968"/>
        <c:axId val="1"/>
      </c:lineChart>
      <c:dateAx>
        <c:axId val="1494503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layout>
            <c:manualLayout>
              <c:xMode val="edge"/>
              <c:yMode val="edge"/>
              <c:x val="0.40038335134653236"/>
              <c:y val="0.93843675331057541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  <c:max val="1050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Enterprise Value ($000)</a:t>
                </a:r>
              </a:p>
            </c:rich>
          </c:tx>
          <c:layout>
            <c:manualLayout>
              <c:xMode val="edge"/>
              <c:yMode val="edge"/>
              <c:x val="4.6340665665107915E-3"/>
              <c:y val="0.36957740863968608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94503968"/>
        <c:crosses val="autoZero"/>
        <c:crossBetween val="between"/>
        <c:majorUnit val="10000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582291281177985"/>
          <c:y val="0.28805298026328474"/>
          <c:w val="0.13253430380220863"/>
          <c:h val="0.344214253144805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33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6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Capacity Prices ($/kW-mo)</a:t>
            </a:r>
          </a:p>
        </c:rich>
      </c:tx>
      <c:layout>
        <c:manualLayout>
          <c:xMode val="edge"/>
          <c:yMode val="edge"/>
          <c:x val="0.42142327350264303"/>
          <c:y val="3.18191984727406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219714209122293E-2"/>
          <c:y val="0.20455199018190398"/>
          <c:w val="0.80036436217639051"/>
          <c:h val="0.61820157032753209"/>
        </c:manualLayout>
      </c:layout>
      <c:lineChart>
        <c:grouping val="standard"/>
        <c:varyColors val="0"/>
        <c:ser>
          <c:idx val="5"/>
          <c:order val="0"/>
          <c:tx>
            <c:strRef>
              <c:f>Summary!$A$101</c:f>
              <c:strCache>
                <c:ptCount val="1"/>
                <c:pt idx="0">
                  <c:v>Wheatland</c:v>
                </c:pt>
              </c:strCache>
            </c:strRef>
          </c:tx>
          <c:spPr>
            <a:ln w="12700">
              <a:solidFill>
                <a:srgbClr val="99CC00"/>
              </a:solidFill>
              <a:prstDash val="solid"/>
            </a:ln>
          </c:spPr>
          <c:marker>
            <c:symbol val="x"/>
            <c:size val="5"/>
            <c:spPr>
              <a:solidFill>
                <a:srgbClr val="99CC00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cat>
            <c:numRef>
              <c:f>Summary!$B$100:$D$100</c:f>
              <c:numCache>
                <c:formatCode>0</c:formatCode>
                <c:ptCount val="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</c:numCache>
            </c:numRef>
          </c:cat>
          <c:val>
            <c:numRef>
              <c:f>Summary!$B$101:$D$101</c:f>
              <c:numCache>
                <c:formatCode>_(* #,##0.00_);_(* \(#,##0.00\);_(* "-"??_);_(@_)</c:formatCode>
                <c:ptCount val="3"/>
                <c:pt idx="0">
                  <c:v>6.4156572300448227</c:v>
                </c:pt>
                <c:pt idx="1">
                  <c:v>6.5957323756907718</c:v>
                </c:pt>
                <c:pt idx="2">
                  <c:v>5.0269067701403136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A3-4516-B0F9-3CC834163F52}"/>
            </c:ext>
          </c:extLst>
        </c:ser>
        <c:ser>
          <c:idx val="0"/>
          <c:order val="1"/>
          <c:tx>
            <c:v>Gleason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Pt>
            <c:idx val="1"/>
            <c:marker>
              <c:spPr>
                <a:solidFill>
                  <a:srgbClr val="0000FF"/>
                </a:solidFill>
                <a:ln>
                  <a:solidFill>
                    <a:srgbClr val="0000FF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FF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66A3-4516-B0F9-3CC834163F52}"/>
              </c:ext>
            </c:extLst>
          </c:dPt>
          <c:val>
            <c:numRef>
              <c:f>Summary!$B$102:$D$102</c:f>
              <c:numCache>
                <c:formatCode>_(* #,##0.00_);_(* \(#,##0.00\);_(* "-"??_);_(@_)</c:formatCode>
                <c:ptCount val="3"/>
                <c:pt idx="0">
                  <c:v>9.5221680324631919</c:v>
                </c:pt>
                <c:pt idx="1">
                  <c:v>7.4124917330525628</c:v>
                </c:pt>
                <c:pt idx="2">
                  <c:v>5.8219254679067216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6A3-4516-B0F9-3CC834163F52}"/>
            </c:ext>
          </c:extLst>
        </c:ser>
        <c:ser>
          <c:idx val="1"/>
          <c:order val="2"/>
          <c:tx>
            <c:v>Wilton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Summary!$B$103:$D$103</c:f>
              <c:numCache>
                <c:formatCode>_(* #,##0.00_);_(* \(#,##0.00\);_(* "-"??_);_(@_)</c:formatCode>
                <c:ptCount val="3"/>
                <c:pt idx="0">
                  <c:v>5.553000123332029</c:v>
                </c:pt>
                <c:pt idx="1">
                  <c:v>6.1253995328074042</c:v>
                </c:pt>
                <c:pt idx="2">
                  <c:v>4.612371293277346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6A3-4516-B0F9-3CC834163F52}"/>
            </c:ext>
          </c:extLst>
        </c:ser>
        <c:ser>
          <c:idx val="2"/>
          <c:order val="3"/>
          <c:tx>
            <c:v>Brownsville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val>
            <c:numRef>
              <c:f>Summary!$B$104:$D$104</c:f>
              <c:numCache>
                <c:formatCode>_(* #,##0.00_);_(* \(#,##0.00\);_(* "-"??_);_(@_)</c:formatCode>
                <c:ptCount val="3"/>
                <c:pt idx="0">
                  <c:v>5.8006413512354094</c:v>
                </c:pt>
                <c:pt idx="1">
                  <c:v>6.9578067579820084</c:v>
                </c:pt>
                <c:pt idx="2">
                  <c:v>5.4452586770808056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6A3-4516-B0F9-3CC834163F52}"/>
            </c:ext>
          </c:extLst>
        </c:ser>
        <c:ser>
          <c:idx val="3"/>
          <c:order val="4"/>
          <c:tx>
            <c:v>Caledonia</c:v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x"/>
            <c:size val="5"/>
            <c:spPr>
              <a:solidFill>
                <a:srgbClr val="00CCFF"/>
              </a:solidFill>
              <a:ln>
                <a:solidFill>
                  <a:srgbClr val="00CCFF"/>
                </a:solidFill>
                <a:prstDash val="solid"/>
              </a:ln>
            </c:spPr>
          </c:marker>
          <c:val>
            <c:numRef>
              <c:f>Summary!$B$105:$D$105</c:f>
              <c:numCache>
                <c:formatCode>_(* #,##0.00_);_(* \(#,##0.00\);_(* "-"??_);_(@_)</c:formatCode>
                <c:ptCount val="3"/>
                <c:pt idx="0">
                  <c:v>5.9235371678144908</c:v>
                </c:pt>
                <c:pt idx="1">
                  <c:v>6.6106604234080804</c:v>
                </c:pt>
                <c:pt idx="2">
                  <c:v>5.1768475542567733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6A3-4516-B0F9-3CC834163F52}"/>
            </c:ext>
          </c:extLst>
        </c:ser>
        <c:ser>
          <c:idx val="4"/>
          <c:order val="5"/>
          <c:tx>
            <c:v>New Albany</c:v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val>
            <c:numRef>
              <c:f>Summary!$B$106:$D$106</c:f>
              <c:numCache>
                <c:formatCode>_(* #,##0.00_);_(* \(#,##0.00\);_(* "-"??_);_(@_)</c:formatCode>
                <c:ptCount val="3"/>
                <c:pt idx="0">
                  <c:v>5.3959571868430931</c:v>
                </c:pt>
                <c:pt idx="1">
                  <c:v>6.2902725030333935</c:v>
                </c:pt>
                <c:pt idx="2">
                  <c:v>4.9284138502463319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6A3-4516-B0F9-3CC834163F52}"/>
            </c:ext>
          </c:extLst>
        </c:ser>
        <c:ser>
          <c:idx val="6"/>
          <c:order val="6"/>
          <c:tx>
            <c:v>GenCo</c:v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dPt>
            <c:idx val="1"/>
            <c:marker>
              <c:symbol val="plus"/>
              <c:size val="7"/>
            </c:marker>
            <c:bubble3D val="0"/>
            <c:spPr>
              <a:ln w="25400">
                <a:solidFill>
                  <a:srgbClr val="008080"/>
                </a:solidFill>
                <a:prstDash val="sysDash"/>
              </a:ln>
            </c:spPr>
            <c:extLst>
              <c:ext xmlns:c16="http://schemas.microsoft.com/office/drawing/2014/chart" uri="{C3380CC4-5D6E-409C-BE32-E72D297353CC}">
                <c16:uniqueId val="{00000009-66A3-4516-B0F9-3CC834163F52}"/>
              </c:ext>
            </c:extLst>
          </c:dPt>
          <c:val>
            <c:numRef>
              <c:f>Summary!$B$107:$D$107</c:f>
              <c:numCache>
                <c:formatCode>_(* #,##0.00_);_(* \(#,##0.00\);_(* "-"??_);_(@_)</c:formatCode>
                <c:ptCount val="3"/>
                <c:pt idx="0">
                  <c:v>6.267150718777537</c:v>
                </c:pt>
                <c:pt idx="1">
                  <c:v>6.6578224993744666</c:v>
                </c:pt>
                <c:pt idx="2">
                  <c:v>5.1547685867320405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6A3-4516-B0F9-3CC834163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4505824"/>
        <c:axId val="1"/>
      </c:lineChart>
      <c:catAx>
        <c:axId val="1494505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0.45710830875891517"/>
              <c:y val="0.92502955560038802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7"/>
          <c:min val="4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$/kW-mo</a:t>
                </a:r>
              </a:p>
            </c:rich>
          </c:tx>
          <c:layout>
            <c:manualLayout>
              <c:xMode val="edge"/>
              <c:yMode val="edge"/>
              <c:x val="9.3460806623570022E-3"/>
              <c:y val="0.4477415785092787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9450582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127623771022679"/>
          <c:y val="0.33410158396377654"/>
          <c:w val="9.8558668803037472E-2"/>
          <c:h val="0.4500143784001887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Enterprise Value (with Salvage Value) For Each Project ($000)</a:t>
            </a:r>
          </a:p>
        </c:rich>
      </c:tx>
      <c:layout>
        <c:manualLayout>
          <c:xMode val="edge"/>
          <c:yMode val="edge"/>
          <c:x val="0.28685352289628263"/>
          <c:y val="2.768257586165639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661121010594545"/>
          <c:y val="0.13149223534286789"/>
          <c:w val="0.73394935858290244"/>
          <c:h val="0.66611198167110697"/>
        </c:manualLayout>
      </c:layout>
      <c:lineChart>
        <c:grouping val="standard"/>
        <c:varyColors val="0"/>
        <c:ser>
          <c:idx val="0"/>
          <c:order val="0"/>
          <c:tx>
            <c:v>Wilton</c:v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CCFF"/>
              </a:solidFill>
              <a:ln>
                <a:solidFill>
                  <a:srgbClr val="00CCFF"/>
                </a:solidFill>
                <a:prstDash val="solid"/>
              </a:ln>
            </c:spPr>
          </c:marker>
          <c:cat>
            <c:numRef>
              <c:f>Summary!$B$88:$Q$88</c:f>
              <c:numCache>
                <c:formatCode>m/d/yyyy</c:formatCode>
                <c:ptCount val="16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  <c:pt idx="5">
                  <c:v>36689</c:v>
                </c:pt>
                <c:pt idx="6">
                  <c:v>36682</c:v>
                </c:pt>
                <c:pt idx="7">
                  <c:v>36675</c:v>
                </c:pt>
                <c:pt idx="8">
                  <c:v>36668</c:v>
                </c:pt>
                <c:pt idx="9">
                  <c:v>36661</c:v>
                </c:pt>
                <c:pt idx="10">
                  <c:v>36654</c:v>
                </c:pt>
                <c:pt idx="11">
                  <c:v>36647</c:v>
                </c:pt>
                <c:pt idx="12">
                  <c:v>36640</c:v>
                </c:pt>
                <c:pt idx="13">
                  <c:v>36633</c:v>
                </c:pt>
              </c:numCache>
            </c:numRef>
          </c:cat>
          <c:val>
            <c:numRef>
              <c:f>Summary!$B$89:$Q$89</c:f>
              <c:numCache>
                <c:formatCode>_(* #,##0_);_(* \(#,##0\);_(* "-"??_);_(@_)</c:formatCode>
                <c:ptCount val="16"/>
                <c:pt idx="0">
                  <c:v>191427.00397312493</c:v>
                </c:pt>
                <c:pt idx="1">
                  <c:v>202018.1665717811</c:v>
                </c:pt>
                <c:pt idx="2">
                  <c:v>219108.47828710295</c:v>
                </c:pt>
                <c:pt idx="3">
                  <c:v>222856.20223749249</c:v>
                </c:pt>
                <c:pt idx="4">
                  <c:v>234295.37083687278</c:v>
                </c:pt>
                <c:pt idx="5">
                  <c:v>240916.42057437511</c:v>
                </c:pt>
                <c:pt idx="6">
                  <c:v>250615.97698018816</c:v>
                </c:pt>
                <c:pt idx="7">
                  <c:v>243613.06895956944</c:v>
                </c:pt>
                <c:pt idx="8">
                  <c:v>235379.95786348748</c:v>
                </c:pt>
                <c:pt idx="9">
                  <c:v>222284.66713668182</c:v>
                </c:pt>
                <c:pt idx="10">
                  <c:v>217247.12252526963</c:v>
                </c:pt>
                <c:pt idx="11">
                  <c:v>213822.07909476728</c:v>
                </c:pt>
                <c:pt idx="12">
                  <c:v>215319.33144318039</c:v>
                </c:pt>
                <c:pt idx="13">
                  <c:v>213935.00635889388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7F-4B98-AB17-8A4BAEEBCCC4}"/>
            </c:ext>
          </c:extLst>
        </c:ser>
        <c:ser>
          <c:idx val="1"/>
          <c:order val="1"/>
          <c:tx>
            <c:v>Gleason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Summary!$B$88:$Q$88</c:f>
              <c:numCache>
                <c:formatCode>m/d/yyyy</c:formatCode>
                <c:ptCount val="16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  <c:pt idx="5">
                  <c:v>36689</c:v>
                </c:pt>
                <c:pt idx="6">
                  <c:v>36682</c:v>
                </c:pt>
                <c:pt idx="7">
                  <c:v>36675</c:v>
                </c:pt>
                <c:pt idx="8">
                  <c:v>36668</c:v>
                </c:pt>
                <c:pt idx="9">
                  <c:v>36661</c:v>
                </c:pt>
                <c:pt idx="10">
                  <c:v>36654</c:v>
                </c:pt>
                <c:pt idx="11">
                  <c:v>36647</c:v>
                </c:pt>
                <c:pt idx="12">
                  <c:v>36640</c:v>
                </c:pt>
                <c:pt idx="13">
                  <c:v>36633</c:v>
                </c:pt>
              </c:numCache>
            </c:numRef>
          </c:cat>
          <c:val>
            <c:numRef>
              <c:f>Summary!$B$90:$Q$90</c:f>
              <c:numCache>
                <c:formatCode>_(* #,##0_);_(* \(#,##0\);_(* "-"??_);_(@_)</c:formatCode>
                <c:ptCount val="16"/>
                <c:pt idx="0">
                  <c:v>173997.82628600503</c:v>
                </c:pt>
                <c:pt idx="1">
                  <c:v>177255.29316431814</c:v>
                </c:pt>
                <c:pt idx="2">
                  <c:v>192618.39804366755</c:v>
                </c:pt>
                <c:pt idx="3">
                  <c:v>191369.28394780433</c:v>
                </c:pt>
                <c:pt idx="4">
                  <c:v>198050.9452387424</c:v>
                </c:pt>
                <c:pt idx="5">
                  <c:v>207269.19914473977</c:v>
                </c:pt>
                <c:pt idx="6">
                  <c:v>215888.18728003302</c:v>
                </c:pt>
                <c:pt idx="7">
                  <c:v>204375.36800743896</c:v>
                </c:pt>
                <c:pt idx="8">
                  <c:v>193727.51031515663</c:v>
                </c:pt>
                <c:pt idx="9">
                  <c:v>185886.00141889311</c:v>
                </c:pt>
                <c:pt idx="10">
                  <c:v>180460.87637381896</c:v>
                </c:pt>
                <c:pt idx="11">
                  <c:v>177406.92206029431</c:v>
                </c:pt>
                <c:pt idx="12">
                  <c:v>179089.63823087004</c:v>
                </c:pt>
                <c:pt idx="13">
                  <c:v>177569.55574976042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7F-4B98-AB17-8A4BAEEBCCC4}"/>
            </c:ext>
          </c:extLst>
        </c:ser>
        <c:ser>
          <c:idx val="2"/>
          <c:order val="2"/>
          <c:tx>
            <c:v>Brownsville</c:v>
          </c:tx>
          <c:spPr>
            <a:ln w="12700">
              <a:solidFill>
                <a:srgbClr val="99CC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99CC00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cat>
            <c:numRef>
              <c:f>Summary!$B$88:$Q$88</c:f>
              <c:numCache>
                <c:formatCode>m/d/yyyy</c:formatCode>
                <c:ptCount val="16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  <c:pt idx="5">
                  <c:v>36689</c:v>
                </c:pt>
                <c:pt idx="6">
                  <c:v>36682</c:v>
                </c:pt>
                <c:pt idx="7">
                  <c:v>36675</c:v>
                </c:pt>
                <c:pt idx="8">
                  <c:v>36668</c:v>
                </c:pt>
                <c:pt idx="9">
                  <c:v>36661</c:v>
                </c:pt>
                <c:pt idx="10">
                  <c:v>36654</c:v>
                </c:pt>
                <c:pt idx="11">
                  <c:v>36647</c:v>
                </c:pt>
                <c:pt idx="12">
                  <c:v>36640</c:v>
                </c:pt>
                <c:pt idx="13">
                  <c:v>36633</c:v>
                </c:pt>
              </c:numCache>
            </c:numRef>
          </c:cat>
          <c:val>
            <c:numRef>
              <c:f>Summary!$B$91:$Q$91</c:f>
              <c:numCache>
                <c:formatCode>_(* #,##0_);_(* \(#,##0\);_(* "-"??_);_(@_)</c:formatCode>
                <c:ptCount val="16"/>
                <c:pt idx="0">
                  <c:v>157389.45416494092</c:v>
                </c:pt>
                <c:pt idx="1">
                  <c:v>159962.97436801082</c:v>
                </c:pt>
                <c:pt idx="2">
                  <c:v>173650.28988572196</c:v>
                </c:pt>
                <c:pt idx="3">
                  <c:v>172365.17718899212</c:v>
                </c:pt>
                <c:pt idx="4">
                  <c:v>178673.88036354279</c:v>
                </c:pt>
                <c:pt idx="5">
                  <c:v>187786.94295369182</c:v>
                </c:pt>
                <c:pt idx="6">
                  <c:v>197429.37955809233</c:v>
                </c:pt>
                <c:pt idx="7">
                  <c:v>201606.09475914267</c:v>
                </c:pt>
                <c:pt idx="8">
                  <c:v>189524.1624953417</c:v>
                </c:pt>
                <c:pt idx="9">
                  <c:v>181011.79552091483</c:v>
                </c:pt>
                <c:pt idx="10">
                  <c:v>175266.83781754322</c:v>
                </c:pt>
                <c:pt idx="11">
                  <c:v>172032.94544761907</c:v>
                </c:pt>
                <c:pt idx="12">
                  <c:v>174377.915537505</c:v>
                </c:pt>
                <c:pt idx="13">
                  <c:v>172632.82600085958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7F-4B98-AB17-8A4BAEEBCCC4}"/>
            </c:ext>
          </c:extLst>
        </c:ser>
        <c:ser>
          <c:idx val="3"/>
          <c:order val="3"/>
          <c:tx>
            <c:v>Caledonia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Summary!$B$88:$Q$88</c:f>
              <c:numCache>
                <c:formatCode>m/d/yyyy</c:formatCode>
                <c:ptCount val="16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  <c:pt idx="5">
                  <c:v>36689</c:v>
                </c:pt>
                <c:pt idx="6">
                  <c:v>36682</c:v>
                </c:pt>
                <c:pt idx="7">
                  <c:v>36675</c:v>
                </c:pt>
                <c:pt idx="8">
                  <c:v>36668</c:v>
                </c:pt>
                <c:pt idx="9">
                  <c:v>36661</c:v>
                </c:pt>
                <c:pt idx="10">
                  <c:v>36654</c:v>
                </c:pt>
                <c:pt idx="11">
                  <c:v>36647</c:v>
                </c:pt>
                <c:pt idx="12">
                  <c:v>36640</c:v>
                </c:pt>
                <c:pt idx="13">
                  <c:v>36633</c:v>
                </c:pt>
              </c:numCache>
            </c:numRef>
          </c:cat>
          <c:val>
            <c:numRef>
              <c:f>Summary!$B$92:$Q$92</c:f>
              <c:numCache>
                <c:formatCode>_(* #,##0_);_(* \(#,##0\);_(* "-"??_);_(@_)</c:formatCode>
                <c:ptCount val="16"/>
                <c:pt idx="0">
                  <c:v>156820.25534361537</c:v>
                </c:pt>
                <c:pt idx="1">
                  <c:v>160827.70544833894</c:v>
                </c:pt>
                <c:pt idx="2">
                  <c:v>173820.69969508718</c:v>
                </c:pt>
                <c:pt idx="3">
                  <c:v>173207.63532031636</c:v>
                </c:pt>
                <c:pt idx="4">
                  <c:v>179157.60743353033</c:v>
                </c:pt>
                <c:pt idx="5">
                  <c:v>188009.03997793648</c:v>
                </c:pt>
                <c:pt idx="6">
                  <c:v>197105.29561194309</c:v>
                </c:pt>
                <c:pt idx="7">
                  <c:v>200803.17470337939</c:v>
                </c:pt>
                <c:pt idx="8">
                  <c:v>187998.66022073338</c:v>
                </c:pt>
                <c:pt idx="9">
                  <c:v>179521.90240414569</c:v>
                </c:pt>
                <c:pt idx="10">
                  <c:v>172423.08646487113</c:v>
                </c:pt>
                <c:pt idx="11">
                  <c:v>169764.8272071096</c:v>
                </c:pt>
                <c:pt idx="12">
                  <c:v>171872.68712357953</c:v>
                </c:pt>
                <c:pt idx="13">
                  <c:v>170181.36824365932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47F-4B98-AB17-8A4BAEEBCCC4}"/>
            </c:ext>
          </c:extLst>
        </c:ser>
        <c:ser>
          <c:idx val="4"/>
          <c:order val="4"/>
          <c:tx>
            <c:v>Wheatland</c:v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star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Summary!$B$88:$Q$88</c:f>
              <c:numCache>
                <c:formatCode>m/d/yyyy</c:formatCode>
                <c:ptCount val="16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  <c:pt idx="5">
                  <c:v>36689</c:v>
                </c:pt>
                <c:pt idx="6">
                  <c:v>36682</c:v>
                </c:pt>
                <c:pt idx="7">
                  <c:v>36675</c:v>
                </c:pt>
                <c:pt idx="8">
                  <c:v>36668</c:v>
                </c:pt>
                <c:pt idx="9">
                  <c:v>36661</c:v>
                </c:pt>
                <c:pt idx="10">
                  <c:v>36654</c:v>
                </c:pt>
                <c:pt idx="11">
                  <c:v>36647</c:v>
                </c:pt>
                <c:pt idx="12">
                  <c:v>36640</c:v>
                </c:pt>
                <c:pt idx="13">
                  <c:v>36633</c:v>
                </c:pt>
              </c:numCache>
            </c:numRef>
          </c:cat>
          <c:val>
            <c:numRef>
              <c:f>Summary!$B$93:$Q$93</c:f>
              <c:numCache>
                <c:formatCode>_(* #,##0_);_(* \(#,##0\);_(* "-"??_);_(@_)</c:formatCode>
                <c:ptCount val="16"/>
                <c:pt idx="0">
                  <c:v>151830.98650180228</c:v>
                </c:pt>
                <c:pt idx="1">
                  <c:v>160777.64577638387</c:v>
                </c:pt>
                <c:pt idx="2">
                  <c:v>174744.00809110948</c:v>
                </c:pt>
                <c:pt idx="3">
                  <c:v>175735.34092178234</c:v>
                </c:pt>
                <c:pt idx="4">
                  <c:v>184652.17936668446</c:v>
                </c:pt>
                <c:pt idx="5">
                  <c:v>189688.74754188702</c:v>
                </c:pt>
                <c:pt idx="6">
                  <c:v>198752.47793702735</c:v>
                </c:pt>
                <c:pt idx="7">
                  <c:v>196380.65941361466</c:v>
                </c:pt>
                <c:pt idx="8">
                  <c:v>186630.94126528173</c:v>
                </c:pt>
                <c:pt idx="9">
                  <c:v>175928.48510472605</c:v>
                </c:pt>
                <c:pt idx="10">
                  <c:v>171980.45438270213</c:v>
                </c:pt>
                <c:pt idx="11">
                  <c:v>168718.76494003495</c:v>
                </c:pt>
                <c:pt idx="12">
                  <c:v>169921.94092956468</c:v>
                </c:pt>
                <c:pt idx="13">
                  <c:v>168753.21305194651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47F-4B98-AB17-8A4BAEEBCCC4}"/>
            </c:ext>
          </c:extLst>
        </c:ser>
        <c:ser>
          <c:idx val="5"/>
          <c:order val="5"/>
          <c:tx>
            <c:v>New Albany</c:v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Summary!$B$88:$Q$88</c:f>
              <c:numCache>
                <c:formatCode>m/d/yyyy</c:formatCode>
                <c:ptCount val="16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  <c:pt idx="5">
                  <c:v>36689</c:v>
                </c:pt>
                <c:pt idx="6">
                  <c:v>36682</c:v>
                </c:pt>
                <c:pt idx="7">
                  <c:v>36675</c:v>
                </c:pt>
                <c:pt idx="8">
                  <c:v>36668</c:v>
                </c:pt>
                <c:pt idx="9">
                  <c:v>36661</c:v>
                </c:pt>
                <c:pt idx="10">
                  <c:v>36654</c:v>
                </c:pt>
                <c:pt idx="11">
                  <c:v>36647</c:v>
                </c:pt>
                <c:pt idx="12">
                  <c:v>36640</c:v>
                </c:pt>
                <c:pt idx="13">
                  <c:v>36633</c:v>
                </c:pt>
              </c:numCache>
            </c:numRef>
          </c:cat>
          <c:val>
            <c:numRef>
              <c:f>Summary!$B$94:$Q$94</c:f>
              <c:numCache>
                <c:formatCode>_(* #,##0_);_(* \(#,##0\);_(* "-"??_);_(@_)</c:formatCode>
                <c:ptCount val="16"/>
                <c:pt idx="0">
                  <c:v>120281.64902321729</c:v>
                </c:pt>
                <c:pt idx="1">
                  <c:v>122195.60537739137</c:v>
                </c:pt>
                <c:pt idx="2">
                  <c:v>132694.00155659241</c:v>
                </c:pt>
                <c:pt idx="3">
                  <c:v>132171.74446465977</c:v>
                </c:pt>
                <c:pt idx="4">
                  <c:v>136978.02159546202</c:v>
                </c:pt>
                <c:pt idx="5">
                  <c:v>144111.11906677642</c:v>
                </c:pt>
                <c:pt idx="6">
                  <c:v>151882.61254204018</c:v>
                </c:pt>
                <c:pt idx="7">
                  <c:v>155354.12607333128</c:v>
                </c:pt>
                <c:pt idx="8">
                  <c:v>145308.96648612589</c:v>
                </c:pt>
                <c:pt idx="9">
                  <c:v>139184.78122034873</c:v>
                </c:pt>
                <c:pt idx="10">
                  <c:v>133943.72028169112</c:v>
                </c:pt>
                <c:pt idx="11">
                  <c:v>132084.66262194072</c:v>
                </c:pt>
                <c:pt idx="12">
                  <c:v>133447.30043412131</c:v>
                </c:pt>
                <c:pt idx="13">
                  <c:v>132085.07831623402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47F-4B98-AB17-8A4BAEEBCC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4507216"/>
        <c:axId val="1"/>
      </c:lineChart>
      <c:dateAx>
        <c:axId val="1494507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layout>
            <c:manualLayout>
              <c:xMode val="edge"/>
              <c:yMode val="edge"/>
              <c:x val="0.45105243600243061"/>
              <c:y val="0.9169853254173681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  <c:max val="266000"/>
          <c:min val="11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Enterprise Value ($000)</a:t>
                </a:r>
              </a:p>
            </c:rich>
          </c:tx>
          <c:layout>
            <c:manualLayout>
              <c:xMode val="edge"/>
              <c:yMode val="edge"/>
              <c:x val="4.0555153237060645E-2"/>
              <c:y val="0.34603219827070492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94507216"/>
        <c:crosses val="autoZero"/>
        <c:crossBetween val="between"/>
        <c:majorUnit val="1000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7836527010999643"/>
          <c:y val="0.16609545516993837"/>
          <c:w val="0.10682820852689145"/>
          <c:h val="0.3114289784436344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Enterprise Value (with Salvage Value) For GenCo ($000)</a:t>
            </a:r>
          </a:p>
        </c:rich>
      </c:tx>
      <c:layout>
        <c:manualLayout>
          <c:xMode val="edge"/>
          <c:yMode val="edge"/>
          <c:x val="0.30633381642970497"/>
          <c:y val="2.768257586165639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636795699128801"/>
          <c:y val="0.21627012391919059"/>
          <c:w val="0.74607106904653953"/>
          <c:h val="0.55192135624177441"/>
        </c:manualLayout>
      </c:layout>
      <c:lineChart>
        <c:grouping val="standard"/>
        <c:varyColors val="0"/>
        <c:ser>
          <c:idx val="0"/>
          <c:order val="0"/>
          <c:tx>
            <c:strRef>
              <c:f>Summary!$A$98</c:f>
              <c:strCache>
                <c:ptCount val="1"/>
                <c:pt idx="0">
                  <c:v>GenCo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Summary!$B$97:$Q$97</c:f>
              <c:numCache>
                <c:formatCode>m/d/yyyy</c:formatCode>
                <c:ptCount val="16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  <c:pt idx="5">
                  <c:v>36689</c:v>
                </c:pt>
                <c:pt idx="6">
                  <c:v>36682</c:v>
                </c:pt>
                <c:pt idx="7">
                  <c:v>36675</c:v>
                </c:pt>
                <c:pt idx="8">
                  <c:v>36668</c:v>
                </c:pt>
                <c:pt idx="9">
                  <c:v>36661</c:v>
                </c:pt>
                <c:pt idx="10">
                  <c:v>36654</c:v>
                </c:pt>
                <c:pt idx="11">
                  <c:v>36647</c:v>
                </c:pt>
                <c:pt idx="12">
                  <c:v>36640</c:v>
                </c:pt>
                <c:pt idx="13">
                  <c:v>36633</c:v>
                </c:pt>
              </c:numCache>
            </c:numRef>
          </c:cat>
          <c:val>
            <c:numRef>
              <c:f>Summary!$B$98:$Q$98</c:f>
              <c:numCache>
                <c:formatCode>_(* #,##0_);_(* \(#,##0\);_(* "-"??_);_(@_)</c:formatCode>
                <c:ptCount val="16"/>
                <c:pt idx="0">
                  <c:v>951747.17529270588</c:v>
                </c:pt>
                <c:pt idx="1">
                  <c:v>983037.39070622402</c:v>
                </c:pt>
                <c:pt idx="2">
                  <c:v>1066635.8755592816</c:v>
                </c:pt>
                <c:pt idx="3">
                  <c:v>1067705.3840810475</c:v>
                </c:pt>
                <c:pt idx="4">
                  <c:v>1111808.0048348345</c:v>
                </c:pt>
                <c:pt idx="5">
                  <c:v>1157781.4692594067</c:v>
                </c:pt>
                <c:pt idx="6">
                  <c:v>1211673.9299093243</c:v>
                </c:pt>
                <c:pt idx="7">
                  <c:v>1202132.4919164763</c:v>
                </c:pt>
                <c:pt idx="8">
                  <c:v>1138570.1986461268</c:v>
                </c:pt>
                <c:pt idx="9">
                  <c:v>1083817.6328057102</c:v>
                </c:pt>
                <c:pt idx="10">
                  <c:v>1051322.0978458961</c:v>
                </c:pt>
                <c:pt idx="11">
                  <c:v>1033830.2013717659</c:v>
                </c:pt>
                <c:pt idx="12">
                  <c:v>1044028.8136988209</c:v>
                </c:pt>
                <c:pt idx="13">
                  <c:v>1035157.0477213537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88-4B1C-A348-66F9B3C6A4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4507680"/>
        <c:axId val="1"/>
      </c:lineChart>
      <c:dateAx>
        <c:axId val="1494507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layout>
            <c:manualLayout>
              <c:xMode val="edge"/>
              <c:yMode val="edge"/>
              <c:x val="0.4664179398542605"/>
              <c:y val="0.88757258856435817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  <c:max val="1250000"/>
          <c:min val="92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Enterprise Value ($000)</a:t>
                </a:r>
              </a:p>
            </c:rich>
          </c:tx>
          <c:layout>
            <c:manualLayout>
              <c:xMode val="edge"/>
              <c:yMode val="edge"/>
              <c:x val="4.0515117656831946E-2"/>
              <c:y val="0.37371477413236132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94507680"/>
        <c:crosses val="autoZero"/>
        <c:crossBetween val="between"/>
        <c:majorUnit val="2000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133258845030283"/>
          <c:y val="0.35641316421882607"/>
          <c:w val="9.980553374000066E-2"/>
          <c:h val="0.1332223963342213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Brownsville Capacity Prices ($/kW-mo)</a:t>
            </a:r>
          </a:p>
        </c:rich>
      </c:tx>
      <c:layout>
        <c:manualLayout>
          <c:xMode val="edge"/>
          <c:yMode val="edge"/>
          <c:x val="0.30901585636703116"/>
          <c:y val="3.618534629737542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907297593585422"/>
          <c:y val="0.20066419310362738"/>
          <c:w val="0.7174136966912984"/>
          <c:h val="0.45396161718525535"/>
        </c:manualLayout>
      </c:layout>
      <c:lineChart>
        <c:grouping val="standard"/>
        <c:varyColors val="0"/>
        <c:ser>
          <c:idx val="0"/>
          <c:order val="0"/>
          <c:tx>
            <c:v>2000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'Capacity Prices'!$B$71:$Q$71</c:f>
              <c:numCache>
                <c:formatCode>m/d/yyyy</c:formatCode>
                <c:ptCount val="16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  <c:pt idx="5">
                  <c:v>36689</c:v>
                </c:pt>
                <c:pt idx="6">
                  <c:v>36682</c:v>
                </c:pt>
                <c:pt idx="7">
                  <c:v>36675</c:v>
                </c:pt>
                <c:pt idx="8">
                  <c:v>36668</c:v>
                </c:pt>
                <c:pt idx="9">
                  <c:v>36661</c:v>
                </c:pt>
                <c:pt idx="10">
                  <c:v>36654</c:v>
                </c:pt>
                <c:pt idx="11">
                  <c:v>36647</c:v>
                </c:pt>
                <c:pt idx="12">
                  <c:v>36640</c:v>
                </c:pt>
                <c:pt idx="13">
                  <c:v>36633</c:v>
                </c:pt>
              </c:numCache>
            </c:numRef>
          </c:cat>
          <c:val>
            <c:numRef>
              <c:f>'Capacity Prices'!$B$72:$Q$72</c:f>
              <c:numCache>
                <c:formatCode>_(* #,##0.00_);_(* \(#,##0.00\);_(* "-"??_);_(@_)</c:formatCode>
                <c:ptCount val="16"/>
                <c:pt idx="0">
                  <c:v>5.8006413512354094</c:v>
                </c:pt>
                <c:pt idx="1">
                  <c:v>6.7600309326474219</c:v>
                </c:pt>
                <c:pt idx="2">
                  <c:v>9.4431182443503676</c:v>
                </c:pt>
                <c:pt idx="3">
                  <c:v>9.3906234512817246</c:v>
                </c:pt>
                <c:pt idx="4">
                  <c:v>10.740153461397195</c:v>
                </c:pt>
                <c:pt idx="5">
                  <c:v>12.220945789601638</c:v>
                </c:pt>
                <c:pt idx="6">
                  <c:v>14.131785378969273</c:v>
                </c:pt>
                <c:pt idx="7">
                  <c:v>15.333167405956006</c:v>
                </c:pt>
                <c:pt idx="8">
                  <c:v>12.867376427981775</c:v>
                </c:pt>
                <c:pt idx="9">
                  <c:v>11.092679165758334</c:v>
                </c:pt>
                <c:pt idx="10">
                  <c:v>10.261896153656346</c:v>
                </c:pt>
                <c:pt idx="11">
                  <c:v>8.9075618144106503</c:v>
                </c:pt>
                <c:pt idx="12">
                  <c:v>9.5096705795471106</c:v>
                </c:pt>
                <c:pt idx="13">
                  <c:v>9.0522939418220574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D3-4F3B-A6F1-4AC700A994A1}"/>
            </c:ext>
          </c:extLst>
        </c:ser>
        <c:ser>
          <c:idx val="2"/>
          <c:order val="1"/>
          <c:tx>
            <c:v>2001</c:v>
          </c:tx>
          <c:spPr>
            <a:ln w="12700">
              <a:solidFill>
                <a:srgbClr val="339966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339966"/>
              </a:solidFill>
              <a:ln>
                <a:solidFill>
                  <a:srgbClr val="339966"/>
                </a:solidFill>
                <a:prstDash val="solid"/>
              </a:ln>
            </c:spPr>
          </c:marker>
          <c:cat>
            <c:numRef>
              <c:f>'Capacity Prices'!$B$71:$Q$71</c:f>
              <c:numCache>
                <c:formatCode>m/d/yyyy</c:formatCode>
                <c:ptCount val="16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  <c:pt idx="5">
                  <c:v>36689</c:v>
                </c:pt>
                <c:pt idx="6">
                  <c:v>36682</c:v>
                </c:pt>
                <c:pt idx="7">
                  <c:v>36675</c:v>
                </c:pt>
                <c:pt idx="8">
                  <c:v>36668</c:v>
                </c:pt>
                <c:pt idx="9">
                  <c:v>36661</c:v>
                </c:pt>
                <c:pt idx="10">
                  <c:v>36654</c:v>
                </c:pt>
                <c:pt idx="11">
                  <c:v>36647</c:v>
                </c:pt>
                <c:pt idx="12">
                  <c:v>36640</c:v>
                </c:pt>
                <c:pt idx="13">
                  <c:v>36633</c:v>
                </c:pt>
              </c:numCache>
            </c:numRef>
          </c:cat>
          <c:val>
            <c:numRef>
              <c:f>'Capacity Prices'!$B$73:$Q$73</c:f>
              <c:numCache>
                <c:formatCode>_(* #,##0.00_);_(* \(#,##0.00\);_(* "-"??_);_(@_)</c:formatCode>
                <c:ptCount val="16"/>
                <c:pt idx="0">
                  <c:v>6.9578067579820084</c:v>
                </c:pt>
                <c:pt idx="1">
                  <c:v>7.0999101502224287</c:v>
                </c:pt>
                <c:pt idx="2">
                  <c:v>7.5316789971737155</c:v>
                </c:pt>
                <c:pt idx="3">
                  <c:v>7.363802399747823</c:v>
                </c:pt>
                <c:pt idx="4">
                  <c:v>7.6779916077314345</c:v>
                </c:pt>
                <c:pt idx="5">
                  <c:v>8.2400979123254832</c:v>
                </c:pt>
                <c:pt idx="6">
                  <c:v>8.6767973601842172</c:v>
                </c:pt>
                <c:pt idx="7">
                  <c:v>8.6188167363720503</c:v>
                </c:pt>
                <c:pt idx="8">
                  <c:v>7.9863746196465897</c:v>
                </c:pt>
                <c:pt idx="9">
                  <c:v>7.6532328363079829</c:v>
                </c:pt>
                <c:pt idx="10">
                  <c:v>7.2054727925628503</c:v>
                </c:pt>
                <c:pt idx="11">
                  <c:v>7.1840474038475106</c:v>
                </c:pt>
                <c:pt idx="12">
                  <c:v>7.2107717359660457</c:v>
                </c:pt>
                <c:pt idx="13">
                  <c:v>7.2092986376749035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D3-4F3B-A6F1-4AC700A994A1}"/>
            </c:ext>
          </c:extLst>
        </c:ser>
        <c:ser>
          <c:idx val="3"/>
          <c:order val="2"/>
          <c:tx>
            <c:v>2002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x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'Capacity Prices'!$B$71:$Q$71</c:f>
              <c:numCache>
                <c:formatCode>m/d/yyyy</c:formatCode>
                <c:ptCount val="16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  <c:pt idx="5">
                  <c:v>36689</c:v>
                </c:pt>
                <c:pt idx="6">
                  <c:v>36682</c:v>
                </c:pt>
                <c:pt idx="7">
                  <c:v>36675</c:v>
                </c:pt>
                <c:pt idx="8">
                  <c:v>36668</c:v>
                </c:pt>
                <c:pt idx="9">
                  <c:v>36661</c:v>
                </c:pt>
                <c:pt idx="10">
                  <c:v>36654</c:v>
                </c:pt>
                <c:pt idx="11">
                  <c:v>36647</c:v>
                </c:pt>
                <c:pt idx="12">
                  <c:v>36640</c:v>
                </c:pt>
                <c:pt idx="13">
                  <c:v>36633</c:v>
                </c:pt>
              </c:numCache>
            </c:numRef>
          </c:cat>
          <c:val>
            <c:numRef>
              <c:f>'Capacity Prices'!$B$74:$Q$74</c:f>
              <c:numCache>
                <c:formatCode>_(* #,##0.00_);_(* \(#,##0.00\);_(* "-"??_);_(@_)</c:formatCode>
                <c:ptCount val="16"/>
                <c:pt idx="0">
                  <c:v>5.4452586770808056</c:v>
                </c:pt>
                <c:pt idx="1">
                  <c:v>5.4955489682750214</c:v>
                </c:pt>
                <c:pt idx="2">
                  <c:v>5.9403046286968664</c:v>
                </c:pt>
                <c:pt idx="3">
                  <c:v>5.7998484763832119</c:v>
                </c:pt>
                <c:pt idx="4">
                  <c:v>5.7264785114401988</c:v>
                </c:pt>
                <c:pt idx="5">
                  <c:v>6.1246754757395196</c:v>
                </c:pt>
                <c:pt idx="6">
                  <c:v>6.3478082665387907</c:v>
                </c:pt>
                <c:pt idx="7">
                  <c:v>6.2549864707509029</c:v>
                </c:pt>
                <c:pt idx="8">
                  <c:v>6.2594367412735732</c:v>
                </c:pt>
                <c:pt idx="9">
                  <c:v>6.1140715106243029</c:v>
                </c:pt>
                <c:pt idx="10">
                  <c:v>5.8311326799135319</c:v>
                </c:pt>
                <c:pt idx="11">
                  <c:v>5.7295722684754722</c:v>
                </c:pt>
                <c:pt idx="12">
                  <c:v>5.7445069629412471</c:v>
                </c:pt>
                <c:pt idx="13">
                  <c:v>5.725616210069294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D3-4F3B-A6F1-4AC700A994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1449616"/>
        <c:axId val="1"/>
      </c:lineChart>
      <c:dateAx>
        <c:axId val="1491449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layout>
            <c:manualLayout>
              <c:xMode val="edge"/>
              <c:yMode val="edge"/>
              <c:x val="0.44411324080889902"/>
              <c:y val="0.88160661888151037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  <c:max val="16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$/kW-mo</a:t>
                </a:r>
              </a:p>
            </c:rich>
          </c:tx>
          <c:layout>
            <c:manualLayout>
              <c:xMode val="edge"/>
              <c:yMode val="edge"/>
              <c:x val="2.4845495989309036E-2"/>
              <c:y val="0.34211600135700404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91449616"/>
        <c:crosses val="autoZero"/>
        <c:crossBetween val="between"/>
        <c:majorUnit val="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8356795111980257"/>
          <c:y val="0.32895769361250388"/>
          <c:w val="0.10404051445523159"/>
          <c:h val="0.2006641931036273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0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Caledonia Capacity Prices ($/kW-mo)</a:t>
            </a:r>
          </a:p>
        </c:rich>
      </c:tx>
      <c:layout>
        <c:manualLayout>
          <c:xMode val="edge"/>
          <c:yMode val="edge"/>
          <c:x val="0.31579955868094089"/>
          <c:y val="3.642510725987894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932333471217981"/>
          <c:y val="0.19868240323570333"/>
          <c:w val="0.73531759986983791"/>
          <c:h val="0.48014914115294971"/>
        </c:manualLayout>
      </c:layout>
      <c:lineChart>
        <c:grouping val="standard"/>
        <c:varyColors val="0"/>
        <c:ser>
          <c:idx val="0"/>
          <c:order val="0"/>
          <c:tx>
            <c:v>2000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'Capacity Prices'!$B$78:$Q$78</c:f>
              <c:numCache>
                <c:formatCode>m/d/yyyy</c:formatCode>
                <c:ptCount val="16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  <c:pt idx="5">
                  <c:v>36689</c:v>
                </c:pt>
                <c:pt idx="6">
                  <c:v>36682</c:v>
                </c:pt>
                <c:pt idx="7">
                  <c:v>36675</c:v>
                </c:pt>
                <c:pt idx="8">
                  <c:v>36668</c:v>
                </c:pt>
                <c:pt idx="9">
                  <c:v>36661</c:v>
                </c:pt>
                <c:pt idx="10">
                  <c:v>36654</c:v>
                </c:pt>
                <c:pt idx="11">
                  <c:v>36647</c:v>
                </c:pt>
                <c:pt idx="12">
                  <c:v>36640</c:v>
                </c:pt>
                <c:pt idx="13">
                  <c:v>36633</c:v>
                </c:pt>
              </c:numCache>
            </c:numRef>
          </c:cat>
          <c:val>
            <c:numRef>
              <c:f>'Capacity Prices'!$B$79:$Q$79</c:f>
              <c:numCache>
                <c:formatCode>_(* #,##0.00_);_(* \(#,##0.00\);_(* "-"??_);_(@_)</c:formatCode>
                <c:ptCount val="16"/>
                <c:pt idx="0">
                  <c:v>5.9235371678144908</c:v>
                </c:pt>
                <c:pt idx="1">
                  <c:v>7.2307985027410728</c:v>
                </c:pt>
                <c:pt idx="2">
                  <c:v>9.7413619571389436</c:v>
                </c:pt>
                <c:pt idx="3">
                  <c:v>9.8457604235174916</c:v>
                </c:pt>
                <c:pt idx="4">
                  <c:v>11.122998273908639</c:v>
                </c:pt>
                <c:pt idx="5">
                  <c:v>12.547386992278458</c:v>
                </c:pt>
                <c:pt idx="6">
                  <c:v>14.269711017045958</c:v>
                </c:pt>
                <c:pt idx="7">
                  <c:v>15.33798761162349</c:v>
                </c:pt>
                <c:pt idx="8">
                  <c:v>12.696970911258315</c:v>
                </c:pt>
                <c:pt idx="9">
                  <c:v>10.927975537094682</c:v>
                </c:pt>
                <c:pt idx="10">
                  <c:v>9.8089540622641067</c:v>
                </c:pt>
                <c:pt idx="11">
                  <c:v>8.5458874948083352</c:v>
                </c:pt>
                <c:pt idx="12">
                  <c:v>9.1092684504228423</c:v>
                </c:pt>
                <c:pt idx="13">
                  <c:v>8.6656877402369084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D3-4DC0-BB4E-7D59E8121C1B}"/>
            </c:ext>
          </c:extLst>
        </c:ser>
        <c:ser>
          <c:idx val="2"/>
          <c:order val="1"/>
          <c:tx>
            <c:v>2001</c:v>
          </c:tx>
          <c:spPr>
            <a:ln w="12700">
              <a:solidFill>
                <a:srgbClr val="339966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339966"/>
              </a:solidFill>
              <a:ln>
                <a:solidFill>
                  <a:srgbClr val="339966"/>
                </a:solidFill>
                <a:prstDash val="solid"/>
              </a:ln>
            </c:spPr>
          </c:marker>
          <c:cat>
            <c:numRef>
              <c:f>'Capacity Prices'!$B$78:$Q$78</c:f>
              <c:numCache>
                <c:formatCode>m/d/yyyy</c:formatCode>
                <c:ptCount val="16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  <c:pt idx="5">
                  <c:v>36689</c:v>
                </c:pt>
                <c:pt idx="6">
                  <c:v>36682</c:v>
                </c:pt>
                <c:pt idx="7">
                  <c:v>36675</c:v>
                </c:pt>
                <c:pt idx="8">
                  <c:v>36668</c:v>
                </c:pt>
                <c:pt idx="9">
                  <c:v>36661</c:v>
                </c:pt>
                <c:pt idx="10">
                  <c:v>36654</c:v>
                </c:pt>
                <c:pt idx="11">
                  <c:v>36647</c:v>
                </c:pt>
                <c:pt idx="12">
                  <c:v>36640</c:v>
                </c:pt>
                <c:pt idx="13">
                  <c:v>36633</c:v>
                </c:pt>
              </c:numCache>
            </c:numRef>
          </c:cat>
          <c:val>
            <c:numRef>
              <c:f>'Capacity Prices'!$B$80:$Q$80</c:f>
              <c:numCache>
                <c:formatCode>_(* #,##0.00_);_(* \(#,##0.00\);_(* "-"??_);_(@_)</c:formatCode>
                <c:ptCount val="16"/>
                <c:pt idx="0">
                  <c:v>6.6106604234080804</c:v>
                </c:pt>
                <c:pt idx="1">
                  <c:v>6.7523100959992659</c:v>
                </c:pt>
                <c:pt idx="2">
                  <c:v>7.1708145170995685</c:v>
                </c:pt>
                <c:pt idx="3">
                  <c:v>7.0122039634403821</c:v>
                </c:pt>
                <c:pt idx="4">
                  <c:v>7.3025556827963714</c:v>
                </c:pt>
                <c:pt idx="5">
                  <c:v>7.8504517087197003</c:v>
                </c:pt>
                <c:pt idx="6">
                  <c:v>8.3122904547780703</c:v>
                </c:pt>
                <c:pt idx="7">
                  <c:v>8.253630577829016</c:v>
                </c:pt>
                <c:pt idx="8">
                  <c:v>7.6493570394325996</c:v>
                </c:pt>
                <c:pt idx="9">
                  <c:v>7.3307047115925323</c:v>
                </c:pt>
                <c:pt idx="10">
                  <c:v>6.8613279436853247</c:v>
                </c:pt>
                <c:pt idx="11">
                  <c:v>6.8751947044635546</c:v>
                </c:pt>
                <c:pt idx="12">
                  <c:v>6.9016890969477531</c:v>
                </c:pt>
                <c:pt idx="13">
                  <c:v>6.9019984283683931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D3-4DC0-BB4E-7D59E8121C1B}"/>
            </c:ext>
          </c:extLst>
        </c:ser>
        <c:ser>
          <c:idx val="3"/>
          <c:order val="2"/>
          <c:tx>
            <c:v>2002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x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'Capacity Prices'!$B$78:$Q$78</c:f>
              <c:numCache>
                <c:formatCode>m/d/yyyy</c:formatCode>
                <c:ptCount val="16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  <c:pt idx="5">
                  <c:v>36689</c:v>
                </c:pt>
                <c:pt idx="6">
                  <c:v>36682</c:v>
                </c:pt>
                <c:pt idx="7">
                  <c:v>36675</c:v>
                </c:pt>
                <c:pt idx="8">
                  <c:v>36668</c:v>
                </c:pt>
                <c:pt idx="9">
                  <c:v>36661</c:v>
                </c:pt>
                <c:pt idx="10">
                  <c:v>36654</c:v>
                </c:pt>
                <c:pt idx="11">
                  <c:v>36647</c:v>
                </c:pt>
                <c:pt idx="12">
                  <c:v>36640</c:v>
                </c:pt>
                <c:pt idx="13">
                  <c:v>36633</c:v>
                </c:pt>
              </c:numCache>
            </c:numRef>
          </c:cat>
          <c:val>
            <c:numRef>
              <c:f>'Capacity Prices'!$B$81:$Q$81</c:f>
              <c:numCache>
                <c:formatCode>_(* #,##0.00_);_(* \(#,##0.00\);_(* "-"??_);_(@_)</c:formatCode>
                <c:ptCount val="16"/>
                <c:pt idx="0">
                  <c:v>5.1768475542567733</c:v>
                </c:pt>
                <c:pt idx="1">
                  <c:v>5.2300859835547451</c:v>
                </c:pt>
                <c:pt idx="2">
                  <c:v>5.6611995143923846</c:v>
                </c:pt>
                <c:pt idx="3">
                  <c:v>5.5229245772664806</c:v>
                </c:pt>
                <c:pt idx="4">
                  <c:v>5.4416993986312887</c:v>
                </c:pt>
                <c:pt idx="5">
                  <c:v>5.8247919642277015</c:v>
                </c:pt>
                <c:pt idx="6">
                  <c:v>6.0676809186706588</c:v>
                </c:pt>
                <c:pt idx="7">
                  <c:v>5.9858328980154853</c:v>
                </c:pt>
                <c:pt idx="8">
                  <c:v>5.9833797898945651</c:v>
                </c:pt>
                <c:pt idx="9">
                  <c:v>5.8462047507292594</c:v>
                </c:pt>
                <c:pt idx="10">
                  <c:v>5.543851607261213</c:v>
                </c:pt>
                <c:pt idx="11">
                  <c:v>5.4723081695688895</c:v>
                </c:pt>
                <c:pt idx="12">
                  <c:v>5.4873914529788834</c:v>
                </c:pt>
                <c:pt idx="13">
                  <c:v>5.4704732742964444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D3-4DC0-BB4E-7D59E8121C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1447296"/>
        <c:axId val="1"/>
      </c:lineChart>
      <c:dateAx>
        <c:axId val="1491447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layout>
            <c:manualLayout>
              <c:xMode val="edge"/>
              <c:yMode val="edge"/>
              <c:x val="0.44273859697426027"/>
              <c:y val="0.88082532101161815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  <c:max val="16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$/kW-mo</a:t>
                </a:r>
              </a:p>
            </c:rich>
          </c:tx>
          <c:layout>
            <c:manualLayout>
              <c:xMode val="edge"/>
              <c:yMode val="edge"/>
              <c:x val="2.4768592837720857E-2"/>
              <c:y val="0.35100557904974256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91447296"/>
        <c:crosses val="autoZero"/>
        <c:crossBetween val="between"/>
        <c:majorUnit val="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166934215795079"/>
          <c:y val="0.3443828322752191"/>
          <c:w val="9.5978297246168312E-2"/>
          <c:h val="0.192059656461179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New Albany Capacity Prices ($/kW-mo)</a:t>
            </a:r>
          </a:p>
        </c:rich>
      </c:tx>
      <c:layout>
        <c:manualLayout>
          <c:xMode val="edge"/>
          <c:yMode val="edge"/>
          <c:x val="0.30746301286769934"/>
          <c:y val="3.618534629737542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907297593585422"/>
          <c:y val="0.20066419310362738"/>
          <c:w val="0.7174136966912984"/>
          <c:h val="0.45396161718525535"/>
        </c:manualLayout>
      </c:layout>
      <c:lineChart>
        <c:grouping val="standard"/>
        <c:varyColors val="0"/>
        <c:ser>
          <c:idx val="0"/>
          <c:order val="0"/>
          <c:tx>
            <c:v>2000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'Capacity Prices'!$B$85:$Q$85</c:f>
              <c:numCache>
                <c:formatCode>m/d/yyyy</c:formatCode>
                <c:ptCount val="16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  <c:pt idx="5">
                  <c:v>36689</c:v>
                </c:pt>
                <c:pt idx="6">
                  <c:v>36682</c:v>
                </c:pt>
                <c:pt idx="7">
                  <c:v>36675</c:v>
                </c:pt>
                <c:pt idx="8">
                  <c:v>36668</c:v>
                </c:pt>
                <c:pt idx="9">
                  <c:v>36661</c:v>
                </c:pt>
                <c:pt idx="10">
                  <c:v>36654</c:v>
                </c:pt>
                <c:pt idx="11">
                  <c:v>36647</c:v>
                </c:pt>
                <c:pt idx="12">
                  <c:v>36640</c:v>
                </c:pt>
                <c:pt idx="13">
                  <c:v>36633</c:v>
                </c:pt>
              </c:numCache>
            </c:numRef>
          </c:cat>
          <c:val>
            <c:numRef>
              <c:f>'Capacity Prices'!$B$86:$Q$86</c:f>
              <c:numCache>
                <c:formatCode>_(* #,##0.00_);_(* \(#,##0.00\);_(* "-"??_);_(@_)</c:formatCode>
                <c:ptCount val="16"/>
                <c:pt idx="0">
                  <c:v>5.3959571868430931</c:v>
                </c:pt>
                <c:pt idx="1">
                  <c:v>6.2606175990021873</c:v>
                </c:pt>
                <c:pt idx="2">
                  <c:v>8.7274445120320898</c:v>
                </c:pt>
                <c:pt idx="3">
                  <c:v>8.8248797330083821</c:v>
                </c:pt>
                <c:pt idx="4">
                  <c:v>10.05758321274252</c:v>
                </c:pt>
                <c:pt idx="5">
                  <c:v>11.438109313831978</c:v>
                </c:pt>
                <c:pt idx="6">
                  <c:v>13.171544536497636</c:v>
                </c:pt>
                <c:pt idx="7">
                  <c:v>14.358022153110792</c:v>
                </c:pt>
                <c:pt idx="8">
                  <c:v>11.851942559285739</c:v>
                </c:pt>
                <c:pt idx="9">
                  <c:v>10.325186218236475</c:v>
                </c:pt>
                <c:pt idx="10">
                  <c:v>9.4212847996127582</c:v>
                </c:pt>
                <c:pt idx="11">
                  <c:v>8.232334505697942</c:v>
                </c:pt>
                <c:pt idx="12">
                  <c:v>8.7832817152342084</c:v>
                </c:pt>
                <c:pt idx="13">
                  <c:v>8.353060588834909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77-4529-A0F0-33A47A74C711}"/>
            </c:ext>
          </c:extLst>
        </c:ser>
        <c:ser>
          <c:idx val="2"/>
          <c:order val="1"/>
          <c:tx>
            <c:v>2001</c:v>
          </c:tx>
          <c:spPr>
            <a:ln w="12700">
              <a:solidFill>
                <a:srgbClr val="339966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339966"/>
              </a:solidFill>
              <a:ln>
                <a:solidFill>
                  <a:srgbClr val="339966"/>
                </a:solidFill>
                <a:prstDash val="solid"/>
              </a:ln>
            </c:spPr>
          </c:marker>
          <c:cat>
            <c:numRef>
              <c:f>'Capacity Prices'!$B$85:$Q$85</c:f>
              <c:numCache>
                <c:formatCode>m/d/yyyy</c:formatCode>
                <c:ptCount val="16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  <c:pt idx="5">
                  <c:v>36689</c:v>
                </c:pt>
                <c:pt idx="6">
                  <c:v>36682</c:v>
                </c:pt>
                <c:pt idx="7">
                  <c:v>36675</c:v>
                </c:pt>
                <c:pt idx="8">
                  <c:v>36668</c:v>
                </c:pt>
                <c:pt idx="9">
                  <c:v>36661</c:v>
                </c:pt>
                <c:pt idx="10">
                  <c:v>36654</c:v>
                </c:pt>
                <c:pt idx="11">
                  <c:v>36647</c:v>
                </c:pt>
                <c:pt idx="12">
                  <c:v>36640</c:v>
                </c:pt>
                <c:pt idx="13">
                  <c:v>36633</c:v>
                </c:pt>
              </c:numCache>
            </c:numRef>
          </c:cat>
          <c:val>
            <c:numRef>
              <c:f>'Capacity Prices'!$B$87:$Q$87</c:f>
              <c:numCache>
                <c:formatCode>_(* #,##0.00_);_(* \(#,##0.00\);_(* "-"??_);_(@_)</c:formatCode>
                <c:ptCount val="16"/>
                <c:pt idx="0">
                  <c:v>6.2902725030333935</c:v>
                </c:pt>
                <c:pt idx="1">
                  <c:v>6.4306239547302591</c:v>
                </c:pt>
                <c:pt idx="2">
                  <c:v>6.8331294611969993</c:v>
                </c:pt>
                <c:pt idx="3">
                  <c:v>6.6753258246158254</c:v>
                </c:pt>
                <c:pt idx="4">
                  <c:v>6.9686619690633487</c:v>
                </c:pt>
                <c:pt idx="5">
                  <c:v>7.5119413326359616</c:v>
                </c:pt>
                <c:pt idx="6">
                  <c:v>8.0172495225766607</c:v>
                </c:pt>
                <c:pt idx="7">
                  <c:v>7.9620967498528339</c:v>
                </c:pt>
                <c:pt idx="8">
                  <c:v>7.3753952671497611</c:v>
                </c:pt>
                <c:pt idx="9">
                  <c:v>7.0737817806098304</c:v>
                </c:pt>
                <c:pt idx="10">
                  <c:v>6.5851780501706498</c:v>
                </c:pt>
                <c:pt idx="11">
                  <c:v>6.6375051629894326</c:v>
                </c:pt>
                <c:pt idx="12">
                  <c:v>6.6636765760410945</c:v>
                </c:pt>
                <c:pt idx="13">
                  <c:v>6.663489780050023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77-4529-A0F0-33A47A74C711}"/>
            </c:ext>
          </c:extLst>
        </c:ser>
        <c:ser>
          <c:idx val="3"/>
          <c:order val="2"/>
          <c:tx>
            <c:v>2002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x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'Capacity Prices'!$B$85:$Q$85</c:f>
              <c:numCache>
                <c:formatCode>m/d/yyyy</c:formatCode>
                <c:ptCount val="16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  <c:pt idx="5">
                  <c:v>36689</c:v>
                </c:pt>
                <c:pt idx="6">
                  <c:v>36682</c:v>
                </c:pt>
                <c:pt idx="7">
                  <c:v>36675</c:v>
                </c:pt>
                <c:pt idx="8">
                  <c:v>36668</c:v>
                </c:pt>
                <c:pt idx="9">
                  <c:v>36661</c:v>
                </c:pt>
                <c:pt idx="10">
                  <c:v>36654</c:v>
                </c:pt>
                <c:pt idx="11">
                  <c:v>36647</c:v>
                </c:pt>
                <c:pt idx="12">
                  <c:v>36640</c:v>
                </c:pt>
                <c:pt idx="13">
                  <c:v>36633</c:v>
                </c:pt>
              </c:numCache>
            </c:numRef>
          </c:cat>
          <c:val>
            <c:numRef>
              <c:f>'Capacity Prices'!$B$88:$Q$88</c:f>
              <c:numCache>
                <c:formatCode>_(* #,##0.00_);_(* \(#,##0.00\);_(* "-"??_);_(@_)</c:formatCode>
                <c:ptCount val="16"/>
                <c:pt idx="0">
                  <c:v>4.9284138502463319</c:v>
                </c:pt>
                <c:pt idx="1">
                  <c:v>4.9891203966103443</c:v>
                </c:pt>
                <c:pt idx="2">
                  <c:v>5.4054022436701858</c:v>
                </c:pt>
                <c:pt idx="3">
                  <c:v>5.2674513315371048</c:v>
                </c:pt>
                <c:pt idx="4">
                  <c:v>5.1993915171838347</c:v>
                </c:pt>
                <c:pt idx="5">
                  <c:v>5.5755928632074223</c:v>
                </c:pt>
                <c:pt idx="6">
                  <c:v>5.8503731314402687</c:v>
                </c:pt>
                <c:pt idx="7">
                  <c:v>5.7692836104652585</c:v>
                </c:pt>
                <c:pt idx="8">
                  <c:v>5.7769083915981199</c:v>
                </c:pt>
                <c:pt idx="9">
                  <c:v>5.6487685377770296</c:v>
                </c:pt>
                <c:pt idx="10">
                  <c:v>5.3290944785652794</c:v>
                </c:pt>
                <c:pt idx="11">
                  <c:v>5.2896940261156224</c:v>
                </c:pt>
                <c:pt idx="12">
                  <c:v>5.3048171662952734</c:v>
                </c:pt>
                <c:pt idx="13">
                  <c:v>5.2873399602246041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D77-4529-A0F0-33A47A74C7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1453792"/>
        <c:axId val="1"/>
      </c:lineChart>
      <c:dateAx>
        <c:axId val="1491453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layout>
            <c:manualLayout>
              <c:xMode val="edge"/>
              <c:yMode val="edge"/>
              <c:x val="0.44411324080889902"/>
              <c:y val="0.88160661888151037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  <c:max val="16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$/kW-mo</a:t>
                </a:r>
              </a:p>
            </c:rich>
          </c:tx>
          <c:layout>
            <c:manualLayout>
              <c:xMode val="edge"/>
              <c:yMode val="edge"/>
              <c:x val="2.4845495989309036E-2"/>
              <c:y val="0.34211600135700404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91453792"/>
        <c:crosses val="autoZero"/>
        <c:crossBetween val="between"/>
        <c:majorUnit val="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8356795111980257"/>
          <c:y val="0.32895769361250388"/>
          <c:w val="0.10404051445523159"/>
          <c:h val="0.2006641931036273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0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Gleason Capacity Prices ($/kW-mo)</a:t>
            </a:r>
          </a:p>
        </c:rich>
      </c:tx>
      <c:layout>
        <c:manualLayout>
          <c:xMode val="edge"/>
          <c:yMode val="edge"/>
          <c:x val="0.32717116652883593"/>
          <c:y val="3.642510725987894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815298106966157"/>
          <c:y val="0.28146673791724641"/>
          <c:w val="0.73767838490935655"/>
          <c:h val="0.3741851927605746"/>
        </c:manualLayout>
      </c:layout>
      <c:lineChart>
        <c:grouping val="standard"/>
        <c:varyColors val="0"/>
        <c:ser>
          <c:idx val="0"/>
          <c:order val="0"/>
          <c:tx>
            <c:v>2000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'Capacity Prices'!$B$92:$Q$92</c:f>
              <c:numCache>
                <c:formatCode>m/d/yyyy</c:formatCode>
                <c:ptCount val="16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  <c:pt idx="5">
                  <c:v>36689</c:v>
                </c:pt>
                <c:pt idx="6">
                  <c:v>36682</c:v>
                </c:pt>
                <c:pt idx="7">
                  <c:v>36675</c:v>
                </c:pt>
                <c:pt idx="8">
                  <c:v>36668</c:v>
                </c:pt>
                <c:pt idx="9">
                  <c:v>36661</c:v>
                </c:pt>
                <c:pt idx="10">
                  <c:v>36654</c:v>
                </c:pt>
                <c:pt idx="11">
                  <c:v>36647</c:v>
                </c:pt>
                <c:pt idx="12">
                  <c:v>36640</c:v>
                </c:pt>
                <c:pt idx="13">
                  <c:v>36633</c:v>
                </c:pt>
              </c:numCache>
            </c:numRef>
          </c:cat>
          <c:val>
            <c:numRef>
              <c:f>'Capacity Prices'!$B$93:$Q$93</c:f>
              <c:numCache>
                <c:formatCode>_(* #,##0.00_);_(* \(#,##0.00\);_(* "-"??_);_(@_)</c:formatCode>
                <c:ptCount val="16"/>
                <c:pt idx="0">
                  <c:v>9.5221680324631919</c:v>
                </c:pt>
                <c:pt idx="1">
                  <c:v>11.343615199714499</c:v>
                </c:pt>
                <c:pt idx="2">
                  <c:v>16.040678982287432</c:v>
                </c:pt>
                <c:pt idx="3">
                  <c:v>16.020105043420052</c:v>
                </c:pt>
                <c:pt idx="4">
                  <c:v>18.230121170124022</c:v>
                </c:pt>
                <c:pt idx="5">
                  <c:v>20.433376908327567</c:v>
                </c:pt>
                <c:pt idx="6">
                  <c:v>23.179414778407363</c:v>
                </c:pt>
                <c:pt idx="7">
                  <c:v>24.040091299033289</c:v>
                </c:pt>
                <c:pt idx="8">
                  <c:v>20.259714523220779</c:v>
                </c:pt>
                <c:pt idx="9">
                  <c:v>17.643376426922313</c:v>
                </c:pt>
                <c:pt idx="10">
                  <c:v>16.609255439668846</c:v>
                </c:pt>
                <c:pt idx="11">
                  <c:v>14.639569576084959</c:v>
                </c:pt>
                <c:pt idx="12">
                  <c:v>15.579844035932394</c:v>
                </c:pt>
                <c:pt idx="13">
                  <c:v>14.88468909159957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18-441B-9DB8-E2F8D589B2CC}"/>
            </c:ext>
          </c:extLst>
        </c:ser>
        <c:ser>
          <c:idx val="2"/>
          <c:order val="1"/>
          <c:tx>
            <c:v>2001</c:v>
          </c:tx>
          <c:spPr>
            <a:ln w="12700">
              <a:solidFill>
                <a:srgbClr val="339966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339966"/>
              </a:solidFill>
              <a:ln>
                <a:solidFill>
                  <a:srgbClr val="339966"/>
                </a:solidFill>
                <a:prstDash val="solid"/>
              </a:ln>
            </c:spPr>
          </c:marker>
          <c:cat>
            <c:numRef>
              <c:f>'Capacity Prices'!$B$92:$Q$92</c:f>
              <c:numCache>
                <c:formatCode>m/d/yyyy</c:formatCode>
                <c:ptCount val="16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  <c:pt idx="5">
                  <c:v>36689</c:v>
                </c:pt>
                <c:pt idx="6">
                  <c:v>36682</c:v>
                </c:pt>
                <c:pt idx="7">
                  <c:v>36675</c:v>
                </c:pt>
                <c:pt idx="8">
                  <c:v>36668</c:v>
                </c:pt>
                <c:pt idx="9">
                  <c:v>36661</c:v>
                </c:pt>
                <c:pt idx="10">
                  <c:v>36654</c:v>
                </c:pt>
                <c:pt idx="11">
                  <c:v>36647</c:v>
                </c:pt>
                <c:pt idx="12">
                  <c:v>36640</c:v>
                </c:pt>
                <c:pt idx="13">
                  <c:v>36633</c:v>
                </c:pt>
              </c:numCache>
            </c:numRef>
          </c:cat>
          <c:val>
            <c:numRef>
              <c:f>'Capacity Prices'!$B$94:$Q$94</c:f>
              <c:numCache>
                <c:formatCode>_(* #,##0.00_);_(* \(#,##0.00\);_(* "-"??_);_(@_)</c:formatCode>
                <c:ptCount val="16"/>
                <c:pt idx="0">
                  <c:v>7.4124917330525628</c:v>
                </c:pt>
                <c:pt idx="1">
                  <c:v>7.5505748612418664</c:v>
                </c:pt>
                <c:pt idx="2">
                  <c:v>7.9918543207794501</c:v>
                </c:pt>
                <c:pt idx="3">
                  <c:v>7.8218053488497423</c:v>
                </c:pt>
                <c:pt idx="4">
                  <c:v>8.1445784606413003</c:v>
                </c:pt>
                <c:pt idx="5">
                  <c:v>8.7181548388686902</c:v>
                </c:pt>
                <c:pt idx="6">
                  <c:v>9.0578048167870495</c:v>
                </c:pt>
                <c:pt idx="7">
                  <c:v>7.0594807761027765</c:v>
                </c:pt>
                <c:pt idx="8">
                  <c:v>6.8016217047249814</c:v>
                </c:pt>
                <c:pt idx="9">
                  <c:v>6.5242009596919468</c:v>
                </c:pt>
                <c:pt idx="10">
                  <c:v>6.0847671028614814</c:v>
                </c:pt>
                <c:pt idx="11">
                  <c:v>6.0023109586561727</c:v>
                </c:pt>
                <c:pt idx="12">
                  <c:v>6.0267832684193925</c:v>
                </c:pt>
                <c:pt idx="13">
                  <c:v>6.0417124275991805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18-441B-9DB8-E2F8D589B2CC}"/>
            </c:ext>
          </c:extLst>
        </c:ser>
        <c:ser>
          <c:idx val="3"/>
          <c:order val="2"/>
          <c:tx>
            <c:v>2002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x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'Capacity Prices'!$B$92:$Q$92</c:f>
              <c:numCache>
                <c:formatCode>m/d/yyyy</c:formatCode>
                <c:ptCount val="16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  <c:pt idx="5">
                  <c:v>36689</c:v>
                </c:pt>
                <c:pt idx="6">
                  <c:v>36682</c:v>
                </c:pt>
                <c:pt idx="7">
                  <c:v>36675</c:v>
                </c:pt>
                <c:pt idx="8">
                  <c:v>36668</c:v>
                </c:pt>
                <c:pt idx="9">
                  <c:v>36661</c:v>
                </c:pt>
                <c:pt idx="10">
                  <c:v>36654</c:v>
                </c:pt>
                <c:pt idx="11">
                  <c:v>36647</c:v>
                </c:pt>
                <c:pt idx="12">
                  <c:v>36640</c:v>
                </c:pt>
                <c:pt idx="13">
                  <c:v>36633</c:v>
                </c:pt>
              </c:numCache>
            </c:numRef>
          </c:cat>
          <c:val>
            <c:numRef>
              <c:f>'Capacity Prices'!$B$95:$Q$95</c:f>
              <c:numCache>
                <c:formatCode>_(* #,##0.00_);_(* \(#,##0.00\);_(* "-"??_);_(@_)</c:formatCode>
                <c:ptCount val="16"/>
                <c:pt idx="0">
                  <c:v>5.8219254679067216</c:v>
                </c:pt>
                <c:pt idx="1">
                  <c:v>5.8611933505509981</c:v>
                </c:pt>
                <c:pt idx="2">
                  <c:v>6.320685164609225</c:v>
                </c:pt>
                <c:pt idx="3">
                  <c:v>6.1797302489333008</c:v>
                </c:pt>
                <c:pt idx="4">
                  <c:v>6.1042460134484413</c:v>
                </c:pt>
                <c:pt idx="5">
                  <c:v>6.5117691979282215</c:v>
                </c:pt>
                <c:pt idx="6">
                  <c:v>6.6708280083264455</c:v>
                </c:pt>
                <c:pt idx="7">
                  <c:v>4.9668941352007332</c:v>
                </c:pt>
                <c:pt idx="8">
                  <c:v>4.974129288454999</c:v>
                </c:pt>
                <c:pt idx="9">
                  <c:v>4.8878684052919903</c:v>
                </c:pt>
                <c:pt idx="10">
                  <c:v>4.5606156973558081</c:v>
                </c:pt>
                <c:pt idx="11">
                  <c:v>4.420327806163189</c:v>
                </c:pt>
                <c:pt idx="12">
                  <c:v>4.4385520634175659</c:v>
                </c:pt>
                <c:pt idx="13">
                  <c:v>4.4522081431737064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18-441B-9DB8-E2F8D589B2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2331136"/>
        <c:axId val="1"/>
      </c:lineChart>
      <c:dateAx>
        <c:axId val="1492331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layout>
            <c:manualLayout>
              <c:xMode val="edge"/>
              <c:yMode val="edge"/>
              <c:x val="0.45371850452583856"/>
              <c:y val="0.88413669439887987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$/kW-mo</a:t>
                </a:r>
              </a:p>
            </c:rich>
          </c:tx>
          <c:layout>
            <c:manualLayout>
              <c:xMode val="edge"/>
              <c:yMode val="edge"/>
              <c:x val="2.4692163511610261E-2"/>
              <c:y val="0.38080793953509806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923311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817744773482322"/>
          <c:y val="0.57949034277080136"/>
          <c:w val="9.5682133607489755E-2"/>
          <c:h val="0.192059656461179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Wheatland Capacity Prices ($/kW-mo)</a:t>
            </a:r>
          </a:p>
        </c:rich>
      </c:tx>
      <c:layout>
        <c:manualLayout>
          <c:xMode val="edge"/>
          <c:yMode val="edge"/>
          <c:x val="0.31328182455355519"/>
          <c:y val="3.654600408198165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889341975280772"/>
          <c:y val="0.19934184044717268"/>
          <c:w val="0.73613512468988085"/>
          <c:h val="0.47842041707321442"/>
        </c:manualLayout>
      </c:layout>
      <c:lineChart>
        <c:grouping val="standard"/>
        <c:varyColors val="0"/>
        <c:ser>
          <c:idx val="0"/>
          <c:order val="0"/>
          <c:tx>
            <c:v>2000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'Capacity Prices'!$B$99:$Q$99</c:f>
              <c:numCache>
                <c:formatCode>m/d/yyyy</c:formatCode>
                <c:ptCount val="16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  <c:pt idx="5">
                  <c:v>36689</c:v>
                </c:pt>
                <c:pt idx="6">
                  <c:v>36682</c:v>
                </c:pt>
                <c:pt idx="7">
                  <c:v>36675</c:v>
                </c:pt>
                <c:pt idx="8">
                  <c:v>36668</c:v>
                </c:pt>
                <c:pt idx="9">
                  <c:v>36661</c:v>
                </c:pt>
                <c:pt idx="10">
                  <c:v>36654</c:v>
                </c:pt>
                <c:pt idx="11">
                  <c:v>36647</c:v>
                </c:pt>
                <c:pt idx="12">
                  <c:v>36640</c:v>
                </c:pt>
                <c:pt idx="13">
                  <c:v>36633</c:v>
                </c:pt>
              </c:numCache>
            </c:numRef>
          </c:cat>
          <c:val>
            <c:numRef>
              <c:f>'Capacity Prices'!$B$100:$Q$100</c:f>
              <c:numCache>
                <c:formatCode>_(* #,##0.00_);_(* \(#,##0.00\);_(* "-"??_);_(@_)</c:formatCode>
                <c:ptCount val="16"/>
                <c:pt idx="0">
                  <c:v>6.4156572300448227</c:v>
                </c:pt>
                <c:pt idx="1">
                  <c:v>9.1408551871901125</c:v>
                </c:pt>
                <c:pt idx="2">
                  <c:v>12.451355067683593</c:v>
                </c:pt>
                <c:pt idx="3">
                  <c:v>13.895651647032549</c:v>
                </c:pt>
                <c:pt idx="4">
                  <c:v>16.443980831419545</c:v>
                </c:pt>
                <c:pt idx="5">
                  <c:v>17.428972910509057</c:v>
                </c:pt>
                <c:pt idx="6">
                  <c:v>20.226001949836526</c:v>
                </c:pt>
                <c:pt idx="7">
                  <c:v>23.860104186037052</c:v>
                </c:pt>
                <c:pt idx="8">
                  <c:v>20.421029319018231</c:v>
                </c:pt>
                <c:pt idx="9">
                  <c:v>17.261968192531384</c:v>
                </c:pt>
                <c:pt idx="10">
                  <c:v>16.534110256963999</c:v>
                </c:pt>
                <c:pt idx="11">
                  <c:v>14.34635173427581</c:v>
                </c:pt>
                <c:pt idx="12">
                  <c:v>15.019438890621794</c:v>
                </c:pt>
                <c:pt idx="13">
                  <c:v>14.396113835782701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3B-4BDF-BFCF-37F15615440B}"/>
            </c:ext>
          </c:extLst>
        </c:ser>
        <c:ser>
          <c:idx val="2"/>
          <c:order val="1"/>
          <c:tx>
            <c:v>2001</c:v>
          </c:tx>
          <c:spPr>
            <a:ln w="12700">
              <a:solidFill>
                <a:srgbClr val="339966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339966"/>
              </a:solidFill>
              <a:ln>
                <a:solidFill>
                  <a:srgbClr val="339966"/>
                </a:solidFill>
                <a:prstDash val="solid"/>
              </a:ln>
            </c:spPr>
          </c:marker>
          <c:cat>
            <c:numRef>
              <c:f>'Capacity Prices'!$B$99:$Q$99</c:f>
              <c:numCache>
                <c:formatCode>m/d/yyyy</c:formatCode>
                <c:ptCount val="16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  <c:pt idx="5">
                  <c:v>36689</c:v>
                </c:pt>
                <c:pt idx="6">
                  <c:v>36682</c:v>
                </c:pt>
                <c:pt idx="7">
                  <c:v>36675</c:v>
                </c:pt>
                <c:pt idx="8">
                  <c:v>36668</c:v>
                </c:pt>
                <c:pt idx="9">
                  <c:v>36661</c:v>
                </c:pt>
                <c:pt idx="10">
                  <c:v>36654</c:v>
                </c:pt>
                <c:pt idx="11">
                  <c:v>36647</c:v>
                </c:pt>
                <c:pt idx="12">
                  <c:v>36640</c:v>
                </c:pt>
                <c:pt idx="13">
                  <c:v>36633</c:v>
                </c:pt>
              </c:numCache>
            </c:numRef>
          </c:cat>
          <c:val>
            <c:numRef>
              <c:f>'Capacity Prices'!$B$101:$Q$101</c:f>
              <c:numCache>
                <c:formatCode>_(* #,##0.00_);_(* \(#,##0.00\);_(* "-"??_);_(@_)</c:formatCode>
                <c:ptCount val="16"/>
                <c:pt idx="0">
                  <c:v>6.5957323756907718</c:v>
                </c:pt>
                <c:pt idx="1">
                  <c:v>7.1515253407699442</c:v>
                </c:pt>
                <c:pt idx="2">
                  <c:v>7.9288439061790399</c:v>
                </c:pt>
                <c:pt idx="3">
                  <c:v>7.4368555516451496</c:v>
                </c:pt>
                <c:pt idx="4">
                  <c:v>7.7013975195013371</c:v>
                </c:pt>
                <c:pt idx="5">
                  <c:v>8.1581422106798485</c:v>
                </c:pt>
                <c:pt idx="6">
                  <c:v>8.4645647534415343</c:v>
                </c:pt>
                <c:pt idx="7">
                  <c:v>7.7629531779679377</c:v>
                </c:pt>
                <c:pt idx="8">
                  <c:v>7.483511139896013</c:v>
                </c:pt>
                <c:pt idx="9">
                  <c:v>6.9368428398905726</c:v>
                </c:pt>
                <c:pt idx="10">
                  <c:v>6.5541896415731173</c:v>
                </c:pt>
                <c:pt idx="11">
                  <c:v>6.3768308944482248</c:v>
                </c:pt>
                <c:pt idx="12">
                  <c:v>6.4341778482795942</c:v>
                </c:pt>
                <c:pt idx="13">
                  <c:v>6.4979771179354051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3B-4BDF-BFCF-37F15615440B}"/>
            </c:ext>
          </c:extLst>
        </c:ser>
        <c:ser>
          <c:idx val="3"/>
          <c:order val="2"/>
          <c:tx>
            <c:v>2002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x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'Capacity Prices'!$B$99:$Q$99</c:f>
              <c:numCache>
                <c:formatCode>m/d/yyyy</c:formatCode>
                <c:ptCount val="16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  <c:pt idx="5">
                  <c:v>36689</c:v>
                </c:pt>
                <c:pt idx="6">
                  <c:v>36682</c:v>
                </c:pt>
                <c:pt idx="7">
                  <c:v>36675</c:v>
                </c:pt>
                <c:pt idx="8">
                  <c:v>36668</c:v>
                </c:pt>
                <c:pt idx="9">
                  <c:v>36661</c:v>
                </c:pt>
                <c:pt idx="10">
                  <c:v>36654</c:v>
                </c:pt>
                <c:pt idx="11">
                  <c:v>36647</c:v>
                </c:pt>
                <c:pt idx="12">
                  <c:v>36640</c:v>
                </c:pt>
                <c:pt idx="13">
                  <c:v>36633</c:v>
                </c:pt>
              </c:numCache>
            </c:numRef>
          </c:cat>
          <c:val>
            <c:numRef>
              <c:f>'Capacity Prices'!$B$102:$Q$102</c:f>
              <c:numCache>
                <c:formatCode>_(* #,##0.00_);_(* \(#,##0.00\);_(* "-"??_);_(@_)</c:formatCode>
                <c:ptCount val="16"/>
                <c:pt idx="0">
                  <c:v>5.0269067701403136</c:v>
                </c:pt>
                <c:pt idx="1">
                  <c:v>5.4008570788936217</c:v>
                </c:pt>
                <c:pt idx="2">
                  <c:v>5.9670541866896629</c:v>
                </c:pt>
                <c:pt idx="3">
                  <c:v>5.5683542740564489</c:v>
                </c:pt>
                <c:pt idx="4">
                  <c:v>5.8055293902611025</c:v>
                </c:pt>
                <c:pt idx="5">
                  <c:v>6.0159239365939472</c:v>
                </c:pt>
                <c:pt idx="6">
                  <c:v>6.1199220381444333</c:v>
                </c:pt>
                <c:pt idx="7">
                  <c:v>5.2755609057261079</c:v>
                </c:pt>
                <c:pt idx="8">
                  <c:v>5.2359180973269801</c:v>
                </c:pt>
                <c:pt idx="9">
                  <c:v>4.9231652422128995</c:v>
                </c:pt>
                <c:pt idx="10">
                  <c:v>4.6786129565289363</c:v>
                </c:pt>
                <c:pt idx="11">
                  <c:v>4.7558041911673623</c:v>
                </c:pt>
                <c:pt idx="12">
                  <c:v>4.7738469245399431</c:v>
                </c:pt>
                <c:pt idx="13">
                  <c:v>4.7777662393014486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3B-4BDF-BFCF-37F1561544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2334848"/>
        <c:axId val="1"/>
      </c:lineChart>
      <c:dateAx>
        <c:axId val="1492334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layout>
            <c:manualLayout>
              <c:xMode val="edge"/>
              <c:yMode val="edge"/>
              <c:x val="0.44291568298950906"/>
              <c:y val="0.88042646197501262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$/kW-mo</a:t>
                </a:r>
              </a:p>
            </c:rich>
          </c:tx>
          <c:layout>
            <c:manualLayout>
              <c:xMode val="edge"/>
              <c:yMode val="edge"/>
              <c:x val="2.4692163511610261E-2"/>
              <c:y val="0.35217058479000507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9233484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200440685692062"/>
          <c:y val="0.34220349276764644"/>
          <c:w val="9.5682133607489755E-2"/>
          <c:h val="0.1926971124322669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Wilton Capacity Prices ($/kW-mo)</a:t>
            </a:r>
          </a:p>
        </c:rich>
      </c:tx>
      <c:layout>
        <c:manualLayout>
          <c:xMode val="edge"/>
          <c:yMode val="edge"/>
          <c:x val="0.33591208550887075"/>
          <c:y val="3.666788514972082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867930135687323"/>
          <c:y val="0.20000664627120449"/>
          <c:w val="0.73654117831761567"/>
          <c:h val="0.47668250694637071"/>
        </c:manualLayout>
      </c:layout>
      <c:lineChart>
        <c:grouping val="standard"/>
        <c:varyColors val="0"/>
        <c:ser>
          <c:idx val="0"/>
          <c:order val="0"/>
          <c:tx>
            <c:v>2000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'Capacity Prices'!$B$106:$Q$106</c:f>
              <c:numCache>
                <c:formatCode>m/d/yyyy</c:formatCode>
                <c:ptCount val="16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  <c:pt idx="5">
                  <c:v>36689</c:v>
                </c:pt>
                <c:pt idx="6">
                  <c:v>36682</c:v>
                </c:pt>
                <c:pt idx="7">
                  <c:v>36675</c:v>
                </c:pt>
                <c:pt idx="8">
                  <c:v>36668</c:v>
                </c:pt>
                <c:pt idx="9">
                  <c:v>36661</c:v>
                </c:pt>
                <c:pt idx="10">
                  <c:v>36654</c:v>
                </c:pt>
                <c:pt idx="11">
                  <c:v>36647</c:v>
                </c:pt>
                <c:pt idx="12">
                  <c:v>36640</c:v>
                </c:pt>
                <c:pt idx="13">
                  <c:v>36633</c:v>
                </c:pt>
              </c:numCache>
            </c:numRef>
          </c:cat>
          <c:val>
            <c:numRef>
              <c:f>'Capacity Prices'!$B$107:$Q$107</c:f>
              <c:numCache>
                <c:formatCode>_(* #,##0.00_);_(* \(#,##0.00\);_(* "-"??_);_(@_)</c:formatCode>
                <c:ptCount val="16"/>
                <c:pt idx="0">
                  <c:v>5.553000123332029</c:v>
                </c:pt>
                <c:pt idx="1">
                  <c:v>8.0328436034044888</c:v>
                </c:pt>
                <c:pt idx="2">
                  <c:v>11.113279443434926</c:v>
                </c:pt>
                <c:pt idx="3">
                  <c:v>12.49421842578368</c:v>
                </c:pt>
                <c:pt idx="4">
                  <c:v>14.995907802442648</c:v>
                </c:pt>
                <c:pt idx="5">
                  <c:v>15.998028722808341</c:v>
                </c:pt>
                <c:pt idx="6">
                  <c:v>18.196601682737874</c:v>
                </c:pt>
                <c:pt idx="7">
                  <c:v>22.513754956774083</c:v>
                </c:pt>
                <c:pt idx="8">
                  <c:v>19.861181347334941</c:v>
                </c:pt>
                <c:pt idx="9">
                  <c:v>16.825607817425123</c:v>
                </c:pt>
                <c:pt idx="10">
                  <c:v>16.115738429468511</c:v>
                </c:pt>
                <c:pt idx="11">
                  <c:v>14.017000220740053</c:v>
                </c:pt>
                <c:pt idx="12">
                  <c:v>14.680961067148013</c:v>
                </c:pt>
                <c:pt idx="13">
                  <c:v>14.069061367999321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74-44EB-8842-6F4F2B21E0F5}"/>
            </c:ext>
          </c:extLst>
        </c:ser>
        <c:ser>
          <c:idx val="2"/>
          <c:order val="1"/>
          <c:tx>
            <c:v>2001</c:v>
          </c:tx>
          <c:spPr>
            <a:ln w="12700">
              <a:solidFill>
                <a:srgbClr val="339966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339966"/>
              </a:solidFill>
              <a:ln>
                <a:solidFill>
                  <a:srgbClr val="339966"/>
                </a:solidFill>
                <a:prstDash val="solid"/>
              </a:ln>
            </c:spPr>
          </c:marker>
          <c:cat>
            <c:numRef>
              <c:f>'Capacity Prices'!$B$106:$Q$106</c:f>
              <c:numCache>
                <c:formatCode>m/d/yyyy</c:formatCode>
                <c:ptCount val="16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  <c:pt idx="5">
                  <c:v>36689</c:v>
                </c:pt>
                <c:pt idx="6">
                  <c:v>36682</c:v>
                </c:pt>
                <c:pt idx="7">
                  <c:v>36675</c:v>
                </c:pt>
                <c:pt idx="8">
                  <c:v>36668</c:v>
                </c:pt>
                <c:pt idx="9">
                  <c:v>36661</c:v>
                </c:pt>
                <c:pt idx="10">
                  <c:v>36654</c:v>
                </c:pt>
                <c:pt idx="11">
                  <c:v>36647</c:v>
                </c:pt>
                <c:pt idx="12">
                  <c:v>36640</c:v>
                </c:pt>
                <c:pt idx="13">
                  <c:v>36633</c:v>
                </c:pt>
              </c:numCache>
            </c:numRef>
          </c:cat>
          <c:val>
            <c:numRef>
              <c:f>'Capacity Prices'!$B$108:$Q$108</c:f>
              <c:numCache>
                <c:formatCode>_(* #,##0.00_);_(* \(#,##0.00\);_(* "-"??_);_(@_)</c:formatCode>
                <c:ptCount val="16"/>
                <c:pt idx="0">
                  <c:v>6.1253995328074042</c:v>
                </c:pt>
                <c:pt idx="1">
                  <c:v>6.6632922273526205</c:v>
                </c:pt>
                <c:pt idx="2">
                  <c:v>7.4152611989111827</c:v>
                </c:pt>
                <c:pt idx="3">
                  <c:v>7.2335129286248003</c:v>
                </c:pt>
                <c:pt idx="4">
                  <c:v>7.5071509367741669</c:v>
                </c:pt>
                <c:pt idx="5">
                  <c:v>7.9680357116362526</c:v>
                </c:pt>
                <c:pt idx="6">
                  <c:v>8.283965037907377</c:v>
                </c:pt>
                <c:pt idx="7">
                  <c:v>6.6331111662212558</c:v>
                </c:pt>
                <c:pt idx="8">
                  <c:v>6.6073184001522316</c:v>
                </c:pt>
                <c:pt idx="9">
                  <c:v>6.1400900138732819</c:v>
                </c:pt>
                <c:pt idx="10">
                  <c:v>5.760202675967637</c:v>
                </c:pt>
                <c:pt idx="11">
                  <c:v>5.671678769729664</c:v>
                </c:pt>
                <c:pt idx="12">
                  <c:v>5.7331229592360229</c:v>
                </c:pt>
                <c:pt idx="13">
                  <c:v>5.8076455522430335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74-44EB-8842-6F4F2B21E0F5}"/>
            </c:ext>
          </c:extLst>
        </c:ser>
        <c:ser>
          <c:idx val="3"/>
          <c:order val="2"/>
          <c:tx>
            <c:v>2002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x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'Capacity Prices'!$B$106:$Q$106</c:f>
              <c:numCache>
                <c:formatCode>m/d/yyyy</c:formatCode>
                <c:ptCount val="16"/>
                <c:pt idx="0">
                  <c:v>36724</c:v>
                </c:pt>
                <c:pt idx="1">
                  <c:v>36717</c:v>
                </c:pt>
                <c:pt idx="2">
                  <c:v>36710</c:v>
                </c:pt>
                <c:pt idx="3">
                  <c:v>36703</c:v>
                </c:pt>
                <c:pt idx="4">
                  <c:v>36696</c:v>
                </c:pt>
                <c:pt idx="5">
                  <c:v>36689</c:v>
                </c:pt>
                <c:pt idx="6">
                  <c:v>36682</c:v>
                </c:pt>
                <c:pt idx="7">
                  <c:v>36675</c:v>
                </c:pt>
                <c:pt idx="8">
                  <c:v>36668</c:v>
                </c:pt>
                <c:pt idx="9">
                  <c:v>36661</c:v>
                </c:pt>
                <c:pt idx="10">
                  <c:v>36654</c:v>
                </c:pt>
                <c:pt idx="11">
                  <c:v>36647</c:v>
                </c:pt>
                <c:pt idx="12">
                  <c:v>36640</c:v>
                </c:pt>
                <c:pt idx="13">
                  <c:v>36633</c:v>
                </c:pt>
              </c:numCache>
            </c:numRef>
          </c:cat>
          <c:val>
            <c:numRef>
              <c:f>'Capacity Prices'!$B$109:$Q$109</c:f>
              <c:numCache>
                <c:formatCode>_(* #,##0.00_);_(* \(#,##0.00\);_(* "-"??_);_(@_)</c:formatCode>
                <c:ptCount val="16"/>
                <c:pt idx="0">
                  <c:v>4.612371293277346</c:v>
                </c:pt>
                <c:pt idx="1">
                  <c:v>4.9774976591380637</c:v>
                </c:pt>
                <c:pt idx="2">
                  <c:v>5.5278482680201328</c:v>
                </c:pt>
                <c:pt idx="3">
                  <c:v>5.4274497763816889</c:v>
                </c:pt>
                <c:pt idx="4">
                  <c:v>5.6654060156040726</c:v>
                </c:pt>
                <c:pt idx="5">
                  <c:v>5.8758000979863398</c:v>
                </c:pt>
                <c:pt idx="6">
                  <c:v>6.0035157169671063</c:v>
                </c:pt>
                <c:pt idx="7">
                  <c:v>4.5520041308729757</c:v>
                </c:pt>
                <c:pt idx="8">
                  <c:v>4.6666395321446306</c:v>
                </c:pt>
                <c:pt idx="9">
                  <c:v>4.3591001484312146</c:v>
                </c:pt>
                <c:pt idx="10">
                  <c:v>4.1192955431084233</c:v>
                </c:pt>
                <c:pt idx="11">
                  <c:v>4.223440614060924</c:v>
                </c:pt>
                <c:pt idx="12">
                  <c:v>4.2425300307755931</c:v>
                </c:pt>
                <c:pt idx="13">
                  <c:v>4.2577912164395553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74-44EB-8842-6F4F2B21E0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2327888"/>
        <c:axId val="1"/>
      </c:lineChart>
      <c:dateAx>
        <c:axId val="1492327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layout>
            <c:manualLayout>
              <c:xMode val="edge"/>
              <c:yMode val="edge"/>
              <c:x val="0.44377376434199434"/>
              <c:y val="0.8800292435932997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$/kW-mo</a:t>
                </a:r>
              </a:p>
            </c:rich>
          </c:tx>
          <c:layout>
            <c:manualLayout>
              <c:xMode val="edge"/>
              <c:yMode val="edge"/>
              <c:x val="2.4654098018999687E-2"/>
              <c:y val="0.35001163097460786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923278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217017206255111"/>
          <c:y val="0.3433447427655677"/>
          <c:w val="9.553462982362379E-2"/>
          <c:h val="0.1933397580621643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10-yr Treasury &amp; Spreads Movement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A4-4D38-BADD-D24A3F2981CC}"/>
            </c:ext>
          </c:extLst>
        </c:ser>
        <c:ser>
          <c:idx val="1"/>
          <c:order val="1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A4-4D38-BADD-D24A3F2981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1448688"/>
        <c:axId val="1"/>
      </c:lineChart>
      <c:dateAx>
        <c:axId val="1491448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Treasury &amp; Spreads (%)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914486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300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Enterprise Value with Salvage Value ($000)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BB-42A3-84EF-480B7E1AEF3E}"/>
            </c:ext>
          </c:extLst>
        </c:ser>
        <c:ser>
          <c:idx val="1"/>
          <c:order val="1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BB-42A3-84EF-480B7E1AEF3E}"/>
            </c:ext>
          </c:extLst>
        </c:ser>
        <c:ser>
          <c:idx val="2"/>
          <c:order val="2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2BB-42A3-84EF-480B7E1AEF3E}"/>
            </c:ext>
          </c:extLst>
        </c:ser>
        <c:ser>
          <c:idx val="7"/>
          <c:order val="3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2BB-42A3-84EF-480B7E1AEF3E}"/>
            </c:ext>
          </c:extLst>
        </c:ser>
        <c:ser>
          <c:idx val="8"/>
          <c:order val="4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CCFF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2BB-42A3-84EF-480B7E1AEF3E}"/>
            </c:ext>
          </c:extLst>
        </c:ser>
        <c:ser>
          <c:idx val="9"/>
          <c:order val="5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CCFFFF"/>
              </a:solidFill>
              <a:ln>
                <a:solidFill>
                  <a:srgbClr val="CCFFFF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2BB-42A3-84EF-480B7E1AEF3E}"/>
            </c:ext>
          </c:extLst>
        </c:ser>
        <c:ser>
          <c:idx val="10"/>
          <c:order val="6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2BB-42A3-84EF-480B7E1AEF3E}"/>
            </c:ext>
          </c:extLst>
        </c:ser>
        <c:ser>
          <c:idx val="11"/>
          <c:order val="7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FFFF99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99"/>
              </a:solidFill>
              <a:ln>
                <a:solidFill>
                  <a:srgbClr val="FFFF99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2BB-42A3-84EF-480B7E1AEF3E}"/>
            </c:ext>
          </c:extLst>
        </c:ser>
        <c:ser>
          <c:idx val="12"/>
          <c:order val="8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99CC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CCFF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2BB-42A3-84EF-480B7E1AEF3E}"/>
            </c:ext>
          </c:extLst>
        </c:ser>
        <c:ser>
          <c:idx val="13"/>
          <c:order val="9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FF99CC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FF99CC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2BB-42A3-84EF-480B7E1AEF3E}"/>
            </c:ext>
          </c:extLst>
        </c:ser>
        <c:ser>
          <c:idx val="14"/>
          <c:order val="10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CC99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CC99FF"/>
              </a:solidFill>
              <a:ln>
                <a:solidFill>
                  <a:srgbClr val="CC99FF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2BB-42A3-84EF-480B7E1AEF3E}"/>
            </c:ext>
          </c:extLst>
        </c:ser>
        <c:ser>
          <c:idx val="15"/>
          <c:order val="11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E3E3E3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E3E3E3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2BB-42A3-84EF-480B7E1AEF3E}"/>
            </c:ext>
          </c:extLst>
        </c:ser>
        <c:ser>
          <c:idx val="16"/>
          <c:order val="12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3366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3366FF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62BB-42A3-84EF-480B7E1AEF3E}"/>
            </c:ext>
          </c:extLst>
        </c:ser>
        <c:ser>
          <c:idx val="17"/>
          <c:order val="13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33CCCC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33CCCC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62BB-42A3-84EF-480B7E1AEF3E}"/>
            </c:ext>
          </c:extLst>
        </c:ser>
        <c:ser>
          <c:idx val="18"/>
          <c:order val="14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99CC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99CC00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62BB-42A3-84EF-480B7E1AEF3E}"/>
            </c:ext>
          </c:extLst>
        </c:ser>
        <c:ser>
          <c:idx val="19"/>
          <c:order val="15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FFCC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CC00"/>
              </a:solidFill>
              <a:ln>
                <a:solidFill>
                  <a:srgbClr val="FFCC0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62BB-42A3-84EF-480B7E1AEF3E}"/>
            </c:ext>
          </c:extLst>
        </c:ser>
        <c:ser>
          <c:idx val="20"/>
          <c:order val="16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FF99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9900"/>
              </a:solidFill>
              <a:ln>
                <a:solidFill>
                  <a:srgbClr val="FF990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62BB-42A3-84EF-480B7E1AEF3E}"/>
            </c:ext>
          </c:extLst>
        </c:ser>
        <c:ser>
          <c:idx val="21"/>
          <c:order val="17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FF6600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FF660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62BB-42A3-84EF-480B7E1AEF3E}"/>
            </c:ext>
          </c:extLst>
        </c:ser>
        <c:ser>
          <c:idx val="22"/>
          <c:order val="18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666699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666699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62BB-42A3-84EF-480B7E1AEF3E}"/>
            </c:ext>
          </c:extLst>
        </c:ser>
        <c:ser>
          <c:idx val="23"/>
          <c:order val="19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969696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69696"/>
              </a:solidFill>
              <a:ln>
                <a:solidFill>
                  <a:srgbClr val="969696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62BB-42A3-84EF-480B7E1AEF3E}"/>
            </c:ext>
          </c:extLst>
        </c:ser>
        <c:ser>
          <c:idx val="24"/>
          <c:order val="20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003366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3366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62BB-42A3-84EF-480B7E1AEF3E}"/>
            </c:ext>
          </c:extLst>
        </c:ser>
        <c:ser>
          <c:idx val="25"/>
          <c:order val="21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339966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339966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62BB-42A3-84EF-480B7E1AEF3E}"/>
            </c:ext>
          </c:extLst>
        </c:ser>
        <c:ser>
          <c:idx val="26"/>
          <c:order val="22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003300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330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62BB-42A3-84EF-480B7E1AEF3E}"/>
            </c:ext>
          </c:extLst>
        </c:ser>
        <c:ser>
          <c:idx val="27"/>
          <c:order val="23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3333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333300"/>
              </a:solidFill>
              <a:ln>
                <a:solidFill>
                  <a:srgbClr val="33330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62BB-42A3-84EF-480B7E1AEF3E}"/>
            </c:ext>
          </c:extLst>
        </c:ser>
        <c:ser>
          <c:idx val="28"/>
          <c:order val="24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993300"/>
              </a:solidFill>
              <a:ln>
                <a:solidFill>
                  <a:srgbClr val="99330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62BB-42A3-84EF-480B7E1AEF3E}"/>
            </c:ext>
          </c:extLst>
        </c:ser>
        <c:ser>
          <c:idx val="3"/>
          <c:order val="25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62BB-42A3-84EF-480B7E1AEF3E}"/>
            </c:ext>
          </c:extLst>
        </c:ser>
        <c:ser>
          <c:idx val="4"/>
          <c:order val="26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62BB-42A3-84EF-480B7E1AEF3E}"/>
            </c:ext>
          </c:extLst>
        </c:ser>
        <c:ser>
          <c:idx val="5"/>
          <c:order val="27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62BB-42A3-84EF-480B7E1AEF3E}"/>
            </c:ext>
          </c:extLst>
        </c:ser>
        <c:ser>
          <c:idx val="6"/>
          <c:order val="28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square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62BB-42A3-84EF-480B7E1AEF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1451936"/>
        <c:axId val="1"/>
      </c:lineChart>
      <c:dateAx>
        <c:axId val="1491451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  <c:max val="120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Enterprise Value ($000)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91451936"/>
        <c:crosses val="autoZero"/>
        <c:crossBetween val="between"/>
        <c:majorUnit val="1000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29</xdr:row>
      <xdr:rowOff>190500</xdr:rowOff>
    </xdr:from>
    <xdr:to>
      <xdr:col>7</xdr:col>
      <xdr:colOff>942975</xdr:colOff>
      <xdr:row>51</xdr:row>
      <xdr:rowOff>104775</xdr:rowOff>
    </xdr:to>
    <xdr:graphicFrame macro="">
      <xdr:nvGraphicFramePr>
        <xdr:cNvPr id="7564" name="Chart 396">
          <a:extLst>
            <a:ext uri="{FF2B5EF4-FFF2-40B4-BE49-F238E27FC236}">
              <a16:creationId xmlns:a16="http://schemas.microsoft.com/office/drawing/2014/main" id="{3BC36665-E34C-EC8F-96A6-50C531C6AD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333375</xdr:colOff>
      <xdr:row>51</xdr:row>
      <xdr:rowOff>66675</xdr:rowOff>
    </xdr:from>
    <xdr:to>
      <xdr:col>35</xdr:col>
      <xdr:colOff>323850</xdr:colOff>
      <xdr:row>78</xdr:row>
      <xdr:rowOff>0</xdr:rowOff>
    </xdr:to>
    <xdr:graphicFrame macro="">
      <xdr:nvGraphicFramePr>
        <xdr:cNvPr id="7566" name="Chart 398">
          <a:extLst>
            <a:ext uri="{FF2B5EF4-FFF2-40B4-BE49-F238E27FC236}">
              <a16:creationId xmlns:a16="http://schemas.microsoft.com/office/drawing/2014/main" id="{A55041B3-68F7-0496-7696-08084359F4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53</xdr:row>
      <xdr:rowOff>142875</xdr:rowOff>
    </xdr:from>
    <xdr:to>
      <xdr:col>8</xdr:col>
      <xdr:colOff>9525</xdr:colOff>
      <xdr:row>75</xdr:row>
      <xdr:rowOff>9525</xdr:rowOff>
    </xdr:to>
    <xdr:graphicFrame macro="">
      <xdr:nvGraphicFramePr>
        <xdr:cNvPr id="7570" name="Chart 402">
          <a:extLst>
            <a:ext uri="{FF2B5EF4-FFF2-40B4-BE49-F238E27FC236}">
              <a16:creationId xmlns:a16="http://schemas.microsoft.com/office/drawing/2014/main" id="{9EAC7E26-4650-CE94-019F-ED03DAC0F6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18</xdr:row>
      <xdr:rowOff>0</xdr:rowOff>
    </xdr:from>
    <xdr:to>
      <xdr:col>17</xdr:col>
      <xdr:colOff>0</xdr:colOff>
      <xdr:row>45</xdr:row>
      <xdr:rowOff>95250</xdr:rowOff>
    </xdr:to>
    <xdr:graphicFrame macro="">
      <xdr:nvGraphicFramePr>
        <xdr:cNvPr id="7579" name="Chart 411">
          <a:extLst>
            <a:ext uri="{FF2B5EF4-FFF2-40B4-BE49-F238E27FC236}">
              <a16:creationId xmlns:a16="http://schemas.microsoft.com/office/drawing/2014/main" id="{C3F0F6D0-AEFF-251F-7BC3-16DBB21831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47</xdr:row>
      <xdr:rowOff>9525</xdr:rowOff>
    </xdr:from>
    <xdr:to>
      <xdr:col>17</xdr:col>
      <xdr:colOff>9525</xdr:colOff>
      <xdr:row>74</xdr:row>
      <xdr:rowOff>190500</xdr:rowOff>
    </xdr:to>
    <xdr:graphicFrame macro="">
      <xdr:nvGraphicFramePr>
        <xdr:cNvPr id="7581" name="Chart 413">
          <a:extLst>
            <a:ext uri="{FF2B5EF4-FFF2-40B4-BE49-F238E27FC236}">
              <a16:creationId xmlns:a16="http://schemas.microsoft.com/office/drawing/2014/main" id="{CEA60B81-2509-A53D-8FD4-5961C748D9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5</xdr:row>
      <xdr:rowOff>9525</xdr:rowOff>
    </xdr:from>
    <xdr:to>
      <xdr:col>5</xdr:col>
      <xdr:colOff>1019175</xdr:colOff>
      <xdr:row>22</xdr:row>
      <xdr:rowOff>152400</xdr:rowOff>
    </xdr:to>
    <xdr:graphicFrame macro="">
      <xdr:nvGraphicFramePr>
        <xdr:cNvPr id="22529" name="Chart 1">
          <a:extLst>
            <a:ext uri="{FF2B5EF4-FFF2-40B4-BE49-F238E27FC236}">
              <a16:creationId xmlns:a16="http://schemas.microsoft.com/office/drawing/2014/main" id="{54D54894-C4AB-1A61-FA1F-245258DAD7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276225</xdr:colOff>
      <xdr:row>24</xdr:row>
      <xdr:rowOff>9525</xdr:rowOff>
    </xdr:from>
    <xdr:to>
      <xdr:col>6</xdr:col>
      <xdr:colOff>0</xdr:colOff>
      <xdr:row>41</xdr:row>
      <xdr:rowOff>133350</xdr:rowOff>
    </xdr:to>
    <xdr:graphicFrame macro="">
      <xdr:nvGraphicFramePr>
        <xdr:cNvPr id="22530" name="Chart 2">
          <a:extLst>
            <a:ext uri="{FF2B5EF4-FFF2-40B4-BE49-F238E27FC236}">
              <a16:creationId xmlns:a16="http://schemas.microsoft.com/office/drawing/2014/main" id="{FDA473FC-74ED-F22B-2984-AAE7CA24AC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276225</xdr:colOff>
      <xdr:row>42</xdr:row>
      <xdr:rowOff>152400</xdr:rowOff>
    </xdr:from>
    <xdr:to>
      <xdr:col>5</xdr:col>
      <xdr:colOff>1028700</xdr:colOff>
      <xdr:row>60</xdr:row>
      <xdr:rowOff>133350</xdr:rowOff>
    </xdr:to>
    <xdr:graphicFrame macro="">
      <xdr:nvGraphicFramePr>
        <xdr:cNvPr id="22531" name="Chart 3">
          <a:extLst>
            <a:ext uri="{FF2B5EF4-FFF2-40B4-BE49-F238E27FC236}">
              <a16:creationId xmlns:a16="http://schemas.microsoft.com/office/drawing/2014/main" id="{E4842999-C95D-2CC4-5C44-F14908B7FF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533400</xdr:colOff>
      <xdr:row>5</xdr:row>
      <xdr:rowOff>28575</xdr:rowOff>
    </xdr:from>
    <xdr:to>
      <xdr:col>12</xdr:col>
      <xdr:colOff>419100</xdr:colOff>
      <xdr:row>22</xdr:row>
      <xdr:rowOff>152400</xdr:rowOff>
    </xdr:to>
    <xdr:graphicFrame macro="">
      <xdr:nvGraphicFramePr>
        <xdr:cNvPr id="22532" name="Chart 4">
          <a:extLst>
            <a:ext uri="{FF2B5EF4-FFF2-40B4-BE49-F238E27FC236}">
              <a16:creationId xmlns:a16="http://schemas.microsoft.com/office/drawing/2014/main" id="{E11992B4-E931-5471-EDE8-F9CD476226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523875</xdr:colOff>
      <xdr:row>23</xdr:row>
      <xdr:rowOff>152400</xdr:rowOff>
    </xdr:from>
    <xdr:to>
      <xdr:col>12</xdr:col>
      <xdr:colOff>409575</xdr:colOff>
      <xdr:row>41</xdr:row>
      <xdr:rowOff>104775</xdr:rowOff>
    </xdr:to>
    <xdr:graphicFrame macro="">
      <xdr:nvGraphicFramePr>
        <xdr:cNvPr id="22533" name="Chart 5">
          <a:extLst>
            <a:ext uri="{FF2B5EF4-FFF2-40B4-BE49-F238E27FC236}">
              <a16:creationId xmlns:a16="http://schemas.microsoft.com/office/drawing/2014/main" id="{E8EE5B95-5C02-7BF1-C4D8-9A72DBA11A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504825</xdr:colOff>
      <xdr:row>43</xdr:row>
      <xdr:rowOff>9525</xdr:rowOff>
    </xdr:from>
    <xdr:to>
      <xdr:col>12</xdr:col>
      <xdr:colOff>400050</xdr:colOff>
      <xdr:row>60</xdr:row>
      <xdr:rowOff>114300</xdr:rowOff>
    </xdr:to>
    <xdr:graphicFrame macro="">
      <xdr:nvGraphicFramePr>
        <xdr:cNvPr id="22534" name="Chart 6">
          <a:extLst>
            <a:ext uri="{FF2B5EF4-FFF2-40B4-BE49-F238E27FC236}">
              <a16:creationId xmlns:a16="http://schemas.microsoft.com/office/drawing/2014/main" id="{5EC9E3B9-0A6B-8B79-5D1D-65CAB62FD4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1495425</xdr:colOff>
      <xdr:row>0</xdr:row>
      <xdr:rowOff>0</xdr:rowOff>
    </xdr:from>
    <xdr:to>
      <xdr:col>6</xdr:col>
      <xdr:colOff>257175</xdr:colOff>
      <xdr:row>0</xdr:row>
      <xdr:rowOff>0</xdr:rowOff>
    </xdr:to>
    <xdr:graphicFrame macro="">
      <xdr:nvGraphicFramePr>
        <xdr:cNvPr id="21505" name="Chart 1">
          <a:extLst>
            <a:ext uri="{FF2B5EF4-FFF2-40B4-BE49-F238E27FC236}">
              <a16:creationId xmlns:a16="http://schemas.microsoft.com/office/drawing/2014/main" id="{50B85AE0-2E75-A951-BF2B-52FFA62520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1485900</xdr:colOff>
      <xdr:row>0</xdr:row>
      <xdr:rowOff>0</xdr:rowOff>
    </xdr:from>
    <xdr:to>
      <xdr:col>6</xdr:col>
      <xdr:colOff>266700</xdr:colOff>
      <xdr:row>0</xdr:row>
      <xdr:rowOff>0</xdr:rowOff>
    </xdr:to>
    <xdr:graphicFrame macro="">
      <xdr:nvGraphicFramePr>
        <xdr:cNvPr id="21506" name="Chart 2">
          <a:extLst>
            <a:ext uri="{FF2B5EF4-FFF2-40B4-BE49-F238E27FC236}">
              <a16:creationId xmlns:a16="http://schemas.microsoft.com/office/drawing/2014/main" id="{5EA6A5C7-361E-5EBF-F649-3661264174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13</xdr:row>
      <xdr:rowOff>76200</xdr:rowOff>
    </xdr:from>
    <xdr:to>
      <xdr:col>8</xdr:col>
      <xdr:colOff>95250</xdr:colOff>
      <xdr:row>19</xdr:row>
      <xdr:rowOff>95250</xdr:rowOff>
    </xdr:to>
    <xdr:sp macro="" textlink="">
      <xdr:nvSpPr>
        <xdr:cNvPr id="29724" name="Rectangle 28">
          <a:extLst>
            <a:ext uri="{FF2B5EF4-FFF2-40B4-BE49-F238E27FC236}">
              <a16:creationId xmlns:a16="http://schemas.microsoft.com/office/drawing/2014/main" id="{217C1CC7-67C6-600B-436B-E83215E97479}"/>
            </a:ext>
          </a:extLst>
        </xdr:cNvPr>
        <xdr:cNvSpPr>
          <a:spLocks noChangeArrowheads="1"/>
        </xdr:cNvSpPr>
      </xdr:nvSpPr>
      <xdr:spPr bwMode="auto">
        <a:xfrm>
          <a:off x="3095625" y="2371725"/>
          <a:ext cx="2286000" cy="990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400050</xdr:colOff>
      <xdr:row>14</xdr:row>
      <xdr:rowOff>66675</xdr:rowOff>
    </xdr:from>
    <xdr:to>
      <xdr:col>7</xdr:col>
      <xdr:colOff>552450</xdr:colOff>
      <xdr:row>18</xdr:row>
      <xdr:rowOff>57150</xdr:rowOff>
    </xdr:to>
    <xdr:sp macro="" textlink="">
      <xdr:nvSpPr>
        <xdr:cNvPr id="29725" name="Rectangle 29">
          <a:extLst>
            <a:ext uri="{FF2B5EF4-FFF2-40B4-BE49-F238E27FC236}">
              <a16:creationId xmlns:a16="http://schemas.microsoft.com/office/drawing/2014/main" id="{37EA7DB1-3F0B-B466-4B9A-84CF99EFCF4F}"/>
            </a:ext>
          </a:extLst>
        </xdr:cNvPr>
        <xdr:cNvSpPr>
          <a:spLocks noChangeArrowheads="1"/>
        </xdr:cNvSpPr>
      </xdr:nvSpPr>
      <xdr:spPr bwMode="auto">
        <a:xfrm>
          <a:off x="3248025" y="2524125"/>
          <a:ext cx="19812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5</xdr:col>
      <xdr:colOff>47625</xdr:colOff>
      <xdr:row>14</xdr:row>
      <xdr:rowOff>142875</xdr:rowOff>
    </xdr:from>
    <xdr:ext cx="1429430" cy="265457"/>
    <xdr:sp macro="" textlink="">
      <xdr:nvSpPr>
        <xdr:cNvPr id="29726" name="Rectangle 30">
          <a:extLst>
            <a:ext uri="{FF2B5EF4-FFF2-40B4-BE49-F238E27FC236}">
              <a16:creationId xmlns:a16="http://schemas.microsoft.com/office/drawing/2014/main" id="{21F7AE18-BC52-6F78-065D-8C4C22025A67}"/>
            </a:ext>
          </a:extLst>
        </xdr:cNvPr>
        <xdr:cNvSpPr>
          <a:spLocks noChangeArrowheads="1"/>
        </xdr:cNvSpPr>
      </xdr:nvSpPr>
      <xdr:spPr bwMode="auto">
        <a:xfrm>
          <a:off x="3502025" y="2632075"/>
          <a:ext cx="1429430" cy="2654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Weekly GenCo</a:t>
          </a:r>
        </a:p>
      </xdr:txBody>
    </xdr:sp>
    <xdr:clientData/>
  </xdr:oneCellAnchor>
  <xdr:oneCellAnchor>
    <xdr:from>
      <xdr:col>4</xdr:col>
      <xdr:colOff>571500</xdr:colOff>
      <xdr:row>16</xdr:row>
      <xdr:rowOff>85725</xdr:rowOff>
    </xdr:from>
    <xdr:ext cx="1570623" cy="265457"/>
    <xdr:sp macro="" textlink="">
      <xdr:nvSpPr>
        <xdr:cNvPr id="29727" name="Rectangle 31">
          <a:extLst>
            <a:ext uri="{FF2B5EF4-FFF2-40B4-BE49-F238E27FC236}">
              <a16:creationId xmlns:a16="http://schemas.microsoft.com/office/drawing/2014/main" id="{48195A3A-6D92-D1DD-6147-E7D7F9FC3E1F}"/>
            </a:ext>
          </a:extLst>
        </xdr:cNvPr>
        <xdr:cNvSpPr>
          <a:spLocks noChangeArrowheads="1"/>
        </xdr:cNvSpPr>
      </xdr:nvSpPr>
      <xdr:spPr bwMode="auto">
        <a:xfrm>
          <a:off x="3416300" y="2905125"/>
          <a:ext cx="1570623" cy="2654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Valuation Model</a:t>
          </a:r>
        </a:p>
      </xdr:txBody>
    </xdr:sp>
    <xdr:clientData/>
  </xdr:oneCellAnchor>
  <xdr:twoCellAnchor>
    <xdr:from>
      <xdr:col>8</xdr:col>
      <xdr:colOff>95250</xdr:colOff>
      <xdr:row>3</xdr:row>
      <xdr:rowOff>19050</xdr:rowOff>
    </xdr:from>
    <xdr:to>
      <xdr:col>10</xdr:col>
      <xdr:colOff>323850</xdr:colOff>
      <xdr:row>6</xdr:row>
      <xdr:rowOff>142875</xdr:rowOff>
    </xdr:to>
    <xdr:sp macro="" textlink="">
      <xdr:nvSpPr>
        <xdr:cNvPr id="29728" name="Rectangle 32">
          <a:extLst>
            <a:ext uri="{FF2B5EF4-FFF2-40B4-BE49-F238E27FC236}">
              <a16:creationId xmlns:a16="http://schemas.microsoft.com/office/drawing/2014/main" id="{347AB268-491A-BC76-689D-DFD2CA394BE1}"/>
            </a:ext>
          </a:extLst>
        </xdr:cNvPr>
        <xdr:cNvSpPr>
          <a:spLocks noChangeArrowheads="1"/>
        </xdr:cNvSpPr>
      </xdr:nvSpPr>
      <xdr:spPr bwMode="auto">
        <a:xfrm>
          <a:off x="5381625" y="695325"/>
          <a:ext cx="1447800" cy="609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95250</xdr:colOff>
      <xdr:row>3</xdr:row>
      <xdr:rowOff>95250</xdr:rowOff>
    </xdr:from>
    <xdr:to>
      <xdr:col>10</xdr:col>
      <xdr:colOff>323850</xdr:colOff>
      <xdr:row>7</xdr:row>
      <xdr:rowOff>0</xdr:rowOff>
    </xdr:to>
    <xdr:sp macro="" textlink="">
      <xdr:nvSpPr>
        <xdr:cNvPr id="29729" name="Rectangle 33">
          <a:extLst>
            <a:ext uri="{FF2B5EF4-FFF2-40B4-BE49-F238E27FC236}">
              <a16:creationId xmlns:a16="http://schemas.microsoft.com/office/drawing/2014/main" id="{6CF05ECF-A1C2-B6D4-75F4-EA8935418525}"/>
            </a:ext>
          </a:extLst>
        </xdr:cNvPr>
        <xdr:cNvSpPr>
          <a:spLocks noChangeArrowheads="1"/>
        </xdr:cNvSpPr>
      </xdr:nvSpPr>
      <xdr:spPr bwMode="auto">
        <a:xfrm>
          <a:off x="5381625" y="771525"/>
          <a:ext cx="144780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114300</xdr:colOff>
      <xdr:row>3</xdr:row>
      <xdr:rowOff>47625</xdr:rowOff>
    </xdr:from>
    <xdr:to>
      <xdr:col>10</xdr:col>
      <xdr:colOff>295275</xdr:colOff>
      <xdr:row>6</xdr:row>
      <xdr:rowOff>142875</xdr:rowOff>
    </xdr:to>
    <xdr:sp macro="" textlink="">
      <xdr:nvSpPr>
        <xdr:cNvPr id="29730" name="Rectangle 34">
          <a:extLst>
            <a:ext uri="{FF2B5EF4-FFF2-40B4-BE49-F238E27FC236}">
              <a16:creationId xmlns:a16="http://schemas.microsoft.com/office/drawing/2014/main" id="{77569FB7-BE79-5F12-B090-DE3296185895}"/>
            </a:ext>
          </a:extLst>
        </xdr:cNvPr>
        <xdr:cNvSpPr>
          <a:spLocks noChangeArrowheads="1"/>
        </xdr:cNvSpPr>
      </xdr:nvSpPr>
      <xdr:spPr bwMode="auto">
        <a:xfrm>
          <a:off x="5400675" y="723900"/>
          <a:ext cx="140017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Desk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(Jenny Latham x3-3982)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Weekly</a:t>
          </a:r>
        </a:p>
      </xdr:txBody>
    </xdr:sp>
    <xdr:clientData/>
  </xdr:twoCellAnchor>
  <xdr:twoCellAnchor>
    <xdr:from>
      <xdr:col>7</xdr:col>
      <xdr:colOff>171450</xdr:colOff>
      <xdr:row>6</xdr:row>
      <xdr:rowOff>142875</xdr:rowOff>
    </xdr:from>
    <xdr:to>
      <xdr:col>8</xdr:col>
      <xdr:colOff>400050</xdr:colOff>
      <xdr:row>13</xdr:row>
      <xdr:rowOff>76200</xdr:rowOff>
    </xdr:to>
    <xdr:grpSp>
      <xdr:nvGrpSpPr>
        <xdr:cNvPr id="29735" name="Group 39">
          <a:extLst>
            <a:ext uri="{FF2B5EF4-FFF2-40B4-BE49-F238E27FC236}">
              <a16:creationId xmlns:a16="http://schemas.microsoft.com/office/drawing/2014/main" id="{3DE40B27-8E2D-3460-53D6-C5F4633D80E2}"/>
            </a:ext>
          </a:extLst>
        </xdr:cNvPr>
        <xdr:cNvGrpSpPr>
          <a:grpSpLocks/>
        </xdr:cNvGrpSpPr>
      </xdr:nvGrpSpPr>
      <xdr:grpSpPr bwMode="auto">
        <a:xfrm>
          <a:off x="4845050" y="1311275"/>
          <a:ext cx="838200" cy="1089025"/>
          <a:chOff x="466" y="83"/>
          <a:chExt cx="88" cy="112"/>
        </a:xfrm>
      </xdr:grpSpPr>
      <xdr:sp macro="" textlink="">
        <xdr:nvSpPr>
          <xdr:cNvPr id="29733" name="Line 37">
            <a:extLst>
              <a:ext uri="{FF2B5EF4-FFF2-40B4-BE49-F238E27FC236}">
                <a16:creationId xmlns:a16="http://schemas.microsoft.com/office/drawing/2014/main" id="{47AE4607-0BF9-416F-C53F-BC38DB07E8E7}"/>
              </a:ext>
            </a:extLst>
          </xdr:cNvPr>
          <xdr:cNvSpPr>
            <a:spLocks noChangeShapeType="1"/>
          </xdr:cNvSpPr>
        </xdr:nvSpPr>
        <xdr:spPr bwMode="auto">
          <a:xfrm flipH="1">
            <a:off x="470" y="83"/>
            <a:ext cx="84" cy="106"/>
          </a:xfrm>
          <a:prstGeom prst="line">
            <a:avLst/>
          </a:prstGeom>
          <a:noFill/>
          <a:ln w="9525" cap="rnd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734" name="Freeform 38">
            <a:extLst>
              <a:ext uri="{FF2B5EF4-FFF2-40B4-BE49-F238E27FC236}">
                <a16:creationId xmlns:a16="http://schemas.microsoft.com/office/drawing/2014/main" id="{8A258118-7323-AF64-D00C-76B351D19148}"/>
              </a:ext>
            </a:extLst>
          </xdr:cNvPr>
          <xdr:cNvSpPr>
            <a:spLocks/>
          </xdr:cNvSpPr>
        </xdr:nvSpPr>
        <xdr:spPr bwMode="auto">
          <a:xfrm>
            <a:off x="466" y="183"/>
            <a:ext cx="10" cy="12"/>
          </a:xfrm>
          <a:custGeom>
            <a:avLst/>
            <a:gdLst>
              <a:gd name="T0" fmla="*/ 1 w 10"/>
              <a:gd name="T1" fmla="*/ 0 h 12"/>
              <a:gd name="T2" fmla="*/ 0 w 10"/>
              <a:gd name="T3" fmla="*/ 12 h 12"/>
              <a:gd name="T4" fmla="*/ 10 w 10"/>
              <a:gd name="T5" fmla="*/ 7 h 12"/>
              <a:gd name="T6" fmla="*/ 1 w 10"/>
              <a:gd name="T7" fmla="*/ 0 h 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0" h="12">
                <a:moveTo>
                  <a:pt x="1" y="0"/>
                </a:moveTo>
                <a:lnTo>
                  <a:pt x="0" y="12"/>
                </a:lnTo>
                <a:lnTo>
                  <a:pt x="10" y="7"/>
                </a:lnTo>
                <a:lnTo>
                  <a:pt x="1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8</xdr:col>
      <xdr:colOff>95250</xdr:colOff>
      <xdr:row>8</xdr:row>
      <xdr:rowOff>123825</xdr:rowOff>
    </xdr:from>
    <xdr:to>
      <xdr:col>9</xdr:col>
      <xdr:colOff>476250</xdr:colOff>
      <xdr:row>12</xdr:row>
      <xdr:rowOff>28575</xdr:rowOff>
    </xdr:to>
    <xdr:sp macro="" textlink="">
      <xdr:nvSpPr>
        <xdr:cNvPr id="29736" name="Rectangle 40">
          <a:extLst>
            <a:ext uri="{FF2B5EF4-FFF2-40B4-BE49-F238E27FC236}">
              <a16:creationId xmlns:a16="http://schemas.microsoft.com/office/drawing/2014/main" id="{56130723-7C2A-BE1C-10D5-BCE9DCFC7389}"/>
            </a:ext>
          </a:extLst>
        </xdr:cNvPr>
        <xdr:cNvSpPr>
          <a:spLocks noChangeArrowheads="1"/>
        </xdr:cNvSpPr>
      </xdr:nvSpPr>
      <xdr:spPr bwMode="auto">
        <a:xfrm>
          <a:off x="5381625" y="1609725"/>
          <a:ext cx="99060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8</xdr:col>
      <xdr:colOff>85725</xdr:colOff>
      <xdr:row>9</xdr:row>
      <xdr:rowOff>38100</xdr:rowOff>
    </xdr:from>
    <xdr:ext cx="533400" cy="415925"/>
    <xdr:sp macro="" textlink="">
      <xdr:nvSpPr>
        <xdr:cNvPr id="29737" name="Rectangle 41">
          <a:extLst>
            <a:ext uri="{FF2B5EF4-FFF2-40B4-BE49-F238E27FC236}">
              <a16:creationId xmlns:a16="http://schemas.microsoft.com/office/drawing/2014/main" id="{0F36626C-D9DD-145D-59C9-48D840C68E36}"/>
            </a:ext>
          </a:extLst>
        </xdr:cNvPr>
        <xdr:cNvSpPr>
          <a:spLocks noChangeArrowheads="1"/>
        </xdr:cNvSpPr>
      </xdr:nvSpPr>
      <xdr:spPr bwMode="auto">
        <a:xfrm>
          <a:off x="5372100" y="1685925"/>
          <a:ext cx="5334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Annual Real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Project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Revenues</a:t>
          </a:r>
        </a:p>
      </xdr:txBody>
    </xdr:sp>
    <xdr:clientData/>
  </xdr:oneCellAnchor>
  <xdr:oneCellAnchor>
    <xdr:from>
      <xdr:col>8</xdr:col>
      <xdr:colOff>190500</xdr:colOff>
      <xdr:row>10</xdr:row>
      <xdr:rowOff>9525</xdr:rowOff>
    </xdr:from>
    <xdr:ext cx="0" cy="222250"/>
    <xdr:sp macro="" textlink="">
      <xdr:nvSpPr>
        <xdr:cNvPr id="29738" name="Rectangle 42">
          <a:extLst>
            <a:ext uri="{FF2B5EF4-FFF2-40B4-BE49-F238E27FC236}">
              <a16:creationId xmlns:a16="http://schemas.microsoft.com/office/drawing/2014/main" id="{84F9DD4E-A0AD-CB8F-6204-EAB037362F48}"/>
            </a:ext>
          </a:extLst>
        </xdr:cNvPr>
        <xdr:cNvSpPr>
          <a:spLocks noChangeArrowheads="1"/>
        </xdr:cNvSpPr>
      </xdr:nvSpPr>
      <xdr:spPr bwMode="auto">
        <a:xfrm>
          <a:off x="5476875" y="1819275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190500</xdr:colOff>
      <xdr:row>11</xdr:row>
      <xdr:rowOff>0</xdr:rowOff>
    </xdr:from>
    <xdr:ext cx="0" cy="212725"/>
    <xdr:sp macro="" textlink="">
      <xdr:nvSpPr>
        <xdr:cNvPr id="29739" name="Rectangle 43">
          <a:extLst>
            <a:ext uri="{FF2B5EF4-FFF2-40B4-BE49-F238E27FC236}">
              <a16:creationId xmlns:a16="http://schemas.microsoft.com/office/drawing/2014/main" id="{B5DBDFEF-35BC-2F5C-ABE2-2D1844528C43}"/>
            </a:ext>
          </a:extLst>
        </xdr:cNvPr>
        <xdr:cNvSpPr>
          <a:spLocks noChangeArrowheads="1"/>
        </xdr:cNvSpPr>
      </xdr:nvSpPr>
      <xdr:spPr bwMode="auto">
        <a:xfrm>
          <a:off x="5476875" y="1971675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10</xdr:col>
      <xdr:colOff>19050</xdr:colOff>
      <xdr:row>14</xdr:row>
      <xdr:rowOff>66675</xdr:rowOff>
    </xdr:from>
    <xdr:to>
      <xdr:col>12</xdr:col>
      <xdr:colOff>390525</xdr:colOff>
      <xdr:row>18</xdr:row>
      <xdr:rowOff>28575</xdr:rowOff>
    </xdr:to>
    <xdr:sp macro="" textlink="">
      <xdr:nvSpPr>
        <xdr:cNvPr id="29740" name="Rectangle 44">
          <a:extLst>
            <a:ext uri="{FF2B5EF4-FFF2-40B4-BE49-F238E27FC236}">
              <a16:creationId xmlns:a16="http://schemas.microsoft.com/office/drawing/2014/main" id="{61BB936E-5EFE-FC71-1D2F-5A8E7A187620}"/>
            </a:ext>
          </a:extLst>
        </xdr:cNvPr>
        <xdr:cNvSpPr>
          <a:spLocks noChangeArrowheads="1"/>
        </xdr:cNvSpPr>
      </xdr:nvSpPr>
      <xdr:spPr bwMode="auto">
        <a:xfrm>
          <a:off x="6524625" y="2524125"/>
          <a:ext cx="1590675" cy="609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95250</xdr:colOff>
      <xdr:row>14</xdr:row>
      <xdr:rowOff>142875</xdr:rowOff>
    </xdr:from>
    <xdr:to>
      <xdr:col>12</xdr:col>
      <xdr:colOff>171450</xdr:colOff>
      <xdr:row>18</xdr:row>
      <xdr:rowOff>47625</xdr:rowOff>
    </xdr:to>
    <xdr:sp macro="" textlink="">
      <xdr:nvSpPr>
        <xdr:cNvPr id="29741" name="Rectangle 45">
          <a:extLst>
            <a:ext uri="{FF2B5EF4-FFF2-40B4-BE49-F238E27FC236}">
              <a16:creationId xmlns:a16="http://schemas.microsoft.com/office/drawing/2014/main" id="{3A705418-6998-DC4B-3771-C141656D4BA2}"/>
            </a:ext>
          </a:extLst>
        </xdr:cNvPr>
        <xdr:cNvSpPr>
          <a:spLocks noChangeArrowheads="1"/>
        </xdr:cNvSpPr>
      </xdr:nvSpPr>
      <xdr:spPr bwMode="auto">
        <a:xfrm>
          <a:off x="6600825" y="2600325"/>
          <a:ext cx="129540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19050</xdr:colOff>
      <xdr:row>14</xdr:row>
      <xdr:rowOff>104775</xdr:rowOff>
    </xdr:from>
    <xdr:to>
      <xdr:col>12</xdr:col>
      <xdr:colOff>342900</xdr:colOff>
      <xdr:row>18</xdr:row>
      <xdr:rowOff>66675</xdr:rowOff>
    </xdr:to>
    <xdr:sp macro="" textlink="">
      <xdr:nvSpPr>
        <xdr:cNvPr id="29742" name="Rectangle 46">
          <a:extLst>
            <a:ext uri="{FF2B5EF4-FFF2-40B4-BE49-F238E27FC236}">
              <a16:creationId xmlns:a16="http://schemas.microsoft.com/office/drawing/2014/main" id="{A5A16554-29F4-8D95-02D7-9CA255621487}"/>
            </a:ext>
          </a:extLst>
        </xdr:cNvPr>
        <xdr:cNvSpPr>
          <a:spLocks noChangeArrowheads="1"/>
        </xdr:cNvSpPr>
      </xdr:nvSpPr>
      <xdr:spPr bwMode="auto">
        <a:xfrm>
          <a:off x="6524625" y="2562225"/>
          <a:ext cx="154305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Accounting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(Theresa Wiesmann x5-8173)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Weekly</a:t>
          </a:r>
        </a:p>
      </xdr:txBody>
    </xdr:sp>
    <xdr:clientData/>
  </xdr:twoCellAnchor>
  <xdr:oneCellAnchor>
    <xdr:from>
      <xdr:col>10</xdr:col>
      <xdr:colOff>228600</xdr:colOff>
      <xdr:row>16</xdr:row>
      <xdr:rowOff>28575</xdr:rowOff>
    </xdr:from>
    <xdr:ext cx="0" cy="212725"/>
    <xdr:sp macro="" textlink="">
      <xdr:nvSpPr>
        <xdr:cNvPr id="29743" name="Rectangle 47">
          <a:extLst>
            <a:ext uri="{FF2B5EF4-FFF2-40B4-BE49-F238E27FC236}">
              <a16:creationId xmlns:a16="http://schemas.microsoft.com/office/drawing/2014/main" id="{0B6ABBC3-76E6-6666-606B-DDB57F16BE20}"/>
            </a:ext>
          </a:extLst>
        </xdr:cNvPr>
        <xdr:cNvSpPr>
          <a:spLocks noChangeArrowheads="1"/>
        </xdr:cNvSpPr>
      </xdr:nvSpPr>
      <xdr:spPr bwMode="auto">
        <a:xfrm>
          <a:off x="6734175" y="2809875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523875</xdr:colOff>
      <xdr:row>17</xdr:row>
      <xdr:rowOff>28575</xdr:rowOff>
    </xdr:from>
    <xdr:ext cx="0" cy="212725"/>
    <xdr:sp macro="" textlink="">
      <xdr:nvSpPr>
        <xdr:cNvPr id="29744" name="Rectangle 48">
          <a:extLst>
            <a:ext uri="{FF2B5EF4-FFF2-40B4-BE49-F238E27FC236}">
              <a16:creationId xmlns:a16="http://schemas.microsoft.com/office/drawing/2014/main" id="{DA50B3AC-D589-937F-7B34-6A8172CA3A1D}"/>
            </a:ext>
          </a:extLst>
        </xdr:cNvPr>
        <xdr:cNvSpPr>
          <a:spLocks noChangeArrowheads="1"/>
        </xdr:cNvSpPr>
      </xdr:nvSpPr>
      <xdr:spPr bwMode="auto">
        <a:xfrm>
          <a:off x="7029450" y="29718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8</xdr:col>
      <xdr:colOff>95250</xdr:colOff>
      <xdr:row>13</xdr:row>
      <xdr:rowOff>0</xdr:rowOff>
    </xdr:from>
    <xdr:to>
      <xdr:col>9</xdr:col>
      <xdr:colOff>476250</xdr:colOff>
      <xdr:row>15</xdr:row>
      <xdr:rowOff>76200</xdr:rowOff>
    </xdr:to>
    <xdr:sp macro="" textlink="">
      <xdr:nvSpPr>
        <xdr:cNvPr id="29748" name="Rectangle 52">
          <a:extLst>
            <a:ext uri="{FF2B5EF4-FFF2-40B4-BE49-F238E27FC236}">
              <a16:creationId xmlns:a16="http://schemas.microsoft.com/office/drawing/2014/main" id="{853FD5F5-907B-1A54-5DD2-EC1E2451625E}"/>
            </a:ext>
          </a:extLst>
        </xdr:cNvPr>
        <xdr:cNvSpPr>
          <a:spLocks noChangeArrowheads="1"/>
        </xdr:cNvSpPr>
      </xdr:nvSpPr>
      <xdr:spPr bwMode="auto">
        <a:xfrm>
          <a:off x="5381625" y="2295525"/>
          <a:ext cx="9906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8</xdr:col>
      <xdr:colOff>200025</xdr:colOff>
      <xdr:row>14</xdr:row>
      <xdr:rowOff>0</xdr:rowOff>
    </xdr:from>
    <xdr:ext cx="704850" cy="279400"/>
    <xdr:sp macro="" textlink="">
      <xdr:nvSpPr>
        <xdr:cNvPr id="29749" name="Rectangle 53">
          <a:extLst>
            <a:ext uri="{FF2B5EF4-FFF2-40B4-BE49-F238E27FC236}">
              <a16:creationId xmlns:a16="http://schemas.microsoft.com/office/drawing/2014/main" id="{E79C97EB-18D5-F979-C199-4B66A43A6A0F}"/>
            </a:ext>
          </a:extLst>
        </xdr:cNvPr>
        <xdr:cNvSpPr>
          <a:spLocks noChangeArrowheads="1"/>
        </xdr:cNvSpPr>
      </xdr:nvSpPr>
      <xdr:spPr bwMode="auto">
        <a:xfrm>
          <a:off x="5486400" y="2457450"/>
          <a:ext cx="70485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1999 and 2000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O&amp;M Numbers</a:t>
          </a:r>
        </a:p>
      </xdr:txBody>
    </xdr:sp>
    <xdr:clientData/>
  </xdr:oneCellAnchor>
  <xdr:oneCellAnchor>
    <xdr:from>
      <xdr:col>8</xdr:col>
      <xdr:colOff>190500</xdr:colOff>
      <xdr:row>14</xdr:row>
      <xdr:rowOff>47625</xdr:rowOff>
    </xdr:from>
    <xdr:ext cx="0" cy="222250"/>
    <xdr:sp macro="" textlink="">
      <xdr:nvSpPr>
        <xdr:cNvPr id="29750" name="Rectangle 54">
          <a:extLst>
            <a:ext uri="{FF2B5EF4-FFF2-40B4-BE49-F238E27FC236}">
              <a16:creationId xmlns:a16="http://schemas.microsoft.com/office/drawing/2014/main" id="{1D774997-DE42-D46A-9636-C9532B99645B}"/>
            </a:ext>
          </a:extLst>
        </xdr:cNvPr>
        <xdr:cNvSpPr>
          <a:spLocks noChangeArrowheads="1"/>
        </xdr:cNvSpPr>
      </xdr:nvSpPr>
      <xdr:spPr bwMode="auto">
        <a:xfrm>
          <a:off x="5476875" y="2505075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8</xdr:col>
      <xdr:colOff>95250</xdr:colOff>
      <xdr:row>26</xdr:row>
      <xdr:rowOff>28575</xdr:rowOff>
    </xdr:from>
    <xdr:to>
      <xdr:col>10</xdr:col>
      <xdr:colOff>323850</xdr:colOff>
      <xdr:row>29</xdr:row>
      <xdr:rowOff>152400</xdr:rowOff>
    </xdr:to>
    <xdr:sp macro="" textlink="">
      <xdr:nvSpPr>
        <xdr:cNvPr id="29751" name="Rectangle 55">
          <a:extLst>
            <a:ext uri="{FF2B5EF4-FFF2-40B4-BE49-F238E27FC236}">
              <a16:creationId xmlns:a16="http://schemas.microsoft.com/office/drawing/2014/main" id="{7B554DFF-A7FE-0098-8096-2A7FEF44E05E}"/>
            </a:ext>
          </a:extLst>
        </xdr:cNvPr>
        <xdr:cNvSpPr>
          <a:spLocks noChangeArrowheads="1"/>
        </xdr:cNvSpPr>
      </xdr:nvSpPr>
      <xdr:spPr bwMode="auto">
        <a:xfrm>
          <a:off x="5381625" y="4429125"/>
          <a:ext cx="1447800" cy="609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95250</xdr:colOff>
      <xdr:row>26</xdr:row>
      <xdr:rowOff>28575</xdr:rowOff>
    </xdr:from>
    <xdr:to>
      <xdr:col>10</xdr:col>
      <xdr:colOff>323850</xdr:colOff>
      <xdr:row>29</xdr:row>
      <xdr:rowOff>95250</xdr:rowOff>
    </xdr:to>
    <xdr:sp macro="" textlink="">
      <xdr:nvSpPr>
        <xdr:cNvPr id="29752" name="Rectangle 56">
          <a:extLst>
            <a:ext uri="{FF2B5EF4-FFF2-40B4-BE49-F238E27FC236}">
              <a16:creationId xmlns:a16="http://schemas.microsoft.com/office/drawing/2014/main" id="{12F49D57-45F8-0EB6-8F26-A8997C4A9025}"/>
            </a:ext>
          </a:extLst>
        </xdr:cNvPr>
        <xdr:cNvSpPr>
          <a:spLocks noChangeArrowheads="1"/>
        </xdr:cNvSpPr>
      </xdr:nvSpPr>
      <xdr:spPr bwMode="auto">
        <a:xfrm>
          <a:off x="5381625" y="4429125"/>
          <a:ext cx="144780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104775</xdr:colOff>
      <xdr:row>26</xdr:row>
      <xdr:rowOff>85725</xdr:rowOff>
    </xdr:from>
    <xdr:to>
      <xdr:col>10</xdr:col>
      <xdr:colOff>314325</xdr:colOff>
      <xdr:row>29</xdr:row>
      <xdr:rowOff>85725</xdr:rowOff>
    </xdr:to>
    <xdr:sp macro="" textlink="">
      <xdr:nvSpPr>
        <xdr:cNvPr id="29753" name="Rectangle 57">
          <a:extLst>
            <a:ext uri="{FF2B5EF4-FFF2-40B4-BE49-F238E27FC236}">
              <a16:creationId xmlns:a16="http://schemas.microsoft.com/office/drawing/2014/main" id="{25258CA1-BA74-4297-B078-FD36497D2F69}"/>
            </a:ext>
          </a:extLst>
        </xdr:cNvPr>
        <xdr:cNvSpPr>
          <a:spLocks noChangeArrowheads="1"/>
        </xdr:cNvSpPr>
      </xdr:nvSpPr>
      <xdr:spPr bwMode="auto">
        <a:xfrm>
          <a:off x="5391150" y="4486275"/>
          <a:ext cx="14287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Accounting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(Amy Copeland x3-7805)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Monthly</a:t>
          </a:r>
        </a:p>
      </xdr:txBody>
    </xdr:sp>
    <xdr:clientData/>
  </xdr:twoCellAnchor>
  <xdr:oneCellAnchor>
    <xdr:from>
      <xdr:col>8</xdr:col>
      <xdr:colOff>333375</xdr:colOff>
      <xdr:row>27</xdr:row>
      <xdr:rowOff>76200</xdr:rowOff>
    </xdr:from>
    <xdr:ext cx="0" cy="212725"/>
    <xdr:sp macro="" textlink="">
      <xdr:nvSpPr>
        <xdr:cNvPr id="29754" name="Rectangle 58">
          <a:extLst>
            <a:ext uri="{FF2B5EF4-FFF2-40B4-BE49-F238E27FC236}">
              <a16:creationId xmlns:a16="http://schemas.microsoft.com/office/drawing/2014/main" id="{8D20A75B-12B9-EAA9-417D-B356317BEE8C}"/>
            </a:ext>
          </a:extLst>
        </xdr:cNvPr>
        <xdr:cNvSpPr>
          <a:spLocks noChangeArrowheads="1"/>
        </xdr:cNvSpPr>
      </xdr:nvSpPr>
      <xdr:spPr bwMode="auto">
        <a:xfrm>
          <a:off x="5619750" y="4638675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390525</xdr:colOff>
      <xdr:row>28</xdr:row>
      <xdr:rowOff>66675</xdr:rowOff>
    </xdr:from>
    <xdr:ext cx="0" cy="212725"/>
    <xdr:sp macro="" textlink="">
      <xdr:nvSpPr>
        <xdr:cNvPr id="29755" name="Rectangle 59">
          <a:extLst>
            <a:ext uri="{FF2B5EF4-FFF2-40B4-BE49-F238E27FC236}">
              <a16:creationId xmlns:a16="http://schemas.microsoft.com/office/drawing/2014/main" id="{53904123-1858-C6AF-5CDA-A3545ED4D2ED}"/>
            </a:ext>
          </a:extLst>
        </xdr:cNvPr>
        <xdr:cNvSpPr>
          <a:spLocks noChangeArrowheads="1"/>
        </xdr:cNvSpPr>
      </xdr:nvSpPr>
      <xdr:spPr bwMode="auto">
        <a:xfrm>
          <a:off x="5676900" y="4791075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7</xdr:col>
      <xdr:colOff>19050</xdr:colOff>
      <xdr:row>19</xdr:row>
      <xdr:rowOff>95250</xdr:rowOff>
    </xdr:from>
    <xdr:to>
      <xdr:col>8</xdr:col>
      <xdr:colOff>323850</xdr:colOff>
      <xdr:row>26</xdr:row>
      <xdr:rowOff>28575</xdr:rowOff>
    </xdr:to>
    <xdr:grpSp>
      <xdr:nvGrpSpPr>
        <xdr:cNvPr id="29758" name="Group 62">
          <a:extLst>
            <a:ext uri="{FF2B5EF4-FFF2-40B4-BE49-F238E27FC236}">
              <a16:creationId xmlns:a16="http://schemas.microsoft.com/office/drawing/2014/main" id="{565A00F0-9E79-B2ED-64B6-F28833F313C4}"/>
            </a:ext>
          </a:extLst>
        </xdr:cNvPr>
        <xdr:cNvGrpSpPr>
          <a:grpSpLocks/>
        </xdr:cNvGrpSpPr>
      </xdr:nvGrpSpPr>
      <xdr:grpSpPr bwMode="auto">
        <a:xfrm>
          <a:off x="4692650" y="3409950"/>
          <a:ext cx="914400" cy="1089025"/>
          <a:chOff x="450" y="299"/>
          <a:chExt cx="96" cy="112"/>
        </a:xfrm>
      </xdr:grpSpPr>
      <xdr:sp macro="" textlink="">
        <xdr:nvSpPr>
          <xdr:cNvPr id="29756" name="Line 60">
            <a:extLst>
              <a:ext uri="{FF2B5EF4-FFF2-40B4-BE49-F238E27FC236}">
                <a16:creationId xmlns:a16="http://schemas.microsoft.com/office/drawing/2014/main" id="{5A6051E3-83FD-C82B-01B4-98C832304819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455" y="305"/>
            <a:ext cx="91" cy="106"/>
          </a:xfrm>
          <a:prstGeom prst="line">
            <a:avLst/>
          </a:prstGeom>
          <a:noFill/>
          <a:ln w="9525" cap="rnd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757" name="Freeform 61">
            <a:extLst>
              <a:ext uri="{FF2B5EF4-FFF2-40B4-BE49-F238E27FC236}">
                <a16:creationId xmlns:a16="http://schemas.microsoft.com/office/drawing/2014/main" id="{11CA7E9D-9BD8-9F5F-F42A-7FED92869D45}"/>
              </a:ext>
            </a:extLst>
          </xdr:cNvPr>
          <xdr:cNvSpPr>
            <a:spLocks/>
          </xdr:cNvSpPr>
        </xdr:nvSpPr>
        <xdr:spPr bwMode="auto">
          <a:xfrm>
            <a:off x="450" y="299"/>
            <a:ext cx="11" cy="11"/>
          </a:xfrm>
          <a:custGeom>
            <a:avLst/>
            <a:gdLst>
              <a:gd name="T0" fmla="*/ 11 w 11"/>
              <a:gd name="T1" fmla="*/ 4 h 11"/>
              <a:gd name="T2" fmla="*/ 0 w 11"/>
              <a:gd name="T3" fmla="*/ 0 h 11"/>
              <a:gd name="T4" fmla="*/ 3 w 11"/>
              <a:gd name="T5" fmla="*/ 11 h 11"/>
              <a:gd name="T6" fmla="*/ 11 w 11"/>
              <a:gd name="T7" fmla="*/ 4 h 1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1" h="11">
                <a:moveTo>
                  <a:pt x="11" y="4"/>
                </a:moveTo>
                <a:lnTo>
                  <a:pt x="0" y="0"/>
                </a:lnTo>
                <a:lnTo>
                  <a:pt x="3" y="11"/>
                </a:lnTo>
                <a:lnTo>
                  <a:pt x="11" y="4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6</xdr:col>
      <xdr:colOff>247650</xdr:colOff>
      <xdr:row>21</xdr:row>
      <xdr:rowOff>76200</xdr:rowOff>
    </xdr:from>
    <xdr:to>
      <xdr:col>8</xdr:col>
      <xdr:colOff>19050</xdr:colOff>
      <xdr:row>26</xdr:row>
      <xdr:rowOff>123825</xdr:rowOff>
    </xdr:to>
    <xdr:sp macro="" textlink="">
      <xdr:nvSpPr>
        <xdr:cNvPr id="29759" name="Rectangle 63">
          <a:extLst>
            <a:ext uri="{FF2B5EF4-FFF2-40B4-BE49-F238E27FC236}">
              <a16:creationId xmlns:a16="http://schemas.microsoft.com/office/drawing/2014/main" id="{4CE0398C-387F-049D-0D00-9EC5E29EFE94}"/>
            </a:ext>
          </a:extLst>
        </xdr:cNvPr>
        <xdr:cNvSpPr>
          <a:spLocks noChangeArrowheads="1"/>
        </xdr:cNvSpPr>
      </xdr:nvSpPr>
      <xdr:spPr bwMode="auto">
        <a:xfrm>
          <a:off x="4314825" y="3667125"/>
          <a:ext cx="9906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6</xdr:col>
      <xdr:colOff>409575</xdr:colOff>
      <xdr:row>21</xdr:row>
      <xdr:rowOff>142875</xdr:rowOff>
    </xdr:from>
    <xdr:ext cx="590550" cy="419100"/>
    <xdr:sp macro="" textlink="">
      <xdr:nvSpPr>
        <xdr:cNvPr id="29760" name="Rectangle 64">
          <a:extLst>
            <a:ext uri="{FF2B5EF4-FFF2-40B4-BE49-F238E27FC236}">
              <a16:creationId xmlns:a16="http://schemas.microsoft.com/office/drawing/2014/main" id="{DEBF4BF5-B3E7-6806-0642-527BDD35DFC8}"/>
            </a:ext>
          </a:extLst>
        </xdr:cNvPr>
        <xdr:cNvSpPr>
          <a:spLocks noChangeArrowheads="1"/>
        </xdr:cNvSpPr>
      </xdr:nvSpPr>
      <xdr:spPr bwMode="auto">
        <a:xfrm>
          <a:off x="4476750" y="3733800"/>
          <a:ext cx="59055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2000 Assets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Capex Draw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Schedule</a:t>
          </a:r>
        </a:p>
      </xdr:txBody>
    </xdr:sp>
    <xdr:clientData/>
  </xdr:oneCellAnchor>
  <xdr:oneCellAnchor>
    <xdr:from>
      <xdr:col>6</xdr:col>
      <xdr:colOff>342900</xdr:colOff>
      <xdr:row>22</xdr:row>
      <xdr:rowOff>123825</xdr:rowOff>
    </xdr:from>
    <xdr:ext cx="0" cy="215900"/>
    <xdr:sp macro="" textlink="">
      <xdr:nvSpPr>
        <xdr:cNvPr id="29761" name="Rectangle 65">
          <a:extLst>
            <a:ext uri="{FF2B5EF4-FFF2-40B4-BE49-F238E27FC236}">
              <a16:creationId xmlns:a16="http://schemas.microsoft.com/office/drawing/2014/main" id="{98193908-4576-9539-547D-9FEB8D1475DF}"/>
            </a:ext>
          </a:extLst>
        </xdr:cNvPr>
        <xdr:cNvSpPr>
          <a:spLocks noChangeArrowheads="1"/>
        </xdr:cNvSpPr>
      </xdr:nvSpPr>
      <xdr:spPr bwMode="auto">
        <a:xfrm>
          <a:off x="4410075" y="3876675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342900</xdr:colOff>
      <xdr:row>23</xdr:row>
      <xdr:rowOff>114300</xdr:rowOff>
    </xdr:from>
    <xdr:ext cx="0" cy="215900"/>
    <xdr:sp macro="" textlink="">
      <xdr:nvSpPr>
        <xdr:cNvPr id="29762" name="Rectangle 66">
          <a:extLst>
            <a:ext uri="{FF2B5EF4-FFF2-40B4-BE49-F238E27FC236}">
              <a16:creationId xmlns:a16="http://schemas.microsoft.com/office/drawing/2014/main" id="{83985D78-ACA7-E474-DF25-095B454B8992}"/>
            </a:ext>
          </a:extLst>
        </xdr:cNvPr>
        <xdr:cNvSpPr>
          <a:spLocks noChangeArrowheads="1"/>
        </xdr:cNvSpPr>
      </xdr:nvSpPr>
      <xdr:spPr bwMode="auto">
        <a:xfrm>
          <a:off x="4410075" y="4029075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342900</xdr:colOff>
      <xdr:row>24</xdr:row>
      <xdr:rowOff>104775</xdr:rowOff>
    </xdr:from>
    <xdr:ext cx="0" cy="212725"/>
    <xdr:sp macro="" textlink="">
      <xdr:nvSpPr>
        <xdr:cNvPr id="29763" name="Rectangle 67">
          <a:extLst>
            <a:ext uri="{FF2B5EF4-FFF2-40B4-BE49-F238E27FC236}">
              <a16:creationId xmlns:a16="http://schemas.microsoft.com/office/drawing/2014/main" id="{5D7879A1-A90E-30AE-A04B-E15D73015997}"/>
            </a:ext>
          </a:extLst>
        </xdr:cNvPr>
        <xdr:cNvSpPr>
          <a:spLocks noChangeArrowheads="1"/>
        </xdr:cNvSpPr>
      </xdr:nvSpPr>
      <xdr:spPr bwMode="auto">
        <a:xfrm>
          <a:off x="4410075" y="4181475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342900</xdr:colOff>
      <xdr:row>25</xdr:row>
      <xdr:rowOff>104775</xdr:rowOff>
    </xdr:from>
    <xdr:ext cx="0" cy="212725"/>
    <xdr:sp macro="" textlink="">
      <xdr:nvSpPr>
        <xdr:cNvPr id="29764" name="Rectangle 68">
          <a:extLst>
            <a:ext uri="{FF2B5EF4-FFF2-40B4-BE49-F238E27FC236}">
              <a16:creationId xmlns:a16="http://schemas.microsoft.com/office/drawing/2014/main" id="{DEB06DA5-937A-0A2C-3943-13BF00009A59}"/>
            </a:ext>
          </a:extLst>
        </xdr:cNvPr>
        <xdr:cNvSpPr>
          <a:spLocks noChangeArrowheads="1"/>
        </xdr:cNvSpPr>
      </xdr:nvSpPr>
      <xdr:spPr bwMode="auto">
        <a:xfrm>
          <a:off x="4410075" y="43434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2</xdr:col>
      <xdr:colOff>19050</xdr:colOff>
      <xdr:row>26</xdr:row>
      <xdr:rowOff>28575</xdr:rowOff>
    </xdr:from>
    <xdr:to>
      <xdr:col>4</xdr:col>
      <xdr:colOff>171450</xdr:colOff>
      <xdr:row>29</xdr:row>
      <xdr:rowOff>95250</xdr:rowOff>
    </xdr:to>
    <xdr:sp macro="" textlink="">
      <xdr:nvSpPr>
        <xdr:cNvPr id="29765" name="Rectangle 69">
          <a:extLst>
            <a:ext uri="{FF2B5EF4-FFF2-40B4-BE49-F238E27FC236}">
              <a16:creationId xmlns:a16="http://schemas.microsoft.com/office/drawing/2014/main" id="{4D80330B-F041-1E29-EF8F-BB20C8D39064}"/>
            </a:ext>
          </a:extLst>
        </xdr:cNvPr>
        <xdr:cNvSpPr>
          <a:spLocks noChangeArrowheads="1"/>
        </xdr:cNvSpPr>
      </xdr:nvSpPr>
      <xdr:spPr bwMode="auto">
        <a:xfrm>
          <a:off x="1647825" y="4429125"/>
          <a:ext cx="137160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581025</xdr:colOff>
      <xdr:row>26</xdr:row>
      <xdr:rowOff>85725</xdr:rowOff>
    </xdr:from>
    <xdr:to>
      <xdr:col>5</xdr:col>
      <xdr:colOff>457200</xdr:colOff>
      <xdr:row>29</xdr:row>
      <xdr:rowOff>152400</xdr:rowOff>
    </xdr:to>
    <xdr:sp macro="" textlink="">
      <xdr:nvSpPr>
        <xdr:cNvPr id="29766" name="Rectangle 70">
          <a:extLst>
            <a:ext uri="{FF2B5EF4-FFF2-40B4-BE49-F238E27FC236}">
              <a16:creationId xmlns:a16="http://schemas.microsoft.com/office/drawing/2014/main" id="{425F1F7B-F8AF-6FDE-84BB-8D169F21EA15}"/>
            </a:ext>
          </a:extLst>
        </xdr:cNvPr>
        <xdr:cNvSpPr>
          <a:spLocks noChangeArrowheads="1"/>
        </xdr:cNvSpPr>
      </xdr:nvSpPr>
      <xdr:spPr bwMode="auto">
        <a:xfrm>
          <a:off x="1600200" y="4486275"/>
          <a:ext cx="2314575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http://home.ect.enron.com/dept/irfx/curves/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Weekly</a:t>
          </a:r>
        </a:p>
      </xdr:txBody>
    </xdr:sp>
    <xdr:clientData/>
  </xdr:twoCellAnchor>
  <xdr:oneCellAnchor>
    <xdr:from>
      <xdr:col>2</xdr:col>
      <xdr:colOff>190500</xdr:colOff>
      <xdr:row>27</xdr:row>
      <xdr:rowOff>76200</xdr:rowOff>
    </xdr:from>
    <xdr:ext cx="0" cy="212725"/>
    <xdr:sp macro="" textlink="">
      <xdr:nvSpPr>
        <xdr:cNvPr id="29767" name="Rectangle 71">
          <a:extLst>
            <a:ext uri="{FF2B5EF4-FFF2-40B4-BE49-F238E27FC236}">
              <a16:creationId xmlns:a16="http://schemas.microsoft.com/office/drawing/2014/main" id="{397570AE-775E-43C8-0F1D-B789C6926345}"/>
            </a:ext>
          </a:extLst>
        </xdr:cNvPr>
        <xdr:cNvSpPr>
          <a:spLocks noChangeArrowheads="1"/>
        </xdr:cNvSpPr>
      </xdr:nvSpPr>
      <xdr:spPr bwMode="auto">
        <a:xfrm>
          <a:off x="1819275" y="4638675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523875</xdr:colOff>
      <xdr:row>28</xdr:row>
      <xdr:rowOff>66675</xdr:rowOff>
    </xdr:from>
    <xdr:ext cx="0" cy="212725"/>
    <xdr:sp macro="" textlink="">
      <xdr:nvSpPr>
        <xdr:cNvPr id="29768" name="Rectangle 72">
          <a:extLst>
            <a:ext uri="{FF2B5EF4-FFF2-40B4-BE49-F238E27FC236}">
              <a16:creationId xmlns:a16="http://schemas.microsoft.com/office/drawing/2014/main" id="{44CCD240-B83F-BB9F-D9AE-AC12C0095FE3}"/>
            </a:ext>
          </a:extLst>
        </xdr:cNvPr>
        <xdr:cNvSpPr>
          <a:spLocks noChangeArrowheads="1"/>
        </xdr:cNvSpPr>
      </xdr:nvSpPr>
      <xdr:spPr bwMode="auto">
        <a:xfrm>
          <a:off x="2152650" y="4791075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4</xdr:col>
      <xdr:colOff>19050</xdr:colOff>
      <xdr:row>19</xdr:row>
      <xdr:rowOff>95250</xdr:rowOff>
    </xdr:from>
    <xdr:to>
      <xdr:col>5</xdr:col>
      <xdr:colOff>247650</xdr:colOff>
      <xdr:row>26</xdr:row>
      <xdr:rowOff>28575</xdr:rowOff>
    </xdr:to>
    <xdr:grpSp>
      <xdr:nvGrpSpPr>
        <xdr:cNvPr id="29771" name="Group 75">
          <a:extLst>
            <a:ext uri="{FF2B5EF4-FFF2-40B4-BE49-F238E27FC236}">
              <a16:creationId xmlns:a16="http://schemas.microsoft.com/office/drawing/2014/main" id="{AE612D41-137F-84FB-80E7-539941B1B472}"/>
            </a:ext>
          </a:extLst>
        </xdr:cNvPr>
        <xdr:cNvGrpSpPr>
          <a:grpSpLocks/>
        </xdr:cNvGrpSpPr>
      </xdr:nvGrpSpPr>
      <xdr:grpSpPr bwMode="auto">
        <a:xfrm>
          <a:off x="2863850" y="3409950"/>
          <a:ext cx="838200" cy="1089025"/>
          <a:chOff x="258" y="299"/>
          <a:chExt cx="88" cy="112"/>
        </a:xfrm>
      </xdr:grpSpPr>
      <xdr:sp macro="" textlink="">
        <xdr:nvSpPr>
          <xdr:cNvPr id="29769" name="Line 73">
            <a:extLst>
              <a:ext uri="{FF2B5EF4-FFF2-40B4-BE49-F238E27FC236}">
                <a16:creationId xmlns:a16="http://schemas.microsoft.com/office/drawing/2014/main" id="{386268FD-AF28-E577-150A-9959B3D09407}"/>
              </a:ext>
            </a:extLst>
          </xdr:cNvPr>
          <xdr:cNvSpPr>
            <a:spLocks noChangeShapeType="1"/>
          </xdr:cNvSpPr>
        </xdr:nvSpPr>
        <xdr:spPr bwMode="auto">
          <a:xfrm flipV="1">
            <a:off x="258" y="305"/>
            <a:ext cx="84" cy="106"/>
          </a:xfrm>
          <a:prstGeom prst="line">
            <a:avLst/>
          </a:prstGeom>
          <a:noFill/>
          <a:ln w="9525" cap="rnd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770" name="Freeform 74">
            <a:extLst>
              <a:ext uri="{FF2B5EF4-FFF2-40B4-BE49-F238E27FC236}">
                <a16:creationId xmlns:a16="http://schemas.microsoft.com/office/drawing/2014/main" id="{AA47056F-AF8A-DB1F-14B9-819B057287A9}"/>
              </a:ext>
            </a:extLst>
          </xdr:cNvPr>
          <xdr:cNvSpPr>
            <a:spLocks/>
          </xdr:cNvSpPr>
        </xdr:nvSpPr>
        <xdr:spPr bwMode="auto">
          <a:xfrm>
            <a:off x="336" y="299"/>
            <a:ext cx="10" cy="12"/>
          </a:xfrm>
          <a:custGeom>
            <a:avLst/>
            <a:gdLst>
              <a:gd name="T0" fmla="*/ 9 w 10"/>
              <a:gd name="T1" fmla="*/ 12 h 12"/>
              <a:gd name="T2" fmla="*/ 10 w 10"/>
              <a:gd name="T3" fmla="*/ 0 h 12"/>
              <a:gd name="T4" fmla="*/ 0 w 10"/>
              <a:gd name="T5" fmla="*/ 5 h 12"/>
              <a:gd name="T6" fmla="*/ 9 w 10"/>
              <a:gd name="T7" fmla="*/ 12 h 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0" h="12">
                <a:moveTo>
                  <a:pt x="9" y="12"/>
                </a:moveTo>
                <a:lnTo>
                  <a:pt x="10" y="0"/>
                </a:lnTo>
                <a:lnTo>
                  <a:pt x="0" y="5"/>
                </a:lnTo>
                <a:lnTo>
                  <a:pt x="9" y="1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1</xdr:col>
      <xdr:colOff>571500</xdr:colOff>
      <xdr:row>26</xdr:row>
      <xdr:rowOff>28575</xdr:rowOff>
    </xdr:from>
    <xdr:to>
      <xdr:col>5</xdr:col>
      <xdr:colOff>428625</xdr:colOff>
      <xdr:row>29</xdr:row>
      <xdr:rowOff>152400</xdr:rowOff>
    </xdr:to>
    <xdr:sp macro="" textlink="">
      <xdr:nvSpPr>
        <xdr:cNvPr id="29772" name="Rectangle 76">
          <a:extLst>
            <a:ext uri="{FF2B5EF4-FFF2-40B4-BE49-F238E27FC236}">
              <a16:creationId xmlns:a16="http://schemas.microsoft.com/office/drawing/2014/main" id="{C92D8A92-45D4-DF72-5EB8-611FAFAD9CF8}"/>
            </a:ext>
          </a:extLst>
        </xdr:cNvPr>
        <xdr:cNvSpPr>
          <a:spLocks noChangeArrowheads="1"/>
        </xdr:cNvSpPr>
      </xdr:nvSpPr>
      <xdr:spPr bwMode="auto">
        <a:xfrm>
          <a:off x="1590675" y="4429125"/>
          <a:ext cx="2295525" cy="609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19050</xdr:colOff>
      <xdr:row>21</xdr:row>
      <xdr:rowOff>152400</xdr:rowOff>
    </xdr:from>
    <xdr:to>
      <xdr:col>4</xdr:col>
      <xdr:colOff>400050</xdr:colOff>
      <xdr:row>24</xdr:row>
      <xdr:rowOff>66675</xdr:rowOff>
    </xdr:to>
    <xdr:sp macro="" textlink="">
      <xdr:nvSpPr>
        <xdr:cNvPr id="29773" name="Rectangle 77">
          <a:extLst>
            <a:ext uri="{FF2B5EF4-FFF2-40B4-BE49-F238E27FC236}">
              <a16:creationId xmlns:a16="http://schemas.microsoft.com/office/drawing/2014/main" id="{B22CD3E2-9751-10F3-F638-9A6BBF2F1485}"/>
            </a:ext>
          </a:extLst>
        </xdr:cNvPr>
        <xdr:cNvSpPr>
          <a:spLocks noChangeArrowheads="1"/>
        </xdr:cNvSpPr>
      </xdr:nvSpPr>
      <xdr:spPr bwMode="auto">
        <a:xfrm>
          <a:off x="2257425" y="3743325"/>
          <a:ext cx="9906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3</xdr:col>
      <xdr:colOff>257175</xdr:colOff>
      <xdr:row>22</xdr:row>
      <xdr:rowOff>76200</xdr:rowOff>
    </xdr:from>
    <xdr:ext cx="685800" cy="282575"/>
    <xdr:sp macro="" textlink="">
      <xdr:nvSpPr>
        <xdr:cNvPr id="29774" name="Rectangle 78">
          <a:extLst>
            <a:ext uri="{FF2B5EF4-FFF2-40B4-BE49-F238E27FC236}">
              <a16:creationId xmlns:a16="http://schemas.microsoft.com/office/drawing/2014/main" id="{4C408856-FF6E-3CD6-EB08-B8736891F7AA}"/>
            </a:ext>
          </a:extLst>
        </xdr:cNvPr>
        <xdr:cNvSpPr>
          <a:spLocks noChangeArrowheads="1"/>
        </xdr:cNvSpPr>
      </xdr:nvSpPr>
      <xdr:spPr bwMode="auto">
        <a:xfrm>
          <a:off x="2495550" y="3829050"/>
          <a:ext cx="6858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USD Libor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Forward Curve</a:t>
          </a:r>
        </a:p>
      </xdr:txBody>
    </xdr:sp>
    <xdr:clientData/>
  </xdr:oneCellAnchor>
  <xdr:oneCellAnchor>
    <xdr:from>
      <xdr:col>3</xdr:col>
      <xdr:colOff>114300</xdr:colOff>
      <xdr:row>23</xdr:row>
      <xdr:rowOff>38100</xdr:rowOff>
    </xdr:from>
    <xdr:ext cx="0" cy="212725"/>
    <xdr:sp macro="" textlink="">
      <xdr:nvSpPr>
        <xdr:cNvPr id="29775" name="Rectangle 79">
          <a:extLst>
            <a:ext uri="{FF2B5EF4-FFF2-40B4-BE49-F238E27FC236}">
              <a16:creationId xmlns:a16="http://schemas.microsoft.com/office/drawing/2014/main" id="{F2F3F369-BC52-D279-17E0-D3A961A4D9D0}"/>
            </a:ext>
          </a:extLst>
        </xdr:cNvPr>
        <xdr:cNvSpPr>
          <a:spLocks noChangeArrowheads="1"/>
        </xdr:cNvSpPr>
      </xdr:nvSpPr>
      <xdr:spPr bwMode="auto">
        <a:xfrm>
          <a:off x="2352675" y="3952875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0</xdr:col>
      <xdr:colOff>371475</xdr:colOff>
      <xdr:row>14</xdr:row>
      <xdr:rowOff>123825</xdr:rowOff>
    </xdr:from>
    <xdr:to>
      <xdr:col>2</xdr:col>
      <xdr:colOff>171450</xdr:colOff>
      <xdr:row>18</xdr:row>
      <xdr:rowOff>28575</xdr:rowOff>
    </xdr:to>
    <xdr:sp macro="" textlink="">
      <xdr:nvSpPr>
        <xdr:cNvPr id="29776" name="Rectangle 80">
          <a:extLst>
            <a:ext uri="{FF2B5EF4-FFF2-40B4-BE49-F238E27FC236}">
              <a16:creationId xmlns:a16="http://schemas.microsoft.com/office/drawing/2014/main" id="{BCDD34E0-5C5C-B218-35C3-7106C8F0FD1F}"/>
            </a:ext>
          </a:extLst>
        </xdr:cNvPr>
        <xdr:cNvSpPr>
          <a:spLocks noChangeArrowheads="1"/>
        </xdr:cNvSpPr>
      </xdr:nvSpPr>
      <xdr:spPr bwMode="auto">
        <a:xfrm>
          <a:off x="371475" y="2581275"/>
          <a:ext cx="142875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295275</xdr:colOff>
      <xdr:row>14</xdr:row>
      <xdr:rowOff>114300</xdr:rowOff>
    </xdr:from>
    <xdr:to>
      <xdr:col>2</xdr:col>
      <xdr:colOff>257175</xdr:colOff>
      <xdr:row>17</xdr:row>
      <xdr:rowOff>152400</xdr:rowOff>
    </xdr:to>
    <xdr:sp macro="" textlink="">
      <xdr:nvSpPr>
        <xdr:cNvPr id="29777" name="Rectangle 81">
          <a:extLst>
            <a:ext uri="{FF2B5EF4-FFF2-40B4-BE49-F238E27FC236}">
              <a16:creationId xmlns:a16="http://schemas.microsoft.com/office/drawing/2014/main" id="{2BAB229A-F569-82F2-2C4C-1A376E552A58}"/>
            </a:ext>
          </a:extLst>
        </xdr:cNvPr>
        <xdr:cNvSpPr>
          <a:spLocks noChangeArrowheads="1"/>
        </xdr:cNvSpPr>
      </xdr:nvSpPr>
      <xdr:spPr bwMode="auto">
        <a:xfrm>
          <a:off x="295275" y="2571750"/>
          <a:ext cx="15906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Bloomberg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(Page “PX1”)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Weekly</a:t>
          </a:r>
        </a:p>
      </xdr:txBody>
    </xdr:sp>
    <xdr:clientData/>
  </xdr:twoCellAnchor>
  <xdr:oneCellAnchor>
    <xdr:from>
      <xdr:col>0</xdr:col>
      <xdr:colOff>523875</xdr:colOff>
      <xdr:row>17</xdr:row>
      <xdr:rowOff>9525</xdr:rowOff>
    </xdr:from>
    <xdr:ext cx="0" cy="222250"/>
    <xdr:sp macro="" textlink="">
      <xdr:nvSpPr>
        <xdr:cNvPr id="29778" name="Rectangle 82">
          <a:extLst>
            <a:ext uri="{FF2B5EF4-FFF2-40B4-BE49-F238E27FC236}">
              <a16:creationId xmlns:a16="http://schemas.microsoft.com/office/drawing/2014/main" id="{C0E6E21E-053D-FEF6-C82B-FACD85D1B2B2}"/>
            </a:ext>
          </a:extLst>
        </xdr:cNvPr>
        <xdr:cNvSpPr>
          <a:spLocks noChangeArrowheads="1"/>
        </xdr:cNvSpPr>
      </xdr:nvSpPr>
      <xdr:spPr bwMode="auto">
        <a:xfrm>
          <a:off x="523875" y="295275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523875</xdr:colOff>
      <xdr:row>18</xdr:row>
      <xdr:rowOff>0</xdr:rowOff>
    </xdr:from>
    <xdr:ext cx="0" cy="212725"/>
    <xdr:sp macro="" textlink="">
      <xdr:nvSpPr>
        <xdr:cNvPr id="29779" name="Rectangle 83">
          <a:extLst>
            <a:ext uri="{FF2B5EF4-FFF2-40B4-BE49-F238E27FC236}">
              <a16:creationId xmlns:a16="http://schemas.microsoft.com/office/drawing/2014/main" id="{F7F77640-15E6-90D4-9967-036EEA93C15A}"/>
            </a:ext>
          </a:extLst>
        </xdr:cNvPr>
        <xdr:cNvSpPr>
          <a:spLocks noChangeArrowheads="1"/>
        </xdr:cNvSpPr>
      </xdr:nvSpPr>
      <xdr:spPr bwMode="auto">
        <a:xfrm>
          <a:off x="523875" y="310515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2</xdr:col>
      <xdr:colOff>247650</xdr:colOff>
      <xdr:row>16</xdr:row>
      <xdr:rowOff>0</xdr:rowOff>
    </xdr:from>
    <xdr:to>
      <xdr:col>4</xdr:col>
      <xdr:colOff>247650</xdr:colOff>
      <xdr:row>16</xdr:row>
      <xdr:rowOff>95250</xdr:rowOff>
    </xdr:to>
    <xdr:grpSp>
      <xdr:nvGrpSpPr>
        <xdr:cNvPr id="29782" name="Group 86">
          <a:extLst>
            <a:ext uri="{FF2B5EF4-FFF2-40B4-BE49-F238E27FC236}">
              <a16:creationId xmlns:a16="http://schemas.microsoft.com/office/drawing/2014/main" id="{ED623AD0-3A1D-3845-4FB3-595DF7BBE075}"/>
            </a:ext>
          </a:extLst>
        </xdr:cNvPr>
        <xdr:cNvGrpSpPr>
          <a:grpSpLocks/>
        </xdr:cNvGrpSpPr>
      </xdr:nvGrpSpPr>
      <xdr:grpSpPr bwMode="auto">
        <a:xfrm>
          <a:off x="1873250" y="2819400"/>
          <a:ext cx="1219200" cy="95250"/>
          <a:chOff x="154" y="238"/>
          <a:chExt cx="128" cy="11"/>
        </a:xfrm>
      </xdr:grpSpPr>
      <xdr:sp macro="" textlink="">
        <xdr:nvSpPr>
          <xdr:cNvPr id="29780" name="Line 84">
            <a:extLst>
              <a:ext uri="{FF2B5EF4-FFF2-40B4-BE49-F238E27FC236}">
                <a16:creationId xmlns:a16="http://schemas.microsoft.com/office/drawing/2014/main" id="{FD202DBC-0B57-7F4F-F3EB-7E384F8D8DB7}"/>
              </a:ext>
            </a:extLst>
          </xdr:cNvPr>
          <xdr:cNvSpPr>
            <a:spLocks noChangeShapeType="1"/>
          </xdr:cNvSpPr>
        </xdr:nvSpPr>
        <xdr:spPr bwMode="auto">
          <a:xfrm>
            <a:off x="154" y="243"/>
            <a:ext cx="120" cy="1"/>
          </a:xfrm>
          <a:prstGeom prst="line">
            <a:avLst/>
          </a:prstGeom>
          <a:noFill/>
          <a:ln w="9525" cap="rnd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781" name="Freeform 85">
            <a:extLst>
              <a:ext uri="{FF2B5EF4-FFF2-40B4-BE49-F238E27FC236}">
                <a16:creationId xmlns:a16="http://schemas.microsoft.com/office/drawing/2014/main" id="{613FBAD5-20BD-A846-8655-106C0378E76A}"/>
              </a:ext>
            </a:extLst>
          </xdr:cNvPr>
          <xdr:cNvSpPr>
            <a:spLocks/>
          </xdr:cNvSpPr>
        </xdr:nvSpPr>
        <xdr:spPr bwMode="auto">
          <a:xfrm>
            <a:off x="272" y="238"/>
            <a:ext cx="10" cy="11"/>
          </a:xfrm>
          <a:custGeom>
            <a:avLst/>
            <a:gdLst>
              <a:gd name="T0" fmla="*/ 0 w 10"/>
              <a:gd name="T1" fmla="*/ 11 h 11"/>
              <a:gd name="T2" fmla="*/ 10 w 10"/>
              <a:gd name="T3" fmla="*/ 5 h 11"/>
              <a:gd name="T4" fmla="*/ 0 w 10"/>
              <a:gd name="T5" fmla="*/ 0 h 11"/>
              <a:gd name="T6" fmla="*/ 0 w 10"/>
              <a:gd name="T7" fmla="*/ 11 h 1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0" h="11">
                <a:moveTo>
                  <a:pt x="0" y="11"/>
                </a:moveTo>
                <a:lnTo>
                  <a:pt x="10" y="5"/>
                </a:lnTo>
                <a:lnTo>
                  <a:pt x="0" y="0"/>
                </a:lnTo>
                <a:lnTo>
                  <a:pt x="0" y="1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323850</xdr:colOff>
      <xdr:row>13</xdr:row>
      <xdr:rowOff>76200</xdr:rowOff>
    </xdr:from>
    <xdr:to>
      <xdr:col>4</xdr:col>
      <xdr:colOff>95250</xdr:colOff>
      <xdr:row>15</xdr:row>
      <xdr:rowOff>152400</xdr:rowOff>
    </xdr:to>
    <xdr:sp macro="" textlink="">
      <xdr:nvSpPr>
        <xdr:cNvPr id="29784" name="Rectangle 88">
          <a:extLst>
            <a:ext uri="{FF2B5EF4-FFF2-40B4-BE49-F238E27FC236}">
              <a16:creationId xmlns:a16="http://schemas.microsoft.com/office/drawing/2014/main" id="{F27EE22E-BB77-B489-B42B-F8D6BFDA836F}"/>
            </a:ext>
          </a:extLst>
        </xdr:cNvPr>
        <xdr:cNvSpPr>
          <a:spLocks noChangeArrowheads="1"/>
        </xdr:cNvSpPr>
      </xdr:nvSpPr>
      <xdr:spPr bwMode="auto">
        <a:xfrm>
          <a:off x="1952625" y="2371725"/>
          <a:ext cx="9906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2</xdr:col>
      <xdr:colOff>419100</xdr:colOff>
      <xdr:row>14</xdr:row>
      <xdr:rowOff>28575</xdr:rowOff>
    </xdr:from>
    <xdr:ext cx="638175" cy="279400"/>
    <xdr:sp macro="" textlink="">
      <xdr:nvSpPr>
        <xdr:cNvPr id="29785" name="Rectangle 89">
          <a:extLst>
            <a:ext uri="{FF2B5EF4-FFF2-40B4-BE49-F238E27FC236}">
              <a16:creationId xmlns:a16="http://schemas.microsoft.com/office/drawing/2014/main" id="{0320D76E-6D82-FC4C-8EEC-D7F15911A0D4}"/>
            </a:ext>
          </a:extLst>
        </xdr:cNvPr>
        <xdr:cNvSpPr>
          <a:spLocks noChangeArrowheads="1"/>
        </xdr:cNvSpPr>
      </xdr:nvSpPr>
      <xdr:spPr bwMode="auto">
        <a:xfrm>
          <a:off x="2047875" y="2486025"/>
          <a:ext cx="63817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10-year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Treasury Rate</a:t>
          </a:r>
        </a:p>
      </xdr:txBody>
    </xdr:sp>
    <xdr:clientData/>
  </xdr:oneCellAnchor>
  <xdr:oneCellAnchor>
    <xdr:from>
      <xdr:col>2</xdr:col>
      <xdr:colOff>419100</xdr:colOff>
      <xdr:row>14</xdr:row>
      <xdr:rowOff>123825</xdr:rowOff>
    </xdr:from>
    <xdr:ext cx="0" cy="215900"/>
    <xdr:sp macro="" textlink="">
      <xdr:nvSpPr>
        <xdr:cNvPr id="29786" name="Rectangle 90">
          <a:extLst>
            <a:ext uri="{FF2B5EF4-FFF2-40B4-BE49-F238E27FC236}">
              <a16:creationId xmlns:a16="http://schemas.microsoft.com/office/drawing/2014/main" id="{DC4BEA96-44C1-EE92-1844-A26D1879C26A}"/>
            </a:ext>
          </a:extLst>
        </xdr:cNvPr>
        <xdr:cNvSpPr>
          <a:spLocks noChangeArrowheads="1"/>
        </xdr:cNvSpPr>
      </xdr:nvSpPr>
      <xdr:spPr bwMode="auto">
        <a:xfrm>
          <a:off x="2047875" y="2581275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2</xdr:col>
      <xdr:colOff>95250</xdr:colOff>
      <xdr:row>3</xdr:row>
      <xdr:rowOff>95250</xdr:rowOff>
    </xdr:from>
    <xdr:to>
      <xdr:col>4</xdr:col>
      <xdr:colOff>247650</xdr:colOff>
      <xdr:row>6</xdr:row>
      <xdr:rowOff>9525</xdr:rowOff>
    </xdr:to>
    <xdr:sp macro="" textlink="">
      <xdr:nvSpPr>
        <xdr:cNvPr id="29787" name="Rectangle 91">
          <a:extLst>
            <a:ext uri="{FF2B5EF4-FFF2-40B4-BE49-F238E27FC236}">
              <a16:creationId xmlns:a16="http://schemas.microsoft.com/office/drawing/2014/main" id="{0048BF3C-A62E-A7EA-D522-54B76BD3EE57}"/>
            </a:ext>
          </a:extLst>
        </xdr:cNvPr>
        <xdr:cNvSpPr>
          <a:spLocks noChangeArrowheads="1"/>
        </xdr:cNvSpPr>
      </xdr:nvSpPr>
      <xdr:spPr bwMode="auto">
        <a:xfrm>
          <a:off x="1724025" y="771525"/>
          <a:ext cx="13716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9525</xdr:colOff>
      <xdr:row>3</xdr:row>
      <xdr:rowOff>152400</xdr:rowOff>
    </xdr:from>
    <xdr:to>
      <xdr:col>4</xdr:col>
      <xdr:colOff>228600</xdr:colOff>
      <xdr:row>5</xdr:row>
      <xdr:rowOff>152400</xdr:rowOff>
    </xdr:to>
    <xdr:sp macro="" textlink="">
      <xdr:nvSpPr>
        <xdr:cNvPr id="29788" name="Rectangle 92">
          <a:extLst>
            <a:ext uri="{FF2B5EF4-FFF2-40B4-BE49-F238E27FC236}">
              <a16:creationId xmlns:a16="http://schemas.microsoft.com/office/drawing/2014/main" id="{FA07040B-8532-B565-8D36-9827EB1926F5}"/>
            </a:ext>
          </a:extLst>
        </xdr:cNvPr>
        <xdr:cNvSpPr>
          <a:spLocks noChangeArrowheads="1"/>
        </xdr:cNvSpPr>
      </xdr:nvSpPr>
      <xdr:spPr bwMode="auto">
        <a:xfrm>
          <a:off x="1638300" y="828675"/>
          <a:ext cx="14382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TD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Weekly</a:t>
          </a:r>
        </a:p>
      </xdr:txBody>
    </xdr:sp>
    <xdr:clientData/>
  </xdr:twoCellAnchor>
  <xdr:oneCellAnchor>
    <xdr:from>
      <xdr:col>2</xdr:col>
      <xdr:colOff>600075</xdr:colOff>
      <xdr:row>4</xdr:row>
      <xdr:rowOff>142875</xdr:rowOff>
    </xdr:from>
    <xdr:ext cx="0" cy="215900"/>
    <xdr:sp macro="" textlink="">
      <xdr:nvSpPr>
        <xdr:cNvPr id="29789" name="Rectangle 93">
          <a:extLst>
            <a:ext uri="{FF2B5EF4-FFF2-40B4-BE49-F238E27FC236}">
              <a16:creationId xmlns:a16="http://schemas.microsoft.com/office/drawing/2014/main" id="{12689A58-7DEC-AC74-4123-6C6CA5580A50}"/>
            </a:ext>
          </a:extLst>
        </xdr:cNvPr>
        <xdr:cNvSpPr>
          <a:spLocks noChangeArrowheads="1"/>
        </xdr:cNvSpPr>
      </xdr:nvSpPr>
      <xdr:spPr bwMode="auto">
        <a:xfrm>
          <a:off x="2228850" y="981075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3</xdr:col>
      <xdr:colOff>476250</xdr:colOff>
      <xdr:row>6</xdr:row>
      <xdr:rowOff>142875</xdr:rowOff>
    </xdr:from>
    <xdr:to>
      <xdr:col>5</xdr:col>
      <xdr:colOff>171450</xdr:colOff>
      <xdr:row>13</xdr:row>
      <xdr:rowOff>76200</xdr:rowOff>
    </xdr:to>
    <xdr:grpSp>
      <xdr:nvGrpSpPr>
        <xdr:cNvPr id="29792" name="Group 96">
          <a:extLst>
            <a:ext uri="{FF2B5EF4-FFF2-40B4-BE49-F238E27FC236}">
              <a16:creationId xmlns:a16="http://schemas.microsoft.com/office/drawing/2014/main" id="{2F5ED55E-C353-41C5-11A7-B0081941AA48}"/>
            </a:ext>
          </a:extLst>
        </xdr:cNvPr>
        <xdr:cNvGrpSpPr>
          <a:grpSpLocks/>
        </xdr:cNvGrpSpPr>
      </xdr:nvGrpSpPr>
      <xdr:grpSpPr bwMode="auto">
        <a:xfrm>
          <a:off x="2711450" y="1311275"/>
          <a:ext cx="914400" cy="1089025"/>
          <a:chOff x="242" y="83"/>
          <a:chExt cx="96" cy="112"/>
        </a:xfrm>
      </xdr:grpSpPr>
      <xdr:sp macro="" textlink="">
        <xdr:nvSpPr>
          <xdr:cNvPr id="29790" name="Line 94">
            <a:extLst>
              <a:ext uri="{FF2B5EF4-FFF2-40B4-BE49-F238E27FC236}">
                <a16:creationId xmlns:a16="http://schemas.microsoft.com/office/drawing/2014/main" id="{1E366E2B-693F-5C28-0328-C421E599EB1C}"/>
              </a:ext>
            </a:extLst>
          </xdr:cNvPr>
          <xdr:cNvSpPr>
            <a:spLocks noChangeShapeType="1"/>
          </xdr:cNvSpPr>
        </xdr:nvSpPr>
        <xdr:spPr bwMode="auto">
          <a:xfrm>
            <a:off x="242" y="83"/>
            <a:ext cx="91" cy="106"/>
          </a:xfrm>
          <a:prstGeom prst="line">
            <a:avLst/>
          </a:prstGeom>
          <a:noFill/>
          <a:ln w="9525" cap="rnd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791" name="Freeform 95">
            <a:extLst>
              <a:ext uri="{FF2B5EF4-FFF2-40B4-BE49-F238E27FC236}">
                <a16:creationId xmlns:a16="http://schemas.microsoft.com/office/drawing/2014/main" id="{A1B8EE20-5E4C-7298-566A-28A837C7AD32}"/>
              </a:ext>
            </a:extLst>
          </xdr:cNvPr>
          <xdr:cNvSpPr>
            <a:spLocks/>
          </xdr:cNvSpPr>
        </xdr:nvSpPr>
        <xdr:spPr bwMode="auto">
          <a:xfrm>
            <a:off x="327" y="184"/>
            <a:ext cx="11" cy="11"/>
          </a:xfrm>
          <a:custGeom>
            <a:avLst/>
            <a:gdLst>
              <a:gd name="T0" fmla="*/ 0 w 11"/>
              <a:gd name="T1" fmla="*/ 7 h 11"/>
              <a:gd name="T2" fmla="*/ 11 w 11"/>
              <a:gd name="T3" fmla="*/ 11 h 11"/>
              <a:gd name="T4" fmla="*/ 8 w 11"/>
              <a:gd name="T5" fmla="*/ 0 h 11"/>
              <a:gd name="T6" fmla="*/ 0 w 11"/>
              <a:gd name="T7" fmla="*/ 7 h 1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1" h="11">
                <a:moveTo>
                  <a:pt x="0" y="7"/>
                </a:moveTo>
                <a:lnTo>
                  <a:pt x="11" y="11"/>
                </a:lnTo>
                <a:lnTo>
                  <a:pt x="8" y="0"/>
                </a:lnTo>
                <a:lnTo>
                  <a:pt x="0" y="7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3</xdr:col>
      <xdr:colOff>95250</xdr:colOff>
      <xdr:row>9</xdr:row>
      <xdr:rowOff>38100</xdr:rowOff>
    </xdr:from>
    <xdr:to>
      <xdr:col>4</xdr:col>
      <xdr:colOff>476250</xdr:colOff>
      <xdr:row>10</xdr:row>
      <xdr:rowOff>123825</xdr:rowOff>
    </xdr:to>
    <xdr:sp macro="" textlink="">
      <xdr:nvSpPr>
        <xdr:cNvPr id="29793" name="Rectangle 97">
          <a:extLst>
            <a:ext uri="{FF2B5EF4-FFF2-40B4-BE49-F238E27FC236}">
              <a16:creationId xmlns:a16="http://schemas.microsoft.com/office/drawing/2014/main" id="{B5538F72-56CB-7C55-488F-1337C8CAAFF3}"/>
            </a:ext>
          </a:extLst>
        </xdr:cNvPr>
        <xdr:cNvSpPr>
          <a:spLocks noChangeArrowheads="1"/>
        </xdr:cNvSpPr>
      </xdr:nvSpPr>
      <xdr:spPr bwMode="auto">
        <a:xfrm>
          <a:off x="2333625" y="1685925"/>
          <a:ext cx="9906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3</xdr:col>
      <xdr:colOff>495300</xdr:colOff>
      <xdr:row>9</xdr:row>
      <xdr:rowOff>114300</xdr:rowOff>
    </xdr:from>
    <xdr:ext cx="381000" cy="136525"/>
    <xdr:sp macro="" textlink="">
      <xdr:nvSpPr>
        <xdr:cNvPr id="29794" name="Rectangle 98">
          <a:extLst>
            <a:ext uri="{FF2B5EF4-FFF2-40B4-BE49-F238E27FC236}">
              <a16:creationId xmlns:a16="http://schemas.microsoft.com/office/drawing/2014/main" id="{2695C0E0-991F-D455-3817-C2108B1DBDBF}"/>
            </a:ext>
          </a:extLst>
        </xdr:cNvPr>
        <xdr:cNvSpPr>
          <a:spLocks noChangeArrowheads="1"/>
        </xdr:cNvSpPr>
      </xdr:nvSpPr>
      <xdr:spPr bwMode="auto">
        <a:xfrm>
          <a:off x="2733675" y="1762125"/>
          <a:ext cx="3810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Spreads</a:t>
          </a:r>
        </a:p>
      </xdr:txBody>
    </xdr:sp>
    <xdr:clientData/>
  </xdr:oneCellAnchor>
  <xdr:twoCellAnchor>
    <xdr:from>
      <xdr:col>2</xdr:col>
      <xdr:colOff>19050</xdr:colOff>
      <xdr:row>3</xdr:row>
      <xdr:rowOff>19050</xdr:rowOff>
    </xdr:from>
    <xdr:to>
      <xdr:col>4</xdr:col>
      <xdr:colOff>247650</xdr:colOff>
      <xdr:row>6</xdr:row>
      <xdr:rowOff>142875</xdr:rowOff>
    </xdr:to>
    <xdr:sp macro="" textlink="">
      <xdr:nvSpPr>
        <xdr:cNvPr id="29795" name="Rectangle 99">
          <a:extLst>
            <a:ext uri="{FF2B5EF4-FFF2-40B4-BE49-F238E27FC236}">
              <a16:creationId xmlns:a16="http://schemas.microsoft.com/office/drawing/2014/main" id="{401FCAFD-A466-597E-5BE7-46446FC56339}"/>
            </a:ext>
          </a:extLst>
        </xdr:cNvPr>
        <xdr:cNvSpPr>
          <a:spLocks noChangeArrowheads="1"/>
        </xdr:cNvSpPr>
      </xdr:nvSpPr>
      <xdr:spPr bwMode="auto">
        <a:xfrm>
          <a:off x="1647825" y="695325"/>
          <a:ext cx="1447800" cy="609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95250</xdr:colOff>
      <xdr:row>16</xdr:row>
      <xdr:rowOff>28575</xdr:rowOff>
    </xdr:from>
    <xdr:to>
      <xdr:col>10</xdr:col>
      <xdr:colOff>28575</xdr:colOff>
      <xdr:row>16</xdr:row>
      <xdr:rowOff>123825</xdr:rowOff>
    </xdr:to>
    <xdr:grpSp>
      <xdr:nvGrpSpPr>
        <xdr:cNvPr id="29796" name="Group 100">
          <a:extLst>
            <a:ext uri="{FF2B5EF4-FFF2-40B4-BE49-F238E27FC236}">
              <a16:creationId xmlns:a16="http://schemas.microsoft.com/office/drawing/2014/main" id="{F76312C2-E29F-8872-7C4E-FCC21B713AB4}"/>
            </a:ext>
          </a:extLst>
        </xdr:cNvPr>
        <xdr:cNvGrpSpPr>
          <a:grpSpLocks/>
        </xdr:cNvGrpSpPr>
      </xdr:nvGrpSpPr>
      <xdr:grpSpPr bwMode="auto">
        <a:xfrm rot="-10791041">
          <a:off x="5378450" y="2847975"/>
          <a:ext cx="1152525" cy="95250"/>
          <a:chOff x="154" y="238"/>
          <a:chExt cx="128" cy="11"/>
        </a:xfrm>
      </xdr:grpSpPr>
      <xdr:sp macro="" textlink="">
        <xdr:nvSpPr>
          <xdr:cNvPr id="29797" name="Line 101">
            <a:extLst>
              <a:ext uri="{FF2B5EF4-FFF2-40B4-BE49-F238E27FC236}">
                <a16:creationId xmlns:a16="http://schemas.microsoft.com/office/drawing/2014/main" id="{F4504E43-3764-0915-2DCA-4B5ECBEE5E4B}"/>
              </a:ext>
            </a:extLst>
          </xdr:cNvPr>
          <xdr:cNvSpPr>
            <a:spLocks noChangeShapeType="1"/>
          </xdr:cNvSpPr>
        </xdr:nvSpPr>
        <xdr:spPr bwMode="auto">
          <a:xfrm>
            <a:off x="154" y="243"/>
            <a:ext cx="120" cy="1"/>
          </a:xfrm>
          <a:prstGeom prst="line">
            <a:avLst/>
          </a:prstGeom>
          <a:noFill/>
          <a:ln w="9525" cap="rnd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798" name="Freeform 102">
            <a:extLst>
              <a:ext uri="{FF2B5EF4-FFF2-40B4-BE49-F238E27FC236}">
                <a16:creationId xmlns:a16="http://schemas.microsoft.com/office/drawing/2014/main" id="{858A292A-71BF-BE44-7E0A-0302E2EC5A6C}"/>
              </a:ext>
            </a:extLst>
          </xdr:cNvPr>
          <xdr:cNvSpPr>
            <a:spLocks/>
          </xdr:cNvSpPr>
        </xdr:nvSpPr>
        <xdr:spPr bwMode="auto">
          <a:xfrm>
            <a:off x="272" y="238"/>
            <a:ext cx="10" cy="11"/>
          </a:xfrm>
          <a:custGeom>
            <a:avLst/>
            <a:gdLst>
              <a:gd name="T0" fmla="*/ 0 w 10"/>
              <a:gd name="T1" fmla="*/ 11 h 11"/>
              <a:gd name="T2" fmla="*/ 10 w 10"/>
              <a:gd name="T3" fmla="*/ 5 h 11"/>
              <a:gd name="T4" fmla="*/ 0 w 10"/>
              <a:gd name="T5" fmla="*/ 0 h 11"/>
              <a:gd name="T6" fmla="*/ 0 w 10"/>
              <a:gd name="T7" fmla="*/ 11 h 1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0" h="11">
                <a:moveTo>
                  <a:pt x="0" y="11"/>
                </a:moveTo>
                <a:lnTo>
                  <a:pt x="10" y="5"/>
                </a:lnTo>
                <a:lnTo>
                  <a:pt x="0" y="0"/>
                </a:lnTo>
                <a:lnTo>
                  <a:pt x="0" y="1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276225</xdr:colOff>
      <xdr:row>14</xdr:row>
      <xdr:rowOff>66675</xdr:rowOff>
    </xdr:from>
    <xdr:to>
      <xdr:col>2</xdr:col>
      <xdr:colOff>238125</xdr:colOff>
      <xdr:row>18</xdr:row>
      <xdr:rowOff>28575</xdr:rowOff>
    </xdr:to>
    <xdr:sp macro="" textlink="">
      <xdr:nvSpPr>
        <xdr:cNvPr id="29799" name="Rectangle 103">
          <a:extLst>
            <a:ext uri="{FF2B5EF4-FFF2-40B4-BE49-F238E27FC236}">
              <a16:creationId xmlns:a16="http://schemas.microsoft.com/office/drawing/2014/main" id="{E7533034-BE88-164B-BDFB-66DF26D69690}"/>
            </a:ext>
          </a:extLst>
        </xdr:cNvPr>
        <xdr:cNvSpPr>
          <a:spLocks noChangeArrowheads="1"/>
        </xdr:cNvSpPr>
      </xdr:nvSpPr>
      <xdr:spPr bwMode="auto">
        <a:xfrm>
          <a:off x="276225" y="2524125"/>
          <a:ext cx="1590675" cy="609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enco/Valuation/05-08-00/00%20O&amp;M%20analysis%20-%20000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Genco/Valuation/06-19-00/99%20O&amp;M%20analysis%20-%20000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USDLibor%2007170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Monthly%20P&amp;L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2000%20Weekly%20Report%20-%200630xl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nce"/>
      <sheetName val="Consol Summary"/>
      <sheetName val="WC Summ"/>
      <sheetName val="WC MO"/>
      <sheetName val="WC YTD"/>
      <sheetName val="WH Summ"/>
      <sheetName val="WH MO"/>
      <sheetName val="WH YTD"/>
      <sheetName val="Gl Summ"/>
      <sheetName val="Gl MO"/>
      <sheetName val="Gl YTD"/>
    </sheetNames>
    <sheetDataSet>
      <sheetData sheetId="0" refreshError="1"/>
      <sheetData sheetId="1">
        <row r="22">
          <cell r="D22">
            <v>0</v>
          </cell>
          <cell r="F22">
            <v>0</v>
          </cell>
          <cell r="G22">
            <v>0</v>
          </cell>
          <cell r="H22">
            <v>0</v>
          </cell>
        </row>
        <row r="23">
          <cell r="D23">
            <v>0</v>
          </cell>
          <cell r="F23">
            <v>0</v>
          </cell>
          <cell r="G23">
            <v>0</v>
          </cell>
          <cell r="H23">
            <v>0</v>
          </cell>
        </row>
        <row r="24">
          <cell r="D24">
            <v>0</v>
          </cell>
          <cell r="F24">
            <v>0</v>
          </cell>
          <cell r="G24">
            <v>0</v>
          </cell>
          <cell r="H24">
            <v>0</v>
          </cell>
        </row>
        <row r="25">
          <cell r="D25">
            <v>0</v>
          </cell>
          <cell r="F25">
            <v>0</v>
          </cell>
          <cell r="G25">
            <v>0</v>
          </cell>
          <cell r="H25">
            <v>0</v>
          </cell>
        </row>
        <row r="26">
          <cell r="D26">
            <v>0</v>
          </cell>
          <cell r="F26">
            <v>0</v>
          </cell>
          <cell r="G26">
            <v>0</v>
          </cell>
          <cell r="H26">
            <v>0</v>
          </cell>
        </row>
        <row r="27">
          <cell r="D27">
            <v>0</v>
          </cell>
          <cell r="F27">
            <v>0</v>
          </cell>
          <cell r="G27">
            <v>0</v>
          </cell>
          <cell r="H27">
            <v>0</v>
          </cell>
        </row>
        <row r="28">
          <cell r="D28">
            <v>0</v>
          </cell>
          <cell r="F28">
            <v>0</v>
          </cell>
          <cell r="G28">
            <v>0</v>
          </cell>
          <cell r="H28">
            <v>0</v>
          </cell>
        </row>
        <row r="29">
          <cell r="D29">
            <v>0</v>
          </cell>
          <cell r="F29">
            <v>0</v>
          </cell>
          <cell r="G29">
            <v>0</v>
          </cell>
          <cell r="H29">
            <v>0</v>
          </cell>
        </row>
        <row r="30">
          <cell r="D30">
            <v>0</v>
          </cell>
          <cell r="F30">
            <v>0</v>
          </cell>
          <cell r="G30">
            <v>0</v>
          </cell>
          <cell r="H30">
            <v>0</v>
          </cell>
        </row>
        <row r="31">
          <cell r="D31">
            <v>0</v>
          </cell>
          <cell r="F31">
            <v>0</v>
          </cell>
          <cell r="G31">
            <v>0</v>
          </cell>
          <cell r="H31">
            <v>0</v>
          </cell>
        </row>
        <row r="32">
          <cell r="D32">
            <v>0</v>
          </cell>
          <cell r="F32">
            <v>0</v>
          </cell>
          <cell r="G32">
            <v>0</v>
          </cell>
          <cell r="H32">
            <v>0</v>
          </cell>
        </row>
        <row r="33">
          <cell r="D33">
            <v>0</v>
          </cell>
          <cell r="F33">
            <v>0</v>
          </cell>
          <cell r="G33">
            <v>0</v>
          </cell>
          <cell r="H33">
            <v>0</v>
          </cell>
        </row>
        <row r="34">
          <cell r="D34">
            <v>0</v>
          </cell>
          <cell r="F34">
            <v>0</v>
          </cell>
          <cell r="G34">
            <v>0</v>
          </cell>
          <cell r="H34">
            <v>0</v>
          </cell>
        </row>
        <row r="35">
          <cell r="D35">
            <v>0</v>
          </cell>
          <cell r="F35">
            <v>0</v>
          </cell>
          <cell r="G35">
            <v>0</v>
          </cell>
          <cell r="H35">
            <v>0</v>
          </cell>
        </row>
        <row r="36">
          <cell r="D36">
            <v>0</v>
          </cell>
          <cell r="F36">
            <v>0</v>
          </cell>
          <cell r="G36">
            <v>0</v>
          </cell>
          <cell r="H36">
            <v>0</v>
          </cell>
        </row>
        <row r="37">
          <cell r="D37">
            <v>0</v>
          </cell>
          <cell r="F37">
            <v>0</v>
          </cell>
          <cell r="G37">
            <v>0</v>
          </cell>
          <cell r="H37">
            <v>0</v>
          </cell>
        </row>
        <row r="38">
          <cell r="D38">
            <v>0</v>
          </cell>
          <cell r="F38">
            <v>0</v>
          </cell>
          <cell r="G38">
            <v>0</v>
          </cell>
          <cell r="H38">
            <v>0</v>
          </cell>
        </row>
        <row r="39">
          <cell r="D39">
            <v>0</v>
          </cell>
          <cell r="F39">
            <v>0</v>
          </cell>
          <cell r="G39">
            <v>0</v>
          </cell>
          <cell r="H39">
            <v>0</v>
          </cell>
        </row>
        <row r="40">
          <cell r="D40">
            <v>0</v>
          </cell>
          <cell r="F40">
            <v>0</v>
          </cell>
          <cell r="G40">
            <v>0</v>
          </cell>
          <cell r="H40">
            <v>0</v>
          </cell>
        </row>
        <row r="41">
          <cell r="D41">
            <v>0</v>
          </cell>
          <cell r="F41">
            <v>0</v>
          </cell>
          <cell r="G41">
            <v>0</v>
          </cell>
          <cell r="H41">
            <v>0</v>
          </cell>
        </row>
        <row r="43">
          <cell r="D43">
            <v>0</v>
          </cell>
          <cell r="F43">
            <v>0</v>
          </cell>
          <cell r="G43">
            <v>0</v>
          </cell>
          <cell r="H43">
            <v>0</v>
          </cell>
        </row>
        <row r="45">
          <cell r="D45">
            <v>0</v>
          </cell>
          <cell r="F45">
            <v>0</v>
          </cell>
          <cell r="G45">
            <v>0</v>
          </cell>
          <cell r="H45">
            <v>0</v>
          </cell>
        </row>
      </sheetData>
      <sheetData sheetId="2">
        <row r="11">
          <cell r="J11">
            <v>858480</v>
          </cell>
        </row>
        <row r="20">
          <cell r="J20">
            <v>0</v>
          </cell>
        </row>
        <row r="21">
          <cell r="J21">
            <v>19735</v>
          </cell>
        </row>
        <row r="23">
          <cell r="J23">
            <v>0</v>
          </cell>
        </row>
        <row r="24">
          <cell r="J24">
            <v>0</v>
          </cell>
        </row>
        <row r="25">
          <cell r="J25">
            <v>0</v>
          </cell>
        </row>
        <row r="26">
          <cell r="J26">
            <v>0</v>
          </cell>
        </row>
        <row r="28">
          <cell r="J28">
            <v>2246</v>
          </cell>
        </row>
        <row r="29">
          <cell r="J29">
            <v>11929</v>
          </cell>
        </row>
        <row r="31">
          <cell r="J31">
            <v>4667</v>
          </cell>
        </row>
        <row r="32">
          <cell r="J32">
            <v>9654</v>
          </cell>
        </row>
        <row r="33">
          <cell r="J33">
            <v>118140</v>
          </cell>
        </row>
        <row r="34">
          <cell r="J34">
            <v>458186</v>
          </cell>
        </row>
        <row r="35">
          <cell r="J35">
            <v>11000</v>
          </cell>
        </row>
        <row r="36">
          <cell r="J36">
            <v>198779</v>
          </cell>
        </row>
        <row r="38">
          <cell r="J38">
            <v>438</v>
          </cell>
        </row>
        <row r="39">
          <cell r="J39">
            <v>308000</v>
          </cell>
        </row>
        <row r="40">
          <cell r="J40">
            <v>0</v>
          </cell>
        </row>
        <row r="41">
          <cell r="J41">
            <v>10208</v>
          </cell>
        </row>
        <row r="45">
          <cell r="J45">
            <v>200000</v>
          </cell>
        </row>
        <row r="47">
          <cell r="J47">
            <v>600000</v>
          </cell>
        </row>
        <row r="52">
          <cell r="J52">
            <v>155602.5</v>
          </cell>
        </row>
        <row r="53">
          <cell r="J53">
            <v>333700</v>
          </cell>
        </row>
        <row r="54">
          <cell r="J54">
            <v>60083.333333333343</v>
          </cell>
        </row>
        <row r="55">
          <cell r="J55">
            <v>18025</v>
          </cell>
        </row>
        <row r="56">
          <cell r="J56">
            <v>0</v>
          </cell>
        </row>
        <row r="57">
          <cell r="J57">
            <v>0</v>
          </cell>
        </row>
        <row r="62">
          <cell r="J62">
            <v>0</v>
          </cell>
        </row>
        <row r="63">
          <cell r="J63">
            <v>9322568</v>
          </cell>
        </row>
        <row r="64">
          <cell r="J64">
            <v>4015032</v>
          </cell>
        </row>
        <row r="68">
          <cell r="J68">
            <v>16716472.833333334</v>
          </cell>
        </row>
      </sheetData>
      <sheetData sheetId="3" refreshError="1"/>
      <sheetData sheetId="4" refreshError="1"/>
      <sheetData sheetId="5">
        <row r="11">
          <cell r="J11">
            <v>921914</v>
          </cell>
        </row>
        <row r="20">
          <cell r="J20">
            <v>0</v>
          </cell>
        </row>
        <row r="21">
          <cell r="J21">
            <v>19745</v>
          </cell>
        </row>
        <row r="23">
          <cell r="J23">
            <v>0</v>
          </cell>
        </row>
        <row r="24">
          <cell r="J24">
            <v>106260</v>
          </cell>
        </row>
        <row r="25">
          <cell r="J25">
            <v>0</v>
          </cell>
        </row>
        <row r="26">
          <cell r="J26">
            <v>0</v>
          </cell>
        </row>
        <row r="28">
          <cell r="J28">
            <v>2246</v>
          </cell>
        </row>
        <row r="29">
          <cell r="J29">
            <v>11929</v>
          </cell>
        </row>
        <row r="31">
          <cell r="J31">
            <v>4667</v>
          </cell>
        </row>
        <row r="32">
          <cell r="J32">
            <v>9654</v>
          </cell>
        </row>
        <row r="33">
          <cell r="J33">
            <v>118140</v>
          </cell>
        </row>
        <row r="34">
          <cell r="J34">
            <v>589750</v>
          </cell>
        </row>
        <row r="35">
          <cell r="J35">
            <v>15550</v>
          </cell>
        </row>
        <row r="36">
          <cell r="J36">
            <v>101885</v>
          </cell>
        </row>
        <row r="38">
          <cell r="J38">
            <v>438</v>
          </cell>
        </row>
        <row r="39">
          <cell r="J39">
            <v>154000</v>
          </cell>
        </row>
        <row r="40">
          <cell r="J40">
            <v>0</v>
          </cell>
        </row>
        <row r="41">
          <cell r="J41">
            <v>10207</v>
          </cell>
        </row>
        <row r="45">
          <cell r="J45">
            <v>200000</v>
          </cell>
        </row>
        <row r="47">
          <cell r="J47">
            <v>600000</v>
          </cell>
        </row>
        <row r="52">
          <cell r="J52">
            <v>111362.83333333331</v>
          </cell>
        </row>
        <row r="53">
          <cell r="J53">
            <v>101637</v>
          </cell>
        </row>
        <row r="54">
          <cell r="J54">
            <v>49268.333333333336</v>
          </cell>
        </row>
        <row r="55">
          <cell r="J55">
            <v>18025</v>
          </cell>
        </row>
        <row r="56">
          <cell r="J56">
            <v>0</v>
          </cell>
        </row>
        <row r="57">
          <cell r="J57">
            <v>0</v>
          </cell>
        </row>
        <row r="62">
          <cell r="J62">
            <v>0</v>
          </cell>
        </row>
        <row r="63">
          <cell r="J63">
            <v>6096180</v>
          </cell>
        </row>
        <row r="64">
          <cell r="J64">
            <v>2676594</v>
          </cell>
        </row>
        <row r="68">
          <cell r="J68">
            <v>11919452.166666666</v>
          </cell>
        </row>
      </sheetData>
      <sheetData sheetId="6" refreshError="1"/>
      <sheetData sheetId="7" refreshError="1"/>
      <sheetData sheetId="8">
        <row r="11">
          <cell r="J11">
            <v>845041</v>
          </cell>
        </row>
        <row r="20">
          <cell r="J20">
            <v>0</v>
          </cell>
        </row>
        <row r="21">
          <cell r="J21">
            <v>19723</v>
          </cell>
        </row>
        <row r="23">
          <cell r="J23">
            <v>0</v>
          </cell>
        </row>
        <row r="24">
          <cell r="J24">
            <v>79695</v>
          </cell>
        </row>
        <row r="25">
          <cell r="J25">
            <v>0</v>
          </cell>
        </row>
        <row r="26">
          <cell r="J26">
            <v>0</v>
          </cell>
        </row>
        <row r="28">
          <cell r="J28">
            <v>2246</v>
          </cell>
        </row>
        <row r="29">
          <cell r="J29">
            <v>11929</v>
          </cell>
        </row>
        <row r="31">
          <cell r="J31">
            <v>4667</v>
          </cell>
        </row>
        <row r="32">
          <cell r="J32">
            <v>9654</v>
          </cell>
        </row>
        <row r="33">
          <cell r="J33">
            <v>118140</v>
          </cell>
        </row>
        <row r="34">
          <cell r="J34">
            <v>444047</v>
          </cell>
        </row>
        <row r="35">
          <cell r="J35">
            <v>11000</v>
          </cell>
        </row>
        <row r="36">
          <cell r="J36">
            <v>92729</v>
          </cell>
        </row>
        <row r="38">
          <cell r="J38">
            <v>438</v>
          </cell>
        </row>
        <row r="39">
          <cell r="J39">
            <v>139125</v>
          </cell>
        </row>
        <row r="40">
          <cell r="J40">
            <v>0</v>
          </cell>
        </row>
        <row r="41">
          <cell r="J41">
            <v>10208</v>
          </cell>
        </row>
        <row r="45">
          <cell r="J45">
            <v>200000</v>
          </cell>
        </row>
        <row r="47">
          <cell r="J47">
            <v>600000</v>
          </cell>
        </row>
        <row r="52">
          <cell r="J52">
            <v>120686.5</v>
          </cell>
        </row>
        <row r="53">
          <cell r="J53">
            <v>92225</v>
          </cell>
        </row>
        <row r="54">
          <cell r="J54">
            <v>49268.333333333336</v>
          </cell>
        </row>
        <row r="55">
          <cell r="J55">
            <v>18025</v>
          </cell>
        </row>
        <row r="56">
          <cell r="J56">
            <v>0</v>
          </cell>
        </row>
        <row r="57">
          <cell r="J57">
            <v>0</v>
          </cell>
        </row>
        <row r="62">
          <cell r="J62">
            <v>0</v>
          </cell>
        </row>
        <row r="63">
          <cell r="J63">
            <v>5491946</v>
          </cell>
        </row>
        <row r="64">
          <cell r="J64">
            <v>2448114</v>
          </cell>
        </row>
        <row r="68">
          <cell r="J68">
            <v>10808906.833333334</v>
          </cell>
        </row>
      </sheetData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nce"/>
      <sheetName val="Consol Summary"/>
      <sheetName val="BRN Summ"/>
      <sheetName val="BRN MO"/>
      <sheetName val="BRN YTD"/>
      <sheetName val="CAL Summ"/>
      <sheetName val="CAL MO"/>
      <sheetName val="CAL YTD"/>
      <sheetName val="NA Summ"/>
      <sheetName val="NA MO"/>
      <sheetName val="NA YTD"/>
    </sheetNames>
    <sheetDataSet>
      <sheetData sheetId="0" refreshError="1"/>
      <sheetData sheetId="1" refreshError="1"/>
      <sheetData sheetId="2">
        <row r="11">
          <cell r="J11">
            <v>0</v>
          </cell>
        </row>
        <row r="16">
          <cell r="J16">
            <v>7328</v>
          </cell>
        </row>
        <row r="20">
          <cell r="J20">
            <v>0</v>
          </cell>
        </row>
        <row r="21">
          <cell r="J21">
            <v>0</v>
          </cell>
        </row>
        <row r="22">
          <cell r="J22">
            <v>10028</v>
          </cell>
        </row>
        <row r="23">
          <cell r="J23">
            <v>3668</v>
          </cell>
        </row>
        <row r="24">
          <cell r="J24">
            <v>129514</v>
          </cell>
        </row>
        <row r="25">
          <cell r="J25">
            <v>1156</v>
          </cell>
        </row>
        <row r="26">
          <cell r="J26">
            <v>3856</v>
          </cell>
        </row>
        <row r="28">
          <cell r="J28">
            <v>9507.94</v>
          </cell>
        </row>
        <row r="29">
          <cell r="J29">
            <v>18357.72</v>
          </cell>
        </row>
        <row r="30">
          <cell r="J30">
            <v>0</v>
          </cell>
        </row>
        <row r="31">
          <cell r="J31">
            <v>9061.35</v>
          </cell>
        </row>
        <row r="32">
          <cell r="J32">
            <v>47513.43</v>
          </cell>
        </row>
        <row r="33">
          <cell r="J33">
            <v>234983.05</v>
          </cell>
        </row>
        <row r="34">
          <cell r="J34">
            <v>723929.07</v>
          </cell>
        </row>
        <row r="35">
          <cell r="J35">
            <v>73629.039999999994</v>
          </cell>
        </row>
        <row r="36">
          <cell r="J36">
            <v>359412.87</v>
          </cell>
        </row>
        <row r="38">
          <cell r="J38">
            <v>1672</v>
          </cell>
        </row>
        <row r="39">
          <cell r="J39">
            <v>235202.26</v>
          </cell>
        </row>
        <row r="40">
          <cell r="J40">
            <v>61646.83</v>
          </cell>
        </row>
        <row r="41">
          <cell r="J41">
            <v>59529</v>
          </cell>
        </row>
        <row r="45">
          <cell r="J45">
            <v>207019</v>
          </cell>
        </row>
        <row r="47">
          <cell r="J47">
            <v>1000000</v>
          </cell>
        </row>
        <row r="52">
          <cell r="J52">
            <v>284061</v>
          </cell>
        </row>
        <row r="53">
          <cell r="J53">
            <v>250000</v>
          </cell>
        </row>
        <row r="54">
          <cell r="J54">
            <v>68416.666666666672</v>
          </cell>
        </row>
        <row r="55">
          <cell r="J55">
            <v>20525</v>
          </cell>
        </row>
        <row r="56">
          <cell r="J56">
            <v>58782.5</v>
          </cell>
        </row>
        <row r="57">
          <cell r="J57">
            <v>0</v>
          </cell>
        </row>
        <row r="62">
          <cell r="J62">
            <v>0</v>
          </cell>
        </row>
        <row r="63">
          <cell r="J63">
            <v>5447002.3959462279</v>
          </cell>
        </row>
        <row r="64">
          <cell r="J64">
            <v>3805252</v>
          </cell>
        </row>
        <row r="68">
          <cell r="J68">
            <v>13131053.122612894</v>
          </cell>
        </row>
      </sheetData>
      <sheetData sheetId="3" refreshError="1"/>
      <sheetData sheetId="4" refreshError="1"/>
      <sheetData sheetId="5">
        <row r="11">
          <cell r="J11">
            <v>0</v>
          </cell>
        </row>
        <row r="16">
          <cell r="J16">
            <v>13504.04</v>
          </cell>
        </row>
        <row r="20">
          <cell r="J20">
            <v>0</v>
          </cell>
        </row>
        <row r="21">
          <cell r="J21">
            <v>1413</v>
          </cell>
        </row>
        <row r="23">
          <cell r="J23">
            <v>3811</v>
          </cell>
        </row>
        <row r="24">
          <cell r="J24">
            <v>67381</v>
          </cell>
        </row>
        <row r="25">
          <cell r="J25">
            <v>1958</v>
          </cell>
        </row>
        <row r="26">
          <cell r="J26">
            <v>3856</v>
          </cell>
        </row>
        <row r="28">
          <cell r="J28">
            <v>11323</v>
          </cell>
        </row>
        <row r="29">
          <cell r="J29">
            <v>12670.33</v>
          </cell>
        </row>
        <row r="30">
          <cell r="J30">
            <v>11</v>
          </cell>
        </row>
        <row r="31">
          <cell r="J31">
            <v>50100</v>
          </cell>
        </row>
        <row r="32">
          <cell r="J32">
            <v>50754.74</v>
          </cell>
        </row>
        <row r="33">
          <cell r="J33">
            <v>271658.25</v>
          </cell>
        </row>
        <row r="34">
          <cell r="J34">
            <v>769874.32</v>
          </cell>
        </row>
        <row r="35">
          <cell r="J35">
            <v>38773.769999999997</v>
          </cell>
        </row>
        <row r="36">
          <cell r="J36">
            <v>449134.98</v>
          </cell>
        </row>
        <row r="38">
          <cell r="J38">
            <v>1166</v>
          </cell>
        </row>
        <row r="39">
          <cell r="J39">
            <v>181947.83</v>
          </cell>
        </row>
        <row r="40">
          <cell r="J40">
            <v>0</v>
          </cell>
        </row>
        <row r="41">
          <cell r="J41">
            <v>41293.53</v>
          </cell>
        </row>
        <row r="45">
          <cell r="J45">
            <v>207019</v>
          </cell>
        </row>
        <row r="47">
          <cell r="J47">
            <v>1006000</v>
          </cell>
        </row>
        <row r="52">
          <cell r="J52">
            <v>261456</v>
          </cell>
        </row>
        <row r="53">
          <cell r="J53">
            <v>591200</v>
          </cell>
        </row>
        <row r="54">
          <cell r="J54">
            <v>68416.666666666672</v>
          </cell>
        </row>
        <row r="55">
          <cell r="J55">
            <v>20525</v>
          </cell>
        </row>
        <row r="56">
          <cell r="J56">
            <v>60533</v>
          </cell>
        </row>
        <row r="57">
          <cell r="J57">
            <v>0</v>
          </cell>
        </row>
        <row r="62">
          <cell r="J62">
            <v>0</v>
          </cell>
        </row>
        <row r="63">
          <cell r="J63">
            <v>6745353.2014422277</v>
          </cell>
        </row>
        <row r="64">
          <cell r="J64">
            <v>4590793</v>
          </cell>
        </row>
        <row r="68">
          <cell r="J68">
            <v>15521926.658108894</v>
          </cell>
        </row>
      </sheetData>
      <sheetData sheetId="6" refreshError="1"/>
      <sheetData sheetId="7" refreshError="1"/>
      <sheetData sheetId="8">
        <row r="11">
          <cell r="J11">
            <v>0</v>
          </cell>
        </row>
        <row r="16">
          <cell r="J16">
            <v>7328</v>
          </cell>
        </row>
        <row r="20">
          <cell r="J20">
            <v>0</v>
          </cell>
        </row>
        <row r="21">
          <cell r="J21">
            <v>15773.9</v>
          </cell>
        </row>
        <row r="23">
          <cell r="J23">
            <v>7618</v>
          </cell>
        </row>
        <row r="24">
          <cell r="J24">
            <v>66156</v>
          </cell>
        </row>
        <row r="25">
          <cell r="J25">
            <v>1156</v>
          </cell>
        </row>
        <row r="26">
          <cell r="J26">
            <v>11572</v>
          </cell>
        </row>
        <row r="28">
          <cell r="J28">
            <v>7917.6</v>
          </cell>
        </row>
        <row r="29">
          <cell r="J29">
            <v>28748.49</v>
          </cell>
        </row>
        <row r="30">
          <cell r="J30">
            <v>0</v>
          </cell>
        </row>
        <row r="31">
          <cell r="J31">
            <v>50147</v>
          </cell>
        </row>
        <row r="32">
          <cell r="J32">
            <v>54828.14</v>
          </cell>
        </row>
        <row r="33">
          <cell r="J33">
            <v>283341.74</v>
          </cell>
        </row>
        <row r="34">
          <cell r="J34">
            <v>1016310.71</v>
          </cell>
        </row>
        <row r="35">
          <cell r="J35">
            <v>57229.72</v>
          </cell>
        </row>
        <row r="36">
          <cell r="J36">
            <v>286787.90000000002</v>
          </cell>
        </row>
        <row r="38">
          <cell r="J38">
            <v>1208</v>
          </cell>
        </row>
        <row r="39">
          <cell r="J39">
            <v>158582.15</v>
          </cell>
        </row>
        <row r="40">
          <cell r="J40">
            <v>0</v>
          </cell>
        </row>
        <row r="41">
          <cell r="J41">
            <v>48099.39</v>
          </cell>
        </row>
        <row r="45">
          <cell r="J45">
            <v>207019</v>
          </cell>
        </row>
        <row r="47">
          <cell r="J47">
            <v>1000000</v>
          </cell>
        </row>
        <row r="52">
          <cell r="J52">
            <v>270554</v>
          </cell>
        </row>
        <row r="53">
          <cell r="J53">
            <v>488800</v>
          </cell>
        </row>
        <row r="54">
          <cell r="J54">
            <v>68416.666666666672</v>
          </cell>
        </row>
        <row r="55">
          <cell r="J55">
            <v>20525</v>
          </cell>
        </row>
        <row r="56">
          <cell r="J56">
            <v>3176.5</v>
          </cell>
        </row>
        <row r="57">
          <cell r="J57">
            <v>0</v>
          </cell>
        </row>
        <row r="62">
          <cell r="J62">
            <v>0</v>
          </cell>
        </row>
        <row r="63">
          <cell r="J63">
            <v>6706426.8651125086</v>
          </cell>
        </row>
        <row r="64">
          <cell r="J64">
            <v>4488989</v>
          </cell>
        </row>
        <row r="68">
          <cell r="J68">
            <v>15356711.771779176</v>
          </cell>
        </row>
      </sheetData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SD LIBOR Curve"/>
      <sheetName val="Data"/>
    </sheetNames>
    <sheetDataSet>
      <sheetData sheetId="0" refreshError="1"/>
      <sheetData sheetId="1">
        <row r="5">
          <cell r="H5">
            <v>6.7813534033236395E-2</v>
          </cell>
          <cell r="I5">
            <v>6.8159232050339497E-2</v>
          </cell>
          <cell r="J5">
            <v>6.8505003316823701E-2</v>
          </cell>
          <cell r="K5">
            <v>6.89014369253656E-2</v>
          </cell>
          <cell r="L5">
            <v>6.9153903658846896E-2</v>
          </cell>
          <cell r="M5">
            <v>6.9447245592345802E-2</v>
          </cell>
          <cell r="N5">
            <v>6.9791981958472707E-2</v>
          </cell>
          <cell r="O5">
            <v>7.0103356774560199E-2</v>
          </cell>
          <cell r="P5">
            <v>7.03786127886947E-2</v>
          </cell>
          <cell r="Q5">
            <v>7.0527498788155896E-2</v>
          </cell>
          <cell r="R5">
            <v>7.06813476619641E-2</v>
          </cell>
          <cell r="S5">
            <v>7.0814047805662E-2</v>
          </cell>
          <cell r="T5">
            <v>7.0920723127409199E-2</v>
          </cell>
          <cell r="U5">
            <v>7.1027398452917306E-2</v>
          </cell>
          <cell r="V5">
            <v>7.1119891560353504E-2</v>
          </cell>
          <cell r="W5">
            <v>7.1197873665046305E-2</v>
          </cell>
          <cell r="X5">
            <v>7.1273340219888404E-2</v>
          </cell>
          <cell r="Y5">
            <v>7.1349958726341103E-2</v>
          </cell>
          <cell r="Z5">
            <v>7.1424689170108899E-2</v>
          </cell>
          <cell r="AA5">
            <v>7.1492187637033994E-2</v>
          </cell>
          <cell r="AB5">
            <v>7.1547524713073199E-2</v>
          </cell>
          <cell r="AC5">
            <v>7.1572378154337798E-2</v>
          </cell>
          <cell r="AD5">
            <v>7.1598060043859102E-2</v>
          </cell>
          <cell r="AE5">
            <v>7.1620117457258797E-2</v>
          </cell>
          <cell r="AF5">
            <v>7.1638307156423095E-2</v>
          </cell>
          <cell r="AG5">
            <v>7.16564968556965E-2</v>
          </cell>
          <cell r="AH5">
            <v>7.1670477793590995E-2</v>
          </cell>
          <cell r="AI5">
            <v>7.1679725574894895E-2</v>
          </cell>
          <cell r="AJ5">
            <v>7.1688675040699798E-2</v>
          </cell>
          <cell r="AK5">
            <v>7.17037777192715E-2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A1">
            <v>36719</v>
          </cell>
        </row>
        <row r="36">
          <cell r="F36">
            <v>-116546</v>
          </cell>
          <cell r="G36">
            <v>-222911.92</v>
          </cell>
          <cell r="H36">
            <v>-222911.92</v>
          </cell>
          <cell r="I36">
            <v>5762918.8885582052</v>
          </cell>
          <cell r="J36">
            <v>14730151.689876467</v>
          </cell>
          <cell r="K36">
            <v>741789.72921605513</v>
          </cell>
          <cell r="L36">
            <v>10829.264042899002</v>
          </cell>
          <cell r="M36">
            <v>6931.5168667239996</v>
          </cell>
          <cell r="N36">
            <v>8677.23635411545</v>
          </cell>
          <cell r="O36">
            <v>20698928.484914467</v>
          </cell>
        </row>
        <row r="37">
          <cell r="F37">
            <v>-134310</v>
          </cell>
          <cell r="G37">
            <v>-32464.919999999984</v>
          </cell>
          <cell r="H37">
            <v>-32464.919999999984</v>
          </cell>
          <cell r="I37">
            <v>7163044.7453651438</v>
          </cell>
          <cell r="J37">
            <v>15507273.17006983</v>
          </cell>
          <cell r="K37">
            <v>722862.05289657298</v>
          </cell>
          <cell r="L37">
            <v>8634.8163708181801</v>
          </cell>
          <cell r="M37">
            <v>12127.760440798102</v>
          </cell>
          <cell r="N37">
            <v>14567.2483991466</v>
          </cell>
          <cell r="O37">
            <v>23229269.953542311</v>
          </cell>
        </row>
        <row r="38">
          <cell r="B38">
            <v>213762</v>
          </cell>
          <cell r="C38">
            <v>140606</v>
          </cell>
          <cell r="D38">
            <v>-308827</v>
          </cell>
          <cell r="E38">
            <v>-3246</v>
          </cell>
          <cell r="F38">
            <v>3390302</v>
          </cell>
          <cell r="G38">
            <v>-332740.30500000005</v>
          </cell>
          <cell r="H38">
            <v>-332740.30500000005</v>
          </cell>
          <cell r="I38">
            <v>6696860.6192975957</v>
          </cell>
          <cell r="J38">
            <v>17135958.688417844</v>
          </cell>
          <cell r="K38">
            <v>803810.36980072409</v>
          </cell>
          <cell r="L38">
            <v>21264.058894516802</v>
          </cell>
          <cell r="M38">
            <v>12882.342791993102</v>
          </cell>
          <cell r="N38">
            <v>23124.417359546202</v>
          </cell>
          <cell r="O38">
            <v>27461016.886562217</v>
          </cell>
        </row>
        <row r="39">
          <cell r="B39">
            <v>119526</v>
          </cell>
          <cell r="C39">
            <v>73677</v>
          </cell>
          <cell r="D39">
            <v>-30044</v>
          </cell>
          <cell r="E39">
            <v>-34523</v>
          </cell>
          <cell r="F39">
            <v>1835186</v>
          </cell>
          <cell r="G39">
            <v>187503.82</v>
          </cell>
          <cell r="H39">
            <v>187503.82</v>
          </cell>
          <cell r="I39">
            <v>7030384.65316894</v>
          </cell>
          <cell r="J39">
            <v>16370032.098728603</v>
          </cell>
          <cell r="K39">
            <v>886846.11459089012</v>
          </cell>
          <cell r="L39">
            <v>28307.820819553399</v>
          </cell>
          <cell r="M39">
            <v>16359.940598346899</v>
          </cell>
          <cell r="N39">
            <v>27879.682895223803</v>
          </cell>
          <cell r="O39">
            <v>26698639.950801559</v>
          </cell>
        </row>
        <row r="40">
          <cell r="B40">
            <v>-12977</v>
          </cell>
          <cell r="C40">
            <v>7004</v>
          </cell>
          <cell r="D40">
            <v>-1605</v>
          </cell>
          <cell r="E40">
            <v>-108792</v>
          </cell>
          <cell r="F40">
            <v>694969</v>
          </cell>
          <cell r="G40">
            <v>252192.36760000006</v>
          </cell>
          <cell r="H40">
            <v>252192.36760000006</v>
          </cell>
          <cell r="I40">
            <v>5268962.5809106734</v>
          </cell>
          <cell r="J40">
            <v>13662540.485515703</v>
          </cell>
          <cell r="K40">
            <v>584821.76590134902</v>
          </cell>
          <cell r="L40">
            <v>14435.387031666402</v>
          </cell>
          <cell r="M40">
            <v>10720.2049523436</v>
          </cell>
          <cell r="N40">
            <v>19896.431398361401</v>
          </cell>
          <cell r="O40">
            <v>20644360.590910099</v>
          </cell>
        </row>
        <row r="41">
          <cell r="G41">
            <v>-16188.922999999901</v>
          </cell>
          <cell r="H41">
            <v>-16188.922999999901</v>
          </cell>
          <cell r="I41">
            <v>8108774.1346357204</v>
          </cell>
          <cell r="J41">
            <v>18646245.116417125</v>
          </cell>
          <cell r="K41">
            <v>1155226.9474443602</v>
          </cell>
          <cell r="L41">
            <v>56923.681025832411</v>
          </cell>
          <cell r="M41">
            <v>32378.878631085503</v>
          </cell>
          <cell r="N41">
            <v>48799.283037845504</v>
          </cell>
          <cell r="O41">
            <v>28015970.195191968</v>
          </cell>
        </row>
        <row r="74">
          <cell r="B74">
            <v>118097.23969363901</v>
          </cell>
          <cell r="C74">
            <v>75127.624688097203</v>
          </cell>
          <cell r="D74">
            <v>13296.458697964201</v>
          </cell>
          <cell r="E74">
            <v>34150.063139578</v>
          </cell>
          <cell r="F74">
            <v>311268.62477143406</v>
          </cell>
          <cell r="G74">
            <v>4290174.22350726</v>
          </cell>
          <cell r="H74">
            <v>11487682.065138901</v>
          </cell>
          <cell r="I74">
            <v>12292606.9499618</v>
          </cell>
          <cell r="J74">
            <v>606194.70162214211</v>
          </cell>
          <cell r="K74">
            <v>20372.331327896201</v>
          </cell>
          <cell r="L74">
            <v>30593.712919074205</v>
          </cell>
          <cell r="M74">
            <v>23037.552186837904</v>
          </cell>
          <cell r="N74">
            <v>29302601.547654629</v>
          </cell>
        </row>
        <row r="75">
          <cell r="B75">
            <v>159908.47110475201</v>
          </cell>
          <cell r="C75">
            <v>103932.10915252801</v>
          </cell>
          <cell r="D75">
            <v>21410.912750072599</v>
          </cell>
          <cell r="E75">
            <v>34741.705038576809</v>
          </cell>
          <cell r="F75">
            <v>258699.32839999607</v>
          </cell>
          <cell r="G75">
            <v>4847616.0576464599</v>
          </cell>
          <cell r="H75">
            <v>14134228.941586802</v>
          </cell>
          <cell r="I75">
            <v>15112932.238645099</v>
          </cell>
          <cell r="J75">
            <v>607845.29163733404</v>
          </cell>
          <cell r="K75">
            <v>18366.896417589302</v>
          </cell>
          <cell r="L75">
            <v>42998.738058559604</v>
          </cell>
          <cell r="M75">
            <v>36653.051241550398</v>
          </cell>
          <cell r="N75">
            <v>35379333.741679311</v>
          </cell>
        </row>
        <row r="76">
          <cell r="B76">
            <v>107768.47801512001</v>
          </cell>
          <cell r="C76">
            <v>111670.698704533</v>
          </cell>
          <cell r="D76">
            <v>22087.931018249506</v>
          </cell>
          <cell r="E76">
            <v>49121.713815367009</v>
          </cell>
          <cell r="F76">
            <v>347887.34795540303</v>
          </cell>
          <cell r="G76">
            <v>3409577.46973634</v>
          </cell>
          <cell r="H76">
            <v>11526048.282158501</v>
          </cell>
          <cell r="I76">
            <v>12372274.50874</v>
          </cell>
          <cell r="J76">
            <v>606591.28600647708</v>
          </cell>
          <cell r="K76">
            <v>37848.172518802203</v>
          </cell>
          <cell r="L76">
            <v>32324.086384491107</v>
          </cell>
          <cell r="M76">
            <v>41155.125515613305</v>
          </cell>
          <cell r="N76">
            <v>28664355.100568894</v>
          </cell>
        </row>
        <row r="77">
          <cell r="B77">
            <v>121724.653958971</v>
          </cell>
          <cell r="C77">
            <v>125703.80981794</v>
          </cell>
          <cell r="D77">
            <v>28074.211809777004</v>
          </cell>
          <cell r="E77">
            <v>57290.017530086305</v>
          </cell>
          <cell r="F77">
            <v>385640.93327423104</v>
          </cell>
          <cell r="G77">
            <v>3608515.9585369499</v>
          </cell>
          <cell r="H77">
            <v>11971079.9497768</v>
          </cell>
          <cell r="I77">
            <v>12859083.961369902</v>
          </cell>
          <cell r="J77">
            <v>664535.08863019815</v>
          </cell>
          <cell r="K77">
            <v>46396.015551129807</v>
          </cell>
          <cell r="L77">
            <v>39253.227899618403</v>
          </cell>
          <cell r="M77">
            <v>48383.1814036613</v>
          </cell>
          <cell r="N77">
            <v>29955681.00955927</v>
          </cell>
        </row>
        <row r="78">
          <cell r="B78">
            <v>97042.696728408482</v>
          </cell>
          <cell r="C78">
            <v>101349.10410963802</v>
          </cell>
          <cell r="D78">
            <v>19423.006295329898</v>
          </cell>
          <cell r="E78">
            <v>36407.587516830907</v>
          </cell>
          <cell r="F78">
            <v>294799.35604421305</v>
          </cell>
          <cell r="G78">
            <v>2613537.3745042006</v>
          </cell>
          <cell r="H78">
            <v>9076381.0834390298</v>
          </cell>
          <cell r="I78">
            <v>9745878.9754711222</v>
          </cell>
          <cell r="J78">
            <v>440863.04917509714</v>
          </cell>
          <cell r="K78">
            <v>26941.502031128603</v>
          </cell>
          <cell r="L78">
            <v>28901.986000151104</v>
          </cell>
          <cell r="M78">
            <v>36970.182192078297</v>
          </cell>
          <cell r="N78">
            <v>22518495.903507229</v>
          </cell>
        </row>
        <row r="79">
          <cell r="B79">
            <v>181275.489751182</v>
          </cell>
          <cell r="C79">
            <v>184862.43891469899</v>
          </cell>
          <cell r="D79">
            <v>53451.285298464813</v>
          </cell>
          <cell r="E79">
            <v>102135.73264117404</v>
          </cell>
          <cell r="F79">
            <v>547507.75666919199</v>
          </cell>
          <cell r="G79">
            <v>4348111.2074353797</v>
          </cell>
          <cell r="H79">
            <v>13813343.979145702</v>
          </cell>
          <cell r="I79">
            <v>14825814.662395701</v>
          </cell>
          <cell r="J79">
            <v>871527.16915076505</v>
          </cell>
          <cell r="K79">
            <v>88103.241266663099</v>
          </cell>
          <cell r="L79">
            <v>67652.9719669388</v>
          </cell>
          <cell r="M79">
            <v>78139.188773041111</v>
          </cell>
          <cell r="N79">
            <v>35161925.123408899</v>
          </cell>
        </row>
        <row r="107">
          <cell r="B107">
            <v>100370.622287676</v>
          </cell>
          <cell r="C107">
            <v>105605.33742283902</v>
          </cell>
          <cell r="D107">
            <v>32865.071187424204</v>
          </cell>
          <cell r="E107">
            <v>75643.706795368795</v>
          </cell>
          <cell r="F107">
            <v>278596.64085481607</v>
          </cell>
          <cell r="G107">
            <v>2742391.3182232906</v>
          </cell>
          <cell r="H107">
            <v>8313684.3595178602</v>
          </cell>
          <cell r="I107">
            <v>8276578.9106731117</v>
          </cell>
          <cell r="J107">
            <v>759848.98467010912</v>
          </cell>
          <cell r="K107">
            <v>46538.876367371697</v>
          </cell>
          <cell r="L107">
            <v>51148.906032190898</v>
          </cell>
          <cell r="M107">
            <v>42341.839004084002</v>
          </cell>
          <cell r="N107">
            <v>20825614.573036142</v>
          </cell>
        </row>
        <row r="108">
          <cell r="B108">
            <v>147616.86159169604</v>
          </cell>
          <cell r="C108">
            <v>157856.50580417601</v>
          </cell>
          <cell r="D108">
            <v>51962.572819068715</v>
          </cell>
          <cell r="E108">
            <v>89575.036197369496</v>
          </cell>
          <cell r="F108">
            <v>289154.40174346598</v>
          </cell>
          <cell r="G108">
            <v>2959957.9574380703</v>
          </cell>
          <cell r="H108">
            <v>10106017.815277601</v>
          </cell>
          <cell r="I108">
            <v>10062821.206163701</v>
          </cell>
          <cell r="J108">
            <v>801495.01582373015</v>
          </cell>
          <cell r="K108">
            <v>47538.135481846803</v>
          </cell>
          <cell r="L108">
            <v>68885.087209098303</v>
          </cell>
          <cell r="M108">
            <v>61024.883609273304</v>
          </cell>
          <cell r="N108">
            <v>24843905.479159094</v>
          </cell>
        </row>
        <row r="109">
          <cell r="B109">
            <v>115551.03397138101</v>
          </cell>
          <cell r="C109">
            <v>117210.64348281203</v>
          </cell>
          <cell r="D109">
            <v>22264.156469305406</v>
          </cell>
          <cell r="E109">
            <v>54316.184445387808</v>
          </cell>
          <cell r="F109">
            <v>283397.14235075109</v>
          </cell>
          <cell r="G109">
            <v>2680220.3220623801</v>
          </cell>
          <cell r="H109">
            <v>8406132.1628815401</v>
          </cell>
          <cell r="I109">
            <v>8355857.3298396617</v>
          </cell>
          <cell r="J109">
            <v>712820.17829494597</v>
          </cell>
          <cell r="K109">
            <v>69975.618745734901</v>
          </cell>
          <cell r="L109">
            <v>50487.407379565215</v>
          </cell>
          <cell r="M109">
            <v>67445.973903160222</v>
          </cell>
          <cell r="N109">
            <v>20935678.153826624</v>
          </cell>
        </row>
        <row r="110">
          <cell r="B110">
            <v>129483.94769936502</v>
          </cell>
          <cell r="C110">
            <v>130926.44763588204</v>
          </cell>
          <cell r="D110">
            <v>27790.697353250805</v>
          </cell>
          <cell r="E110">
            <v>61876.496992808701</v>
          </cell>
          <cell r="F110">
            <v>308245.67666939</v>
          </cell>
          <cell r="G110">
            <v>2818554.3213801403</v>
          </cell>
          <cell r="H110">
            <v>8727366.4771968313</v>
          </cell>
          <cell r="I110">
            <v>8678542.991906831</v>
          </cell>
          <cell r="J110">
            <v>764698.48983762797</v>
          </cell>
          <cell r="K110">
            <v>80918.549985491409</v>
          </cell>
          <cell r="L110">
            <v>59330.970708422501</v>
          </cell>
          <cell r="M110">
            <v>77127.242792089295</v>
          </cell>
          <cell r="N110">
            <v>21864862.310158126</v>
          </cell>
        </row>
        <row r="111">
          <cell r="B111">
            <v>105826.50325322401</v>
          </cell>
          <cell r="C111">
            <v>107937.094178618</v>
          </cell>
          <cell r="D111">
            <v>20252.208050689398</v>
          </cell>
          <cell r="E111">
            <v>41338.865933325498</v>
          </cell>
          <cell r="F111">
            <v>242409.19467122303</v>
          </cell>
          <cell r="G111">
            <v>2062729.9661031303</v>
          </cell>
          <cell r="H111">
            <v>6611927.2374250498</v>
          </cell>
          <cell r="I111">
            <v>6571662.3348685298</v>
          </cell>
          <cell r="J111">
            <v>530268.93634832103</v>
          </cell>
          <cell r="K111">
            <v>53394.509471693607</v>
          </cell>
          <cell r="L111">
            <v>46035.682960489401</v>
          </cell>
          <cell r="M111">
            <v>61705.036431407498</v>
          </cell>
          <cell r="N111">
            <v>16455487.569695702</v>
          </cell>
        </row>
        <row r="112">
          <cell r="B112">
            <v>187628.89259524402</v>
          </cell>
          <cell r="C112">
            <v>187724.91176481303</v>
          </cell>
          <cell r="D112">
            <v>49986.981817628308</v>
          </cell>
          <cell r="E112">
            <v>104833.40393052601</v>
          </cell>
          <cell r="F112">
            <v>431209.41724710399</v>
          </cell>
          <cell r="G112">
            <v>3371267.6645139405</v>
          </cell>
          <cell r="H112">
            <v>10082780.511835402</v>
          </cell>
          <cell r="I112">
            <v>10027521.350761702</v>
          </cell>
          <cell r="J112">
            <v>966392.11457784404</v>
          </cell>
          <cell r="K112">
            <v>136465.856186586</v>
          </cell>
          <cell r="L112">
            <v>94503.207320110916</v>
          </cell>
          <cell r="M112">
            <v>116361.90433533002</v>
          </cell>
          <cell r="N112">
            <v>25756676.216886234</v>
          </cell>
        </row>
      </sheetData>
      <sheetData sheetId="1" refreshError="1"/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NA Mquip"/>
      <sheetName val="EECC"/>
      <sheetName val="To Update"/>
      <sheetName val="Summary"/>
      <sheetName val="Wilton"/>
      <sheetName val="Calvert City"/>
      <sheetName val="Gleason"/>
      <sheetName val="Wheatland"/>
      <sheetName val="Wilton - Nepco Scope Changes"/>
      <sheetName val="Gleason-Nepco Scope Changes"/>
      <sheetName val="Wheatland -Nepco Scope Changes"/>
      <sheetName val="Nepco Summ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01">
          <cell r="BL201">
            <v>261174053.29869202</v>
          </cell>
          <cell r="BR201">
            <v>272291701.56487066</v>
          </cell>
        </row>
      </sheetData>
      <sheetData sheetId="6" refreshError="1"/>
      <sheetData sheetId="7">
        <row r="225">
          <cell r="BN225">
            <v>167843447.64366749</v>
          </cell>
          <cell r="BT225">
            <v>177623261.86366749</v>
          </cell>
        </row>
      </sheetData>
      <sheetData sheetId="8">
        <row r="200">
          <cell r="BL200">
            <v>151379878.83029521</v>
          </cell>
          <cell r="BR200">
            <v>162894802.14029518</v>
          </cell>
        </row>
      </sheetData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V132"/>
  <sheetViews>
    <sheetView tabSelected="1" zoomScale="75" zoomScaleNormal="75" workbookViewId="0">
      <selection activeCell="A11" sqref="A11"/>
    </sheetView>
  </sheetViews>
  <sheetFormatPr defaultRowHeight="12.75"/>
  <cols>
    <col min="1" max="1" width="53.28515625" style="10" customWidth="1"/>
    <col min="2" max="2" width="21.28515625" style="10" bestFit="1" customWidth="1"/>
    <col min="3" max="3" width="19" style="10" customWidth="1"/>
    <col min="4" max="4" width="14.42578125" style="10" customWidth="1"/>
    <col min="5" max="5" width="16.7109375" style="10" customWidth="1"/>
    <col min="6" max="8" width="14.42578125" style="10" customWidth="1"/>
    <col min="9" max="9" width="13.7109375" style="10" customWidth="1"/>
    <col min="10" max="10" width="44.5703125" style="10" bestFit="1" customWidth="1"/>
    <col min="11" max="12" width="14.42578125" style="10" customWidth="1"/>
    <col min="13" max="14" width="13.85546875" style="10" customWidth="1"/>
    <col min="15" max="17" width="14.42578125" style="10" customWidth="1"/>
    <col min="18" max="18" width="5.7109375" style="10" customWidth="1"/>
    <col min="19" max="19" width="35.7109375" style="10" customWidth="1"/>
    <col min="20" max="20" width="15.7109375" style="10" customWidth="1"/>
    <col min="21" max="21" width="5.7109375" style="5" customWidth="1"/>
    <col min="22" max="23" width="20.7109375" style="10" customWidth="1"/>
    <col min="24" max="35" width="12.85546875" style="10" customWidth="1"/>
    <col min="36" max="43" width="12" style="10" customWidth="1"/>
    <col min="44" max="44" width="9.140625" style="10"/>
    <col min="45" max="47" width="10" style="10" customWidth="1"/>
    <col min="48" max="48" width="12" style="10" customWidth="1"/>
    <col min="49" max="49" width="17.5703125" style="10" customWidth="1"/>
    <col min="50" max="50" width="22.42578125" style="10" customWidth="1"/>
    <col min="51" max="51" width="19" style="10" customWidth="1"/>
    <col min="52" max="52" width="10.28515625" style="10" customWidth="1"/>
    <col min="53" max="59" width="13.140625" style="10" customWidth="1"/>
    <col min="60" max="72" width="13.140625" style="5" customWidth="1"/>
    <col min="73" max="73" width="9.140625" style="5"/>
    <col min="74" max="83" width="10" style="5" customWidth="1"/>
    <col min="84" max="84" width="9.140625" style="5"/>
    <col min="85" max="90" width="10" style="5" customWidth="1"/>
    <col min="91" max="91" width="9.140625" style="5"/>
    <col min="92" max="97" width="10" style="5" customWidth="1"/>
    <col min="98" max="16384" width="9.140625" style="5"/>
  </cols>
  <sheetData>
    <row r="1" spans="1:48" ht="13.5" customHeight="1">
      <c r="A1" s="160"/>
      <c r="R1" s="83"/>
      <c r="AV1" s="83"/>
    </row>
    <row r="2" spans="1:48" ht="20.25">
      <c r="A2" s="14" t="s">
        <v>67</v>
      </c>
      <c r="C2" s="4"/>
      <c r="D2" s="4"/>
    </row>
    <row r="3" spans="1:48">
      <c r="C3" s="4"/>
      <c r="D3" s="4"/>
    </row>
    <row r="4" spans="1:48" ht="20.25">
      <c r="A4" s="153" t="s">
        <v>231</v>
      </c>
      <c r="B4" s="153" t="s">
        <v>232</v>
      </c>
      <c r="C4" s="270">
        <v>36724</v>
      </c>
    </row>
    <row r="5" spans="1:48" ht="13.5" thickBot="1">
      <c r="C5" s="157"/>
      <c r="I5" s="78"/>
    </row>
    <row r="6" spans="1:48" ht="15.75">
      <c r="A6" s="89" t="s">
        <v>227</v>
      </c>
      <c r="B6" s="90"/>
      <c r="C6" s="90"/>
      <c r="D6" s="90"/>
      <c r="E6" s="16"/>
      <c r="F6" s="16"/>
      <c r="G6" s="16"/>
      <c r="H6" s="17"/>
      <c r="I6" s="78"/>
      <c r="J6" s="89" t="s">
        <v>53</v>
      </c>
      <c r="K6" s="105"/>
      <c r="L6" s="105"/>
      <c r="M6" s="105"/>
      <c r="N6" s="105"/>
      <c r="O6" s="105"/>
      <c r="P6" s="105"/>
      <c r="Q6" s="287"/>
      <c r="R6" s="156"/>
    </row>
    <row r="7" spans="1:48" ht="15.75">
      <c r="A7" s="91"/>
      <c r="B7" s="329"/>
      <c r="C7" s="329"/>
      <c r="D7" s="329"/>
      <c r="E7" s="329"/>
      <c r="F7" s="329"/>
      <c r="G7" s="329"/>
      <c r="H7" s="331"/>
      <c r="I7" s="78"/>
      <c r="J7" s="19"/>
      <c r="K7" s="92">
        <v>2000</v>
      </c>
      <c r="L7" s="92">
        <v>2001</v>
      </c>
      <c r="M7" s="92">
        <v>2002</v>
      </c>
      <c r="N7" s="92"/>
      <c r="O7" s="92"/>
      <c r="P7" s="93"/>
      <c r="Q7" s="97"/>
      <c r="R7" s="156"/>
    </row>
    <row r="8" spans="1:48" ht="15.75">
      <c r="A8" s="327" t="s">
        <v>51</v>
      </c>
      <c r="B8" s="330"/>
      <c r="C8" s="11"/>
      <c r="D8" s="328" t="s">
        <v>52</v>
      </c>
      <c r="E8" s="329"/>
      <c r="F8" s="11"/>
      <c r="G8" s="11"/>
      <c r="H8" s="332"/>
      <c r="I8"/>
      <c r="J8" s="96" t="s">
        <v>54</v>
      </c>
      <c r="K8" s="104">
        <f>Consolidated!C22</f>
        <v>119506.82800292301</v>
      </c>
      <c r="L8" s="104">
        <f>Consolidated!D22</f>
        <v>170350.18584220932</v>
      </c>
      <c r="M8" s="104">
        <f>Consolidated!E22</f>
        <v>125699.02073784437</v>
      </c>
      <c r="N8" s="104"/>
      <c r="O8" s="104"/>
      <c r="P8" s="93"/>
      <c r="Q8" s="97"/>
      <c r="R8" s="156"/>
    </row>
    <row r="9" spans="1:48" ht="15.75">
      <c r="A9" s="94" t="s">
        <v>228</v>
      </c>
      <c r="B9" s="149">
        <f>Depreciation!B64</f>
        <v>431600.16100000008</v>
      </c>
      <c r="C9" s="95"/>
      <c r="D9" s="95" t="s">
        <v>230</v>
      </c>
      <c r="E9" s="329"/>
      <c r="F9" s="329"/>
      <c r="G9" s="11"/>
      <c r="H9" s="333">
        <f>Depreciation!B65</f>
        <v>612809.76556883333</v>
      </c>
      <c r="I9"/>
      <c r="J9" s="96"/>
      <c r="K9" s="158"/>
      <c r="L9" s="103"/>
      <c r="M9" s="151"/>
      <c r="N9" s="93"/>
      <c r="O9" s="93"/>
      <c r="P9" s="93"/>
      <c r="Q9" s="97"/>
      <c r="R9" s="156"/>
    </row>
    <row r="10" spans="1:48" ht="15.75">
      <c r="A10" s="96" t="str">
        <f>CONCATENATE("$/kW @ ISO MW of ",SUM(Assumptions!B9:D9)," MW")</f>
        <v>$/kW @ ISO MW of 1381 MW</v>
      </c>
      <c r="B10" s="149">
        <f>B9/SUM(Assumptions!B9:D9)</f>
        <v>312.5272708182477</v>
      </c>
      <c r="C10" s="95"/>
      <c r="D10" s="93" t="str">
        <f>CONCATENATE("$/kW @ ISO MW of ",SUM(Assumptions!F9:H9)," MW")</f>
        <v>$/kW @ ISO MW of 1686 MW</v>
      </c>
      <c r="E10" s="329"/>
      <c r="F10" s="329"/>
      <c r="G10" s="11"/>
      <c r="H10" s="333">
        <f>H9/SUM(Assumptions!F9:H9)</f>
        <v>363.46961184391063</v>
      </c>
      <c r="I10"/>
      <c r="J10" s="96"/>
      <c r="K10" s="165" t="s">
        <v>3</v>
      </c>
      <c r="L10" s="165" t="s">
        <v>4</v>
      </c>
      <c r="M10" s="165" t="s">
        <v>5</v>
      </c>
      <c r="N10" s="165" t="s">
        <v>34</v>
      </c>
      <c r="O10" s="165" t="s">
        <v>6</v>
      </c>
      <c r="P10" s="165" t="s">
        <v>7</v>
      </c>
      <c r="Q10" s="166" t="s">
        <v>43</v>
      </c>
      <c r="R10" s="156"/>
      <c r="S10" s="165" t="s">
        <v>332</v>
      </c>
      <c r="T10" s="165" t="s">
        <v>183</v>
      </c>
      <c r="U10" s="165"/>
      <c r="V10" s="165" t="s">
        <v>333</v>
      </c>
      <c r="W10" s="165" t="s">
        <v>334</v>
      </c>
      <c r="X10" s="165" t="s">
        <v>183</v>
      </c>
    </row>
    <row r="11" spans="1:48" ht="16.5" thickBot="1">
      <c r="A11" s="94" t="s">
        <v>313</v>
      </c>
      <c r="B11" s="149">
        <f>Depreciation!D64</f>
        <v>417686.7731897331</v>
      </c>
      <c r="C11" s="329"/>
      <c r="D11" s="93" t="s">
        <v>335</v>
      </c>
      <c r="E11" s="11"/>
      <c r="F11" s="11"/>
      <c r="G11" s="11"/>
      <c r="H11" s="358">
        <f>SUM([5]Wilton!$BL$201,[5]Gleason!$BN$225,[5]Wheatland!$BL$200)/1000</f>
        <v>580397.37977265473</v>
      </c>
      <c r="I11"/>
      <c r="J11" s="341" t="s">
        <v>45</v>
      </c>
      <c r="K11" s="104">
        <f>Brownsville!B32</f>
        <v>55734.093163346974</v>
      </c>
      <c r="L11" s="104">
        <f>Caledonia!B32</f>
        <v>53925.194817611737</v>
      </c>
      <c r="M11" s="104">
        <f>'New Albany'!B32</f>
        <v>39494.563349186326</v>
      </c>
      <c r="N11" s="104">
        <f>Gleason!B32</f>
        <v>63871.185200944907</v>
      </c>
      <c r="O11" s="104">
        <f>Wheatland!B32</f>
        <v>47902.843038790576</v>
      </c>
      <c r="P11" s="104">
        <f>Wilton!B32</f>
        <v>57126.222162075988</v>
      </c>
      <c r="Q11" s="340">
        <f>Consolidated!B32</f>
        <v>318054.10173195647</v>
      </c>
      <c r="R11" s="156"/>
      <c r="S11" s="426"/>
    </row>
    <row r="12" spans="1:48" ht="16.5" thickBot="1">
      <c r="A12" s="94"/>
      <c r="B12" s="329"/>
      <c r="C12" s="95"/>
      <c r="D12" s="334"/>
      <c r="E12" s="329"/>
      <c r="F12" s="329"/>
      <c r="G12" s="11"/>
      <c r="H12" s="331"/>
      <c r="I12"/>
      <c r="J12" s="341" t="s">
        <v>44</v>
      </c>
      <c r="K12" s="104">
        <f>Brownsville!B40</f>
        <v>157389.45416494092</v>
      </c>
      <c r="L12" s="104">
        <f>Caledonia!B40</f>
        <v>156820.25534361537</v>
      </c>
      <c r="M12" s="104">
        <f>'New Albany'!B40</f>
        <v>120281.64902321729</v>
      </c>
      <c r="N12" s="104">
        <f>Gleason!B40</f>
        <v>173997.82628600503</v>
      </c>
      <c r="O12" s="104">
        <f>Wheatland!B40</f>
        <v>151830.98650180228</v>
      </c>
      <c r="P12" s="104">
        <f>Wilton!B40</f>
        <v>191427.00397312493</v>
      </c>
      <c r="Q12" s="340">
        <f>Consolidated!B40</f>
        <v>951747.17529270588</v>
      </c>
      <c r="R12" s="156"/>
      <c r="S12" s="429">
        <v>939203.33819658938</v>
      </c>
      <c r="T12" s="427">
        <f>Q12-S12</f>
        <v>12543.837096116506</v>
      </c>
      <c r="U12" s="426"/>
      <c r="V12" s="428">
        <v>932385.14858984237</v>
      </c>
      <c r="W12" s="428">
        <f>B27</f>
        <v>951214.25877488742</v>
      </c>
      <c r="X12" s="427">
        <f>W12-V12</f>
        <v>18829.11018504505</v>
      </c>
    </row>
    <row r="13" spans="1:48" ht="15.75">
      <c r="A13" s="327" t="s">
        <v>229</v>
      </c>
      <c r="B13" s="149">
        <f>SUM(B9,H9)</f>
        <v>1044409.9265688334</v>
      </c>
      <c r="C13" s="95"/>
      <c r="D13" s="95"/>
      <c r="E13" s="329"/>
      <c r="F13" s="329"/>
      <c r="G13" s="329"/>
      <c r="H13" s="430"/>
      <c r="I13" s="78"/>
      <c r="J13" s="19"/>
      <c r="K13" s="11"/>
      <c r="L13" s="11"/>
      <c r="M13" s="11"/>
      <c r="N13" s="11"/>
      <c r="O13" s="11"/>
      <c r="P13" s="11"/>
      <c r="Q13" s="18"/>
      <c r="R13" s="156"/>
    </row>
    <row r="14" spans="1:48" ht="16.5" thickBot="1">
      <c r="A14" s="98" t="str">
        <f>CONCATENATE("$/kW @ ISO MW of ",Assumptions!J9," MW")</f>
        <v>$/kW @ ISO MW of 3067 MW</v>
      </c>
      <c r="B14" s="150">
        <f>B13/Assumptions!J9</f>
        <v>340.53144002896425</v>
      </c>
      <c r="C14" s="335"/>
      <c r="D14" s="335"/>
      <c r="E14" s="336"/>
      <c r="F14" s="336"/>
      <c r="G14" s="336"/>
      <c r="H14" s="337"/>
      <c r="I14" s="78"/>
      <c r="J14" s="96" t="s">
        <v>180</v>
      </c>
      <c r="K14" s="289">
        <f t="array" ref="K14:K16">TRANSPOSE(B104:D104)</f>
        <v>5.8006413512354094</v>
      </c>
      <c r="L14" s="289">
        <f t="array" ref="L14:L16">TRANSPOSE(B105:D105)</f>
        <v>5.9235371678144908</v>
      </c>
      <c r="M14" s="289">
        <f t="array" ref="M14:M16">TRANSPOSE(B106:D106)</f>
        <v>5.3959571868430931</v>
      </c>
      <c r="N14" s="289">
        <f t="array" ref="N14:N16">TRANSPOSE(B102:D102)</f>
        <v>9.5221680324631919</v>
      </c>
      <c r="O14" s="289">
        <f t="array" ref="O14:O16">TRANSPOSE(B101:D101)</f>
        <v>6.4156572300448227</v>
      </c>
      <c r="P14" s="289">
        <f t="array" ref="P14:P16">TRANSPOSE(B103:D103)</f>
        <v>5.553000123332029</v>
      </c>
      <c r="Q14" s="290">
        <f t="array" ref="Q14:Q16">TRANSPOSE(B107:D107)</f>
        <v>6.267150718777537</v>
      </c>
      <c r="R14" s="156"/>
    </row>
    <row r="15" spans="1:48" ht="15.75">
      <c r="A15" s="95"/>
      <c r="B15" s="149"/>
      <c r="C15" s="11"/>
      <c r="D15" s="11"/>
      <c r="E15" s="11"/>
      <c r="F15" s="11"/>
      <c r="G15" s="11"/>
      <c r="H15" s="11"/>
      <c r="I15" s="78"/>
      <c r="J15" s="96" t="s">
        <v>181</v>
      </c>
      <c r="K15" s="289">
        <v>6.9578067579820084</v>
      </c>
      <c r="L15" s="289">
        <v>6.6106604234080804</v>
      </c>
      <c r="M15" s="289">
        <v>6.2902725030333935</v>
      </c>
      <c r="N15" s="289">
        <v>7.4124917330525628</v>
      </c>
      <c r="O15" s="289">
        <v>6.5957323756907718</v>
      </c>
      <c r="P15" s="289">
        <v>6.1253995328074042</v>
      </c>
      <c r="Q15" s="290">
        <v>6.6578224993744666</v>
      </c>
      <c r="R15" s="156"/>
    </row>
    <row r="16" spans="1:48" ht="16.5" thickBot="1">
      <c r="I16" s="78"/>
      <c r="J16" s="98" t="s">
        <v>182</v>
      </c>
      <c r="K16" s="291">
        <v>5.4452586770808056</v>
      </c>
      <c r="L16" s="291">
        <v>5.1768475542567733</v>
      </c>
      <c r="M16" s="291">
        <v>4.9284138502463319</v>
      </c>
      <c r="N16" s="291">
        <v>5.8219254679067216</v>
      </c>
      <c r="O16" s="291">
        <v>5.0269067701403136</v>
      </c>
      <c r="P16" s="291">
        <v>4.612371293277346</v>
      </c>
      <c r="Q16" s="292">
        <v>5.1547685867320405</v>
      </c>
      <c r="R16" s="156"/>
    </row>
    <row r="17" spans="1:23" ht="15.75">
      <c r="A17" s="89" t="s">
        <v>55</v>
      </c>
      <c r="B17" s="255"/>
      <c r="C17" s="16"/>
      <c r="D17" s="85"/>
      <c r="E17" s="16"/>
      <c r="F17" s="16"/>
      <c r="G17" s="16"/>
      <c r="H17" s="163"/>
      <c r="I17" s="78"/>
      <c r="K17" s="155"/>
      <c r="L17" s="155"/>
      <c r="M17" s="155"/>
      <c r="N17" s="238"/>
      <c r="O17" s="238"/>
      <c r="P17" s="238"/>
      <c r="Q17" s="238"/>
      <c r="R17" s="156"/>
    </row>
    <row r="18" spans="1:23" ht="15.75">
      <c r="A18" s="19"/>
      <c r="B18" s="165" t="s">
        <v>40</v>
      </c>
      <c r="C18" s="11"/>
      <c r="D18" s="165" t="s">
        <v>41</v>
      </c>
      <c r="E18" s="11"/>
      <c r="F18" s="165" t="s">
        <v>11</v>
      </c>
      <c r="G18" s="21"/>
      <c r="H18" s="159"/>
      <c r="I18" s="78"/>
      <c r="R18" s="156"/>
    </row>
    <row r="19" spans="1:23" ht="15.75">
      <c r="A19" s="100" t="s">
        <v>56</v>
      </c>
      <c r="B19" s="170">
        <v>0.5</v>
      </c>
      <c r="C19" s="11"/>
      <c r="D19" s="171">
        <f>1-B19</f>
        <v>0.5</v>
      </c>
      <c r="E19" s="11"/>
      <c r="F19" s="171">
        <f>SUM(B19:D19)</f>
        <v>1</v>
      </c>
      <c r="G19" s="11"/>
      <c r="H19" s="18"/>
      <c r="I19" s="78"/>
      <c r="R19" s="156"/>
    </row>
    <row r="20" spans="1:23" ht="15.75">
      <c r="A20" s="100" t="s">
        <v>13</v>
      </c>
      <c r="B20" s="101">
        <f>B19*B13</f>
        <v>522204.96328441671</v>
      </c>
      <c r="C20" s="11"/>
      <c r="D20" s="101">
        <f>D19*B13</f>
        <v>522204.96328441671</v>
      </c>
      <c r="E20" s="11"/>
      <c r="F20" s="101">
        <f>SUM(B20:D20)</f>
        <v>1044409.9265688334</v>
      </c>
      <c r="G20" s="86"/>
      <c r="H20" s="164"/>
      <c r="I20" s="78"/>
      <c r="R20" s="156"/>
    </row>
    <row r="21" spans="1:23" ht="15.75">
      <c r="A21" s="19"/>
      <c r="B21" s="11"/>
      <c r="C21" s="11"/>
      <c r="D21" s="11"/>
      <c r="E21" s="11"/>
      <c r="F21" s="11"/>
      <c r="G21" s="11"/>
      <c r="H21" s="159"/>
      <c r="I21" s="78"/>
      <c r="R21" s="156"/>
    </row>
    <row r="22" spans="1:23" ht="15.75">
      <c r="A22" s="99" t="s">
        <v>57</v>
      </c>
      <c r="B22" s="11"/>
      <c r="C22" s="11"/>
      <c r="D22" s="11"/>
      <c r="E22" s="11"/>
      <c r="F22" s="11"/>
      <c r="G22" s="11"/>
      <c r="H22" s="18"/>
      <c r="I22" s="78"/>
      <c r="R22" s="156"/>
    </row>
    <row r="23" spans="1:23" ht="15.75">
      <c r="A23" s="96" t="s">
        <v>58</v>
      </c>
      <c r="B23" s="271">
        <v>6.0900000000000003E-2</v>
      </c>
      <c r="C23" s="275" t="s">
        <v>327</v>
      </c>
      <c r="D23" s="5"/>
      <c r="E23" s="147"/>
      <c r="F23" s="11"/>
      <c r="G23" s="11"/>
      <c r="H23" s="18"/>
      <c r="I23" s="78"/>
      <c r="R23" s="156"/>
      <c r="S23" s="22"/>
      <c r="T23" s="22"/>
      <c r="U23" s="363"/>
      <c r="V23" s="22"/>
      <c r="W23" s="22"/>
    </row>
    <row r="24" spans="1:23" ht="15.75">
      <c r="A24" s="96" t="s">
        <v>14</v>
      </c>
      <c r="B24" s="272">
        <f>AVERAGE(370.08,177.73,324.29)/10000</f>
        <v>2.9069999999999999E-2</v>
      </c>
      <c r="C24" s="275" t="s">
        <v>327</v>
      </c>
      <c r="D24" s="5"/>
      <c r="E24" s="148"/>
      <c r="F24" s="11"/>
      <c r="G24" s="11"/>
      <c r="H24" s="18"/>
      <c r="I24" s="78"/>
      <c r="R24" s="156"/>
    </row>
    <row r="25" spans="1:23" ht="15.75">
      <c r="A25" s="100" t="s">
        <v>15</v>
      </c>
      <c r="B25" s="102">
        <f>SUM(B23:B24)</f>
        <v>8.9969999999999994E-2</v>
      </c>
      <c r="C25" s="11"/>
      <c r="D25" s="162">
        <v>0.2</v>
      </c>
      <c r="E25" s="11"/>
      <c r="F25" s="338">
        <f>SUMPRODUCT(B25:D25,B20:D20)/B13</f>
        <v>0.144985</v>
      </c>
      <c r="G25" s="339" t="s">
        <v>42</v>
      </c>
      <c r="H25" s="18"/>
      <c r="I25" s="78"/>
      <c r="R25" s="156"/>
    </row>
    <row r="26" spans="1:23" ht="15.75">
      <c r="A26" s="19"/>
      <c r="B26" s="101"/>
      <c r="C26" s="11"/>
      <c r="D26" s="11"/>
      <c r="E26" s="11"/>
      <c r="F26" s="11"/>
      <c r="G26" s="11"/>
      <c r="H26" s="18"/>
      <c r="I26" s="78"/>
      <c r="R26" s="156"/>
    </row>
    <row r="27" spans="1:23" ht="15.75">
      <c r="A27" s="96" t="s">
        <v>212</v>
      </c>
      <c r="B27" s="101">
        <f>Depreciation!G66</f>
        <v>951214.25877488742</v>
      </c>
      <c r="C27" s="11"/>
      <c r="D27" s="11"/>
      <c r="E27" s="11"/>
      <c r="F27" s="11"/>
      <c r="G27" s="11"/>
      <c r="H27" s="18"/>
      <c r="I27" s="78"/>
      <c r="R27" s="156"/>
    </row>
    <row r="28" spans="1:23" ht="16.5" thickBot="1">
      <c r="A28" s="161" t="s">
        <v>68</v>
      </c>
      <c r="B28" s="234">
        <f>B27/Assumptions!J9</f>
        <v>310.14485124711035</v>
      </c>
      <c r="C28" s="286" t="str">
        <f>CONCATENATE("(Year 3 Book Value / ISO MW of ",Assumptions!J9," MW)")</f>
        <v>(Year 3 Book Value / ISO MW of 3067 MW)</v>
      </c>
      <c r="D28" s="20"/>
      <c r="E28" s="20"/>
      <c r="F28" s="20"/>
      <c r="G28" s="20"/>
      <c r="H28" s="84"/>
      <c r="I28" s="78"/>
      <c r="R28" s="156"/>
    </row>
    <row r="29" spans="1:23" ht="15.75">
      <c r="I29" s="78"/>
      <c r="R29" s="156"/>
    </row>
    <row r="30" spans="1:23" ht="15.75">
      <c r="I30" s="78"/>
      <c r="R30" s="156"/>
    </row>
    <row r="31" spans="1:23" ht="15.75">
      <c r="I31" s="78"/>
      <c r="R31" s="156"/>
    </row>
    <row r="32" spans="1:23" ht="15.75">
      <c r="I32" s="78"/>
      <c r="R32" s="156"/>
    </row>
    <row r="33" spans="6:18" ht="15.75">
      <c r="I33" s="78"/>
      <c r="R33" s="156"/>
    </row>
    <row r="34" spans="6:18" ht="15.75">
      <c r="I34" s="78"/>
      <c r="R34" s="156"/>
    </row>
    <row r="35" spans="6:18" ht="15.75">
      <c r="I35" s="78"/>
      <c r="R35" s="156"/>
    </row>
    <row r="36" spans="6:18" ht="15.75">
      <c r="I36" s="78"/>
      <c r="R36" s="156"/>
    </row>
    <row r="37" spans="6:18" ht="15.75">
      <c r="I37" s="78"/>
      <c r="R37" s="156"/>
    </row>
    <row r="38" spans="6:18" ht="15.75">
      <c r="I38" s="78"/>
      <c r="R38" s="156"/>
    </row>
    <row r="39" spans="6:18" ht="15.75">
      <c r="I39" s="78"/>
      <c r="R39" s="156"/>
    </row>
    <row r="40" spans="6:18" ht="15.75">
      <c r="I40" s="78"/>
      <c r="R40" s="156"/>
    </row>
    <row r="41" spans="6:18" ht="15.75">
      <c r="I41" s="78"/>
      <c r="R41" s="156"/>
    </row>
    <row r="42" spans="6:18" ht="15.75">
      <c r="I42" s="78"/>
      <c r="R42" s="156"/>
    </row>
    <row r="43" spans="6:18" ht="15.75">
      <c r="I43" s="78"/>
      <c r="R43" s="156"/>
    </row>
    <row r="44" spans="6:18" ht="15.75">
      <c r="F44" s="78"/>
      <c r="G44" s="78"/>
      <c r="I44" s="78"/>
      <c r="R44" s="156"/>
    </row>
    <row r="45" spans="6:18" ht="15.75">
      <c r="I45" s="78"/>
      <c r="R45" s="156"/>
    </row>
    <row r="46" spans="6:18" ht="15.75">
      <c r="I46" s="78"/>
      <c r="R46" s="156"/>
    </row>
    <row r="47" spans="6:18" ht="15.75">
      <c r="I47" s="78"/>
      <c r="R47" s="156"/>
    </row>
    <row r="48" spans="6:18" ht="15.75">
      <c r="I48" s="78"/>
      <c r="R48" s="156"/>
    </row>
    <row r="49" spans="1:19" ht="15.75">
      <c r="A49" s="11"/>
      <c r="B49" s="11"/>
      <c r="C49" s="11"/>
      <c r="D49" s="11"/>
      <c r="E49" s="11"/>
      <c r="F49" s="11"/>
      <c r="G49" s="11"/>
      <c r="H49" s="11"/>
      <c r="I49" s="78"/>
      <c r="R49" s="156"/>
    </row>
    <row r="50" spans="1:19" ht="15.75">
      <c r="A50" s="11"/>
      <c r="B50" s="11"/>
      <c r="C50" s="11"/>
      <c r="D50" s="11"/>
      <c r="E50" s="11"/>
      <c r="F50" s="11"/>
      <c r="G50" s="11"/>
      <c r="H50" s="11"/>
      <c r="I50" s="78"/>
      <c r="R50" s="156"/>
    </row>
    <row r="51" spans="1:19" ht="15.75">
      <c r="I51" s="78"/>
      <c r="R51" s="156"/>
    </row>
    <row r="52" spans="1:19" ht="15.75">
      <c r="I52" s="78"/>
      <c r="R52" s="156"/>
    </row>
    <row r="53" spans="1:19" ht="15.75">
      <c r="I53" s="78"/>
      <c r="R53" s="156"/>
    </row>
    <row r="54" spans="1:19" ht="15.75">
      <c r="I54" s="78"/>
      <c r="R54" s="156"/>
    </row>
    <row r="55" spans="1:19" ht="15.75">
      <c r="I55" s="78"/>
      <c r="R55" s="156"/>
    </row>
    <row r="56" spans="1:19" ht="15.75">
      <c r="I56" s="78"/>
      <c r="R56" s="156"/>
    </row>
    <row r="57" spans="1:19" ht="15.75">
      <c r="I57" s="78"/>
      <c r="R57" s="156"/>
    </row>
    <row r="58" spans="1:19" ht="15.75">
      <c r="I58" s="78"/>
      <c r="R58" s="156"/>
    </row>
    <row r="59" spans="1:19" ht="15.75">
      <c r="I59" s="78"/>
      <c r="R59" s="156"/>
    </row>
    <row r="60" spans="1:19" ht="15.75">
      <c r="I60" s="78"/>
      <c r="R60" s="156"/>
      <c r="S60" s="12"/>
    </row>
    <row r="61" spans="1:19" ht="15.75">
      <c r="I61" s="78"/>
      <c r="R61" s="156"/>
      <c r="S61" s="12"/>
    </row>
    <row r="62" spans="1:19" ht="15.75">
      <c r="I62" s="78"/>
      <c r="R62" s="156"/>
      <c r="S62" s="12"/>
    </row>
    <row r="63" spans="1:19" ht="15.75">
      <c r="I63" s="78"/>
      <c r="R63" s="156"/>
      <c r="S63" s="12"/>
    </row>
    <row r="64" spans="1:19" ht="15.75">
      <c r="I64" s="78"/>
      <c r="R64" s="156"/>
      <c r="S64" s="12"/>
    </row>
    <row r="65" spans="1:19" ht="15.75">
      <c r="I65" s="78"/>
      <c r="R65" s="156"/>
      <c r="S65" s="12"/>
    </row>
    <row r="66" spans="1:19" ht="15.75">
      <c r="I66" s="78"/>
      <c r="R66" s="156"/>
      <c r="S66" s="12"/>
    </row>
    <row r="67" spans="1:19" ht="15.75">
      <c r="I67" s="78"/>
      <c r="R67" s="156"/>
      <c r="S67" s="12"/>
    </row>
    <row r="68" spans="1:19" ht="15.75">
      <c r="I68" s="78"/>
      <c r="R68" s="156"/>
      <c r="S68" s="12"/>
    </row>
    <row r="69" spans="1:19">
      <c r="I69" s="78"/>
      <c r="S69" s="12"/>
    </row>
    <row r="70" spans="1:19">
      <c r="I70" s="78"/>
      <c r="S70" s="12"/>
    </row>
    <row r="71" spans="1:19" ht="15.75">
      <c r="I71" s="78"/>
      <c r="R71" s="156"/>
      <c r="S71" s="12"/>
    </row>
    <row r="72" spans="1:19" ht="15.75">
      <c r="I72" s="78"/>
      <c r="R72" s="156"/>
      <c r="S72" s="12"/>
    </row>
    <row r="73" spans="1:19" ht="15.75">
      <c r="I73" s="78"/>
      <c r="R73" s="156"/>
      <c r="S73" s="12"/>
    </row>
    <row r="74" spans="1:19" ht="15.75">
      <c r="I74" s="78"/>
      <c r="R74" s="156"/>
      <c r="S74" s="12"/>
    </row>
    <row r="75" spans="1:19" ht="15.75">
      <c r="I75" s="78"/>
      <c r="R75" s="156"/>
      <c r="S75" s="12"/>
    </row>
    <row r="76" spans="1:19" ht="15.75">
      <c r="I76" s="78"/>
      <c r="R76" s="156"/>
      <c r="S76" s="12"/>
    </row>
    <row r="77" spans="1:19" ht="15.75">
      <c r="R77" s="156"/>
      <c r="S77" s="12"/>
    </row>
    <row r="78" spans="1:19" ht="15.75">
      <c r="R78" s="156"/>
      <c r="S78" s="12"/>
    </row>
    <row r="79" spans="1:19" ht="15.75">
      <c r="A79" s="11"/>
      <c r="B79" s="11"/>
      <c r="C79" s="11"/>
      <c r="D79" s="11"/>
      <c r="E79" s="11"/>
      <c r="F79" s="11"/>
      <c r="G79" s="11"/>
      <c r="H79" s="11"/>
      <c r="M79" s="11"/>
      <c r="N79" s="11"/>
      <c r="O79" s="11"/>
      <c r="P79" s="11"/>
      <c r="Q79" s="11"/>
      <c r="R79" s="156"/>
      <c r="S79" s="155"/>
    </row>
    <row r="80" spans="1:19" ht="15.75">
      <c r="A80" s="11"/>
      <c r="B80" s="11"/>
      <c r="C80" s="11"/>
      <c r="D80" s="11"/>
      <c r="E80" s="11"/>
      <c r="F80" s="11"/>
      <c r="G80" s="11"/>
      <c r="H80" s="11"/>
      <c r="M80" s="11"/>
      <c r="N80" s="11"/>
      <c r="O80" s="11"/>
      <c r="P80" s="11"/>
      <c r="Q80" s="11"/>
      <c r="R80" s="156"/>
      <c r="S80" s="155"/>
    </row>
    <row r="81" spans="1:256" s="10" customFormat="1" ht="15.75">
      <c r="A81" s="258" t="s">
        <v>63</v>
      </c>
      <c r="C81" s="238"/>
      <c r="D81" s="238"/>
      <c r="E81" s="238"/>
      <c r="F81" s="238"/>
      <c r="G81" s="238"/>
      <c r="H81" s="238"/>
      <c r="M81" s="11"/>
      <c r="N81" s="11"/>
      <c r="O81" s="11"/>
      <c r="P81" s="11"/>
      <c r="Q81" s="11"/>
      <c r="R81" s="156"/>
      <c r="S81" s="155"/>
      <c r="U81" s="5"/>
    </row>
    <row r="82" spans="1:256" ht="15.75">
      <c r="A82" s="22" t="s">
        <v>61</v>
      </c>
      <c r="B82" s="342">
        <f>C4</f>
        <v>36724</v>
      </c>
      <c r="C82" s="342">
        <v>36717</v>
      </c>
      <c r="D82" s="342">
        <v>36710</v>
      </c>
      <c r="E82" s="342">
        <v>36703</v>
      </c>
      <c r="F82" s="342">
        <v>36696</v>
      </c>
      <c r="G82" s="342">
        <v>36689</v>
      </c>
      <c r="H82" s="342">
        <v>36682</v>
      </c>
      <c r="I82" s="342">
        <v>36675</v>
      </c>
      <c r="J82" s="342">
        <v>36668</v>
      </c>
      <c r="K82" s="342">
        <v>36661</v>
      </c>
      <c r="L82" s="342">
        <v>36654</v>
      </c>
      <c r="M82" s="342">
        <v>36647</v>
      </c>
      <c r="N82" s="342">
        <v>36640</v>
      </c>
      <c r="O82" s="342">
        <v>36633</v>
      </c>
      <c r="P82" s="342"/>
      <c r="Q82" s="342"/>
      <c r="R82" s="342"/>
      <c r="S82" s="342"/>
      <c r="T82" s="342"/>
      <c r="U82" s="420"/>
      <c r="V82" s="342"/>
      <c r="W82" s="342"/>
      <c r="X82" s="342"/>
      <c r="Y82" s="342"/>
      <c r="Z82" s="342"/>
      <c r="AA82" s="342"/>
      <c r="AB82" s="342"/>
      <c r="AC82" s="342"/>
      <c r="AD82" s="342"/>
      <c r="AE82" s="342"/>
      <c r="AF82" s="342"/>
      <c r="AG82" s="342"/>
      <c r="AH82" s="342"/>
      <c r="AI82" s="342"/>
      <c r="AJ82" s="342"/>
      <c r="AK82" s="342"/>
      <c r="AL82" s="342"/>
      <c r="AM82" s="342"/>
      <c r="AN82" s="342"/>
      <c r="AO82" s="342"/>
      <c r="AP82" s="342"/>
      <c r="AQ82" s="342"/>
      <c r="AR82" s="342"/>
      <c r="AS82" s="342"/>
      <c r="AT82" s="342"/>
      <c r="AU82" s="342"/>
      <c r="AV82" s="342"/>
      <c r="AW82" s="342"/>
      <c r="AX82" s="342"/>
      <c r="AY82" s="342"/>
      <c r="AZ82" s="342"/>
      <c r="BA82" s="342"/>
      <c r="BB82" s="342"/>
      <c r="BC82" s="342"/>
      <c r="BD82" s="342"/>
      <c r="BE82" s="342"/>
      <c r="BF82" s="342"/>
      <c r="BG82" s="342"/>
      <c r="BH82" s="420"/>
      <c r="BI82" s="420"/>
      <c r="BJ82" s="420"/>
      <c r="BK82" s="420"/>
      <c r="BL82" s="420"/>
      <c r="BM82" s="420"/>
      <c r="BN82" s="420"/>
      <c r="BO82" s="420"/>
      <c r="BP82" s="420"/>
      <c r="BQ82" s="420"/>
      <c r="BR82" s="420"/>
      <c r="BS82" s="420"/>
      <c r="BT82" s="420"/>
      <c r="BU82" s="420"/>
      <c r="BV82" s="420"/>
      <c r="BW82" s="420"/>
      <c r="BX82" s="420"/>
      <c r="BY82" s="420"/>
      <c r="BZ82" s="420"/>
      <c r="CA82" s="420"/>
      <c r="CB82" s="420"/>
      <c r="CC82" s="420"/>
      <c r="CD82" s="420"/>
      <c r="CE82" s="420"/>
      <c r="CF82" s="420"/>
      <c r="CG82" s="420"/>
      <c r="CH82" s="420"/>
      <c r="CI82" s="420"/>
      <c r="CJ82" s="420"/>
      <c r="CK82" s="420"/>
      <c r="CL82" s="420"/>
      <c r="CM82" s="420"/>
      <c r="CN82" s="420"/>
      <c r="CO82" s="420"/>
      <c r="CP82" s="420"/>
      <c r="CQ82" s="420"/>
      <c r="CR82" s="420"/>
      <c r="CS82" s="420"/>
      <c r="CT82" s="420"/>
      <c r="CU82" s="420"/>
      <c r="CV82" s="420"/>
      <c r="CW82" s="420"/>
      <c r="CX82" s="420"/>
      <c r="CY82" s="420"/>
      <c r="CZ82" s="420"/>
      <c r="DA82" s="420"/>
      <c r="DB82" s="420"/>
      <c r="DC82" s="420"/>
      <c r="DD82" s="420"/>
      <c r="DE82" s="420"/>
      <c r="DF82" s="420"/>
      <c r="DG82" s="420"/>
      <c r="DH82" s="420"/>
      <c r="DI82" s="420"/>
      <c r="DJ82" s="420"/>
      <c r="DK82" s="420"/>
      <c r="DL82" s="420"/>
      <c r="DM82" s="420"/>
      <c r="DN82" s="420"/>
      <c r="DO82" s="420"/>
      <c r="DP82" s="420"/>
      <c r="DQ82" s="420"/>
      <c r="DR82" s="420"/>
      <c r="DS82" s="420"/>
      <c r="DT82" s="420"/>
      <c r="DU82" s="420"/>
      <c r="DV82" s="420"/>
      <c r="DW82" s="420"/>
      <c r="DX82" s="420"/>
      <c r="DY82" s="420"/>
      <c r="DZ82" s="420"/>
      <c r="EA82" s="420"/>
      <c r="EB82" s="420"/>
      <c r="EC82" s="420"/>
      <c r="ED82" s="420"/>
      <c r="EE82" s="420"/>
      <c r="EF82" s="420"/>
      <c r="EG82" s="420"/>
      <c r="EH82" s="420"/>
      <c r="EI82" s="420"/>
      <c r="EJ82" s="420"/>
      <c r="EK82" s="420"/>
      <c r="EL82" s="420"/>
      <c r="EM82" s="420"/>
      <c r="EN82" s="420"/>
      <c r="EO82" s="420"/>
      <c r="EP82" s="420"/>
      <c r="EQ82" s="420"/>
      <c r="ER82" s="420"/>
      <c r="ES82" s="420"/>
      <c r="ET82" s="420"/>
      <c r="EU82" s="420"/>
      <c r="EV82" s="420"/>
      <c r="EW82" s="420"/>
      <c r="EX82" s="420"/>
      <c r="EY82" s="420"/>
      <c r="EZ82" s="420"/>
      <c r="FA82" s="420"/>
      <c r="FB82" s="420"/>
      <c r="FC82" s="420"/>
      <c r="FD82" s="420"/>
      <c r="FE82" s="420"/>
      <c r="FF82" s="420"/>
      <c r="FG82" s="420"/>
      <c r="FH82" s="420"/>
      <c r="FI82" s="420"/>
      <c r="FJ82" s="420"/>
      <c r="FK82" s="420"/>
      <c r="FL82" s="420"/>
      <c r="FM82" s="420"/>
      <c r="FN82" s="420"/>
      <c r="FO82" s="420"/>
      <c r="FP82" s="420"/>
      <c r="FQ82" s="420"/>
      <c r="FR82" s="420"/>
      <c r="FS82" s="420"/>
      <c r="FT82" s="420"/>
      <c r="FU82" s="420"/>
      <c r="FV82" s="420"/>
      <c r="FW82" s="420"/>
      <c r="FX82" s="420"/>
      <c r="FY82" s="420"/>
      <c r="FZ82" s="420"/>
      <c r="GA82" s="420"/>
      <c r="GB82" s="420"/>
      <c r="GC82" s="420"/>
      <c r="GD82" s="420"/>
      <c r="GE82" s="420"/>
      <c r="GF82" s="420"/>
      <c r="GG82" s="420"/>
      <c r="GH82" s="420"/>
      <c r="GI82" s="420"/>
      <c r="GJ82" s="420"/>
      <c r="GK82" s="420"/>
      <c r="GL82" s="420"/>
      <c r="GM82" s="420"/>
      <c r="GN82" s="420"/>
      <c r="GO82" s="420"/>
      <c r="GP82" s="420"/>
      <c r="GQ82" s="420"/>
      <c r="GR82" s="420"/>
      <c r="GS82" s="420"/>
      <c r="GT82" s="420"/>
      <c r="GU82" s="420"/>
      <c r="GV82" s="420"/>
      <c r="GW82" s="420"/>
      <c r="GX82" s="420"/>
      <c r="GY82" s="420"/>
      <c r="GZ82" s="420"/>
      <c r="HA82" s="420"/>
      <c r="HB82" s="420"/>
      <c r="HC82" s="420"/>
      <c r="HD82" s="420"/>
      <c r="HE82" s="420"/>
      <c r="HF82" s="420"/>
      <c r="HG82" s="420"/>
      <c r="HH82" s="420"/>
      <c r="HI82" s="420"/>
      <c r="HJ82" s="420"/>
      <c r="HK82" s="420"/>
      <c r="HL82" s="420"/>
      <c r="HM82" s="420"/>
      <c r="HN82" s="420"/>
      <c r="HO82" s="420"/>
      <c r="HP82" s="420"/>
      <c r="HQ82" s="420"/>
      <c r="HR82" s="420"/>
      <c r="HS82" s="420"/>
      <c r="HT82" s="420"/>
      <c r="HU82" s="420"/>
      <c r="HV82" s="420"/>
      <c r="HW82" s="420"/>
      <c r="HX82" s="420"/>
      <c r="HY82" s="420"/>
      <c r="HZ82" s="420"/>
      <c r="IA82" s="420"/>
      <c r="IB82" s="420"/>
      <c r="IC82" s="420"/>
      <c r="ID82" s="420"/>
      <c r="IE82" s="420"/>
      <c r="IF82" s="420"/>
      <c r="IG82" s="420"/>
      <c r="IH82" s="420"/>
      <c r="II82" s="420"/>
      <c r="IJ82" s="420"/>
      <c r="IK82" s="420"/>
      <c r="IL82" s="420"/>
      <c r="IM82" s="420"/>
      <c r="IN82" s="420"/>
      <c r="IO82" s="420"/>
      <c r="IP82" s="420"/>
      <c r="IQ82" s="420"/>
      <c r="IR82" s="420"/>
      <c r="IS82" s="420"/>
      <c r="IT82" s="420"/>
      <c r="IU82" s="420"/>
      <c r="IV82" s="420"/>
    </row>
    <row r="83" spans="1:256" ht="15.75">
      <c r="A83" s="22" t="s">
        <v>46</v>
      </c>
      <c r="B83" s="343">
        <f>B23</f>
        <v>6.0900000000000003E-2</v>
      </c>
      <c r="C83" s="343">
        <v>0.06</v>
      </c>
      <c r="D83" s="343">
        <v>6.0199999999999997E-2</v>
      </c>
      <c r="E83" s="343">
        <v>6.182E-2</v>
      </c>
      <c r="F83" s="343">
        <v>5.9900000000000002E-2</v>
      </c>
      <c r="G83" s="343">
        <v>6.1280000000000001E-2</v>
      </c>
      <c r="H83" s="343">
        <v>6.1499999999999999E-2</v>
      </c>
      <c r="I83" s="343">
        <v>6.3299999999999995E-2</v>
      </c>
      <c r="J83" s="343">
        <v>6.5100000000000005E-2</v>
      </c>
      <c r="K83" s="343">
        <v>6.5000000000000002E-2</v>
      </c>
      <c r="L83" s="343">
        <v>6.5199999999999994E-2</v>
      </c>
      <c r="M83" s="343">
        <v>6.2199999999999998E-2</v>
      </c>
      <c r="N83" s="343">
        <v>5.9799999999999999E-2</v>
      </c>
      <c r="O83" s="343">
        <v>5.8700000000000002E-2</v>
      </c>
      <c r="P83" s="343"/>
      <c r="Q83" s="343"/>
      <c r="R83" s="343"/>
      <c r="S83" s="343"/>
      <c r="T83" s="343"/>
      <c r="U83" s="421"/>
      <c r="V83" s="343"/>
      <c r="W83" s="343"/>
      <c r="X83" s="343"/>
      <c r="Y83" s="343"/>
      <c r="Z83" s="343"/>
      <c r="AA83" s="343"/>
      <c r="AB83" s="343"/>
      <c r="AC83" s="343"/>
      <c r="AD83" s="343"/>
      <c r="AE83" s="343"/>
      <c r="AF83" s="343"/>
      <c r="AG83" s="343"/>
      <c r="AH83" s="343"/>
      <c r="AI83" s="343"/>
      <c r="AJ83" s="343"/>
      <c r="AK83" s="343"/>
      <c r="AL83" s="343"/>
      <c r="AM83" s="343"/>
      <c r="AN83" s="343"/>
      <c r="AO83" s="343"/>
      <c r="AP83" s="343"/>
      <c r="AQ83" s="343"/>
      <c r="AR83" s="343"/>
      <c r="AS83" s="343"/>
      <c r="AT83" s="343"/>
      <c r="AU83" s="343"/>
      <c r="AV83" s="343"/>
      <c r="AW83" s="343"/>
      <c r="AX83" s="343"/>
      <c r="AY83" s="343"/>
      <c r="AZ83" s="343"/>
      <c r="BA83" s="343"/>
      <c r="BB83" s="343"/>
      <c r="BC83" s="343"/>
      <c r="BD83" s="343"/>
      <c r="BE83" s="343"/>
      <c r="BF83" s="343"/>
      <c r="BG83" s="343"/>
      <c r="BH83" s="421"/>
      <c r="BI83" s="421"/>
      <c r="BJ83" s="421"/>
      <c r="BK83" s="421"/>
      <c r="BL83" s="421"/>
      <c r="BM83" s="421"/>
      <c r="BN83" s="421"/>
      <c r="BO83" s="421"/>
      <c r="BP83" s="421"/>
      <c r="BQ83" s="421"/>
      <c r="BR83" s="421"/>
      <c r="BS83" s="421"/>
      <c r="BT83" s="421"/>
      <c r="BU83" s="421"/>
      <c r="BV83" s="421"/>
      <c r="BW83" s="421"/>
      <c r="BX83" s="421"/>
      <c r="BY83" s="421"/>
      <c r="BZ83" s="421"/>
      <c r="CA83" s="421"/>
      <c r="CB83" s="421"/>
      <c r="CC83" s="421"/>
      <c r="CD83" s="421"/>
      <c r="CE83" s="421"/>
      <c r="CF83" s="421"/>
      <c r="CG83" s="421"/>
      <c r="CH83" s="421"/>
      <c r="CI83" s="421"/>
      <c r="CJ83" s="421"/>
      <c r="CK83" s="421"/>
      <c r="CL83" s="421"/>
      <c r="CM83" s="421"/>
      <c r="CN83" s="421"/>
      <c r="CO83" s="421"/>
      <c r="CP83" s="421"/>
      <c r="CQ83" s="421"/>
      <c r="CR83" s="421"/>
      <c r="CS83" s="421"/>
      <c r="CT83" s="421"/>
      <c r="CU83" s="421"/>
      <c r="CV83" s="421"/>
      <c r="CW83" s="421"/>
      <c r="CX83" s="421"/>
      <c r="CY83" s="421"/>
      <c r="CZ83" s="421"/>
      <c r="DA83" s="421"/>
      <c r="DB83" s="421"/>
      <c r="DC83" s="421"/>
      <c r="DD83" s="421"/>
      <c r="DE83" s="421"/>
      <c r="DF83" s="421"/>
      <c r="DG83" s="421"/>
      <c r="DH83" s="421"/>
      <c r="DI83" s="421"/>
      <c r="DJ83" s="421"/>
      <c r="DK83" s="421"/>
      <c r="DL83" s="421"/>
      <c r="DM83" s="421"/>
      <c r="DN83" s="421"/>
      <c r="DO83" s="421"/>
      <c r="DP83" s="421"/>
      <c r="DQ83" s="421"/>
      <c r="DR83" s="421"/>
      <c r="DS83" s="421"/>
      <c r="DT83" s="421"/>
      <c r="DU83" s="421"/>
      <c r="DV83" s="421"/>
      <c r="DW83" s="421"/>
      <c r="DX83" s="421"/>
      <c r="DY83" s="421"/>
      <c r="DZ83" s="421"/>
      <c r="EA83" s="421"/>
      <c r="EB83" s="421"/>
      <c r="EC83" s="421"/>
      <c r="ED83" s="421"/>
      <c r="EE83" s="421"/>
      <c r="EF83" s="421"/>
      <c r="EG83" s="421"/>
      <c r="EH83" s="421"/>
      <c r="EI83" s="421"/>
      <c r="EJ83" s="421"/>
      <c r="EK83" s="421"/>
      <c r="EL83" s="421"/>
      <c r="EM83" s="421"/>
      <c r="EN83" s="421"/>
      <c r="EO83" s="421"/>
      <c r="EP83" s="421"/>
      <c r="EQ83" s="421"/>
      <c r="ER83" s="421"/>
      <c r="ES83" s="421"/>
      <c r="ET83" s="421"/>
      <c r="EU83" s="421"/>
      <c r="EV83" s="421"/>
      <c r="EW83" s="421"/>
      <c r="EX83" s="421"/>
      <c r="EY83" s="421"/>
      <c r="EZ83" s="421"/>
      <c r="FA83" s="421"/>
      <c r="FB83" s="421"/>
      <c r="FC83" s="421"/>
      <c r="FD83" s="421"/>
      <c r="FE83" s="421"/>
      <c r="FF83" s="421"/>
      <c r="FG83" s="421"/>
      <c r="FH83" s="421"/>
      <c r="FI83" s="421"/>
      <c r="FJ83" s="421"/>
      <c r="FK83" s="421"/>
      <c r="FL83" s="421"/>
      <c r="FM83" s="421"/>
      <c r="FN83" s="421"/>
      <c r="FO83" s="421"/>
      <c r="FP83" s="421"/>
      <c r="FQ83" s="421"/>
      <c r="FR83" s="421"/>
      <c r="FS83" s="421"/>
      <c r="FT83" s="421"/>
      <c r="FU83" s="421"/>
      <c r="FV83" s="421"/>
      <c r="FW83" s="421"/>
      <c r="FX83" s="421"/>
      <c r="FY83" s="421"/>
      <c r="FZ83" s="421"/>
      <c r="GA83" s="421"/>
      <c r="GB83" s="421"/>
      <c r="GC83" s="421"/>
      <c r="GD83" s="421"/>
      <c r="GE83" s="421"/>
      <c r="GF83" s="421"/>
      <c r="GG83" s="421"/>
      <c r="GH83" s="421"/>
      <c r="GI83" s="421"/>
      <c r="GJ83" s="421"/>
      <c r="GK83" s="421"/>
      <c r="GL83" s="421"/>
      <c r="GM83" s="421"/>
      <c r="GN83" s="421"/>
      <c r="GO83" s="421"/>
      <c r="GP83" s="421"/>
      <c r="GQ83" s="421"/>
      <c r="GR83" s="421"/>
      <c r="GS83" s="421"/>
      <c r="GT83" s="421"/>
      <c r="GU83" s="421"/>
      <c r="GV83" s="421"/>
      <c r="GW83" s="421"/>
      <c r="GX83" s="421"/>
      <c r="GY83" s="421"/>
      <c r="GZ83" s="421"/>
      <c r="HA83" s="421"/>
      <c r="HB83" s="421"/>
      <c r="HC83" s="421"/>
      <c r="HD83" s="421"/>
      <c r="HE83" s="421"/>
      <c r="HF83" s="421"/>
      <c r="HG83" s="421"/>
      <c r="HH83" s="421"/>
      <c r="HI83" s="421"/>
      <c r="HJ83" s="421"/>
      <c r="HK83" s="421"/>
      <c r="HL83" s="421"/>
      <c r="HM83" s="421"/>
      <c r="HN83" s="421"/>
      <c r="HO83" s="421"/>
      <c r="HP83" s="421"/>
      <c r="HQ83" s="421"/>
      <c r="HR83" s="421"/>
      <c r="HS83" s="421"/>
      <c r="HT83" s="421"/>
      <c r="HU83" s="421"/>
      <c r="HV83" s="421"/>
      <c r="HW83" s="421"/>
      <c r="HX83" s="421"/>
      <c r="HY83" s="421"/>
      <c r="HZ83" s="421"/>
      <c r="IA83" s="421"/>
      <c r="IB83" s="421"/>
      <c r="IC83" s="421"/>
      <c r="ID83" s="421"/>
      <c r="IE83" s="421"/>
      <c r="IF83" s="421"/>
      <c r="IG83" s="421"/>
      <c r="IH83" s="421"/>
      <c r="II83" s="421"/>
      <c r="IJ83" s="421"/>
      <c r="IK83" s="421"/>
      <c r="IL83" s="421"/>
      <c r="IM83" s="421"/>
      <c r="IN83" s="421"/>
      <c r="IO83" s="421"/>
      <c r="IP83" s="421"/>
      <c r="IQ83" s="421"/>
      <c r="IR83" s="421"/>
      <c r="IS83" s="421"/>
      <c r="IT83" s="421"/>
      <c r="IU83" s="421"/>
      <c r="IV83" s="421"/>
    </row>
    <row r="84" spans="1:256" ht="15.75">
      <c r="A84" s="22" t="s">
        <v>47</v>
      </c>
      <c r="B84" s="343">
        <f>B24</f>
        <v>2.9069999999999999E-2</v>
      </c>
      <c r="C84" s="343">
        <v>2.9721999999999998E-2</v>
      </c>
      <c r="D84" s="343">
        <v>2.9928E-2</v>
      </c>
      <c r="E84" s="343">
        <v>2.9252333333333335E-2</v>
      </c>
      <c r="F84" s="343">
        <v>3.1166666666666665E-2</v>
      </c>
      <c r="G84" s="343">
        <v>3.0071666666666667E-2</v>
      </c>
      <c r="H84" s="343">
        <v>3.1106999999999996E-2</v>
      </c>
      <c r="I84" s="343">
        <v>3.0154333333333335E-2</v>
      </c>
      <c r="J84" s="343">
        <v>2.7839333333333337E-2</v>
      </c>
      <c r="K84" s="343">
        <v>2.6443333333333336E-2</v>
      </c>
      <c r="L84" s="343">
        <v>2.5873333333333332E-2</v>
      </c>
      <c r="M84" s="343">
        <v>2.7396666666666666E-2</v>
      </c>
      <c r="N84" s="343">
        <v>3.2199999999999999E-2</v>
      </c>
      <c r="O84" s="343">
        <v>3.2399999999999998E-2</v>
      </c>
      <c r="P84" s="343"/>
      <c r="Q84" s="343"/>
      <c r="R84" s="343"/>
      <c r="S84" s="343"/>
      <c r="T84" s="343"/>
      <c r="U84" s="421"/>
      <c r="V84" s="343"/>
      <c r="W84" s="343"/>
      <c r="X84" s="343"/>
      <c r="Y84" s="343"/>
      <c r="Z84" s="343"/>
      <c r="AA84" s="343"/>
      <c r="AB84" s="343"/>
      <c r="AC84" s="343"/>
      <c r="AD84" s="343"/>
      <c r="AE84" s="343"/>
      <c r="AF84" s="343"/>
      <c r="AG84" s="343"/>
      <c r="AH84" s="343"/>
      <c r="AI84" s="343"/>
      <c r="AJ84" s="343"/>
      <c r="AK84" s="343"/>
      <c r="AL84" s="343"/>
      <c r="AM84" s="343"/>
      <c r="AN84" s="343"/>
      <c r="AO84" s="343"/>
      <c r="AP84" s="343"/>
      <c r="AQ84" s="343"/>
      <c r="AR84" s="343"/>
      <c r="AS84" s="343"/>
      <c r="AT84" s="343"/>
      <c r="AU84" s="343"/>
      <c r="AV84" s="343"/>
      <c r="AW84" s="343"/>
      <c r="AX84" s="343"/>
      <c r="AY84" s="343"/>
      <c r="AZ84" s="343"/>
      <c r="BA84" s="343"/>
      <c r="BB84" s="343"/>
      <c r="BC84" s="343"/>
      <c r="BD84" s="343"/>
      <c r="BE84" s="343"/>
      <c r="BF84" s="343"/>
      <c r="BG84" s="343"/>
      <c r="BH84" s="421"/>
      <c r="BI84" s="421"/>
      <c r="BJ84" s="421"/>
      <c r="BK84" s="421"/>
      <c r="BL84" s="421"/>
      <c r="BM84" s="421"/>
      <c r="BN84" s="421"/>
      <c r="BO84" s="421"/>
      <c r="BP84" s="421"/>
      <c r="BQ84" s="421"/>
      <c r="BR84" s="421"/>
      <c r="BS84" s="421"/>
      <c r="BT84" s="421"/>
      <c r="BU84" s="421"/>
      <c r="BV84" s="421"/>
      <c r="BW84" s="421"/>
      <c r="BX84" s="421"/>
      <c r="BY84" s="421"/>
      <c r="BZ84" s="421"/>
      <c r="CA84" s="421"/>
      <c r="CB84" s="421"/>
      <c r="CC84" s="421"/>
      <c r="CD84" s="421"/>
      <c r="CE84" s="421"/>
      <c r="CF84" s="421"/>
      <c r="CG84" s="421"/>
      <c r="CH84" s="421"/>
      <c r="CI84" s="421"/>
      <c r="CJ84" s="421"/>
      <c r="CK84" s="421"/>
      <c r="CL84" s="421"/>
      <c r="CM84" s="421"/>
      <c r="CN84" s="421"/>
      <c r="CO84" s="421"/>
      <c r="CP84" s="421"/>
      <c r="CQ84" s="421"/>
      <c r="CR84" s="421"/>
      <c r="CS84" s="421"/>
      <c r="CT84" s="421"/>
      <c r="CU84" s="421"/>
      <c r="CV84" s="421"/>
      <c r="CW84" s="421"/>
      <c r="CX84" s="421"/>
      <c r="CY84" s="421"/>
      <c r="CZ84" s="421"/>
      <c r="DA84" s="421"/>
      <c r="DB84" s="421"/>
      <c r="DC84" s="421"/>
      <c r="DD84" s="421"/>
      <c r="DE84" s="421"/>
      <c r="DF84" s="421"/>
      <c r="DG84" s="421"/>
      <c r="DH84" s="421"/>
      <c r="DI84" s="421"/>
      <c r="DJ84" s="421"/>
      <c r="DK84" s="421"/>
      <c r="DL84" s="421"/>
      <c r="DM84" s="421"/>
      <c r="DN84" s="421"/>
      <c r="DO84" s="421"/>
      <c r="DP84" s="421"/>
      <c r="DQ84" s="421"/>
      <c r="DR84" s="421"/>
      <c r="DS84" s="421"/>
      <c r="DT84" s="421"/>
      <c r="DU84" s="421"/>
      <c r="DV84" s="421"/>
      <c r="DW84" s="421"/>
      <c r="DX84" s="421"/>
      <c r="DY84" s="421"/>
      <c r="DZ84" s="421"/>
      <c r="EA84" s="421"/>
      <c r="EB84" s="421"/>
      <c r="EC84" s="421"/>
      <c r="ED84" s="421"/>
      <c r="EE84" s="421"/>
      <c r="EF84" s="421"/>
      <c r="EG84" s="421"/>
      <c r="EH84" s="421"/>
      <c r="EI84" s="421"/>
      <c r="EJ84" s="421"/>
      <c r="EK84" s="421"/>
      <c r="EL84" s="421"/>
      <c r="EM84" s="421"/>
      <c r="EN84" s="421"/>
      <c r="EO84" s="421"/>
      <c r="EP84" s="421"/>
      <c r="EQ84" s="421"/>
      <c r="ER84" s="421"/>
      <c r="ES84" s="421"/>
      <c r="ET84" s="421"/>
      <c r="EU84" s="421"/>
      <c r="EV84" s="421"/>
      <c r="EW84" s="421"/>
      <c r="EX84" s="421"/>
      <c r="EY84" s="421"/>
      <c r="EZ84" s="421"/>
      <c r="FA84" s="421"/>
      <c r="FB84" s="421"/>
      <c r="FC84" s="421"/>
      <c r="FD84" s="421"/>
      <c r="FE84" s="421"/>
      <c r="FF84" s="421"/>
      <c r="FG84" s="421"/>
      <c r="FH84" s="421"/>
      <c r="FI84" s="421"/>
      <c r="FJ84" s="421"/>
      <c r="FK84" s="421"/>
      <c r="FL84" s="421"/>
      <c r="FM84" s="421"/>
      <c r="FN84" s="421"/>
      <c r="FO84" s="421"/>
      <c r="FP84" s="421"/>
      <c r="FQ84" s="421"/>
      <c r="FR84" s="421"/>
      <c r="FS84" s="421"/>
      <c r="FT84" s="421"/>
      <c r="FU84" s="421"/>
      <c r="FV84" s="421"/>
      <c r="FW84" s="421"/>
      <c r="FX84" s="421"/>
      <c r="FY84" s="421"/>
      <c r="FZ84" s="421"/>
      <c r="GA84" s="421"/>
      <c r="GB84" s="421"/>
      <c r="GC84" s="421"/>
      <c r="GD84" s="421"/>
      <c r="GE84" s="421"/>
      <c r="GF84" s="421"/>
      <c r="GG84" s="421"/>
      <c r="GH84" s="421"/>
      <c r="GI84" s="421"/>
      <c r="GJ84" s="421"/>
      <c r="GK84" s="421"/>
      <c r="GL84" s="421"/>
      <c r="GM84" s="421"/>
      <c r="GN84" s="421"/>
      <c r="GO84" s="421"/>
      <c r="GP84" s="421"/>
      <c r="GQ84" s="421"/>
      <c r="GR84" s="421"/>
      <c r="GS84" s="421"/>
      <c r="GT84" s="421"/>
      <c r="GU84" s="421"/>
      <c r="GV84" s="421"/>
      <c r="GW84" s="421"/>
      <c r="GX84" s="421"/>
      <c r="GY84" s="421"/>
      <c r="GZ84" s="421"/>
      <c r="HA84" s="421"/>
      <c r="HB84" s="421"/>
      <c r="HC84" s="421"/>
      <c r="HD84" s="421"/>
      <c r="HE84" s="421"/>
      <c r="HF84" s="421"/>
      <c r="HG84" s="421"/>
      <c r="HH84" s="421"/>
      <c r="HI84" s="421"/>
      <c r="HJ84" s="421"/>
      <c r="HK84" s="421"/>
      <c r="HL84" s="421"/>
      <c r="HM84" s="421"/>
      <c r="HN84" s="421"/>
      <c r="HO84" s="421"/>
      <c r="HP84" s="421"/>
      <c r="HQ84" s="421"/>
      <c r="HR84" s="421"/>
      <c r="HS84" s="421"/>
      <c r="HT84" s="421"/>
      <c r="HU84" s="421"/>
      <c r="HV84" s="421"/>
      <c r="HW84" s="421"/>
      <c r="HX84" s="421"/>
      <c r="HY84" s="421"/>
      <c r="HZ84" s="421"/>
      <c r="IA84" s="421"/>
      <c r="IB84" s="421"/>
      <c r="IC84" s="421"/>
      <c r="ID84" s="421"/>
      <c r="IE84" s="421"/>
      <c r="IF84" s="421"/>
      <c r="IG84" s="421"/>
      <c r="IH84" s="421"/>
      <c r="II84" s="421"/>
      <c r="IJ84" s="421"/>
      <c r="IK84" s="421"/>
      <c r="IL84" s="421"/>
      <c r="IM84" s="421"/>
      <c r="IN84" s="421"/>
      <c r="IO84" s="421"/>
      <c r="IP84" s="421"/>
      <c r="IQ84" s="421"/>
      <c r="IR84" s="421"/>
      <c r="IS84" s="421"/>
      <c r="IT84" s="421"/>
      <c r="IU84" s="421"/>
      <c r="IV84" s="421"/>
    </row>
    <row r="85" spans="1:256" ht="15.75">
      <c r="A85" s="22" t="s">
        <v>293</v>
      </c>
      <c r="B85" s="343">
        <f>B25</f>
        <v>8.9969999999999994E-2</v>
      </c>
      <c r="C85" s="343">
        <v>8.9721999999999996E-2</v>
      </c>
      <c r="D85" s="343">
        <v>9.0128E-2</v>
      </c>
      <c r="E85" s="343">
        <v>9.1072333333333338E-2</v>
      </c>
      <c r="F85" s="343">
        <v>9.1066666666666671E-2</v>
      </c>
      <c r="G85" s="343">
        <v>9.1351666666666664E-2</v>
      </c>
      <c r="H85" s="343">
        <v>9.2606999999999995E-2</v>
      </c>
      <c r="I85" s="343">
        <v>9.3454333333333334E-2</v>
      </c>
      <c r="J85" s="343">
        <v>9.2939333333333346E-2</v>
      </c>
      <c r="K85" s="343">
        <v>9.1443333333333335E-2</v>
      </c>
      <c r="L85" s="343">
        <v>9.1073333333333326E-2</v>
      </c>
      <c r="M85" s="343">
        <v>8.9596666666666658E-2</v>
      </c>
      <c r="N85" s="343">
        <v>9.1999999999999998E-2</v>
      </c>
      <c r="O85" s="343">
        <v>9.11E-2</v>
      </c>
      <c r="P85" s="343"/>
      <c r="Q85" s="343"/>
      <c r="R85" s="343"/>
      <c r="S85" s="343"/>
      <c r="T85" s="343"/>
      <c r="U85" s="421"/>
      <c r="V85" s="343"/>
      <c r="W85" s="343"/>
      <c r="X85" s="343"/>
      <c r="Y85" s="343"/>
      <c r="Z85" s="343"/>
      <c r="AA85" s="343"/>
      <c r="AB85" s="343"/>
      <c r="AC85" s="343"/>
      <c r="AD85" s="343"/>
      <c r="AE85" s="343"/>
      <c r="AF85" s="343"/>
      <c r="AG85" s="343"/>
      <c r="AH85" s="343"/>
      <c r="AI85" s="343"/>
      <c r="AJ85" s="343"/>
      <c r="AK85" s="343"/>
      <c r="AL85" s="343"/>
      <c r="AM85" s="343"/>
      <c r="AN85" s="343"/>
      <c r="AO85" s="343"/>
      <c r="AP85" s="343"/>
      <c r="AQ85" s="343"/>
      <c r="AR85" s="343"/>
      <c r="AS85" s="343"/>
      <c r="AT85" s="343"/>
      <c r="AU85" s="343"/>
      <c r="AV85" s="343"/>
      <c r="AW85" s="343"/>
      <c r="AX85" s="343"/>
      <c r="AY85" s="343"/>
      <c r="AZ85" s="343"/>
      <c r="BA85" s="343"/>
      <c r="BB85" s="343"/>
      <c r="BC85" s="343"/>
      <c r="BD85" s="343"/>
      <c r="BE85" s="343"/>
      <c r="BF85" s="343"/>
      <c r="BG85" s="343"/>
      <c r="BH85" s="421"/>
      <c r="BI85" s="421"/>
      <c r="BJ85" s="421"/>
      <c r="BK85" s="421"/>
      <c r="BL85" s="421"/>
      <c r="BM85" s="421"/>
      <c r="BN85" s="421"/>
      <c r="BO85" s="421"/>
      <c r="BP85" s="421"/>
      <c r="BQ85" s="421"/>
      <c r="BR85" s="421"/>
      <c r="BS85" s="421"/>
      <c r="BT85" s="421"/>
      <c r="BU85" s="421"/>
      <c r="BV85" s="421"/>
      <c r="BW85" s="421"/>
      <c r="BX85" s="421"/>
      <c r="BY85" s="421"/>
      <c r="BZ85" s="421"/>
      <c r="CA85" s="421"/>
      <c r="CB85" s="421"/>
      <c r="CC85" s="421"/>
      <c r="CD85" s="421"/>
      <c r="CE85" s="421"/>
      <c r="CF85" s="421"/>
      <c r="CG85" s="421"/>
      <c r="CH85" s="421"/>
      <c r="CI85" s="421"/>
      <c r="CJ85" s="421"/>
      <c r="CK85" s="421"/>
      <c r="CL85" s="421"/>
      <c r="CM85" s="421"/>
      <c r="CN85" s="421"/>
      <c r="CO85" s="421"/>
      <c r="CP85" s="421"/>
      <c r="CQ85" s="421"/>
      <c r="CR85" s="421"/>
      <c r="CS85" s="421"/>
      <c r="CT85" s="421"/>
      <c r="CU85" s="421"/>
      <c r="CV85" s="421"/>
      <c r="CW85" s="421"/>
      <c r="CX85" s="421"/>
      <c r="CY85" s="421"/>
      <c r="CZ85" s="421"/>
      <c r="DA85" s="421"/>
      <c r="DB85" s="421"/>
      <c r="DC85" s="421"/>
      <c r="DD85" s="421"/>
      <c r="DE85" s="421"/>
      <c r="DF85" s="421"/>
      <c r="DG85" s="421"/>
      <c r="DH85" s="421"/>
      <c r="DI85" s="421"/>
      <c r="DJ85" s="421"/>
      <c r="DK85" s="421"/>
      <c r="DL85" s="421"/>
      <c r="DM85" s="421"/>
      <c r="DN85" s="421"/>
      <c r="DO85" s="421"/>
      <c r="DP85" s="421"/>
      <c r="DQ85" s="421"/>
      <c r="DR85" s="421"/>
      <c r="DS85" s="421"/>
      <c r="DT85" s="421"/>
      <c r="DU85" s="421"/>
      <c r="DV85" s="421"/>
      <c r="DW85" s="421"/>
      <c r="DX85" s="421"/>
      <c r="DY85" s="421"/>
      <c r="DZ85" s="421"/>
      <c r="EA85" s="421"/>
      <c r="EB85" s="421"/>
      <c r="EC85" s="421"/>
      <c r="ED85" s="421"/>
      <c r="EE85" s="421"/>
      <c r="EF85" s="421"/>
      <c r="EG85" s="421"/>
      <c r="EH85" s="421"/>
      <c r="EI85" s="421"/>
      <c r="EJ85" s="421"/>
      <c r="EK85" s="421"/>
      <c r="EL85" s="421"/>
      <c r="EM85" s="421"/>
      <c r="EN85" s="421"/>
      <c r="EO85" s="421"/>
      <c r="EP85" s="421"/>
      <c r="EQ85" s="421"/>
      <c r="ER85" s="421"/>
      <c r="ES85" s="421"/>
      <c r="ET85" s="421"/>
      <c r="EU85" s="421"/>
      <c r="EV85" s="421"/>
      <c r="EW85" s="421"/>
      <c r="EX85" s="421"/>
      <c r="EY85" s="421"/>
      <c r="EZ85" s="421"/>
      <c r="FA85" s="421"/>
      <c r="FB85" s="421"/>
      <c r="FC85" s="421"/>
      <c r="FD85" s="421"/>
      <c r="FE85" s="421"/>
      <c r="FF85" s="421"/>
      <c r="FG85" s="421"/>
      <c r="FH85" s="421"/>
      <c r="FI85" s="421"/>
      <c r="FJ85" s="421"/>
      <c r="FK85" s="421"/>
      <c r="FL85" s="421"/>
      <c r="FM85" s="421"/>
      <c r="FN85" s="421"/>
      <c r="FO85" s="421"/>
      <c r="FP85" s="421"/>
      <c r="FQ85" s="421"/>
      <c r="FR85" s="421"/>
      <c r="FS85" s="421"/>
      <c r="FT85" s="421"/>
      <c r="FU85" s="421"/>
      <c r="FV85" s="421"/>
      <c r="FW85" s="421"/>
      <c r="FX85" s="421"/>
      <c r="FY85" s="421"/>
      <c r="FZ85" s="421"/>
      <c r="GA85" s="421"/>
      <c r="GB85" s="421"/>
      <c r="GC85" s="421"/>
      <c r="GD85" s="421"/>
      <c r="GE85" s="421"/>
      <c r="GF85" s="421"/>
      <c r="GG85" s="421"/>
      <c r="GH85" s="421"/>
      <c r="GI85" s="421"/>
      <c r="GJ85" s="421"/>
      <c r="GK85" s="421"/>
      <c r="GL85" s="421"/>
      <c r="GM85" s="421"/>
      <c r="GN85" s="421"/>
      <c r="GO85" s="421"/>
      <c r="GP85" s="421"/>
      <c r="GQ85" s="421"/>
      <c r="GR85" s="421"/>
      <c r="GS85" s="421"/>
      <c r="GT85" s="421"/>
      <c r="GU85" s="421"/>
      <c r="GV85" s="421"/>
      <c r="GW85" s="421"/>
      <c r="GX85" s="421"/>
      <c r="GY85" s="421"/>
      <c r="GZ85" s="421"/>
      <c r="HA85" s="421"/>
      <c r="HB85" s="421"/>
      <c r="HC85" s="421"/>
      <c r="HD85" s="421"/>
      <c r="HE85" s="421"/>
      <c r="HF85" s="421"/>
      <c r="HG85" s="421"/>
      <c r="HH85" s="421"/>
      <c r="HI85" s="421"/>
      <c r="HJ85" s="421"/>
      <c r="HK85" s="421"/>
      <c r="HL85" s="421"/>
      <c r="HM85" s="421"/>
      <c r="HN85" s="421"/>
      <c r="HO85" s="421"/>
      <c r="HP85" s="421"/>
      <c r="HQ85" s="421"/>
      <c r="HR85" s="421"/>
      <c r="HS85" s="421"/>
      <c r="HT85" s="421"/>
      <c r="HU85" s="421"/>
      <c r="HV85" s="421"/>
      <c r="HW85" s="421"/>
      <c r="HX85" s="421"/>
      <c r="HY85" s="421"/>
      <c r="HZ85" s="421"/>
      <c r="IA85" s="421"/>
      <c r="IB85" s="421"/>
      <c r="IC85" s="421"/>
      <c r="ID85" s="421"/>
      <c r="IE85" s="421"/>
      <c r="IF85" s="421"/>
      <c r="IG85" s="421"/>
      <c r="IH85" s="421"/>
      <c r="II85" s="421"/>
      <c r="IJ85" s="421"/>
      <c r="IK85" s="421"/>
      <c r="IL85" s="421"/>
      <c r="IM85" s="421"/>
      <c r="IN85" s="421"/>
      <c r="IO85" s="421"/>
      <c r="IP85" s="421"/>
      <c r="IQ85" s="421"/>
      <c r="IR85" s="421"/>
      <c r="IS85" s="421"/>
      <c r="IT85" s="421"/>
      <c r="IU85" s="421"/>
      <c r="IV85" s="421"/>
    </row>
    <row r="87" spans="1:256" ht="15.75">
      <c r="A87" s="258" t="s">
        <v>64</v>
      </c>
      <c r="B87" s="181"/>
      <c r="C87" s="181"/>
      <c r="D87" s="181"/>
      <c r="E87" s="181"/>
      <c r="F87" s="181"/>
      <c r="G87" s="181"/>
      <c r="H87" s="181"/>
      <c r="I87" s="181"/>
      <c r="J87" s="181"/>
      <c r="K87" s="181"/>
      <c r="L87" s="181"/>
      <c r="M87" s="181"/>
      <c r="N87" s="181"/>
      <c r="O87" s="181"/>
      <c r="P87" s="181"/>
      <c r="Q87" s="181"/>
      <c r="R87" s="181"/>
      <c r="S87" s="181"/>
      <c r="T87" s="181"/>
      <c r="U87" s="363"/>
      <c r="V87" s="181"/>
      <c r="W87" s="181"/>
      <c r="X87" s="181"/>
      <c r="Y87" s="181"/>
      <c r="Z87" s="181"/>
      <c r="AA87" s="181"/>
      <c r="AB87" s="181"/>
      <c r="AC87" s="181"/>
      <c r="AD87" s="181"/>
      <c r="AE87" s="181"/>
      <c r="AF87" s="181"/>
      <c r="AG87" s="181"/>
      <c r="AH87" s="181"/>
      <c r="AI87" s="181"/>
      <c r="AJ87" s="181"/>
      <c r="AK87" s="181"/>
      <c r="AL87" s="181"/>
      <c r="AM87" s="181"/>
      <c r="AN87" s="181"/>
      <c r="AO87" s="181"/>
      <c r="AP87" s="181"/>
      <c r="AQ87" s="181"/>
      <c r="AR87" s="181"/>
      <c r="AS87" s="181"/>
      <c r="AT87" s="181"/>
      <c r="AU87" s="181"/>
      <c r="AV87" s="181"/>
      <c r="AW87" s="181"/>
      <c r="AX87" s="181"/>
      <c r="AY87" s="181"/>
      <c r="AZ87" s="181"/>
      <c r="BA87" s="181"/>
      <c r="BB87" s="181"/>
      <c r="BC87" s="181"/>
      <c r="BD87" s="181"/>
      <c r="BE87" s="181"/>
      <c r="BF87" s="181"/>
      <c r="BG87" s="181"/>
      <c r="BH87" s="363"/>
      <c r="BI87" s="363"/>
      <c r="BJ87" s="363"/>
      <c r="BK87" s="363"/>
      <c r="BL87" s="363"/>
      <c r="BM87" s="363"/>
      <c r="BN87" s="363"/>
      <c r="BO87" s="363"/>
      <c r="BP87" s="363"/>
      <c r="BQ87" s="363"/>
      <c r="BR87" s="363"/>
      <c r="BS87" s="363"/>
      <c r="BT87" s="363"/>
      <c r="BU87" s="363"/>
      <c r="BV87" s="363"/>
      <c r="BW87" s="363"/>
      <c r="BX87" s="363"/>
      <c r="BY87" s="363"/>
      <c r="BZ87" s="363"/>
      <c r="CA87" s="363"/>
      <c r="CB87" s="363"/>
      <c r="CC87" s="363"/>
      <c r="CD87" s="363"/>
      <c r="CE87" s="363"/>
      <c r="CF87" s="363"/>
      <c r="CG87" s="363"/>
      <c r="CH87" s="363"/>
      <c r="CI87" s="363"/>
      <c r="CJ87" s="363"/>
      <c r="CK87" s="363"/>
      <c r="CL87" s="363"/>
      <c r="CM87" s="363"/>
      <c r="CN87" s="363"/>
      <c r="CO87" s="363"/>
      <c r="CP87" s="363"/>
      <c r="CQ87" s="363"/>
      <c r="CR87" s="363"/>
      <c r="CS87" s="363"/>
      <c r="CT87" s="363"/>
      <c r="CU87" s="363"/>
      <c r="CV87" s="363"/>
      <c r="CW87" s="363"/>
      <c r="CX87" s="363"/>
      <c r="CY87" s="363"/>
      <c r="CZ87" s="363"/>
      <c r="DA87" s="363"/>
      <c r="DB87" s="363"/>
      <c r="DC87" s="363"/>
      <c r="DD87" s="363"/>
      <c r="DE87" s="363"/>
      <c r="DF87" s="363"/>
      <c r="DG87" s="363"/>
      <c r="DH87" s="363"/>
      <c r="DI87" s="363"/>
      <c r="DJ87" s="363"/>
      <c r="DK87" s="363"/>
      <c r="DL87" s="363"/>
      <c r="DM87" s="363"/>
      <c r="DN87" s="363"/>
      <c r="DO87" s="363"/>
      <c r="DP87" s="363"/>
      <c r="DQ87" s="363"/>
      <c r="DR87" s="363"/>
      <c r="DS87" s="363"/>
      <c r="DT87" s="363"/>
      <c r="DU87" s="363"/>
      <c r="DV87" s="363"/>
      <c r="DW87" s="363"/>
      <c r="DX87" s="363"/>
      <c r="DY87" s="363"/>
      <c r="DZ87" s="363"/>
      <c r="EA87" s="363"/>
      <c r="EB87" s="363"/>
      <c r="EC87" s="363"/>
      <c r="ED87" s="363"/>
      <c r="EE87" s="363"/>
      <c r="EF87" s="363"/>
      <c r="EG87" s="363"/>
      <c r="EH87" s="363"/>
      <c r="EI87" s="363"/>
      <c r="EJ87" s="363"/>
      <c r="EK87" s="363"/>
      <c r="EL87" s="363"/>
      <c r="EM87" s="363"/>
      <c r="EN87" s="363"/>
      <c r="EO87" s="363"/>
      <c r="EP87" s="363"/>
      <c r="EQ87" s="363"/>
      <c r="ER87" s="363"/>
      <c r="ES87" s="363"/>
      <c r="ET87" s="363"/>
      <c r="EU87" s="363"/>
      <c r="EV87" s="363"/>
      <c r="EW87" s="363"/>
      <c r="EX87" s="363"/>
      <c r="EY87" s="363"/>
      <c r="EZ87" s="363"/>
      <c r="FA87" s="363"/>
      <c r="FB87" s="363"/>
      <c r="FC87" s="363"/>
      <c r="FD87" s="363"/>
      <c r="FE87" s="363"/>
      <c r="FF87" s="363"/>
      <c r="FG87" s="363"/>
      <c r="FH87" s="363"/>
      <c r="FI87" s="363"/>
      <c r="FJ87" s="363"/>
      <c r="FK87" s="363"/>
      <c r="FL87" s="363"/>
      <c r="FM87" s="363"/>
      <c r="FN87" s="363"/>
      <c r="FO87" s="363"/>
      <c r="FP87" s="363"/>
      <c r="FQ87" s="363"/>
      <c r="FR87" s="363"/>
      <c r="FS87" s="363"/>
      <c r="FT87" s="363"/>
      <c r="FU87" s="363"/>
      <c r="FV87" s="363"/>
      <c r="FW87" s="363"/>
      <c r="FX87" s="363"/>
      <c r="FY87" s="363"/>
      <c r="FZ87" s="363"/>
      <c r="GA87" s="363"/>
      <c r="GB87" s="363"/>
      <c r="GC87" s="363"/>
      <c r="GD87" s="363"/>
      <c r="GE87" s="363"/>
      <c r="GF87" s="363"/>
      <c r="GG87" s="363"/>
      <c r="GH87" s="363"/>
      <c r="GI87" s="363"/>
      <c r="GJ87" s="363"/>
      <c r="GK87" s="363"/>
      <c r="GL87" s="363"/>
      <c r="GM87" s="363"/>
      <c r="GN87" s="363"/>
      <c r="GO87" s="363"/>
      <c r="GP87" s="363"/>
      <c r="GQ87" s="363"/>
      <c r="GR87" s="363"/>
      <c r="GS87" s="363"/>
      <c r="GT87" s="363"/>
      <c r="GU87" s="363"/>
      <c r="GV87" s="363"/>
      <c r="GW87" s="363"/>
      <c r="GX87" s="363"/>
      <c r="GY87" s="363"/>
      <c r="GZ87" s="363"/>
      <c r="HA87" s="363"/>
      <c r="HB87" s="363"/>
      <c r="HC87" s="363"/>
      <c r="HD87" s="363"/>
      <c r="HE87" s="363"/>
      <c r="HF87" s="363"/>
      <c r="HG87" s="363"/>
      <c r="HH87" s="363"/>
      <c r="HI87" s="363"/>
      <c r="HJ87" s="363"/>
      <c r="HK87" s="363"/>
      <c r="HL87" s="363"/>
      <c r="HM87" s="363"/>
      <c r="HN87" s="363"/>
      <c r="HO87" s="363"/>
      <c r="HP87" s="363"/>
      <c r="HQ87" s="363"/>
      <c r="HR87" s="363"/>
      <c r="HS87" s="363"/>
      <c r="HT87" s="363"/>
      <c r="HU87" s="363"/>
      <c r="HV87" s="363"/>
      <c r="HW87" s="363"/>
      <c r="HX87" s="363"/>
      <c r="HY87" s="363"/>
      <c r="HZ87" s="363"/>
      <c r="IA87" s="363"/>
      <c r="IB87" s="363"/>
      <c r="IC87" s="363"/>
      <c r="ID87" s="363"/>
      <c r="IE87" s="363"/>
      <c r="IF87" s="363"/>
      <c r="IG87" s="363"/>
      <c r="IH87" s="363"/>
      <c r="II87" s="363"/>
      <c r="IJ87" s="363"/>
      <c r="IK87" s="363"/>
      <c r="IL87" s="363"/>
      <c r="IM87" s="363"/>
      <c r="IN87" s="363"/>
      <c r="IO87" s="363"/>
      <c r="IP87" s="363"/>
      <c r="IQ87" s="363"/>
      <c r="IR87" s="363"/>
      <c r="IS87" s="363"/>
      <c r="IT87" s="363"/>
      <c r="IU87" s="363"/>
      <c r="IV87" s="363"/>
    </row>
    <row r="88" spans="1:256" ht="15.75">
      <c r="A88" s="22" t="s">
        <v>61</v>
      </c>
      <c r="B88" s="342">
        <f>C4</f>
        <v>36724</v>
      </c>
      <c r="C88" s="342">
        <v>36717</v>
      </c>
      <c r="D88" s="342">
        <v>36710</v>
      </c>
      <c r="E88" s="342">
        <v>36703</v>
      </c>
      <c r="F88" s="342">
        <v>36696</v>
      </c>
      <c r="G88" s="342">
        <v>36689</v>
      </c>
      <c r="H88" s="342">
        <v>36682</v>
      </c>
      <c r="I88" s="342">
        <v>36675</v>
      </c>
      <c r="J88" s="342">
        <v>36668</v>
      </c>
      <c r="K88" s="342">
        <v>36661</v>
      </c>
      <c r="L88" s="342">
        <v>36654</v>
      </c>
      <c r="M88" s="342">
        <v>36647</v>
      </c>
      <c r="N88" s="342">
        <v>36640</v>
      </c>
      <c r="O88" s="342">
        <v>36633</v>
      </c>
      <c r="P88" s="342"/>
      <c r="Q88" s="342"/>
      <c r="R88" s="342"/>
      <c r="S88" s="342"/>
      <c r="T88" s="342"/>
      <c r="U88" s="420"/>
      <c r="V88" s="342"/>
      <c r="W88" s="342"/>
      <c r="X88" s="342"/>
      <c r="Y88" s="342"/>
      <c r="Z88" s="342"/>
      <c r="AA88" s="342"/>
      <c r="AB88" s="342"/>
      <c r="AC88" s="342"/>
      <c r="AD88" s="342"/>
      <c r="AE88" s="342"/>
      <c r="AF88" s="342"/>
      <c r="AG88" s="342"/>
      <c r="AH88" s="342"/>
      <c r="AI88" s="342"/>
      <c r="AJ88" s="342"/>
      <c r="AK88" s="342"/>
      <c r="AL88" s="342"/>
      <c r="AM88" s="342"/>
      <c r="AN88" s="342"/>
      <c r="AO88" s="342"/>
      <c r="AP88" s="342"/>
      <c r="AQ88" s="342"/>
      <c r="AR88" s="342"/>
      <c r="AS88" s="342"/>
      <c r="AT88" s="342"/>
      <c r="AU88" s="342"/>
      <c r="AV88" s="342"/>
      <c r="AW88" s="342"/>
      <c r="AX88" s="342"/>
      <c r="AY88" s="342"/>
      <c r="AZ88" s="342"/>
      <c r="BA88" s="342"/>
      <c r="BB88" s="342"/>
      <c r="BC88" s="342"/>
      <c r="BD88" s="342"/>
      <c r="BE88" s="342"/>
      <c r="BF88" s="342"/>
      <c r="BG88" s="342"/>
      <c r="BH88" s="420"/>
      <c r="BI88" s="420"/>
      <c r="BJ88" s="420"/>
      <c r="BK88" s="420"/>
      <c r="BL88" s="420"/>
      <c r="BM88" s="420"/>
      <c r="BN88" s="420"/>
      <c r="BO88" s="420"/>
      <c r="BP88" s="420"/>
      <c r="BQ88" s="420"/>
      <c r="BR88" s="420"/>
      <c r="BS88" s="420"/>
      <c r="BT88" s="420"/>
      <c r="BU88" s="420"/>
      <c r="BV88" s="420"/>
      <c r="BW88" s="420"/>
      <c r="BX88" s="420"/>
      <c r="BY88" s="420"/>
      <c r="BZ88" s="420"/>
      <c r="CA88" s="420"/>
      <c r="CB88" s="420"/>
      <c r="CC88" s="420"/>
      <c r="CD88" s="420"/>
      <c r="CE88" s="420"/>
      <c r="CF88" s="420"/>
      <c r="CG88" s="420"/>
      <c r="CH88" s="420"/>
      <c r="CI88" s="420"/>
      <c r="CJ88" s="420"/>
      <c r="CK88" s="420"/>
      <c r="CL88" s="420"/>
      <c r="CM88" s="420"/>
      <c r="CN88" s="420"/>
      <c r="CO88" s="420"/>
      <c r="CP88" s="420"/>
      <c r="CQ88" s="420"/>
      <c r="CR88" s="420"/>
      <c r="CS88" s="420"/>
      <c r="CT88" s="420"/>
      <c r="CU88" s="420"/>
      <c r="CV88" s="420"/>
      <c r="CW88" s="420"/>
      <c r="CX88" s="420"/>
      <c r="CY88" s="420"/>
      <c r="CZ88" s="420"/>
      <c r="DA88" s="420"/>
      <c r="DB88" s="420"/>
      <c r="DC88" s="420"/>
      <c r="DD88" s="420"/>
      <c r="DE88" s="420"/>
      <c r="DF88" s="420"/>
      <c r="DG88" s="420"/>
      <c r="DH88" s="420"/>
      <c r="DI88" s="420"/>
      <c r="DJ88" s="420"/>
      <c r="DK88" s="420"/>
      <c r="DL88" s="420"/>
      <c r="DM88" s="420"/>
      <c r="DN88" s="420"/>
      <c r="DO88" s="420"/>
      <c r="DP88" s="420"/>
      <c r="DQ88" s="420"/>
      <c r="DR88" s="420"/>
      <c r="DS88" s="420"/>
      <c r="DT88" s="420"/>
      <c r="DU88" s="420"/>
      <c r="DV88" s="420"/>
      <c r="DW88" s="420"/>
      <c r="DX88" s="420"/>
      <c r="DY88" s="420"/>
      <c r="DZ88" s="420"/>
      <c r="EA88" s="420"/>
      <c r="EB88" s="420"/>
      <c r="EC88" s="420"/>
      <c r="ED88" s="420"/>
      <c r="EE88" s="420"/>
      <c r="EF88" s="420"/>
      <c r="EG88" s="420"/>
      <c r="EH88" s="420"/>
      <c r="EI88" s="420"/>
      <c r="EJ88" s="420"/>
      <c r="EK88" s="420"/>
      <c r="EL88" s="420"/>
      <c r="EM88" s="420"/>
      <c r="EN88" s="420"/>
      <c r="EO88" s="420"/>
      <c r="EP88" s="420"/>
      <c r="EQ88" s="420"/>
      <c r="ER88" s="420"/>
      <c r="ES88" s="420"/>
      <c r="ET88" s="420"/>
      <c r="EU88" s="420"/>
      <c r="EV88" s="420"/>
      <c r="EW88" s="420"/>
      <c r="EX88" s="420"/>
      <c r="EY88" s="420"/>
      <c r="EZ88" s="420"/>
      <c r="FA88" s="420"/>
      <c r="FB88" s="420"/>
      <c r="FC88" s="420"/>
      <c r="FD88" s="420"/>
      <c r="FE88" s="420"/>
      <c r="FF88" s="420"/>
      <c r="FG88" s="420"/>
      <c r="FH88" s="420"/>
      <c r="FI88" s="420"/>
      <c r="FJ88" s="420"/>
      <c r="FK88" s="420"/>
      <c r="FL88" s="420"/>
      <c r="FM88" s="420"/>
      <c r="FN88" s="420"/>
      <c r="FO88" s="420"/>
      <c r="FP88" s="420"/>
      <c r="FQ88" s="420"/>
      <c r="FR88" s="420"/>
      <c r="FS88" s="420"/>
      <c r="FT88" s="420"/>
      <c r="FU88" s="420"/>
      <c r="FV88" s="420"/>
      <c r="FW88" s="420"/>
      <c r="FX88" s="420"/>
      <c r="FY88" s="420"/>
      <c r="FZ88" s="420"/>
      <c r="GA88" s="420"/>
      <c r="GB88" s="420"/>
      <c r="GC88" s="420"/>
      <c r="GD88" s="420"/>
      <c r="GE88" s="420"/>
      <c r="GF88" s="420"/>
      <c r="GG88" s="420"/>
      <c r="GH88" s="420"/>
      <c r="GI88" s="420"/>
      <c r="GJ88" s="420"/>
      <c r="GK88" s="420"/>
      <c r="GL88" s="420"/>
      <c r="GM88" s="420"/>
      <c r="GN88" s="420"/>
      <c r="GO88" s="420"/>
      <c r="GP88" s="420"/>
      <c r="GQ88" s="420"/>
      <c r="GR88" s="420"/>
      <c r="GS88" s="420"/>
      <c r="GT88" s="420"/>
      <c r="GU88" s="420"/>
      <c r="GV88" s="420"/>
      <c r="GW88" s="420"/>
      <c r="GX88" s="420"/>
      <c r="GY88" s="420"/>
      <c r="GZ88" s="420"/>
      <c r="HA88" s="420"/>
      <c r="HB88" s="420"/>
      <c r="HC88" s="420"/>
      <c r="HD88" s="420"/>
      <c r="HE88" s="420"/>
      <c r="HF88" s="420"/>
      <c r="HG88" s="420"/>
      <c r="HH88" s="420"/>
      <c r="HI88" s="420"/>
      <c r="HJ88" s="420"/>
      <c r="HK88" s="420"/>
      <c r="HL88" s="420"/>
      <c r="HM88" s="420"/>
      <c r="HN88" s="420"/>
      <c r="HO88" s="420"/>
      <c r="HP88" s="420"/>
      <c r="HQ88" s="420"/>
      <c r="HR88" s="420"/>
      <c r="HS88" s="420"/>
      <c r="HT88" s="420"/>
      <c r="HU88" s="420"/>
      <c r="HV88" s="420"/>
      <c r="HW88" s="420"/>
      <c r="HX88" s="420"/>
      <c r="HY88" s="420"/>
      <c r="HZ88" s="420"/>
      <c r="IA88" s="420"/>
      <c r="IB88" s="420"/>
      <c r="IC88" s="420"/>
      <c r="ID88" s="420"/>
      <c r="IE88" s="420"/>
      <c r="IF88" s="420"/>
      <c r="IG88" s="420"/>
      <c r="IH88" s="420"/>
      <c r="II88" s="420"/>
      <c r="IJ88" s="420"/>
      <c r="IK88" s="420"/>
      <c r="IL88" s="420"/>
      <c r="IM88" s="420"/>
      <c r="IN88" s="420"/>
      <c r="IO88" s="420"/>
      <c r="IP88" s="420"/>
      <c r="IQ88" s="420"/>
      <c r="IR88" s="420"/>
      <c r="IS88" s="420"/>
      <c r="IT88" s="420"/>
      <c r="IU88" s="420"/>
      <c r="IV88" s="420"/>
    </row>
    <row r="89" spans="1:256" ht="15.75">
      <c r="A89" s="22" t="s">
        <v>7</v>
      </c>
      <c r="B89" s="344">
        <f>P12</f>
        <v>191427.00397312493</v>
      </c>
      <c r="C89" s="344">
        <v>202018.1665717811</v>
      </c>
      <c r="D89" s="344">
        <v>219108.47828710295</v>
      </c>
      <c r="E89" s="344">
        <v>222856.20223749249</v>
      </c>
      <c r="F89" s="344">
        <v>234295.37083687278</v>
      </c>
      <c r="G89" s="344">
        <v>240916.42057437511</v>
      </c>
      <c r="H89" s="344">
        <v>250615.97698018816</v>
      </c>
      <c r="I89" s="344">
        <v>243613.06895956944</v>
      </c>
      <c r="J89" s="344">
        <v>235379.95786348748</v>
      </c>
      <c r="K89" s="344">
        <v>222284.66713668182</v>
      </c>
      <c r="L89" s="344">
        <v>217247.12252526963</v>
      </c>
      <c r="M89" s="344">
        <v>213822.07909476728</v>
      </c>
      <c r="N89" s="344">
        <v>215319.33144318039</v>
      </c>
      <c r="O89" s="344">
        <v>213935.00635889388</v>
      </c>
      <c r="P89" s="344"/>
      <c r="Q89" s="344"/>
      <c r="R89" s="344"/>
      <c r="S89" s="344"/>
      <c r="T89" s="344"/>
      <c r="U89" s="88"/>
      <c r="V89" s="344"/>
      <c r="W89" s="344"/>
      <c r="X89" s="344"/>
      <c r="Y89" s="344"/>
      <c r="Z89" s="344"/>
      <c r="AA89" s="344"/>
      <c r="AB89" s="344"/>
      <c r="AC89" s="344"/>
      <c r="AD89" s="344"/>
      <c r="AE89" s="344"/>
      <c r="AF89" s="344"/>
      <c r="AG89" s="344"/>
      <c r="AH89" s="344"/>
      <c r="AI89" s="344"/>
      <c r="AJ89" s="344"/>
      <c r="AK89" s="344"/>
      <c r="AL89" s="344"/>
      <c r="AM89" s="344"/>
      <c r="AN89" s="344"/>
      <c r="AO89" s="344"/>
      <c r="AP89" s="344"/>
      <c r="AQ89" s="344"/>
      <c r="AR89" s="344"/>
      <c r="AS89" s="344"/>
      <c r="AT89" s="344"/>
      <c r="AU89" s="344"/>
      <c r="AV89" s="344"/>
      <c r="AW89" s="344"/>
      <c r="AX89" s="344"/>
      <c r="AY89" s="344"/>
      <c r="AZ89" s="344"/>
      <c r="BA89" s="344"/>
      <c r="BB89" s="344"/>
      <c r="BC89" s="344"/>
      <c r="BD89" s="344"/>
      <c r="BE89" s="344"/>
      <c r="BF89" s="344"/>
      <c r="BG89" s="344"/>
      <c r="BH89" s="88"/>
      <c r="BI89" s="88"/>
      <c r="BJ89" s="88"/>
      <c r="BK89" s="88"/>
      <c r="BL89" s="88"/>
      <c r="BM89" s="88"/>
      <c r="BN89" s="88"/>
      <c r="BO89" s="88"/>
      <c r="BP89" s="88"/>
      <c r="BQ89" s="88"/>
      <c r="BR89" s="88"/>
      <c r="BS89" s="88"/>
      <c r="BT89" s="88"/>
      <c r="BU89" s="88"/>
      <c r="BV89" s="88"/>
      <c r="BW89" s="88"/>
      <c r="BX89" s="88"/>
      <c r="BY89" s="88"/>
      <c r="BZ89" s="88"/>
      <c r="CA89" s="88"/>
      <c r="CB89" s="88"/>
      <c r="CC89" s="88"/>
      <c r="CD89" s="88"/>
      <c r="CE89" s="88"/>
      <c r="CF89" s="88"/>
      <c r="CG89" s="88"/>
      <c r="CH89" s="88"/>
      <c r="CI89" s="88"/>
      <c r="CJ89" s="88"/>
      <c r="CK89" s="88"/>
      <c r="CL89" s="88"/>
      <c r="CM89" s="88"/>
      <c r="CN89" s="88"/>
      <c r="CO89" s="88"/>
      <c r="CP89" s="88"/>
      <c r="CQ89" s="88"/>
      <c r="CR89" s="88"/>
      <c r="CS89" s="88"/>
      <c r="CT89" s="88"/>
      <c r="CU89" s="88"/>
      <c r="CV89" s="88"/>
      <c r="CW89" s="88"/>
      <c r="CX89" s="88"/>
      <c r="CY89" s="88"/>
      <c r="CZ89" s="88"/>
      <c r="DA89" s="88"/>
      <c r="DB89" s="88"/>
      <c r="DC89" s="88"/>
      <c r="DD89" s="88"/>
      <c r="DE89" s="88"/>
      <c r="DF89" s="88"/>
      <c r="DG89" s="88"/>
      <c r="DH89" s="88"/>
      <c r="DI89" s="88"/>
      <c r="DJ89" s="88"/>
      <c r="DK89" s="88"/>
      <c r="DL89" s="88"/>
      <c r="DM89" s="88"/>
      <c r="DN89" s="88"/>
      <c r="DO89" s="88"/>
      <c r="DP89" s="88"/>
      <c r="DQ89" s="88"/>
      <c r="DR89" s="88"/>
      <c r="DS89" s="88"/>
      <c r="DT89" s="88"/>
      <c r="DU89" s="88"/>
      <c r="DV89" s="88"/>
      <c r="DW89" s="88"/>
      <c r="DX89" s="88"/>
      <c r="DY89" s="88"/>
      <c r="DZ89" s="88"/>
      <c r="EA89" s="88"/>
      <c r="EB89" s="88"/>
      <c r="EC89" s="88"/>
      <c r="ED89" s="88"/>
      <c r="EE89" s="88"/>
      <c r="EF89" s="88"/>
      <c r="EG89" s="88"/>
      <c r="EH89" s="88"/>
      <c r="EI89" s="88"/>
      <c r="EJ89" s="88"/>
      <c r="EK89" s="88"/>
      <c r="EL89" s="88"/>
      <c r="EM89" s="88"/>
      <c r="EN89" s="88"/>
      <c r="EO89" s="88"/>
      <c r="EP89" s="88"/>
      <c r="EQ89" s="88"/>
      <c r="ER89" s="88"/>
      <c r="ES89" s="88"/>
      <c r="ET89" s="88"/>
      <c r="EU89" s="88"/>
      <c r="EV89" s="88"/>
      <c r="EW89" s="88"/>
      <c r="EX89" s="88"/>
      <c r="EY89" s="88"/>
      <c r="EZ89" s="88"/>
      <c r="FA89" s="88"/>
      <c r="FB89" s="88"/>
      <c r="FC89" s="88"/>
      <c r="FD89" s="88"/>
      <c r="FE89" s="88"/>
      <c r="FF89" s="88"/>
      <c r="FG89" s="88"/>
      <c r="FH89" s="88"/>
      <c r="FI89" s="88"/>
      <c r="FJ89" s="88"/>
      <c r="FK89" s="88"/>
      <c r="FL89" s="88"/>
      <c r="FM89" s="88"/>
      <c r="FN89" s="88"/>
      <c r="FO89" s="88"/>
      <c r="FP89" s="88"/>
      <c r="FQ89" s="88"/>
      <c r="FR89" s="88"/>
      <c r="FS89" s="88"/>
      <c r="FT89" s="88"/>
      <c r="FU89" s="88"/>
      <c r="FV89" s="88"/>
      <c r="FW89" s="88"/>
      <c r="FX89" s="88"/>
      <c r="FY89" s="88"/>
      <c r="FZ89" s="88"/>
      <c r="GA89" s="88"/>
      <c r="GB89" s="88"/>
      <c r="GC89" s="88"/>
      <c r="GD89" s="88"/>
      <c r="GE89" s="88"/>
      <c r="GF89" s="88"/>
      <c r="GG89" s="88"/>
      <c r="GH89" s="88"/>
      <c r="GI89" s="88"/>
      <c r="GJ89" s="88"/>
      <c r="GK89" s="88"/>
      <c r="GL89" s="88"/>
      <c r="GM89" s="88"/>
      <c r="GN89" s="88"/>
      <c r="GO89" s="88"/>
      <c r="GP89" s="88"/>
      <c r="GQ89" s="88"/>
      <c r="GR89" s="88"/>
      <c r="GS89" s="88"/>
      <c r="GT89" s="88"/>
      <c r="GU89" s="88"/>
      <c r="GV89" s="88"/>
      <c r="GW89" s="88"/>
      <c r="GX89" s="88"/>
      <c r="GY89" s="88"/>
      <c r="GZ89" s="88"/>
      <c r="HA89" s="88"/>
      <c r="HB89" s="88"/>
      <c r="HC89" s="88"/>
      <c r="HD89" s="88"/>
      <c r="HE89" s="88"/>
      <c r="HF89" s="88"/>
      <c r="HG89" s="88"/>
      <c r="HH89" s="88"/>
      <c r="HI89" s="88"/>
      <c r="HJ89" s="88"/>
      <c r="HK89" s="88"/>
      <c r="HL89" s="88"/>
      <c r="HM89" s="88"/>
      <c r="HN89" s="88"/>
      <c r="HO89" s="88"/>
      <c r="HP89" s="88"/>
      <c r="HQ89" s="88"/>
      <c r="HR89" s="88"/>
      <c r="HS89" s="88"/>
      <c r="HT89" s="88"/>
      <c r="HU89" s="88"/>
      <c r="HV89" s="88"/>
      <c r="HW89" s="88"/>
      <c r="HX89" s="88"/>
      <c r="HY89" s="88"/>
      <c r="HZ89" s="88"/>
      <c r="IA89" s="88"/>
      <c r="IB89" s="88"/>
      <c r="IC89" s="88"/>
      <c r="ID89" s="88"/>
      <c r="IE89" s="88"/>
      <c r="IF89" s="88"/>
      <c r="IG89" s="88"/>
      <c r="IH89" s="88"/>
      <c r="II89" s="88"/>
      <c r="IJ89" s="88"/>
      <c r="IK89" s="88"/>
      <c r="IL89" s="88"/>
      <c r="IM89" s="88"/>
      <c r="IN89" s="88"/>
      <c r="IO89" s="88"/>
      <c r="IP89" s="88"/>
      <c r="IQ89" s="88"/>
      <c r="IR89" s="88"/>
      <c r="IS89" s="88"/>
      <c r="IT89" s="88"/>
      <c r="IU89" s="88"/>
      <c r="IV89" s="88"/>
    </row>
    <row r="90" spans="1:256" ht="15.75">
      <c r="A90" s="22" t="s">
        <v>34</v>
      </c>
      <c r="B90" s="344">
        <f>N12</f>
        <v>173997.82628600503</v>
      </c>
      <c r="C90" s="344">
        <v>177255.29316431814</v>
      </c>
      <c r="D90" s="344">
        <v>192618.39804366755</v>
      </c>
      <c r="E90" s="344">
        <v>191369.28394780433</v>
      </c>
      <c r="F90" s="344">
        <v>198050.9452387424</v>
      </c>
      <c r="G90" s="344">
        <v>207269.19914473977</v>
      </c>
      <c r="H90" s="344">
        <v>215888.18728003302</v>
      </c>
      <c r="I90" s="344">
        <v>204375.36800743896</v>
      </c>
      <c r="J90" s="344">
        <v>193727.51031515663</v>
      </c>
      <c r="K90" s="344">
        <v>185886.00141889311</v>
      </c>
      <c r="L90" s="344">
        <v>180460.87637381896</v>
      </c>
      <c r="M90" s="344">
        <v>177406.92206029431</v>
      </c>
      <c r="N90" s="344">
        <v>179089.63823087004</v>
      </c>
      <c r="O90" s="344">
        <v>177569.55574976042</v>
      </c>
      <c r="P90" s="344"/>
      <c r="Q90" s="344"/>
      <c r="R90" s="344"/>
      <c r="S90" s="344"/>
      <c r="T90" s="344"/>
      <c r="U90" s="88"/>
      <c r="V90" s="344"/>
      <c r="W90" s="344"/>
      <c r="X90" s="344"/>
      <c r="Y90" s="344"/>
      <c r="Z90" s="344"/>
      <c r="AA90" s="344"/>
      <c r="AB90" s="344"/>
      <c r="AC90" s="344"/>
      <c r="AD90" s="344"/>
      <c r="AE90" s="344"/>
      <c r="AF90" s="344"/>
      <c r="AG90" s="344"/>
      <c r="AH90" s="344"/>
      <c r="AI90" s="344"/>
      <c r="AJ90" s="344"/>
      <c r="AK90" s="344"/>
      <c r="AL90" s="344"/>
      <c r="AM90" s="344"/>
      <c r="AN90" s="344"/>
      <c r="AO90" s="344"/>
      <c r="AP90" s="344"/>
      <c r="AQ90" s="344"/>
      <c r="AR90" s="344"/>
      <c r="AS90" s="344"/>
      <c r="AT90" s="344"/>
      <c r="AU90" s="344"/>
      <c r="AV90" s="344"/>
      <c r="AW90" s="344"/>
      <c r="AX90" s="344"/>
      <c r="AY90" s="344"/>
      <c r="AZ90" s="344"/>
      <c r="BA90" s="344"/>
      <c r="BB90" s="344"/>
      <c r="BC90" s="344"/>
      <c r="BD90" s="344"/>
      <c r="BE90" s="344"/>
      <c r="BF90" s="344"/>
      <c r="BG90" s="344"/>
      <c r="BH90" s="88"/>
      <c r="BI90" s="88"/>
      <c r="BJ90" s="88"/>
      <c r="BK90" s="88"/>
      <c r="BL90" s="88"/>
      <c r="BM90" s="88"/>
      <c r="BN90" s="88"/>
      <c r="BO90" s="88"/>
      <c r="BP90" s="88"/>
      <c r="BQ90" s="88"/>
      <c r="BR90" s="88"/>
      <c r="BS90" s="88"/>
      <c r="BT90" s="88"/>
      <c r="BU90" s="88"/>
      <c r="BV90" s="88"/>
      <c r="BW90" s="88"/>
      <c r="BX90" s="88"/>
      <c r="BY90" s="88"/>
      <c r="BZ90" s="88"/>
      <c r="CA90" s="88"/>
      <c r="CB90" s="88"/>
      <c r="CC90" s="88"/>
      <c r="CD90" s="88"/>
      <c r="CE90" s="88"/>
      <c r="CF90" s="88"/>
      <c r="CG90" s="88"/>
      <c r="CH90" s="88"/>
      <c r="CI90" s="88"/>
      <c r="CJ90" s="88"/>
      <c r="CK90" s="88"/>
      <c r="CL90" s="88"/>
      <c r="CM90" s="88"/>
      <c r="CN90" s="88"/>
      <c r="CO90" s="88"/>
      <c r="CP90" s="88"/>
      <c r="CQ90" s="88"/>
      <c r="CR90" s="88"/>
      <c r="CS90" s="88"/>
      <c r="CT90" s="88"/>
      <c r="CU90" s="88"/>
      <c r="CV90" s="88"/>
      <c r="CW90" s="88"/>
      <c r="CX90" s="88"/>
      <c r="CY90" s="88"/>
      <c r="CZ90" s="88"/>
      <c r="DA90" s="88"/>
      <c r="DB90" s="88"/>
      <c r="DC90" s="88"/>
      <c r="DD90" s="88"/>
      <c r="DE90" s="88"/>
      <c r="DF90" s="88"/>
      <c r="DG90" s="88"/>
      <c r="DH90" s="88"/>
      <c r="DI90" s="88"/>
      <c r="DJ90" s="88"/>
      <c r="DK90" s="88"/>
      <c r="DL90" s="88"/>
      <c r="DM90" s="88"/>
      <c r="DN90" s="88"/>
      <c r="DO90" s="88"/>
      <c r="DP90" s="88"/>
      <c r="DQ90" s="88"/>
      <c r="DR90" s="88"/>
      <c r="DS90" s="88"/>
      <c r="DT90" s="88"/>
      <c r="DU90" s="88"/>
      <c r="DV90" s="88"/>
      <c r="DW90" s="88"/>
      <c r="DX90" s="88"/>
      <c r="DY90" s="88"/>
      <c r="DZ90" s="88"/>
      <c r="EA90" s="88"/>
      <c r="EB90" s="88"/>
      <c r="EC90" s="88"/>
      <c r="ED90" s="88"/>
      <c r="EE90" s="88"/>
      <c r="EF90" s="88"/>
      <c r="EG90" s="88"/>
      <c r="EH90" s="88"/>
      <c r="EI90" s="88"/>
      <c r="EJ90" s="88"/>
      <c r="EK90" s="88"/>
      <c r="EL90" s="88"/>
      <c r="EM90" s="88"/>
      <c r="EN90" s="88"/>
      <c r="EO90" s="88"/>
      <c r="EP90" s="88"/>
      <c r="EQ90" s="88"/>
      <c r="ER90" s="88"/>
      <c r="ES90" s="88"/>
      <c r="ET90" s="88"/>
      <c r="EU90" s="88"/>
      <c r="EV90" s="88"/>
      <c r="EW90" s="88"/>
      <c r="EX90" s="88"/>
      <c r="EY90" s="88"/>
      <c r="EZ90" s="88"/>
      <c r="FA90" s="88"/>
      <c r="FB90" s="88"/>
      <c r="FC90" s="88"/>
      <c r="FD90" s="88"/>
      <c r="FE90" s="88"/>
      <c r="FF90" s="88"/>
      <c r="FG90" s="88"/>
      <c r="FH90" s="88"/>
      <c r="FI90" s="88"/>
      <c r="FJ90" s="88"/>
      <c r="FK90" s="88"/>
      <c r="FL90" s="88"/>
      <c r="FM90" s="88"/>
      <c r="FN90" s="88"/>
      <c r="FO90" s="88"/>
      <c r="FP90" s="88"/>
      <c r="FQ90" s="88"/>
      <c r="FR90" s="88"/>
      <c r="FS90" s="88"/>
      <c r="FT90" s="88"/>
      <c r="FU90" s="88"/>
      <c r="FV90" s="88"/>
      <c r="FW90" s="88"/>
      <c r="FX90" s="88"/>
      <c r="FY90" s="88"/>
      <c r="FZ90" s="88"/>
      <c r="GA90" s="88"/>
      <c r="GB90" s="88"/>
      <c r="GC90" s="88"/>
      <c r="GD90" s="88"/>
      <c r="GE90" s="88"/>
      <c r="GF90" s="88"/>
      <c r="GG90" s="88"/>
      <c r="GH90" s="88"/>
      <c r="GI90" s="88"/>
      <c r="GJ90" s="88"/>
      <c r="GK90" s="88"/>
      <c r="GL90" s="88"/>
      <c r="GM90" s="88"/>
      <c r="GN90" s="88"/>
      <c r="GO90" s="88"/>
      <c r="GP90" s="88"/>
      <c r="GQ90" s="88"/>
      <c r="GR90" s="88"/>
      <c r="GS90" s="88"/>
      <c r="GT90" s="88"/>
      <c r="GU90" s="88"/>
      <c r="GV90" s="88"/>
      <c r="GW90" s="88"/>
      <c r="GX90" s="88"/>
      <c r="GY90" s="88"/>
      <c r="GZ90" s="88"/>
      <c r="HA90" s="88"/>
      <c r="HB90" s="88"/>
      <c r="HC90" s="88"/>
      <c r="HD90" s="88"/>
      <c r="HE90" s="88"/>
      <c r="HF90" s="88"/>
      <c r="HG90" s="88"/>
      <c r="HH90" s="88"/>
      <c r="HI90" s="88"/>
      <c r="HJ90" s="88"/>
      <c r="HK90" s="88"/>
      <c r="HL90" s="88"/>
      <c r="HM90" s="88"/>
      <c r="HN90" s="88"/>
      <c r="HO90" s="88"/>
      <c r="HP90" s="88"/>
      <c r="HQ90" s="88"/>
      <c r="HR90" s="88"/>
      <c r="HS90" s="88"/>
      <c r="HT90" s="88"/>
      <c r="HU90" s="88"/>
      <c r="HV90" s="88"/>
      <c r="HW90" s="88"/>
      <c r="HX90" s="88"/>
      <c r="HY90" s="88"/>
      <c r="HZ90" s="88"/>
      <c r="IA90" s="88"/>
      <c r="IB90" s="88"/>
      <c r="IC90" s="88"/>
      <c r="ID90" s="88"/>
      <c r="IE90" s="88"/>
      <c r="IF90" s="88"/>
      <c r="IG90" s="88"/>
      <c r="IH90" s="88"/>
      <c r="II90" s="88"/>
      <c r="IJ90" s="88"/>
      <c r="IK90" s="88"/>
      <c r="IL90" s="88"/>
      <c r="IM90" s="88"/>
      <c r="IN90" s="88"/>
      <c r="IO90" s="88"/>
      <c r="IP90" s="88"/>
      <c r="IQ90" s="88"/>
      <c r="IR90" s="88"/>
      <c r="IS90" s="88"/>
      <c r="IT90" s="88"/>
      <c r="IU90" s="88"/>
      <c r="IV90" s="88"/>
    </row>
    <row r="91" spans="1:256" ht="15.75">
      <c r="A91" s="22" t="s">
        <v>3</v>
      </c>
      <c r="B91" s="344">
        <f>K12</f>
        <v>157389.45416494092</v>
      </c>
      <c r="C91" s="344">
        <v>159962.97436801082</v>
      </c>
      <c r="D91" s="344">
        <v>173650.28988572196</v>
      </c>
      <c r="E91" s="344">
        <v>172365.17718899212</v>
      </c>
      <c r="F91" s="344">
        <v>178673.88036354279</v>
      </c>
      <c r="G91" s="344">
        <v>187786.94295369182</v>
      </c>
      <c r="H91" s="344">
        <v>197429.37955809233</v>
      </c>
      <c r="I91" s="344">
        <v>201606.09475914267</v>
      </c>
      <c r="J91" s="344">
        <v>189524.1624953417</v>
      </c>
      <c r="K91" s="344">
        <v>181011.79552091483</v>
      </c>
      <c r="L91" s="344">
        <v>175266.83781754322</v>
      </c>
      <c r="M91" s="344">
        <v>172032.94544761907</v>
      </c>
      <c r="N91" s="344">
        <v>174377.915537505</v>
      </c>
      <c r="O91" s="344">
        <v>172632.82600085958</v>
      </c>
      <c r="P91" s="344"/>
      <c r="Q91" s="344"/>
      <c r="R91" s="344"/>
      <c r="S91" s="344"/>
      <c r="T91" s="344"/>
      <c r="U91" s="88"/>
      <c r="V91" s="344"/>
      <c r="W91" s="344"/>
      <c r="X91" s="344"/>
      <c r="Y91" s="344"/>
      <c r="Z91" s="344"/>
      <c r="AA91" s="344"/>
      <c r="AB91" s="344"/>
      <c r="AC91" s="344"/>
      <c r="AD91" s="344"/>
      <c r="AE91" s="344"/>
      <c r="AF91" s="344"/>
      <c r="AG91" s="344"/>
      <c r="AH91" s="344"/>
      <c r="AI91" s="344"/>
      <c r="AJ91" s="344"/>
      <c r="AK91" s="344"/>
      <c r="AL91" s="344"/>
      <c r="AM91" s="344"/>
      <c r="AN91" s="344"/>
      <c r="AO91" s="344"/>
      <c r="AP91" s="344"/>
      <c r="AQ91" s="344"/>
      <c r="AR91" s="344"/>
      <c r="AS91" s="344"/>
      <c r="AT91" s="344"/>
      <c r="AU91" s="344"/>
      <c r="AV91" s="344"/>
      <c r="AW91" s="344"/>
      <c r="AX91" s="344"/>
      <c r="AY91" s="344"/>
      <c r="AZ91" s="344"/>
      <c r="BA91" s="344"/>
      <c r="BB91" s="344"/>
      <c r="BC91" s="344"/>
      <c r="BD91" s="344"/>
      <c r="BE91" s="344"/>
      <c r="BF91" s="344"/>
      <c r="BG91" s="344"/>
      <c r="BH91" s="88"/>
      <c r="BI91" s="88"/>
      <c r="BJ91" s="88"/>
      <c r="BK91" s="88"/>
      <c r="BL91" s="88"/>
      <c r="BM91" s="88"/>
      <c r="BN91" s="88"/>
      <c r="BO91" s="88"/>
      <c r="BP91" s="88"/>
      <c r="BQ91" s="88"/>
      <c r="BR91" s="88"/>
      <c r="BS91" s="88"/>
      <c r="BT91" s="88"/>
      <c r="BU91" s="88"/>
      <c r="BV91" s="88"/>
      <c r="BW91" s="88"/>
      <c r="BX91" s="88"/>
      <c r="BY91" s="88"/>
      <c r="BZ91" s="88"/>
      <c r="CA91" s="88"/>
      <c r="CB91" s="88"/>
      <c r="CC91" s="88"/>
      <c r="CD91" s="88"/>
      <c r="CE91" s="88"/>
      <c r="CF91" s="88"/>
      <c r="CG91" s="88"/>
      <c r="CH91" s="88"/>
      <c r="CI91" s="88"/>
      <c r="CJ91" s="88"/>
      <c r="CK91" s="88"/>
      <c r="CL91" s="88"/>
      <c r="CM91" s="88"/>
      <c r="CN91" s="88"/>
      <c r="CO91" s="88"/>
      <c r="CP91" s="88"/>
      <c r="CQ91" s="88"/>
      <c r="CR91" s="88"/>
      <c r="CS91" s="88"/>
      <c r="CT91" s="88"/>
      <c r="CU91" s="88"/>
      <c r="CV91" s="88"/>
      <c r="CW91" s="88"/>
      <c r="CX91" s="88"/>
      <c r="CY91" s="88"/>
      <c r="CZ91" s="88"/>
      <c r="DA91" s="88"/>
      <c r="DB91" s="88"/>
      <c r="DC91" s="88"/>
      <c r="DD91" s="88"/>
      <c r="DE91" s="88"/>
      <c r="DF91" s="88"/>
      <c r="DG91" s="88"/>
      <c r="DH91" s="88"/>
      <c r="DI91" s="88"/>
      <c r="DJ91" s="88"/>
      <c r="DK91" s="88"/>
      <c r="DL91" s="88"/>
      <c r="DM91" s="88"/>
      <c r="DN91" s="88"/>
      <c r="DO91" s="88"/>
      <c r="DP91" s="88"/>
      <c r="DQ91" s="88"/>
      <c r="DR91" s="88"/>
      <c r="DS91" s="88"/>
      <c r="DT91" s="88"/>
      <c r="DU91" s="88"/>
      <c r="DV91" s="88"/>
      <c r="DW91" s="88"/>
      <c r="DX91" s="88"/>
      <c r="DY91" s="88"/>
      <c r="DZ91" s="88"/>
      <c r="EA91" s="88"/>
      <c r="EB91" s="88"/>
      <c r="EC91" s="88"/>
      <c r="ED91" s="88"/>
      <c r="EE91" s="88"/>
      <c r="EF91" s="88"/>
      <c r="EG91" s="88"/>
      <c r="EH91" s="88"/>
      <c r="EI91" s="88"/>
      <c r="EJ91" s="88"/>
      <c r="EK91" s="88"/>
      <c r="EL91" s="88"/>
      <c r="EM91" s="88"/>
      <c r="EN91" s="88"/>
      <c r="EO91" s="88"/>
      <c r="EP91" s="88"/>
      <c r="EQ91" s="88"/>
      <c r="ER91" s="88"/>
      <c r="ES91" s="88"/>
      <c r="ET91" s="88"/>
      <c r="EU91" s="88"/>
      <c r="EV91" s="88"/>
      <c r="EW91" s="88"/>
      <c r="EX91" s="88"/>
      <c r="EY91" s="88"/>
      <c r="EZ91" s="88"/>
      <c r="FA91" s="88"/>
      <c r="FB91" s="88"/>
      <c r="FC91" s="88"/>
      <c r="FD91" s="88"/>
      <c r="FE91" s="88"/>
      <c r="FF91" s="88"/>
      <c r="FG91" s="88"/>
      <c r="FH91" s="88"/>
      <c r="FI91" s="88"/>
      <c r="FJ91" s="88"/>
      <c r="FK91" s="88"/>
      <c r="FL91" s="88"/>
      <c r="FM91" s="88"/>
      <c r="FN91" s="88"/>
      <c r="FO91" s="88"/>
      <c r="FP91" s="88"/>
      <c r="FQ91" s="88"/>
      <c r="FR91" s="88"/>
      <c r="FS91" s="88"/>
      <c r="FT91" s="88"/>
      <c r="FU91" s="88"/>
      <c r="FV91" s="88"/>
      <c r="FW91" s="88"/>
      <c r="FX91" s="88"/>
      <c r="FY91" s="88"/>
      <c r="FZ91" s="88"/>
      <c r="GA91" s="88"/>
      <c r="GB91" s="88"/>
      <c r="GC91" s="88"/>
      <c r="GD91" s="88"/>
      <c r="GE91" s="88"/>
      <c r="GF91" s="88"/>
      <c r="GG91" s="88"/>
      <c r="GH91" s="88"/>
      <c r="GI91" s="88"/>
      <c r="GJ91" s="88"/>
      <c r="GK91" s="88"/>
      <c r="GL91" s="88"/>
      <c r="GM91" s="88"/>
      <c r="GN91" s="88"/>
      <c r="GO91" s="88"/>
      <c r="GP91" s="88"/>
      <c r="GQ91" s="88"/>
      <c r="GR91" s="88"/>
      <c r="GS91" s="88"/>
      <c r="GT91" s="88"/>
      <c r="GU91" s="88"/>
      <c r="GV91" s="88"/>
      <c r="GW91" s="88"/>
      <c r="GX91" s="88"/>
      <c r="GY91" s="88"/>
      <c r="GZ91" s="88"/>
      <c r="HA91" s="88"/>
      <c r="HB91" s="88"/>
      <c r="HC91" s="88"/>
      <c r="HD91" s="88"/>
      <c r="HE91" s="88"/>
      <c r="HF91" s="88"/>
      <c r="HG91" s="88"/>
      <c r="HH91" s="88"/>
      <c r="HI91" s="88"/>
      <c r="HJ91" s="88"/>
      <c r="HK91" s="88"/>
      <c r="HL91" s="88"/>
      <c r="HM91" s="88"/>
      <c r="HN91" s="88"/>
      <c r="HO91" s="88"/>
      <c r="HP91" s="88"/>
      <c r="HQ91" s="88"/>
      <c r="HR91" s="88"/>
      <c r="HS91" s="88"/>
      <c r="HT91" s="88"/>
      <c r="HU91" s="88"/>
      <c r="HV91" s="88"/>
      <c r="HW91" s="88"/>
      <c r="HX91" s="88"/>
      <c r="HY91" s="88"/>
      <c r="HZ91" s="88"/>
      <c r="IA91" s="88"/>
      <c r="IB91" s="88"/>
      <c r="IC91" s="88"/>
      <c r="ID91" s="88"/>
      <c r="IE91" s="88"/>
      <c r="IF91" s="88"/>
      <c r="IG91" s="88"/>
      <c r="IH91" s="88"/>
      <c r="II91" s="88"/>
      <c r="IJ91" s="88"/>
      <c r="IK91" s="88"/>
      <c r="IL91" s="88"/>
      <c r="IM91" s="88"/>
      <c r="IN91" s="88"/>
      <c r="IO91" s="88"/>
      <c r="IP91" s="88"/>
      <c r="IQ91" s="88"/>
      <c r="IR91" s="88"/>
      <c r="IS91" s="88"/>
      <c r="IT91" s="88"/>
      <c r="IU91" s="88"/>
      <c r="IV91" s="88"/>
    </row>
    <row r="92" spans="1:256" ht="15.75">
      <c r="A92" s="22" t="s">
        <v>4</v>
      </c>
      <c r="B92" s="344">
        <f>L12</f>
        <v>156820.25534361537</v>
      </c>
      <c r="C92" s="344">
        <v>160827.70544833894</v>
      </c>
      <c r="D92" s="344">
        <v>173820.69969508718</v>
      </c>
      <c r="E92" s="344">
        <v>173207.63532031636</v>
      </c>
      <c r="F92" s="344">
        <v>179157.60743353033</v>
      </c>
      <c r="G92" s="344">
        <v>188009.03997793648</v>
      </c>
      <c r="H92" s="344">
        <v>197105.29561194309</v>
      </c>
      <c r="I92" s="344">
        <v>200803.17470337939</v>
      </c>
      <c r="J92" s="344">
        <v>187998.66022073338</v>
      </c>
      <c r="K92" s="344">
        <v>179521.90240414569</v>
      </c>
      <c r="L92" s="344">
        <v>172423.08646487113</v>
      </c>
      <c r="M92" s="344">
        <v>169764.8272071096</v>
      </c>
      <c r="N92" s="344">
        <v>171872.68712357953</v>
      </c>
      <c r="O92" s="344">
        <v>170181.36824365932</v>
      </c>
      <c r="P92" s="344"/>
      <c r="Q92" s="344"/>
      <c r="R92" s="344"/>
      <c r="S92" s="344"/>
      <c r="T92" s="344"/>
      <c r="U92" s="88"/>
      <c r="V92" s="344"/>
      <c r="W92" s="344"/>
      <c r="X92" s="344"/>
      <c r="Y92" s="344"/>
      <c r="Z92" s="344"/>
      <c r="AA92" s="344"/>
      <c r="AB92" s="344"/>
      <c r="AC92" s="344"/>
      <c r="AD92" s="344"/>
      <c r="AE92" s="344"/>
      <c r="AF92" s="344"/>
      <c r="AG92" s="344"/>
      <c r="AH92" s="344"/>
      <c r="AI92" s="344"/>
      <c r="AJ92" s="344"/>
      <c r="AK92" s="344"/>
      <c r="AL92" s="344"/>
      <c r="AM92" s="344"/>
      <c r="AN92" s="344"/>
      <c r="AO92" s="344"/>
      <c r="AP92" s="344"/>
      <c r="AQ92" s="344"/>
      <c r="AR92" s="344"/>
      <c r="AS92" s="344"/>
      <c r="AT92" s="344"/>
      <c r="AU92" s="344"/>
      <c r="AV92" s="344"/>
      <c r="AW92" s="344"/>
      <c r="AX92" s="344"/>
      <c r="AY92" s="344"/>
      <c r="AZ92" s="344"/>
      <c r="BA92" s="344"/>
      <c r="BB92" s="344"/>
      <c r="BC92" s="344"/>
      <c r="BD92" s="344"/>
      <c r="BE92" s="344"/>
      <c r="BF92" s="344"/>
      <c r="BG92" s="344"/>
      <c r="BH92" s="88"/>
      <c r="BI92" s="88"/>
      <c r="BJ92" s="88"/>
      <c r="BK92" s="88"/>
      <c r="BL92" s="88"/>
      <c r="BM92" s="88"/>
      <c r="BN92" s="88"/>
      <c r="BO92" s="88"/>
      <c r="BP92" s="88"/>
      <c r="BQ92" s="88"/>
      <c r="BR92" s="88"/>
      <c r="BS92" s="88"/>
      <c r="BT92" s="88"/>
      <c r="BU92" s="88"/>
      <c r="BV92" s="88"/>
      <c r="BW92" s="88"/>
      <c r="BX92" s="88"/>
      <c r="BY92" s="88"/>
      <c r="BZ92" s="88"/>
      <c r="CA92" s="88"/>
      <c r="CB92" s="88"/>
      <c r="CC92" s="88"/>
      <c r="CD92" s="88"/>
      <c r="CE92" s="88"/>
      <c r="CF92" s="88"/>
      <c r="CG92" s="88"/>
      <c r="CH92" s="88"/>
      <c r="CI92" s="88"/>
      <c r="CJ92" s="88"/>
      <c r="CK92" s="88"/>
      <c r="CL92" s="88"/>
      <c r="CM92" s="88"/>
      <c r="CN92" s="88"/>
      <c r="CO92" s="88"/>
      <c r="CP92" s="88"/>
      <c r="CQ92" s="88"/>
      <c r="CR92" s="88"/>
      <c r="CS92" s="88"/>
      <c r="CT92" s="88"/>
      <c r="CU92" s="88"/>
      <c r="CV92" s="88"/>
      <c r="CW92" s="88"/>
      <c r="CX92" s="88"/>
      <c r="CY92" s="88"/>
      <c r="CZ92" s="88"/>
      <c r="DA92" s="88"/>
      <c r="DB92" s="88"/>
      <c r="DC92" s="88"/>
      <c r="DD92" s="88"/>
      <c r="DE92" s="88"/>
      <c r="DF92" s="88"/>
      <c r="DG92" s="88"/>
      <c r="DH92" s="88"/>
      <c r="DI92" s="88"/>
      <c r="DJ92" s="88"/>
      <c r="DK92" s="88"/>
      <c r="DL92" s="88"/>
      <c r="DM92" s="88"/>
      <c r="DN92" s="88"/>
      <c r="DO92" s="88"/>
      <c r="DP92" s="88"/>
      <c r="DQ92" s="88"/>
      <c r="DR92" s="88"/>
      <c r="DS92" s="88"/>
      <c r="DT92" s="88"/>
      <c r="DU92" s="88"/>
      <c r="DV92" s="88"/>
      <c r="DW92" s="88"/>
      <c r="DX92" s="88"/>
      <c r="DY92" s="88"/>
      <c r="DZ92" s="88"/>
      <c r="EA92" s="88"/>
      <c r="EB92" s="88"/>
      <c r="EC92" s="88"/>
      <c r="ED92" s="88"/>
      <c r="EE92" s="88"/>
      <c r="EF92" s="88"/>
      <c r="EG92" s="88"/>
      <c r="EH92" s="88"/>
      <c r="EI92" s="88"/>
      <c r="EJ92" s="88"/>
      <c r="EK92" s="88"/>
      <c r="EL92" s="88"/>
      <c r="EM92" s="88"/>
      <c r="EN92" s="88"/>
      <c r="EO92" s="88"/>
      <c r="EP92" s="88"/>
      <c r="EQ92" s="88"/>
      <c r="ER92" s="88"/>
      <c r="ES92" s="88"/>
      <c r="ET92" s="88"/>
      <c r="EU92" s="88"/>
      <c r="EV92" s="88"/>
      <c r="EW92" s="88"/>
      <c r="EX92" s="88"/>
      <c r="EY92" s="88"/>
      <c r="EZ92" s="88"/>
      <c r="FA92" s="88"/>
      <c r="FB92" s="88"/>
      <c r="FC92" s="88"/>
      <c r="FD92" s="88"/>
      <c r="FE92" s="88"/>
      <c r="FF92" s="88"/>
      <c r="FG92" s="88"/>
      <c r="FH92" s="88"/>
      <c r="FI92" s="88"/>
      <c r="FJ92" s="88"/>
      <c r="FK92" s="88"/>
      <c r="FL92" s="88"/>
      <c r="FM92" s="88"/>
      <c r="FN92" s="88"/>
      <c r="FO92" s="88"/>
      <c r="FP92" s="88"/>
      <c r="FQ92" s="88"/>
      <c r="FR92" s="88"/>
      <c r="FS92" s="88"/>
      <c r="FT92" s="88"/>
      <c r="FU92" s="88"/>
      <c r="FV92" s="88"/>
      <c r="FW92" s="88"/>
      <c r="FX92" s="88"/>
      <c r="FY92" s="88"/>
      <c r="FZ92" s="88"/>
      <c r="GA92" s="88"/>
      <c r="GB92" s="88"/>
      <c r="GC92" s="88"/>
      <c r="GD92" s="88"/>
      <c r="GE92" s="88"/>
      <c r="GF92" s="88"/>
      <c r="GG92" s="88"/>
      <c r="GH92" s="88"/>
      <c r="GI92" s="88"/>
      <c r="GJ92" s="88"/>
      <c r="GK92" s="88"/>
      <c r="GL92" s="88"/>
      <c r="GM92" s="88"/>
      <c r="GN92" s="88"/>
      <c r="GO92" s="88"/>
      <c r="GP92" s="88"/>
      <c r="GQ92" s="88"/>
      <c r="GR92" s="88"/>
      <c r="GS92" s="88"/>
      <c r="GT92" s="88"/>
      <c r="GU92" s="88"/>
      <c r="GV92" s="88"/>
      <c r="GW92" s="88"/>
      <c r="GX92" s="88"/>
      <c r="GY92" s="88"/>
      <c r="GZ92" s="88"/>
      <c r="HA92" s="88"/>
      <c r="HB92" s="88"/>
      <c r="HC92" s="88"/>
      <c r="HD92" s="88"/>
      <c r="HE92" s="88"/>
      <c r="HF92" s="88"/>
      <c r="HG92" s="88"/>
      <c r="HH92" s="88"/>
      <c r="HI92" s="88"/>
      <c r="HJ92" s="88"/>
      <c r="HK92" s="88"/>
      <c r="HL92" s="88"/>
      <c r="HM92" s="88"/>
      <c r="HN92" s="88"/>
      <c r="HO92" s="88"/>
      <c r="HP92" s="88"/>
      <c r="HQ92" s="88"/>
      <c r="HR92" s="88"/>
      <c r="HS92" s="88"/>
      <c r="HT92" s="88"/>
      <c r="HU92" s="88"/>
      <c r="HV92" s="88"/>
      <c r="HW92" s="88"/>
      <c r="HX92" s="88"/>
      <c r="HY92" s="88"/>
      <c r="HZ92" s="88"/>
      <c r="IA92" s="88"/>
      <c r="IB92" s="88"/>
      <c r="IC92" s="88"/>
      <c r="ID92" s="88"/>
      <c r="IE92" s="88"/>
      <c r="IF92" s="88"/>
      <c r="IG92" s="88"/>
      <c r="IH92" s="88"/>
      <c r="II92" s="88"/>
      <c r="IJ92" s="88"/>
      <c r="IK92" s="88"/>
      <c r="IL92" s="88"/>
      <c r="IM92" s="88"/>
      <c r="IN92" s="88"/>
      <c r="IO92" s="88"/>
      <c r="IP92" s="88"/>
      <c r="IQ92" s="88"/>
      <c r="IR92" s="88"/>
      <c r="IS92" s="88"/>
      <c r="IT92" s="88"/>
      <c r="IU92" s="88"/>
      <c r="IV92" s="88"/>
    </row>
    <row r="93" spans="1:256" ht="15.75">
      <c r="A93" s="22" t="s">
        <v>6</v>
      </c>
      <c r="B93" s="344">
        <f>O12</f>
        <v>151830.98650180228</v>
      </c>
      <c r="C93" s="344">
        <v>160777.64577638387</v>
      </c>
      <c r="D93" s="344">
        <v>174744.00809110948</v>
      </c>
      <c r="E93" s="344">
        <v>175735.34092178234</v>
      </c>
      <c r="F93" s="344">
        <v>184652.17936668446</v>
      </c>
      <c r="G93" s="344">
        <v>189688.74754188702</v>
      </c>
      <c r="H93" s="344">
        <v>198752.47793702735</v>
      </c>
      <c r="I93" s="344">
        <v>196380.65941361466</v>
      </c>
      <c r="J93" s="344">
        <v>186630.94126528173</v>
      </c>
      <c r="K93" s="344">
        <v>175928.48510472605</v>
      </c>
      <c r="L93" s="344">
        <v>171980.45438270213</v>
      </c>
      <c r="M93" s="344">
        <v>168718.76494003495</v>
      </c>
      <c r="N93" s="344">
        <v>169921.94092956468</v>
      </c>
      <c r="O93" s="344">
        <v>168753.21305194651</v>
      </c>
      <c r="P93" s="344"/>
      <c r="Q93" s="344"/>
      <c r="R93" s="344"/>
      <c r="S93" s="344"/>
      <c r="T93" s="344"/>
      <c r="U93" s="88"/>
      <c r="V93" s="344"/>
      <c r="W93" s="344"/>
      <c r="X93" s="344"/>
      <c r="Y93" s="344"/>
      <c r="Z93" s="344"/>
      <c r="AA93" s="344"/>
      <c r="AB93" s="344"/>
      <c r="AC93" s="344"/>
      <c r="AD93" s="344"/>
      <c r="AE93" s="344"/>
      <c r="AF93" s="344"/>
      <c r="AG93" s="344"/>
      <c r="AH93" s="344"/>
      <c r="AI93" s="344"/>
      <c r="AJ93" s="344"/>
      <c r="AK93" s="344"/>
      <c r="AL93" s="344"/>
      <c r="AM93" s="344"/>
      <c r="AN93" s="344"/>
      <c r="AO93" s="344"/>
      <c r="AP93" s="344"/>
      <c r="AQ93" s="344"/>
      <c r="AR93" s="344"/>
      <c r="AS93" s="344"/>
      <c r="AT93" s="344"/>
      <c r="AU93" s="344"/>
      <c r="AV93" s="344"/>
      <c r="AW93" s="344"/>
      <c r="AX93" s="344"/>
      <c r="AY93" s="344"/>
      <c r="AZ93" s="344"/>
      <c r="BA93" s="344"/>
      <c r="BB93" s="344"/>
      <c r="BC93" s="344"/>
      <c r="BD93" s="344"/>
      <c r="BE93" s="344"/>
      <c r="BF93" s="344"/>
      <c r="BG93" s="344"/>
      <c r="BH93" s="88"/>
      <c r="BI93" s="88"/>
      <c r="BJ93" s="88"/>
      <c r="BK93" s="88"/>
      <c r="BL93" s="88"/>
      <c r="BM93" s="88"/>
      <c r="BN93" s="88"/>
      <c r="BO93" s="88"/>
      <c r="BP93" s="88"/>
      <c r="BQ93" s="88"/>
      <c r="BR93" s="88"/>
      <c r="BS93" s="88"/>
      <c r="BT93" s="88"/>
      <c r="BU93" s="88"/>
      <c r="BV93" s="88"/>
      <c r="BW93" s="88"/>
      <c r="BX93" s="88"/>
      <c r="BY93" s="88"/>
      <c r="BZ93" s="88"/>
      <c r="CA93" s="88"/>
      <c r="CB93" s="88"/>
      <c r="CC93" s="88"/>
      <c r="CD93" s="88"/>
      <c r="CE93" s="88"/>
      <c r="CF93" s="88"/>
      <c r="CG93" s="88"/>
      <c r="CH93" s="88"/>
      <c r="CI93" s="88"/>
      <c r="CJ93" s="88"/>
      <c r="CK93" s="88"/>
      <c r="CL93" s="88"/>
      <c r="CM93" s="88"/>
      <c r="CN93" s="88"/>
      <c r="CO93" s="88"/>
      <c r="CP93" s="88"/>
      <c r="CQ93" s="88"/>
      <c r="CR93" s="88"/>
      <c r="CS93" s="88"/>
      <c r="CT93" s="88"/>
      <c r="CU93" s="88"/>
      <c r="CV93" s="88"/>
      <c r="CW93" s="88"/>
      <c r="CX93" s="88"/>
      <c r="CY93" s="88"/>
      <c r="CZ93" s="88"/>
      <c r="DA93" s="88"/>
      <c r="DB93" s="88"/>
      <c r="DC93" s="88"/>
      <c r="DD93" s="88"/>
      <c r="DE93" s="88"/>
      <c r="DF93" s="88"/>
      <c r="DG93" s="88"/>
      <c r="DH93" s="88"/>
      <c r="DI93" s="88"/>
      <c r="DJ93" s="88"/>
      <c r="DK93" s="88"/>
      <c r="DL93" s="88"/>
      <c r="DM93" s="88"/>
      <c r="DN93" s="88"/>
      <c r="DO93" s="88"/>
      <c r="DP93" s="88"/>
      <c r="DQ93" s="88"/>
      <c r="DR93" s="88"/>
      <c r="DS93" s="88"/>
      <c r="DT93" s="88"/>
      <c r="DU93" s="88"/>
      <c r="DV93" s="88"/>
      <c r="DW93" s="88"/>
      <c r="DX93" s="88"/>
      <c r="DY93" s="88"/>
      <c r="DZ93" s="88"/>
      <c r="EA93" s="88"/>
      <c r="EB93" s="88"/>
      <c r="EC93" s="88"/>
      <c r="ED93" s="88"/>
      <c r="EE93" s="88"/>
      <c r="EF93" s="88"/>
      <c r="EG93" s="88"/>
      <c r="EH93" s="88"/>
      <c r="EI93" s="88"/>
      <c r="EJ93" s="88"/>
      <c r="EK93" s="88"/>
      <c r="EL93" s="88"/>
      <c r="EM93" s="88"/>
      <c r="EN93" s="88"/>
      <c r="EO93" s="88"/>
      <c r="EP93" s="88"/>
      <c r="EQ93" s="88"/>
      <c r="ER93" s="88"/>
      <c r="ES93" s="88"/>
      <c r="ET93" s="88"/>
      <c r="EU93" s="88"/>
      <c r="EV93" s="88"/>
      <c r="EW93" s="88"/>
      <c r="EX93" s="88"/>
      <c r="EY93" s="88"/>
      <c r="EZ93" s="88"/>
      <c r="FA93" s="88"/>
      <c r="FB93" s="88"/>
      <c r="FC93" s="88"/>
      <c r="FD93" s="88"/>
      <c r="FE93" s="88"/>
      <c r="FF93" s="88"/>
      <c r="FG93" s="88"/>
      <c r="FH93" s="88"/>
      <c r="FI93" s="88"/>
      <c r="FJ93" s="88"/>
      <c r="FK93" s="88"/>
      <c r="FL93" s="88"/>
      <c r="FM93" s="88"/>
      <c r="FN93" s="88"/>
      <c r="FO93" s="88"/>
      <c r="FP93" s="88"/>
      <c r="FQ93" s="88"/>
      <c r="FR93" s="88"/>
      <c r="FS93" s="88"/>
      <c r="FT93" s="88"/>
      <c r="FU93" s="88"/>
      <c r="FV93" s="88"/>
      <c r="FW93" s="88"/>
      <c r="FX93" s="88"/>
      <c r="FY93" s="88"/>
      <c r="FZ93" s="88"/>
      <c r="GA93" s="88"/>
      <c r="GB93" s="88"/>
      <c r="GC93" s="88"/>
      <c r="GD93" s="88"/>
      <c r="GE93" s="88"/>
      <c r="GF93" s="88"/>
      <c r="GG93" s="88"/>
      <c r="GH93" s="88"/>
      <c r="GI93" s="88"/>
      <c r="GJ93" s="88"/>
      <c r="GK93" s="88"/>
      <c r="GL93" s="88"/>
      <c r="GM93" s="88"/>
      <c r="GN93" s="88"/>
      <c r="GO93" s="88"/>
      <c r="GP93" s="88"/>
      <c r="GQ93" s="88"/>
      <c r="GR93" s="88"/>
      <c r="GS93" s="88"/>
      <c r="GT93" s="88"/>
      <c r="GU93" s="88"/>
      <c r="GV93" s="88"/>
      <c r="GW93" s="88"/>
      <c r="GX93" s="88"/>
      <c r="GY93" s="88"/>
      <c r="GZ93" s="88"/>
      <c r="HA93" s="88"/>
      <c r="HB93" s="88"/>
      <c r="HC93" s="88"/>
      <c r="HD93" s="88"/>
      <c r="HE93" s="88"/>
      <c r="HF93" s="88"/>
      <c r="HG93" s="88"/>
      <c r="HH93" s="88"/>
      <c r="HI93" s="88"/>
      <c r="HJ93" s="88"/>
      <c r="HK93" s="88"/>
      <c r="HL93" s="88"/>
      <c r="HM93" s="88"/>
      <c r="HN93" s="88"/>
      <c r="HO93" s="88"/>
      <c r="HP93" s="88"/>
      <c r="HQ93" s="88"/>
      <c r="HR93" s="88"/>
      <c r="HS93" s="88"/>
      <c r="HT93" s="88"/>
      <c r="HU93" s="88"/>
      <c r="HV93" s="88"/>
      <c r="HW93" s="88"/>
      <c r="HX93" s="88"/>
      <c r="HY93" s="88"/>
      <c r="HZ93" s="88"/>
      <c r="IA93" s="88"/>
      <c r="IB93" s="88"/>
      <c r="IC93" s="88"/>
      <c r="ID93" s="88"/>
      <c r="IE93" s="88"/>
      <c r="IF93" s="88"/>
      <c r="IG93" s="88"/>
      <c r="IH93" s="88"/>
      <c r="II93" s="88"/>
      <c r="IJ93" s="88"/>
      <c r="IK93" s="88"/>
      <c r="IL93" s="88"/>
      <c r="IM93" s="88"/>
      <c r="IN93" s="88"/>
      <c r="IO93" s="88"/>
      <c r="IP93" s="88"/>
      <c r="IQ93" s="88"/>
      <c r="IR93" s="88"/>
      <c r="IS93" s="88"/>
      <c r="IT93" s="88"/>
      <c r="IU93" s="88"/>
      <c r="IV93" s="88"/>
    </row>
    <row r="94" spans="1:256" ht="15.75">
      <c r="A94" s="22" t="s">
        <v>5</v>
      </c>
      <c r="B94" s="344">
        <f>M12</f>
        <v>120281.64902321729</v>
      </c>
      <c r="C94" s="344">
        <v>122195.60537739137</v>
      </c>
      <c r="D94" s="344">
        <v>132694.00155659241</v>
      </c>
      <c r="E94" s="344">
        <v>132171.74446465977</v>
      </c>
      <c r="F94" s="344">
        <v>136978.02159546202</v>
      </c>
      <c r="G94" s="344">
        <v>144111.11906677642</v>
      </c>
      <c r="H94" s="344">
        <v>151882.61254204018</v>
      </c>
      <c r="I94" s="344">
        <v>155354.12607333128</v>
      </c>
      <c r="J94" s="344">
        <v>145308.96648612589</v>
      </c>
      <c r="K94" s="344">
        <v>139184.78122034873</v>
      </c>
      <c r="L94" s="344">
        <v>133943.72028169112</v>
      </c>
      <c r="M94" s="344">
        <v>132084.66262194072</v>
      </c>
      <c r="N94" s="344">
        <v>133447.30043412131</v>
      </c>
      <c r="O94" s="344">
        <v>132085.07831623402</v>
      </c>
      <c r="P94" s="344"/>
      <c r="Q94" s="344"/>
      <c r="R94" s="344"/>
      <c r="S94" s="344"/>
      <c r="T94" s="344"/>
      <c r="U94" s="88"/>
      <c r="V94" s="344"/>
      <c r="W94" s="344"/>
      <c r="X94" s="344"/>
      <c r="Y94" s="344"/>
      <c r="Z94" s="344"/>
      <c r="AA94" s="344"/>
      <c r="AB94" s="344"/>
      <c r="AC94" s="344"/>
      <c r="AD94" s="344"/>
      <c r="AE94" s="344"/>
      <c r="AF94" s="344"/>
      <c r="AG94" s="344"/>
      <c r="AH94" s="344"/>
      <c r="AI94" s="344"/>
      <c r="AJ94" s="344"/>
      <c r="AK94" s="344"/>
      <c r="AL94" s="344"/>
      <c r="AM94" s="344"/>
      <c r="AN94" s="344"/>
      <c r="AO94" s="344"/>
      <c r="AP94" s="344"/>
      <c r="AQ94" s="344"/>
      <c r="AR94" s="344"/>
      <c r="AS94" s="344"/>
      <c r="AT94" s="344"/>
      <c r="AU94" s="344"/>
      <c r="AV94" s="344"/>
      <c r="AW94" s="344"/>
      <c r="AX94" s="344"/>
      <c r="AY94" s="344"/>
      <c r="AZ94" s="344"/>
      <c r="BA94" s="344"/>
      <c r="BB94" s="344"/>
      <c r="BC94" s="344"/>
      <c r="BD94" s="344"/>
      <c r="BE94" s="344"/>
      <c r="BF94" s="344"/>
      <c r="BG94" s="344"/>
      <c r="BH94" s="88"/>
      <c r="BI94" s="88"/>
      <c r="BJ94" s="88"/>
      <c r="BK94" s="88"/>
      <c r="BL94" s="88"/>
      <c r="BM94" s="88"/>
      <c r="BN94" s="88"/>
      <c r="BO94" s="88"/>
      <c r="BP94" s="88"/>
      <c r="BQ94" s="88"/>
      <c r="BR94" s="88"/>
      <c r="BS94" s="88"/>
      <c r="BT94" s="88"/>
      <c r="BU94" s="88"/>
      <c r="BV94" s="88"/>
      <c r="BW94" s="88"/>
      <c r="BX94" s="88"/>
      <c r="BY94" s="88"/>
      <c r="BZ94" s="88"/>
      <c r="CA94" s="88"/>
      <c r="CB94" s="88"/>
      <c r="CC94" s="88"/>
      <c r="CD94" s="88"/>
      <c r="CE94" s="88"/>
      <c r="CF94" s="88"/>
      <c r="CG94" s="88"/>
      <c r="CH94" s="88"/>
      <c r="CI94" s="88"/>
      <c r="CJ94" s="88"/>
      <c r="CK94" s="88"/>
      <c r="CL94" s="88"/>
      <c r="CM94" s="88"/>
      <c r="CN94" s="88"/>
      <c r="CO94" s="88"/>
      <c r="CP94" s="88"/>
      <c r="CQ94" s="88"/>
      <c r="CR94" s="88"/>
      <c r="CS94" s="88"/>
      <c r="CT94" s="88"/>
      <c r="CU94" s="88"/>
      <c r="CV94" s="88"/>
      <c r="CW94" s="88"/>
      <c r="CX94" s="88"/>
      <c r="CY94" s="88"/>
      <c r="CZ94" s="88"/>
      <c r="DA94" s="88"/>
      <c r="DB94" s="88"/>
      <c r="DC94" s="88"/>
      <c r="DD94" s="88"/>
      <c r="DE94" s="88"/>
      <c r="DF94" s="88"/>
      <c r="DG94" s="88"/>
      <c r="DH94" s="88"/>
      <c r="DI94" s="88"/>
      <c r="DJ94" s="88"/>
      <c r="DK94" s="88"/>
      <c r="DL94" s="88"/>
      <c r="DM94" s="88"/>
      <c r="DN94" s="88"/>
      <c r="DO94" s="88"/>
      <c r="DP94" s="88"/>
      <c r="DQ94" s="88"/>
      <c r="DR94" s="88"/>
      <c r="DS94" s="88"/>
      <c r="DT94" s="88"/>
      <c r="DU94" s="88"/>
      <c r="DV94" s="88"/>
      <c r="DW94" s="88"/>
      <c r="DX94" s="88"/>
      <c r="DY94" s="88"/>
      <c r="DZ94" s="88"/>
      <c r="EA94" s="88"/>
      <c r="EB94" s="88"/>
      <c r="EC94" s="88"/>
      <c r="ED94" s="88"/>
      <c r="EE94" s="88"/>
      <c r="EF94" s="88"/>
      <c r="EG94" s="88"/>
      <c r="EH94" s="88"/>
      <c r="EI94" s="88"/>
      <c r="EJ94" s="88"/>
      <c r="EK94" s="88"/>
      <c r="EL94" s="88"/>
      <c r="EM94" s="88"/>
      <c r="EN94" s="88"/>
      <c r="EO94" s="88"/>
      <c r="EP94" s="88"/>
      <c r="EQ94" s="88"/>
      <c r="ER94" s="88"/>
      <c r="ES94" s="88"/>
      <c r="ET94" s="88"/>
      <c r="EU94" s="88"/>
      <c r="EV94" s="88"/>
      <c r="EW94" s="88"/>
      <c r="EX94" s="88"/>
      <c r="EY94" s="88"/>
      <c r="EZ94" s="88"/>
      <c r="FA94" s="88"/>
      <c r="FB94" s="88"/>
      <c r="FC94" s="88"/>
      <c r="FD94" s="88"/>
      <c r="FE94" s="88"/>
      <c r="FF94" s="88"/>
      <c r="FG94" s="88"/>
      <c r="FH94" s="88"/>
      <c r="FI94" s="88"/>
      <c r="FJ94" s="88"/>
      <c r="FK94" s="88"/>
      <c r="FL94" s="88"/>
      <c r="FM94" s="88"/>
      <c r="FN94" s="88"/>
      <c r="FO94" s="88"/>
      <c r="FP94" s="88"/>
      <c r="FQ94" s="88"/>
      <c r="FR94" s="88"/>
      <c r="FS94" s="88"/>
      <c r="FT94" s="88"/>
      <c r="FU94" s="88"/>
      <c r="FV94" s="88"/>
      <c r="FW94" s="88"/>
      <c r="FX94" s="88"/>
      <c r="FY94" s="88"/>
      <c r="FZ94" s="88"/>
      <c r="GA94" s="88"/>
      <c r="GB94" s="88"/>
      <c r="GC94" s="88"/>
      <c r="GD94" s="88"/>
      <c r="GE94" s="88"/>
      <c r="GF94" s="88"/>
      <c r="GG94" s="88"/>
      <c r="GH94" s="88"/>
      <c r="GI94" s="88"/>
      <c r="GJ94" s="88"/>
      <c r="GK94" s="88"/>
      <c r="GL94" s="88"/>
      <c r="GM94" s="88"/>
      <c r="GN94" s="88"/>
      <c r="GO94" s="88"/>
      <c r="GP94" s="88"/>
      <c r="GQ94" s="88"/>
      <c r="GR94" s="88"/>
      <c r="GS94" s="88"/>
      <c r="GT94" s="88"/>
      <c r="GU94" s="88"/>
      <c r="GV94" s="88"/>
      <c r="GW94" s="88"/>
      <c r="GX94" s="88"/>
      <c r="GY94" s="88"/>
      <c r="GZ94" s="88"/>
      <c r="HA94" s="88"/>
      <c r="HB94" s="88"/>
      <c r="HC94" s="88"/>
      <c r="HD94" s="88"/>
      <c r="HE94" s="88"/>
      <c r="HF94" s="88"/>
      <c r="HG94" s="88"/>
      <c r="HH94" s="88"/>
      <c r="HI94" s="88"/>
      <c r="HJ94" s="88"/>
      <c r="HK94" s="88"/>
      <c r="HL94" s="88"/>
      <c r="HM94" s="88"/>
      <c r="HN94" s="88"/>
      <c r="HO94" s="88"/>
      <c r="HP94" s="88"/>
      <c r="HQ94" s="88"/>
      <c r="HR94" s="88"/>
      <c r="HS94" s="88"/>
      <c r="HT94" s="88"/>
      <c r="HU94" s="88"/>
      <c r="HV94" s="88"/>
      <c r="HW94" s="88"/>
      <c r="HX94" s="88"/>
      <c r="HY94" s="88"/>
      <c r="HZ94" s="88"/>
      <c r="IA94" s="88"/>
      <c r="IB94" s="88"/>
      <c r="IC94" s="88"/>
      <c r="ID94" s="88"/>
      <c r="IE94" s="88"/>
      <c r="IF94" s="88"/>
      <c r="IG94" s="88"/>
      <c r="IH94" s="88"/>
      <c r="II94" s="88"/>
      <c r="IJ94" s="88"/>
      <c r="IK94" s="88"/>
      <c r="IL94" s="88"/>
      <c r="IM94" s="88"/>
      <c r="IN94" s="88"/>
      <c r="IO94" s="88"/>
      <c r="IP94" s="88"/>
      <c r="IQ94" s="88"/>
      <c r="IR94" s="88"/>
      <c r="IS94" s="88"/>
      <c r="IT94" s="88"/>
      <c r="IU94" s="88"/>
      <c r="IV94" s="88"/>
    </row>
    <row r="96" spans="1:256" ht="15.75">
      <c r="A96" s="258" t="s">
        <v>64</v>
      </c>
      <c r="B96" s="181"/>
      <c r="C96" s="181"/>
      <c r="D96" s="181"/>
      <c r="E96" s="181"/>
      <c r="F96" s="181"/>
      <c r="G96" s="181"/>
      <c r="H96" s="181"/>
      <c r="I96" s="181"/>
      <c r="J96" s="181"/>
      <c r="K96" s="181"/>
      <c r="L96" s="181"/>
      <c r="M96" s="181"/>
      <c r="N96" s="181"/>
      <c r="O96" s="181"/>
      <c r="P96" s="181"/>
      <c r="Q96" s="181"/>
      <c r="R96" s="181"/>
      <c r="S96" s="181"/>
      <c r="T96" s="181"/>
      <c r="U96" s="363"/>
      <c r="V96" s="181"/>
      <c r="W96" s="181"/>
      <c r="X96" s="181"/>
      <c r="Y96" s="181"/>
      <c r="Z96" s="181"/>
      <c r="AA96" s="181"/>
      <c r="AB96" s="181"/>
      <c r="AC96" s="181"/>
      <c r="AD96" s="181"/>
      <c r="AE96" s="181"/>
      <c r="AF96" s="181"/>
      <c r="AG96" s="181"/>
      <c r="AH96" s="181"/>
      <c r="AI96" s="181"/>
      <c r="AJ96" s="181"/>
      <c r="AK96" s="181"/>
      <c r="AL96" s="181"/>
      <c r="AM96" s="181"/>
      <c r="AN96" s="181"/>
      <c r="AO96" s="181"/>
      <c r="AP96" s="181"/>
      <c r="AQ96" s="181"/>
      <c r="AR96" s="181"/>
      <c r="AS96" s="181"/>
      <c r="AT96" s="181"/>
      <c r="AU96" s="181"/>
      <c r="AV96" s="181"/>
      <c r="AW96" s="181"/>
      <c r="AX96" s="181"/>
      <c r="AY96" s="181"/>
      <c r="AZ96" s="181"/>
      <c r="BA96" s="181"/>
      <c r="BB96" s="181"/>
      <c r="BC96" s="181"/>
      <c r="BD96" s="181"/>
      <c r="BE96" s="181"/>
      <c r="BF96" s="181"/>
      <c r="BG96" s="181"/>
      <c r="BH96" s="363"/>
      <c r="BI96" s="363"/>
      <c r="BJ96" s="363"/>
      <c r="BK96" s="363"/>
      <c r="BL96" s="363"/>
      <c r="BM96" s="363"/>
      <c r="BN96" s="363"/>
      <c r="BO96" s="363"/>
      <c r="BP96" s="363"/>
      <c r="BQ96" s="363"/>
      <c r="BR96" s="363"/>
      <c r="BS96" s="363"/>
      <c r="BT96" s="363"/>
      <c r="BU96" s="363"/>
      <c r="BV96" s="363"/>
      <c r="BW96" s="363"/>
      <c r="BX96" s="363"/>
      <c r="BY96" s="363"/>
      <c r="BZ96" s="363"/>
      <c r="CA96" s="363"/>
      <c r="CB96" s="363"/>
      <c r="CC96" s="363"/>
      <c r="CD96" s="363"/>
      <c r="CE96" s="363"/>
      <c r="CF96" s="363"/>
      <c r="CG96" s="363"/>
      <c r="CH96" s="363"/>
      <c r="CI96" s="363"/>
      <c r="CJ96" s="363"/>
      <c r="CK96" s="363"/>
      <c r="CL96" s="363"/>
      <c r="CM96" s="363"/>
      <c r="CN96" s="363"/>
      <c r="CO96" s="363"/>
      <c r="CP96" s="363"/>
      <c r="CQ96" s="363"/>
      <c r="CR96" s="363"/>
      <c r="CS96" s="363"/>
      <c r="CT96" s="363"/>
      <c r="CU96" s="363"/>
      <c r="CV96" s="363"/>
      <c r="CW96" s="363"/>
      <c r="CX96" s="363"/>
      <c r="CY96" s="363"/>
      <c r="CZ96" s="363"/>
      <c r="DA96" s="363"/>
      <c r="DB96" s="363"/>
      <c r="DC96" s="363"/>
      <c r="DD96" s="363"/>
      <c r="DE96" s="363"/>
      <c r="DF96" s="363"/>
      <c r="DG96" s="363"/>
      <c r="DH96" s="363"/>
      <c r="DI96" s="363"/>
      <c r="DJ96" s="363"/>
      <c r="DK96" s="363"/>
      <c r="DL96" s="363"/>
      <c r="DM96" s="363"/>
      <c r="DN96" s="363"/>
      <c r="DO96" s="363"/>
      <c r="DP96" s="363"/>
      <c r="DQ96" s="363"/>
      <c r="DR96" s="363"/>
      <c r="DS96" s="363"/>
      <c r="DT96" s="363"/>
      <c r="DU96" s="363"/>
      <c r="DV96" s="363"/>
      <c r="DW96" s="363"/>
      <c r="DX96" s="363"/>
      <c r="DY96" s="363"/>
      <c r="DZ96" s="363"/>
      <c r="EA96" s="363"/>
      <c r="EB96" s="363"/>
      <c r="EC96" s="363"/>
      <c r="ED96" s="363"/>
      <c r="EE96" s="363"/>
      <c r="EF96" s="363"/>
      <c r="EG96" s="363"/>
      <c r="EH96" s="363"/>
      <c r="EI96" s="363"/>
      <c r="EJ96" s="363"/>
      <c r="EK96" s="363"/>
      <c r="EL96" s="363"/>
      <c r="EM96" s="363"/>
      <c r="EN96" s="363"/>
      <c r="EO96" s="363"/>
      <c r="EP96" s="363"/>
      <c r="EQ96" s="363"/>
      <c r="ER96" s="363"/>
      <c r="ES96" s="363"/>
      <c r="ET96" s="363"/>
      <c r="EU96" s="363"/>
      <c r="EV96" s="363"/>
      <c r="EW96" s="363"/>
      <c r="EX96" s="363"/>
      <c r="EY96" s="363"/>
      <c r="EZ96" s="363"/>
      <c r="FA96" s="363"/>
      <c r="FB96" s="363"/>
      <c r="FC96" s="363"/>
      <c r="FD96" s="363"/>
      <c r="FE96" s="363"/>
      <c r="FF96" s="363"/>
      <c r="FG96" s="363"/>
      <c r="FH96" s="363"/>
      <c r="FI96" s="363"/>
      <c r="FJ96" s="363"/>
      <c r="FK96" s="363"/>
      <c r="FL96" s="363"/>
      <c r="FM96" s="363"/>
      <c r="FN96" s="363"/>
      <c r="FO96" s="363"/>
      <c r="FP96" s="363"/>
      <c r="FQ96" s="363"/>
      <c r="FR96" s="363"/>
      <c r="FS96" s="363"/>
      <c r="FT96" s="363"/>
      <c r="FU96" s="363"/>
      <c r="FV96" s="363"/>
      <c r="FW96" s="363"/>
      <c r="FX96" s="363"/>
      <c r="FY96" s="363"/>
      <c r="FZ96" s="363"/>
      <c r="GA96" s="363"/>
      <c r="GB96" s="363"/>
      <c r="GC96" s="363"/>
      <c r="GD96" s="363"/>
      <c r="GE96" s="363"/>
      <c r="GF96" s="363"/>
      <c r="GG96" s="363"/>
      <c r="GH96" s="363"/>
      <c r="GI96" s="363"/>
      <c r="GJ96" s="363"/>
      <c r="GK96" s="363"/>
      <c r="GL96" s="363"/>
      <c r="GM96" s="363"/>
      <c r="GN96" s="363"/>
      <c r="GO96" s="363"/>
      <c r="GP96" s="363"/>
      <c r="GQ96" s="363"/>
      <c r="GR96" s="363"/>
      <c r="GS96" s="363"/>
      <c r="GT96" s="363"/>
      <c r="GU96" s="363"/>
      <c r="GV96" s="363"/>
      <c r="GW96" s="363"/>
      <c r="GX96" s="363"/>
      <c r="GY96" s="363"/>
      <c r="GZ96" s="363"/>
      <c r="HA96" s="363"/>
      <c r="HB96" s="363"/>
      <c r="HC96" s="363"/>
      <c r="HD96" s="363"/>
      <c r="HE96" s="363"/>
      <c r="HF96" s="363"/>
      <c r="HG96" s="363"/>
      <c r="HH96" s="363"/>
      <c r="HI96" s="363"/>
      <c r="HJ96" s="363"/>
      <c r="HK96" s="363"/>
      <c r="HL96" s="363"/>
      <c r="HM96" s="363"/>
      <c r="HN96" s="363"/>
      <c r="HO96" s="363"/>
      <c r="HP96" s="363"/>
      <c r="HQ96" s="363"/>
      <c r="HR96" s="363"/>
      <c r="HS96" s="363"/>
      <c r="HT96" s="363"/>
      <c r="HU96" s="363"/>
      <c r="HV96" s="363"/>
      <c r="HW96" s="363"/>
      <c r="HX96" s="363"/>
      <c r="HY96" s="363"/>
      <c r="HZ96" s="363"/>
      <c r="IA96" s="363"/>
      <c r="IB96" s="363"/>
      <c r="IC96" s="363"/>
      <c r="ID96" s="363"/>
      <c r="IE96" s="363"/>
      <c r="IF96" s="363"/>
      <c r="IG96" s="363"/>
      <c r="IH96" s="363"/>
      <c r="II96" s="363"/>
      <c r="IJ96" s="363"/>
      <c r="IK96" s="363"/>
      <c r="IL96" s="363"/>
      <c r="IM96" s="363"/>
      <c r="IN96" s="363"/>
      <c r="IO96" s="363"/>
      <c r="IP96" s="363"/>
      <c r="IQ96" s="363"/>
      <c r="IR96" s="363"/>
      <c r="IS96" s="363"/>
      <c r="IT96" s="363"/>
      <c r="IU96" s="363"/>
      <c r="IV96" s="363"/>
    </row>
    <row r="97" spans="1:256" ht="15.75">
      <c r="A97" s="22" t="s">
        <v>61</v>
      </c>
      <c r="B97" s="342">
        <f>B88</f>
        <v>36724</v>
      </c>
      <c r="C97" s="342">
        <v>36717</v>
      </c>
      <c r="D97" s="342">
        <v>36710</v>
      </c>
      <c r="E97" s="342">
        <v>36703</v>
      </c>
      <c r="F97" s="342">
        <v>36696</v>
      </c>
      <c r="G97" s="342">
        <v>36689</v>
      </c>
      <c r="H97" s="342">
        <v>36682</v>
      </c>
      <c r="I97" s="342">
        <v>36675</v>
      </c>
      <c r="J97" s="342">
        <v>36668</v>
      </c>
      <c r="K97" s="342">
        <v>36661</v>
      </c>
      <c r="L97" s="342">
        <v>36654</v>
      </c>
      <c r="M97" s="342">
        <v>36647</v>
      </c>
      <c r="N97" s="342">
        <v>36640</v>
      </c>
      <c r="O97" s="342">
        <v>36633</v>
      </c>
      <c r="P97" s="342"/>
      <c r="Q97" s="342"/>
      <c r="R97" s="342"/>
      <c r="S97" s="342"/>
      <c r="T97" s="342"/>
      <c r="U97" s="420"/>
      <c r="V97" s="342"/>
      <c r="W97" s="342"/>
      <c r="X97" s="342"/>
      <c r="Y97" s="342"/>
      <c r="Z97" s="342"/>
      <c r="AA97" s="342"/>
      <c r="AB97" s="342"/>
      <c r="AC97" s="342"/>
      <c r="AD97" s="342"/>
      <c r="AE97" s="342"/>
      <c r="AF97" s="342"/>
      <c r="AG97" s="342"/>
      <c r="AH97" s="342"/>
      <c r="AI97" s="342"/>
      <c r="AJ97" s="342"/>
      <c r="AK97" s="342"/>
      <c r="AL97" s="342"/>
      <c r="AM97" s="342"/>
      <c r="AN97" s="342"/>
      <c r="AO97" s="342"/>
      <c r="AP97" s="342"/>
      <c r="AQ97" s="342"/>
      <c r="AR97" s="342"/>
      <c r="AS97" s="342"/>
      <c r="AT97" s="342"/>
      <c r="AU97" s="342"/>
      <c r="AV97" s="342"/>
      <c r="AW97" s="342"/>
      <c r="AX97" s="342"/>
      <c r="AY97" s="342"/>
      <c r="AZ97" s="342"/>
      <c r="BA97" s="342"/>
      <c r="BB97" s="342"/>
      <c r="BC97" s="342"/>
      <c r="BD97" s="342"/>
      <c r="BE97" s="342"/>
      <c r="BF97" s="342"/>
      <c r="BG97" s="342"/>
      <c r="BH97" s="420"/>
      <c r="BI97" s="420"/>
      <c r="BJ97" s="420"/>
      <c r="BK97" s="420"/>
      <c r="BL97" s="420"/>
      <c r="BM97" s="420"/>
      <c r="BN97" s="420"/>
      <c r="BO97" s="420"/>
      <c r="BP97" s="420"/>
      <c r="BQ97" s="420"/>
      <c r="BR97" s="420"/>
      <c r="BS97" s="420"/>
      <c r="BT97" s="420"/>
      <c r="BU97" s="420"/>
      <c r="BV97" s="420"/>
      <c r="BW97" s="420"/>
      <c r="BX97" s="420"/>
      <c r="BY97" s="420"/>
      <c r="BZ97" s="420"/>
      <c r="CA97" s="420"/>
      <c r="CB97" s="420"/>
      <c r="CC97" s="420"/>
      <c r="CD97" s="420"/>
      <c r="CE97" s="420"/>
      <c r="CF97" s="420"/>
      <c r="CG97" s="420"/>
      <c r="CH97" s="420"/>
      <c r="CI97" s="420"/>
      <c r="CJ97" s="420"/>
      <c r="CK97" s="420"/>
      <c r="CL97" s="420"/>
      <c r="CM97" s="420"/>
      <c r="CN97" s="420"/>
      <c r="CO97" s="420"/>
      <c r="CP97" s="420"/>
      <c r="CQ97" s="420"/>
      <c r="CR97" s="420"/>
      <c r="CS97" s="420"/>
      <c r="CT97" s="420"/>
      <c r="CU97" s="420"/>
      <c r="CV97" s="420"/>
      <c r="CW97" s="420"/>
      <c r="CX97" s="420"/>
      <c r="CY97" s="420"/>
      <c r="CZ97" s="420"/>
      <c r="DA97" s="420"/>
      <c r="DB97" s="420"/>
      <c r="DC97" s="420"/>
      <c r="DD97" s="420"/>
      <c r="DE97" s="420"/>
      <c r="DF97" s="420"/>
      <c r="DG97" s="420"/>
      <c r="DH97" s="420"/>
      <c r="DI97" s="420"/>
      <c r="DJ97" s="420"/>
      <c r="DK97" s="420"/>
      <c r="DL97" s="420"/>
      <c r="DM97" s="420"/>
      <c r="DN97" s="420"/>
      <c r="DO97" s="420"/>
      <c r="DP97" s="420"/>
      <c r="DQ97" s="420"/>
      <c r="DR97" s="420"/>
      <c r="DS97" s="420"/>
      <c r="DT97" s="420"/>
      <c r="DU97" s="420"/>
      <c r="DV97" s="420"/>
      <c r="DW97" s="420"/>
      <c r="DX97" s="420"/>
      <c r="DY97" s="420"/>
      <c r="DZ97" s="420"/>
      <c r="EA97" s="420"/>
      <c r="EB97" s="420"/>
      <c r="EC97" s="420"/>
      <c r="ED97" s="420"/>
      <c r="EE97" s="420"/>
      <c r="EF97" s="420"/>
      <c r="EG97" s="420"/>
      <c r="EH97" s="420"/>
      <c r="EI97" s="420"/>
      <c r="EJ97" s="420"/>
      <c r="EK97" s="420"/>
      <c r="EL97" s="420"/>
      <c r="EM97" s="420"/>
      <c r="EN97" s="420"/>
      <c r="EO97" s="420"/>
      <c r="EP97" s="420"/>
      <c r="EQ97" s="420"/>
      <c r="ER97" s="420"/>
      <c r="ES97" s="420"/>
      <c r="ET97" s="420"/>
      <c r="EU97" s="420"/>
      <c r="EV97" s="420"/>
      <c r="EW97" s="420"/>
      <c r="EX97" s="420"/>
      <c r="EY97" s="420"/>
      <c r="EZ97" s="420"/>
      <c r="FA97" s="420"/>
      <c r="FB97" s="420"/>
      <c r="FC97" s="420"/>
      <c r="FD97" s="420"/>
      <c r="FE97" s="420"/>
      <c r="FF97" s="420"/>
      <c r="FG97" s="420"/>
      <c r="FH97" s="420"/>
      <c r="FI97" s="420"/>
      <c r="FJ97" s="420"/>
      <c r="FK97" s="420"/>
      <c r="FL97" s="420"/>
      <c r="FM97" s="420"/>
      <c r="FN97" s="420"/>
      <c r="FO97" s="420"/>
      <c r="FP97" s="420"/>
      <c r="FQ97" s="420"/>
      <c r="FR97" s="420"/>
      <c r="FS97" s="420"/>
      <c r="FT97" s="420"/>
      <c r="FU97" s="420"/>
      <c r="FV97" s="420"/>
      <c r="FW97" s="420"/>
      <c r="FX97" s="420"/>
      <c r="FY97" s="420"/>
      <c r="FZ97" s="420"/>
      <c r="GA97" s="420"/>
      <c r="GB97" s="420"/>
      <c r="GC97" s="420"/>
      <c r="GD97" s="420"/>
      <c r="GE97" s="420"/>
      <c r="GF97" s="420"/>
      <c r="GG97" s="420"/>
      <c r="GH97" s="420"/>
      <c r="GI97" s="420"/>
      <c r="GJ97" s="420"/>
      <c r="GK97" s="420"/>
      <c r="GL97" s="420"/>
      <c r="GM97" s="420"/>
      <c r="GN97" s="420"/>
      <c r="GO97" s="420"/>
      <c r="GP97" s="420"/>
      <c r="GQ97" s="420"/>
      <c r="GR97" s="420"/>
      <c r="GS97" s="420"/>
      <c r="GT97" s="420"/>
      <c r="GU97" s="420"/>
      <c r="GV97" s="420"/>
      <c r="GW97" s="420"/>
      <c r="GX97" s="420"/>
      <c r="GY97" s="420"/>
      <c r="GZ97" s="420"/>
      <c r="HA97" s="420"/>
      <c r="HB97" s="420"/>
      <c r="HC97" s="420"/>
      <c r="HD97" s="420"/>
      <c r="HE97" s="420"/>
      <c r="HF97" s="420"/>
      <c r="HG97" s="420"/>
      <c r="HH97" s="420"/>
      <c r="HI97" s="420"/>
      <c r="HJ97" s="420"/>
      <c r="HK97" s="420"/>
      <c r="HL97" s="420"/>
      <c r="HM97" s="420"/>
      <c r="HN97" s="420"/>
      <c r="HO97" s="420"/>
      <c r="HP97" s="420"/>
      <c r="HQ97" s="420"/>
      <c r="HR97" s="420"/>
      <c r="HS97" s="420"/>
      <c r="HT97" s="420"/>
      <c r="HU97" s="420"/>
      <c r="HV97" s="420"/>
      <c r="HW97" s="420"/>
      <c r="HX97" s="420"/>
      <c r="HY97" s="420"/>
      <c r="HZ97" s="420"/>
      <c r="IA97" s="420"/>
      <c r="IB97" s="420"/>
      <c r="IC97" s="420"/>
      <c r="ID97" s="420"/>
      <c r="IE97" s="420"/>
      <c r="IF97" s="420"/>
      <c r="IG97" s="420"/>
      <c r="IH97" s="420"/>
      <c r="II97" s="420"/>
      <c r="IJ97" s="420"/>
      <c r="IK97" s="420"/>
      <c r="IL97" s="420"/>
      <c r="IM97" s="420"/>
      <c r="IN97" s="420"/>
      <c r="IO97" s="420"/>
      <c r="IP97" s="420"/>
      <c r="IQ97" s="420"/>
      <c r="IR97" s="420"/>
      <c r="IS97" s="420"/>
      <c r="IT97" s="420"/>
      <c r="IU97" s="420"/>
      <c r="IV97" s="420"/>
    </row>
    <row r="98" spans="1:256" ht="15.75">
      <c r="A98" s="22" t="s">
        <v>43</v>
      </c>
      <c r="B98" s="344">
        <f>Q12</f>
        <v>951747.17529270588</v>
      </c>
      <c r="C98" s="344">
        <v>983037.39070622402</v>
      </c>
      <c r="D98" s="344">
        <v>1066635.8755592816</v>
      </c>
      <c r="E98" s="344">
        <v>1067705.3840810475</v>
      </c>
      <c r="F98" s="344">
        <v>1111808.0048348345</v>
      </c>
      <c r="G98" s="344">
        <v>1157781.4692594067</v>
      </c>
      <c r="H98" s="344">
        <v>1211673.9299093243</v>
      </c>
      <c r="I98" s="344">
        <v>1202132.4919164763</v>
      </c>
      <c r="J98" s="344">
        <v>1138570.1986461268</v>
      </c>
      <c r="K98" s="344">
        <v>1083817.6328057102</v>
      </c>
      <c r="L98" s="344">
        <v>1051322.0978458961</v>
      </c>
      <c r="M98" s="344">
        <v>1033830.2013717659</v>
      </c>
      <c r="N98" s="344">
        <v>1044028.8136988209</v>
      </c>
      <c r="O98" s="344">
        <v>1035157.0477213537</v>
      </c>
      <c r="P98" s="344"/>
      <c r="Q98" s="344"/>
      <c r="R98" s="344"/>
      <c r="S98" s="344"/>
      <c r="T98" s="344"/>
      <c r="U98" s="88"/>
      <c r="V98" s="344"/>
      <c r="W98" s="344"/>
      <c r="X98" s="344"/>
      <c r="Y98" s="344"/>
      <c r="Z98" s="344"/>
      <c r="AA98" s="344"/>
      <c r="AB98" s="344"/>
      <c r="AC98" s="344"/>
      <c r="AD98" s="344"/>
      <c r="AE98" s="344"/>
      <c r="AF98" s="344"/>
      <c r="AG98" s="344"/>
      <c r="AH98" s="344"/>
      <c r="AI98" s="344"/>
      <c r="AJ98" s="344"/>
      <c r="AK98" s="344"/>
      <c r="AL98" s="344"/>
      <c r="AM98" s="344"/>
      <c r="AN98" s="344"/>
      <c r="AO98" s="344"/>
      <c r="AP98" s="344"/>
      <c r="AQ98" s="344"/>
      <c r="AR98" s="344"/>
      <c r="AS98" s="344"/>
      <c r="AT98" s="344"/>
      <c r="AU98" s="344"/>
      <c r="AV98" s="344"/>
      <c r="AW98" s="344"/>
      <c r="AX98" s="344"/>
      <c r="AY98" s="344"/>
      <c r="AZ98" s="344"/>
      <c r="BA98" s="344"/>
      <c r="BB98" s="344"/>
      <c r="BC98" s="344"/>
      <c r="BD98" s="344"/>
      <c r="BE98" s="344"/>
      <c r="BF98" s="344"/>
      <c r="BG98" s="344"/>
      <c r="BH98" s="88"/>
      <c r="BI98" s="88"/>
      <c r="BJ98" s="88"/>
      <c r="BK98" s="88"/>
      <c r="BL98" s="88"/>
      <c r="BM98" s="88"/>
      <c r="BN98" s="88"/>
      <c r="BO98" s="88"/>
      <c r="BP98" s="88"/>
      <c r="BQ98" s="88"/>
      <c r="BR98" s="88"/>
      <c r="BS98" s="88"/>
      <c r="BT98" s="88"/>
      <c r="BU98" s="88"/>
      <c r="BV98" s="88"/>
      <c r="BW98" s="88"/>
      <c r="BX98" s="88"/>
      <c r="BY98" s="88"/>
      <c r="BZ98" s="88"/>
      <c r="CA98" s="88"/>
      <c r="CB98" s="88"/>
      <c r="CC98" s="88"/>
      <c r="CD98" s="88"/>
      <c r="CE98" s="88"/>
      <c r="CF98" s="88"/>
      <c r="CG98" s="88"/>
      <c r="CH98" s="88"/>
      <c r="CI98" s="88"/>
      <c r="CJ98" s="88"/>
      <c r="CK98" s="88"/>
      <c r="CL98" s="88"/>
      <c r="CM98" s="88"/>
      <c r="CN98" s="88"/>
      <c r="CO98" s="88"/>
      <c r="CP98" s="88"/>
      <c r="CQ98" s="88"/>
      <c r="CR98" s="88"/>
      <c r="CS98" s="88"/>
      <c r="CT98" s="88"/>
      <c r="CU98" s="88"/>
      <c r="CV98" s="88"/>
      <c r="CW98" s="88"/>
      <c r="CX98" s="88"/>
      <c r="CY98" s="88"/>
      <c r="CZ98" s="88"/>
      <c r="DA98" s="88"/>
      <c r="DB98" s="88"/>
      <c r="DC98" s="88"/>
      <c r="DD98" s="88"/>
      <c r="DE98" s="88"/>
      <c r="DF98" s="88"/>
      <c r="DG98" s="88"/>
      <c r="DH98" s="88"/>
      <c r="DI98" s="88"/>
      <c r="DJ98" s="88"/>
      <c r="DK98" s="88"/>
      <c r="DL98" s="88"/>
      <c r="DM98" s="88"/>
      <c r="DN98" s="88"/>
      <c r="DO98" s="88"/>
      <c r="DP98" s="88"/>
      <c r="DQ98" s="88"/>
      <c r="DR98" s="88"/>
      <c r="DS98" s="88"/>
      <c r="DT98" s="88"/>
      <c r="DU98" s="88"/>
      <c r="DV98" s="88"/>
      <c r="DW98" s="88"/>
      <c r="DX98" s="88"/>
      <c r="DY98" s="88"/>
      <c r="DZ98" s="88"/>
      <c r="EA98" s="88"/>
      <c r="EB98" s="88"/>
      <c r="EC98" s="88"/>
      <c r="ED98" s="88"/>
      <c r="EE98" s="88"/>
      <c r="EF98" s="88"/>
      <c r="EG98" s="88"/>
      <c r="EH98" s="88"/>
      <c r="EI98" s="88"/>
      <c r="EJ98" s="88"/>
      <c r="EK98" s="88"/>
      <c r="EL98" s="88"/>
      <c r="EM98" s="88"/>
      <c r="EN98" s="88"/>
      <c r="EO98" s="88"/>
      <c r="EP98" s="88"/>
      <c r="EQ98" s="88"/>
      <c r="ER98" s="88"/>
      <c r="ES98" s="88"/>
      <c r="ET98" s="88"/>
      <c r="EU98" s="88"/>
      <c r="EV98" s="88"/>
      <c r="EW98" s="88"/>
      <c r="EX98" s="88"/>
      <c r="EY98" s="88"/>
      <c r="EZ98" s="88"/>
      <c r="FA98" s="88"/>
      <c r="FB98" s="88"/>
      <c r="FC98" s="88"/>
      <c r="FD98" s="88"/>
      <c r="FE98" s="88"/>
      <c r="FF98" s="88"/>
      <c r="FG98" s="88"/>
      <c r="FH98" s="88"/>
      <c r="FI98" s="88"/>
      <c r="FJ98" s="88"/>
      <c r="FK98" s="88"/>
      <c r="FL98" s="88"/>
      <c r="FM98" s="88"/>
      <c r="FN98" s="88"/>
      <c r="FO98" s="88"/>
      <c r="FP98" s="88"/>
      <c r="FQ98" s="88"/>
      <c r="FR98" s="88"/>
      <c r="FS98" s="88"/>
      <c r="FT98" s="88"/>
      <c r="FU98" s="88"/>
      <c r="FV98" s="88"/>
      <c r="FW98" s="88"/>
      <c r="FX98" s="88"/>
      <c r="FY98" s="88"/>
      <c r="FZ98" s="88"/>
      <c r="GA98" s="88"/>
      <c r="GB98" s="88"/>
      <c r="GC98" s="88"/>
      <c r="GD98" s="88"/>
      <c r="GE98" s="88"/>
      <c r="GF98" s="88"/>
      <c r="GG98" s="88"/>
      <c r="GH98" s="88"/>
      <c r="GI98" s="88"/>
      <c r="GJ98" s="88"/>
      <c r="GK98" s="88"/>
      <c r="GL98" s="88"/>
      <c r="GM98" s="88"/>
      <c r="GN98" s="88"/>
      <c r="GO98" s="88"/>
      <c r="GP98" s="88"/>
      <c r="GQ98" s="88"/>
      <c r="GR98" s="88"/>
      <c r="GS98" s="88"/>
      <c r="GT98" s="88"/>
      <c r="GU98" s="88"/>
      <c r="GV98" s="88"/>
      <c r="GW98" s="88"/>
      <c r="GX98" s="88"/>
      <c r="GY98" s="88"/>
      <c r="GZ98" s="88"/>
      <c r="HA98" s="88"/>
      <c r="HB98" s="88"/>
      <c r="HC98" s="88"/>
      <c r="HD98" s="88"/>
      <c r="HE98" s="88"/>
      <c r="HF98" s="88"/>
      <c r="HG98" s="88"/>
      <c r="HH98" s="88"/>
      <c r="HI98" s="88"/>
      <c r="HJ98" s="88"/>
      <c r="HK98" s="88"/>
      <c r="HL98" s="88"/>
      <c r="HM98" s="88"/>
      <c r="HN98" s="88"/>
      <c r="HO98" s="88"/>
      <c r="HP98" s="88"/>
      <c r="HQ98" s="88"/>
      <c r="HR98" s="88"/>
      <c r="HS98" s="88"/>
      <c r="HT98" s="88"/>
      <c r="HU98" s="88"/>
      <c r="HV98" s="88"/>
      <c r="HW98" s="88"/>
      <c r="HX98" s="88"/>
      <c r="HY98" s="88"/>
      <c r="HZ98" s="88"/>
      <c r="IA98" s="88"/>
      <c r="IB98" s="88"/>
      <c r="IC98" s="88"/>
      <c r="ID98" s="88"/>
      <c r="IE98" s="88"/>
      <c r="IF98" s="88"/>
      <c r="IG98" s="88"/>
      <c r="IH98" s="88"/>
      <c r="II98" s="88"/>
      <c r="IJ98" s="88"/>
      <c r="IK98" s="88"/>
      <c r="IL98" s="88"/>
      <c r="IM98" s="88"/>
      <c r="IN98" s="88"/>
      <c r="IO98" s="88"/>
      <c r="IP98" s="88"/>
      <c r="IQ98" s="88"/>
      <c r="IR98" s="88"/>
      <c r="IS98" s="88"/>
      <c r="IT98" s="88"/>
      <c r="IU98" s="88"/>
      <c r="IV98" s="88"/>
    </row>
    <row r="99" spans="1:256">
      <c r="B99" s="185"/>
      <c r="C99" s="185"/>
      <c r="D99" s="185"/>
      <c r="E99" s="185"/>
      <c r="F99" s="185"/>
      <c r="G99" s="185"/>
      <c r="H99" s="185"/>
      <c r="I99" s="185"/>
      <c r="J99" s="185"/>
      <c r="K99" s="185"/>
      <c r="L99" s="185"/>
      <c r="M99" s="185"/>
      <c r="N99" s="185"/>
      <c r="O99" s="185"/>
      <c r="P99" s="185"/>
      <c r="Q99" s="185"/>
      <c r="R99" s="185"/>
      <c r="S99" s="185"/>
      <c r="T99" s="185"/>
      <c r="U99" s="50"/>
      <c r="V99" s="185"/>
      <c r="W99" s="185"/>
      <c r="X99" s="185"/>
      <c r="Y99" s="185"/>
      <c r="Z99" s="185"/>
      <c r="AA99" s="185"/>
      <c r="AB99" s="185"/>
      <c r="AC99" s="185"/>
      <c r="AD99" s="185"/>
      <c r="AE99" s="185"/>
      <c r="AF99" s="185"/>
      <c r="AG99" s="185"/>
      <c r="AH99" s="185"/>
      <c r="AI99" s="185"/>
      <c r="AJ99" s="185"/>
      <c r="AK99" s="185"/>
      <c r="AL99" s="185"/>
      <c r="AM99" s="185"/>
      <c r="AN99" s="185"/>
      <c r="AO99" s="185"/>
      <c r="AP99" s="185"/>
      <c r="AQ99" s="185"/>
      <c r="AR99" s="185"/>
      <c r="AS99" s="185"/>
      <c r="AT99" s="185"/>
      <c r="AU99" s="185"/>
      <c r="AV99" s="185"/>
      <c r="AW99" s="185"/>
      <c r="AX99" s="185"/>
      <c r="AY99" s="185"/>
      <c r="AZ99" s="185"/>
      <c r="BA99" s="185"/>
      <c r="BB99" s="185"/>
      <c r="BC99" s="185"/>
      <c r="BD99" s="185"/>
      <c r="BE99" s="185"/>
      <c r="BF99" s="185"/>
      <c r="BG99" s="185"/>
      <c r="BH99" s="50"/>
      <c r="BI99" s="50"/>
      <c r="BJ99" s="50"/>
      <c r="BK99" s="50"/>
      <c r="BL99" s="50"/>
      <c r="BM99" s="50"/>
      <c r="BN99" s="50"/>
      <c r="BO99" s="50"/>
      <c r="BP99" s="50"/>
      <c r="BQ99" s="50"/>
      <c r="BR99" s="50"/>
      <c r="BS99" s="50"/>
      <c r="BT99" s="50"/>
      <c r="BU99" s="50"/>
      <c r="BV99" s="50"/>
      <c r="BW99" s="50"/>
      <c r="BX99" s="50"/>
      <c r="BY99" s="50"/>
      <c r="BZ99" s="50"/>
      <c r="CA99" s="50"/>
      <c r="CB99" s="50"/>
      <c r="CC99" s="50"/>
      <c r="CD99" s="50"/>
      <c r="CE99" s="50"/>
      <c r="CF99" s="50"/>
      <c r="CG99" s="50"/>
      <c r="CH99" s="50"/>
      <c r="CI99" s="50"/>
      <c r="CJ99" s="50"/>
      <c r="CK99" s="50"/>
      <c r="CL99" s="50"/>
      <c r="CM99" s="50"/>
      <c r="CN99" s="50"/>
      <c r="CO99" s="50"/>
      <c r="CP99" s="50"/>
      <c r="CQ99" s="50"/>
      <c r="CR99" s="50"/>
      <c r="CS99" s="50"/>
      <c r="CT99" s="50"/>
      <c r="CU99" s="50"/>
      <c r="CV99" s="50"/>
      <c r="CW99" s="50"/>
      <c r="CX99" s="50"/>
      <c r="CY99" s="50"/>
      <c r="CZ99" s="50"/>
      <c r="DA99" s="50"/>
      <c r="DB99" s="50"/>
      <c r="DC99" s="50"/>
      <c r="DD99" s="50"/>
      <c r="DE99" s="50"/>
      <c r="DF99" s="50"/>
      <c r="DG99" s="50"/>
      <c r="DH99" s="50"/>
      <c r="DI99" s="50"/>
      <c r="DJ99" s="50"/>
      <c r="DK99" s="50"/>
      <c r="DL99" s="50"/>
      <c r="DM99" s="50"/>
      <c r="DN99" s="50"/>
      <c r="DO99" s="50"/>
      <c r="DP99" s="50"/>
      <c r="DQ99" s="50"/>
      <c r="DR99" s="50"/>
      <c r="DS99" s="50"/>
      <c r="DT99" s="50"/>
      <c r="DU99" s="50"/>
      <c r="DV99" s="50"/>
      <c r="DW99" s="50"/>
      <c r="DX99" s="50"/>
      <c r="DY99" s="50"/>
      <c r="DZ99" s="50"/>
      <c r="EA99" s="50"/>
      <c r="EB99" s="50"/>
      <c r="EC99" s="50"/>
      <c r="ED99" s="50"/>
      <c r="EE99" s="50"/>
      <c r="EF99" s="50"/>
      <c r="EG99" s="50"/>
      <c r="EH99" s="50"/>
      <c r="EI99" s="50"/>
      <c r="EJ99" s="50"/>
      <c r="EK99" s="50"/>
      <c r="EL99" s="50"/>
      <c r="EM99" s="50"/>
      <c r="EN99" s="50"/>
      <c r="EO99" s="50"/>
      <c r="EP99" s="50"/>
      <c r="EQ99" s="50"/>
      <c r="ER99" s="50"/>
      <c r="ES99" s="50"/>
      <c r="ET99" s="50"/>
      <c r="EU99" s="50"/>
      <c r="EV99" s="50"/>
      <c r="EW99" s="50"/>
      <c r="EX99" s="50"/>
      <c r="EY99" s="50"/>
      <c r="EZ99" s="50"/>
      <c r="FA99" s="50"/>
      <c r="FB99" s="50"/>
      <c r="FC99" s="50"/>
      <c r="FD99" s="50"/>
      <c r="FE99" s="50"/>
      <c r="FF99" s="50"/>
      <c r="FG99" s="50"/>
      <c r="FH99" s="50"/>
      <c r="FI99" s="50"/>
      <c r="FJ99" s="50"/>
      <c r="FK99" s="50"/>
      <c r="FL99" s="50"/>
      <c r="FM99" s="50"/>
      <c r="FN99" s="50"/>
      <c r="FO99" s="50"/>
      <c r="FP99" s="50"/>
      <c r="FQ99" s="50"/>
      <c r="FR99" s="50"/>
      <c r="FS99" s="50"/>
      <c r="FT99" s="50"/>
      <c r="FU99" s="50"/>
      <c r="FV99" s="50"/>
      <c r="FW99" s="50"/>
      <c r="FX99" s="50"/>
      <c r="FY99" s="50"/>
      <c r="FZ99" s="50"/>
      <c r="GA99" s="50"/>
      <c r="GB99" s="50"/>
      <c r="GC99" s="50"/>
      <c r="GD99" s="50"/>
      <c r="GE99" s="50"/>
      <c r="GF99" s="50"/>
      <c r="GG99" s="50"/>
      <c r="GH99" s="50"/>
      <c r="GI99" s="50"/>
      <c r="GJ99" s="50"/>
      <c r="GK99" s="50"/>
      <c r="GL99" s="50"/>
      <c r="GM99" s="50"/>
      <c r="GN99" s="50"/>
      <c r="GO99" s="50"/>
      <c r="GP99" s="50"/>
      <c r="GQ99" s="50"/>
      <c r="GR99" s="50"/>
      <c r="GS99" s="50"/>
      <c r="GT99" s="50"/>
      <c r="GU99" s="50"/>
      <c r="GV99" s="50"/>
      <c r="GW99" s="50"/>
      <c r="GX99" s="50"/>
      <c r="GY99" s="50"/>
      <c r="GZ99" s="50"/>
      <c r="HA99" s="50"/>
      <c r="HB99" s="50"/>
      <c r="HC99" s="50"/>
      <c r="HD99" s="50"/>
      <c r="HE99" s="50"/>
      <c r="HF99" s="50"/>
      <c r="HG99" s="50"/>
      <c r="HH99" s="50"/>
      <c r="HI99" s="50"/>
      <c r="HJ99" s="50"/>
      <c r="HK99" s="50"/>
      <c r="HL99" s="50"/>
      <c r="HM99" s="50"/>
      <c r="HN99" s="50"/>
      <c r="HO99" s="50"/>
      <c r="HP99" s="50"/>
      <c r="HQ99" s="50"/>
      <c r="HR99" s="50"/>
      <c r="HS99" s="50"/>
      <c r="HT99" s="50"/>
      <c r="HU99" s="50"/>
      <c r="HV99" s="50"/>
      <c r="HW99" s="50"/>
      <c r="HX99" s="50"/>
      <c r="HY99" s="50"/>
      <c r="HZ99" s="50"/>
      <c r="IA99" s="50"/>
      <c r="IB99" s="50"/>
      <c r="IC99" s="50"/>
      <c r="ID99" s="50"/>
      <c r="IE99" s="50"/>
      <c r="IF99" s="50"/>
      <c r="IG99" s="50"/>
      <c r="IH99" s="50"/>
      <c r="II99" s="50"/>
      <c r="IJ99" s="50"/>
      <c r="IK99" s="50"/>
      <c r="IL99" s="50"/>
      <c r="IM99" s="50"/>
      <c r="IN99" s="50"/>
      <c r="IO99" s="50"/>
      <c r="IP99" s="50"/>
      <c r="IQ99" s="50"/>
      <c r="IR99" s="50"/>
      <c r="IS99" s="50"/>
      <c r="IT99" s="50"/>
      <c r="IU99" s="50"/>
      <c r="IV99" s="50"/>
    </row>
    <row r="100" spans="1:256" ht="15.75">
      <c r="A100" s="258" t="s">
        <v>65</v>
      </c>
      <c r="B100" s="345">
        <v>2000</v>
      </c>
      <c r="C100" s="345">
        <v>2001</v>
      </c>
      <c r="D100" s="345">
        <v>2002</v>
      </c>
      <c r="E100" s="345"/>
      <c r="F100" s="345"/>
      <c r="G100" s="345"/>
      <c r="H100" s="345"/>
      <c r="I100" s="345"/>
      <c r="J100" s="345"/>
      <c r="K100" s="345"/>
      <c r="L100" s="345"/>
      <c r="M100" s="345"/>
      <c r="N100" s="345"/>
      <c r="O100" s="345"/>
      <c r="P100" s="345"/>
      <c r="Q100" s="345"/>
      <c r="R100" s="345"/>
      <c r="S100" s="345"/>
      <c r="T100" s="345"/>
      <c r="U100" s="422"/>
      <c r="V100" s="345"/>
      <c r="W100" s="345"/>
      <c r="X100" s="345"/>
      <c r="Y100" s="345"/>
      <c r="Z100" s="345"/>
      <c r="AA100" s="345"/>
      <c r="AB100" s="345"/>
      <c r="AC100" s="345"/>
      <c r="AD100" s="345"/>
      <c r="AE100" s="345"/>
      <c r="AF100" s="345"/>
      <c r="AG100" s="345"/>
      <c r="AH100" s="345"/>
      <c r="AI100" s="345"/>
      <c r="AJ100" s="345"/>
      <c r="AK100" s="345"/>
      <c r="AL100" s="345"/>
      <c r="AM100" s="345"/>
      <c r="AN100" s="345"/>
      <c r="AO100" s="345"/>
      <c r="AP100" s="345"/>
      <c r="AQ100" s="345"/>
      <c r="AR100" s="345"/>
      <c r="AS100" s="345"/>
      <c r="AT100" s="345"/>
      <c r="AU100" s="345"/>
      <c r="AV100" s="345"/>
      <c r="AW100" s="345"/>
      <c r="AX100" s="345"/>
      <c r="AY100" s="345"/>
      <c r="AZ100" s="345"/>
      <c r="BA100" s="345"/>
      <c r="BB100" s="345"/>
      <c r="BC100" s="345"/>
      <c r="BD100" s="345"/>
      <c r="BE100" s="345"/>
      <c r="BF100" s="345"/>
      <c r="BG100" s="345"/>
      <c r="BH100" s="422"/>
      <c r="BI100" s="422"/>
      <c r="BJ100" s="422"/>
      <c r="BK100" s="422"/>
      <c r="BL100" s="422"/>
      <c r="BM100" s="422"/>
      <c r="BN100" s="422"/>
      <c r="BO100" s="422"/>
      <c r="BP100" s="422"/>
      <c r="BQ100" s="422"/>
      <c r="BR100" s="422"/>
      <c r="BS100" s="422"/>
      <c r="BT100" s="422"/>
      <c r="BU100" s="422"/>
      <c r="BV100" s="422"/>
      <c r="BW100" s="422"/>
      <c r="BX100" s="422"/>
      <c r="BY100" s="422"/>
      <c r="BZ100" s="422"/>
      <c r="CA100" s="422"/>
      <c r="CB100" s="422"/>
      <c r="CC100" s="422"/>
      <c r="CD100" s="422"/>
      <c r="CE100" s="422"/>
      <c r="CF100" s="422"/>
      <c r="CG100" s="422"/>
      <c r="CH100" s="422"/>
      <c r="CI100" s="422"/>
      <c r="CJ100" s="422"/>
      <c r="CK100" s="422"/>
      <c r="CL100" s="422"/>
      <c r="CM100" s="422"/>
      <c r="CN100" s="422"/>
      <c r="CO100" s="422"/>
      <c r="CP100" s="422"/>
      <c r="CQ100" s="422"/>
      <c r="CR100" s="422"/>
      <c r="CS100" s="422"/>
      <c r="CT100" s="422"/>
      <c r="CU100" s="422"/>
      <c r="CV100" s="422"/>
      <c r="CW100" s="422"/>
      <c r="CX100" s="422"/>
      <c r="CY100" s="422"/>
      <c r="CZ100" s="422"/>
      <c r="DA100" s="422"/>
      <c r="DB100" s="422"/>
      <c r="DC100" s="422"/>
      <c r="DD100" s="422"/>
      <c r="DE100" s="422"/>
      <c r="DF100" s="422"/>
      <c r="DG100" s="422"/>
      <c r="DH100" s="422"/>
      <c r="DI100" s="422"/>
      <c r="DJ100" s="422"/>
      <c r="DK100" s="422"/>
      <c r="DL100" s="422"/>
      <c r="DM100" s="422"/>
      <c r="DN100" s="422"/>
      <c r="DO100" s="422"/>
      <c r="DP100" s="422"/>
      <c r="DQ100" s="422"/>
      <c r="DR100" s="422"/>
      <c r="DS100" s="422"/>
      <c r="DT100" s="422"/>
      <c r="DU100" s="422"/>
      <c r="DV100" s="422"/>
      <c r="DW100" s="422"/>
      <c r="DX100" s="422"/>
      <c r="DY100" s="422"/>
      <c r="DZ100" s="422"/>
      <c r="EA100" s="422"/>
      <c r="EB100" s="422"/>
      <c r="EC100" s="422"/>
      <c r="ED100" s="422"/>
      <c r="EE100" s="422"/>
      <c r="EF100" s="422"/>
      <c r="EG100" s="422"/>
      <c r="EH100" s="422"/>
      <c r="EI100" s="422"/>
      <c r="EJ100" s="422"/>
      <c r="EK100" s="422"/>
      <c r="EL100" s="422"/>
      <c r="EM100" s="422"/>
      <c r="EN100" s="422"/>
      <c r="EO100" s="422"/>
      <c r="EP100" s="422"/>
      <c r="EQ100" s="422"/>
      <c r="ER100" s="422"/>
      <c r="ES100" s="422"/>
      <c r="ET100" s="422"/>
      <c r="EU100" s="422"/>
      <c r="EV100" s="422"/>
      <c r="EW100" s="422"/>
      <c r="EX100" s="422"/>
      <c r="EY100" s="422"/>
      <c r="EZ100" s="422"/>
      <c r="FA100" s="422"/>
      <c r="FB100" s="422"/>
      <c r="FC100" s="422"/>
      <c r="FD100" s="422"/>
      <c r="FE100" s="422"/>
      <c r="FF100" s="422"/>
      <c r="FG100" s="422"/>
      <c r="FH100" s="422"/>
      <c r="FI100" s="422"/>
      <c r="FJ100" s="422"/>
      <c r="FK100" s="422"/>
      <c r="FL100" s="422"/>
      <c r="FM100" s="422"/>
      <c r="FN100" s="422"/>
      <c r="FO100" s="422"/>
      <c r="FP100" s="422"/>
      <c r="FQ100" s="422"/>
      <c r="FR100" s="422"/>
      <c r="FS100" s="422"/>
      <c r="FT100" s="422"/>
      <c r="FU100" s="422"/>
      <c r="FV100" s="422"/>
      <c r="FW100" s="422"/>
      <c r="FX100" s="422"/>
      <c r="FY100" s="422"/>
      <c r="FZ100" s="422"/>
      <c r="GA100" s="422"/>
      <c r="GB100" s="422"/>
      <c r="GC100" s="422"/>
      <c r="GD100" s="422"/>
      <c r="GE100" s="422"/>
      <c r="GF100" s="422"/>
      <c r="GG100" s="422"/>
      <c r="GH100" s="422"/>
      <c r="GI100" s="422"/>
      <c r="GJ100" s="422"/>
      <c r="GK100" s="422"/>
      <c r="GL100" s="422"/>
      <c r="GM100" s="422"/>
      <c r="GN100" s="422"/>
      <c r="GO100" s="422"/>
      <c r="GP100" s="422"/>
      <c r="GQ100" s="422"/>
      <c r="GR100" s="422"/>
      <c r="GS100" s="422"/>
      <c r="GT100" s="422"/>
      <c r="GU100" s="422"/>
      <c r="GV100" s="422"/>
      <c r="GW100" s="422"/>
      <c r="GX100" s="422"/>
      <c r="GY100" s="422"/>
      <c r="GZ100" s="422"/>
      <c r="HA100" s="422"/>
      <c r="HB100" s="422"/>
      <c r="HC100" s="422"/>
      <c r="HD100" s="422"/>
      <c r="HE100" s="422"/>
      <c r="HF100" s="422"/>
      <c r="HG100" s="422"/>
      <c r="HH100" s="422"/>
      <c r="HI100" s="422"/>
      <c r="HJ100" s="422"/>
      <c r="HK100" s="422"/>
      <c r="HL100" s="422"/>
      <c r="HM100" s="422"/>
      <c r="HN100" s="422"/>
      <c r="HO100" s="422"/>
      <c r="HP100" s="422"/>
      <c r="HQ100" s="422"/>
      <c r="HR100" s="422"/>
      <c r="HS100" s="422"/>
      <c r="HT100" s="422"/>
      <c r="HU100" s="422"/>
      <c r="HV100" s="422"/>
      <c r="HW100" s="422"/>
      <c r="HX100" s="422"/>
      <c r="HY100" s="422"/>
      <c r="HZ100" s="422"/>
      <c r="IA100" s="422"/>
      <c r="IB100" s="422"/>
      <c r="IC100" s="422"/>
      <c r="ID100" s="422"/>
      <c r="IE100" s="422"/>
      <c r="IF100" s="422"/>
      <c r="IG100" s="422"/>
      <c r="IH100" s="422"/>
      <c r="II100" s="422"/>
      <c r="IJ100" s="422"/>
      <c r="IK100" s="422"/>
      <c r="IL100" s="422"/>
      <c r="IM100" s="422"/>
      <c r="IN100" s="422"/>
      <c r="IO100" s="422"/>
      <c r="IP100" s="422"/>
      <c r="IQ100" s="422"/>
      <c r="IR100" s="422"/>
      <c r="IS100" s="422"/>
      <c r="IT100" s="422"/>
      <c r="IU100" s="422"/>
      <c r="IV100" s="422"/>
    </row>
    <row r="101" spans="1:256" ht="15.75">
      <c r="A101" s="22" t="s">
        <v>6</v>
      </c>
      <c r="B101" s="346">
        <f>Wheatland!C6</f>
        <v>6.4156572300448227</v>
      </c>
      <c r="C101" s="346">
        <f>Wheatland!D6</f>
        <v>6.5957323756907718</v>
      </c>
      <c r="D101" s="346">
        <f>Wheatland!E6</f>
        <v>5.0269067701403136</v>
      </c>
      <c r="E101" s="346"/>
      <c r="F101" s="346"/>
      <c r="G101" s="346"/>
      <c r="H101" s="346"/>
      <c r="I101" s="346"/>
      <c r="J101" s="346"/>
      <c r="K101" s="346"/>
      <c r="L101" s="346"/>
      <c r="M101" s="346"/>
      <c r="N101" s="346"/>
      <c r="O101" s="346"/>
      <c r="P101" s="346"/>
      <c r="Q101" s="346"/>
      <c r="R101" s="346"/>
      <c r="S101" s="346"/>
      <c r="T101" s="346"/>
      <c r="U101" s="392"/>
      <c r="V101" s="346"/>
      <c r="W101" s="346"/>
      <c r="X101" s="346"/>
      <c r="Y101" s="346"/>
      <c r="Z101" s="346"/>
      <c r="AA101" s="346"/>
      <c r="AB101" s="346"/>
      <c r="AC101" s="346"/>
      <c r="AD101" s="346"/>
      <c r="AE101" s="346"/>
      <c r="AF101" s="346"/>
      <c r="AG101" s="346"/>
      <c r="AH101" s="346"/>
      <c r="AI101" s="346"/>
      <c r="AJ101" s="346"/>
      <c r="AK101" s="346"/>
      <c r="AL101" s="346"/>
      <c r="AM101" s="346"/>
      <c r="AN101" s="346"/>
      <c r="AO101" s="346"/>
      <c r="AP101" s="346"/>
      <c r="AQ101" s="346"/>
      <c r="AR101" s="346"/>
      <c r="AS101" s="346"/>
      <c r="AT101" s="346"/>
      <c r="AU101" s="346"/>
      <c r="AV101" s="346"/>
      <c r="AW101" s="346"/>
      <c r="AX101" s="346"/>
      <c r="AY101" s="346"/>
      <c r="AZ101" s="346"/>
      <c r="BA101" s="346"/>
      <c r="BB101" s="346"/>
      <c r="BC101" s="346"/>
      <c r="BD101" s="346"/>
      <c r="BE101" s="346"/>
      <c r="BF101" s="346"/>
      <c r="BG101" s="346"/>
      <c r="BH101" s="392"/>
      <c r="BI101" s="392"/>
      <c r="BJ101" s="392"/>
      <c r="BK101" s="392"/>
      <c r="BL101" s="392"/>
      <c r="BM101" s="392"/>
      <c r="BN101" s="392"/>
      <c r="BO101" s="392"/>
      <c r="BP101" s="392"/>
      <c r="BQ101" s="392"/>
      <c r="BR101" s="392"/>
      <c r="BS101" s="392"/>
      <c r="BT101" s="392"/>
      <c r="BU101" s="392"/>
      <c r="BV101" s="392"/>
      <c r="BW101" s="392"/>
      <c r="BX101" s="392"/>
      <c r="BY101" s="392"/>
      <c r="BZ101" s="392"/>
      <c r="CA101" s="392"/>
      <c r="CB101" s="392"/>
      <c r="CC101" s="392"/>
      <c r="CD101" s="392"/>
      <c r="CE101" s="392"/>
      <c r="CF101" s="392"/>
      <c r="CG101" s="392"/>
      <c r="CH101" s="392"/>
      <c r="CI101" s="392"/>
      <c r="CJ101" s="392"/>
      <c r="CK101" s="392"/>
      <c r="CL101" s="392"/>
      <c r="CM101" s="392"/>
      <c r="CN101" s="392"/>
      <c r="CO101" s="392"/>
      <c r="CP101" s="392"/>
      <c r="CQ101" s="392"/>
      <c r="CR101" s="392"/>
      <c r="CS101" s="392"/>
      <c r="CT101" s="392"/>
      <c r="CU101" s="392"/>
      <c r="CV101" s="392"/>
      <c r="CW101" s="392"/>
      <c r="CX101" s="392"/>
      <c r="CY101" s="392"/>
      <c r="CZ101" s="392"/>
      <c r="DA101" s="392"/>
      <c r="DB101" s="392"/>
      <c r="DC101" s="392"/>
      <c r="DD101" s="392"/>
      <c r="DE101" s="392"/>
      <c r="DF101" s="392"/>
      <c r="DG101" s="392"/>
      <c r="DH101" s="392"/>
      <c r="DI101" s="392"/>
      <c r="DJ101" s="392"/>
      <c r="DK101" s="392"/>
      <c r="DL101" s="392"/>
      <c r="DM101" s="392"/>
      <c r="DN101" s="392"/>
      <c r="DO101" s="392"/>
      <c r="DP101" s="392"/>
      <c r="DQ101" s="392"/>
      <c r="DR101" s="392"/>
      <c r="DS101" s="392"/>
      <c r="DT101" s="392"/>
      <c r="DU101" s="392"/>
      <c r="DV101" s="392"/>
      <c r="DW101" s="392"/>
      <c r="DX101" s="392"/>
      <c r="DY101" s="392"/>
      <c r="DZ101" s="392"/>
      <c r="EA101" s="392"/>
      <c r="EB101" s="392"/>
      <c r="EC101" s="392"/>
      <c r="ED101" s="392"/>
      <c r="EE101" s="392"/>
      <c r="EF101" s="392"/>
      <c r="EG101" s="392"/>
      <c r="EH101" s="392"/>
      <c r="EI101" s="392"/>
      <c r="EJ101" s="392"/>
      <c r="EK101" s="392"/>
      <c r="EL101" s="392"/>
      <c r="EM101" s="392"/>
      <c r="EN101" s="392"/>
      <c r="EO101" s="392"/>
      <c r="EP101" s="392"/>
      <c r="EQ101" s="392"/>
      <c r="ER101" s="392"/>
      <c r="ES101" s="392"/>
      <c r="ET101" s="392"/>
      <c r="EU101" s="392"/>
      <c r="EV101" s="392"/>
      <c r="EW101" s="392"/>
      <c r="EX101" s="392"/>
      <c r="EY101" s="392"/>
      <c r="EZ101" s="392"/>
      <c r="FA101" s="392"/>
      <c r="FB101" s="392"/>
      <c r="FC101" s="392"/>
      <c r="FD101" s="392"/>
      <c r="FE101" s="392"/>
      <c r="FF101" s="392"/>
      <c r="FG101" s="392"/>
      <c r="FH101" s="392"/>
      <c r="FI101" s="392"/>
      <c r="FJ101" s="392"/>
      <c r="FK101" s="392"/>
      <c r="FL101" s="392"/>
      <c r="FM101" s="392"/>
      <c r="FN101" s="392"/>
      <c r="FO101" s="392"/>
      <c r="FP101" s="392"/>
      <c r="FQ101" s="392"/>
      <c r="FR101" s="392"/>
      <c r="FS101" s="392"/>
      <c r="FT101" s="392"/>
      <c r="FU101" s="392"/>
      <c r="FV101" s="392"/>
      <c r="FW101" s="392"/>
      <c r="FX101" s="392"/>
      <c r="FY101" s="392"/>
      <c r="FZ101" s="392"/>
      <c r="GA101" s="392"/>
      <c r="GB101" s="392"/>
      <c r="GC101" s="392"/>
      <c r="GD101" s="392"/>
      <c r="GE101" s="392"/>
      <c r="GF101" s="392"/>
      <c r="GG101" s="392"/>
      <c r="GH101" s="392"/>
      <c r="GI101" s="392"/>
      <c r="GJ101" s="392"/>
      <c r="GK101" s="392"/>
      <c r="GL101" s="392"/>
      <c r="GM101" s="392"/>
      <c r="GN101" s="392"/>
      <c r="GO101" s="392"/>
      <c r="GP101" s="392"/>
      <c r="GQ101" s="392"/>
      <c r="GR101" s="392"/>
      <c r="GS101" s="392"/>
      <c r="GT101" s="392"/>
      <c r="GU101" s="392"/>
      <c r="GV101" s="392"/>
      <c r="GW101" s="392"/>
      <c r="GX101" s="392"/>
      <c r="GY101" s="392"/>
      <c r="GZ101" s="392"/>
      <c r="HA101" s="392"/>
      <c r="HB101" s="392"/>
      <c r="HC101" s="392"/>
      <c r="HD101" s="392"/>
      <c r="HE101" s="392"/>
      <c r="HF101" s="392"/>
      <c r="HG101" s="392"/>
      <c r="HH101" s="392"/>
      <c r="HI101" s="392"/>
      <c r="HJ101" s="392"/>
      <c r="HK101" s="392"/>
      <c r="HL101" s="392"/>
      <c r="HM101" s="392"/>
      <c r="HN101" s="392"/>
      <c r="HO101" s="392"/>
      <c r="HP101" s="392"/>
      <c r="HQ101" s="392"/>
      <c r="HR101" s="392"/>
      <c r="HS101" s="392"/>
      <c r="HT101" s="392"/>
      <c r="HU101" s="392"/>
      <c r="HV101" s="392"/>
      <c r="HW101" s="392"/>
      <c r="HX101" s="392"/>
      <c r="HY101" s="392"/>
      <c r="HZ101" s="392"/>
      <c r="IA101" s="392"/>
      <c r="IB101" s="392"/>
      <c r="IC101" s="392"/>
      <c r="ID101" s="392"/>
      <c r="IE101" s="392"/>
      <c r="IF101" s="392"/>
      <c r="IG101" s="392"/>
      <c r="IH101" s="392"/>
      <c r="II101" s="392"/>
      <c r="IJ101" s="392"/>
      <c r="IK101" s="392"/>
      <c r="IL101" s="392"/>
      <c r="IM101" s="392"/>
      <c r="IN101" s="392"/>
      <c r="IO101" s="392"/>
      <c r="IP101" s="392"/>
      <c r="IQ101" s="392"/>
      <c r="IR101" s="392"/>
      <c r="IS101" s="392"/>
      <c r="IT101" s="392"/>
      <c r="IU101" s="392"/>
      <c r="IV101" s="392"/>
    </row>
    <row r="102" spans="1:256" ht="15.75">
      <c r="A102" s="22" t="s">
        <v>34</v>
      </c>
      <c r="B102" s="346">
        <f>Gleason!C6</f>
        <v>9.5221680324631919</v>
      </c>
      <c r="C102" s="346">
        <f>Gleason!D6</f>
        <v>7.4124917330525628</v>
      </c>
      <c r="D102" s="346">
        <f>Gleason!E6</f>
        <v>5.8219254679067216</v>
      </c>
      <c r="E102" s="346"/>
      <c r="F102" s="346"/>
      <c r="G102" s="346"/>
      <c r="H102" s="346"/>
      <c r="I102" s="346"/>
      <c r="J102" s="346"/>
      <c r="K102" s="346"/>
      <c r="L102" s="346"/>
      <c r="M102" s="346"/>
      <c r="N102" s="346"/>
      <c r="O102" s="346"/>
      <c r="P102" s="346"/>
      <c r="Q102" s="346"/>
      <c r="R102" s="346"/>
      <c r="S102" s="346"/>
      <c r="T102" s="346"/>
      <c r="U102" s="392"/>
      <c r="V102" s="346"/>
      <c r="W102" s="346"/>
      <c r="X102" s="346"/>
      <c r="Y102" s="346"/>
      <c r="Z102" s="346"/>
      <c r="AA102" s="346"/>
      <c r="AB102" s="346"/>
      <c r="AC102" s="346"/>
      <c r="AD102" s="346"/>
      <c r="AE102" s="346"/>
      <c r="AF102" s="346"/>
      <c r="AG102" s="346"/>
      <c r="AH102" s="346"/>
      <c r="AI102" s="346"/>
      <c r="AJ102" s="346"/>
      <c r="AK102" s="346"/>
      <c r="AL102" s="346"/>
      <c r="AM102" s="346"/>
      <c r="AN102" s="346"/>
      <c r="AO102" s="346"/>
      <c r="AP102" s="346"/>
      <c r="AQ102" s="346"/>
      <c r="AR102" s="346"/>
      <c r="AS102" s="346"/>
      <c r="AT102" s="346"/>
      <c r="AU102" s="346"/>
      <c r="AV102" s="346"/>
      <c r="AW102" s="346"/>
      <c r="AX102" s="346"/>
      <c r="AY102" s="346"/>
      <c r="AZ102" s="346"/>
      <c r="BA102" s="346"/>
      <c r="BB102" s="346"/>
      <c r="BC102" s="346"/>
      <c r="BD102" s="346"/>
      <c r="BE102" s="346"/>
      <c r="BF102" s="346"/>
      <c r="BG102" s="346"/>
      <c r="BH102" s="392"/>
      <c r="BI102" s="392"/>
      <c r="BJ102" s="392"/>
      <c r="BK102" s="392"/>
      <c r="BL102" s="392"/>
      <c r="BM102" s="392"/>
      <c r="BN102" s="392"/>
      <c r="BO102" s="392"/>
      <c r="BP102" s="392"/>
      <c r="BQ102" s="392"/>
      <c r="BR102" s="392"/>
      <c r="BS102" s="392"/>
      <c r="BT102" s="392"/>
      <c r="BU102" s="392"/>
      <c r="BV102" s="392"/>
      <c r="BW102" s="392"/>
      <c r="BX102" s="392"/>
      <c r="BY102" s="392"/>
      <c r="BZ102" s="392"/>
      <c r="CA102" s="392"/>
      <c r="CB102" s="392"/>
      <c r="CC102" s="392"/>
      <c r="CD102" s="392"/>
      <c r="CE102" s="392"/>
      <c r="CF102" s="392"/>
      <c r="CG102" s="392"/>
      <c r="CH102" s="392"/>
      <c r="CI102" s="392"/>
      <c r="CJ102" s="392"/>
      <c r="CK102" s="392"/>
      <c r="CL102" s="392"/>
      <c r="CM102" s="392"/>
      <c r="CN102" s="392"/>
      <c r="CO102" s="392"/>
      <c r="CP102" s="392"/>
      <c r="CQ102" s="392"/>
      <c r="CR102" s="392"/>
      <c r="CS102" s="392"/>
      <c r="CT102" s="392"/>
      <c r="CU102" s="392"/>
      <c r="CV102" s="392"/>
      <c r="CW102" s="392"/>
      <c r="CX102" s="392"/>
      <c r="CY102" s="392"/>
      <c r="CZ102" s="392"/>
      <c r="DA102" s="392"/>
      <c r="DB102" s="392"/>
      <c r="DC102" s="392"/>
      <c r="DD102" s="392"/>
      <c r="DE102" s="392"/>
      <c r="DF102" s="392"/>
      <c r="DG102" s="392"/>
      <c r="DH102" s="392"/>
      <c r="DI102" s="392"/>
      <c r="DJ102" s="392"/>
      <c r="DK102" s="392"/>
      <c r="DL102" s="392"/>
      <c r="DM102" s="392"/>
      <c r="DN102" s="392"/>
      <c r="DO102" s="392"/>
      <c r="DP102" s="392"/>
      <c r="DQ102" s="392"/>
      <c r="DR102" s="392"/>
      <c r="DS102" s="392"/>
      <c r="DT102" s="392"/>
      <c r="DU102" s="392"/>
      <c r="DV102" s="392"/>
      <c r="DW102" s="392"/>
      <c r="DX102" s="392"/>
      <c r="DY102" s="392"/>
      <c r="DZ102" s="392"/>
      <c r="EA102" s="392"/>
      <c r="EB102" s="392"/>
      <c r="EC102" s="392"/>
      <c r="ED102" s="392"/>
      <c r="EE102" s="392"/>
      <c r="EF102" s="392"/>
      <c r="EG102" s="392"/>
      <c r="EH102" s="392"/>
      <c r="EI102" s="392"/>
      <c r="EJ102" s="392"/>
      <c r="EK102" s="392"/>
      <c r="EL102" s="392"/>
      <c r="EM102" s="392"/>
      <c r="EN102" s="392"/>
      <c r="EO102" s="392"/>
      <c r="EP102" s="392"/>
      <c r="EQ102" s="392"/>
      <c r="ER102" s="392"/>
      <c r="ES102" s="392"/>
      <c r="ET102" s="392"/>
      <c r="EU102" s="392"/>
      <c r="EV102" s="392"/>
      <c r="EW102" s="392"/>
      <c r="EX102" s="392"/>
      <c r="EY102" s="392"/>
      <c r="EZ102" s="392"/>
      <c r="FA102" s="392"/>
      <c r="FB102" s="392"/>
      <c r="FC102" s="392"/>
      <c r="FD102" s="392"/>
      <c r="FE102" s="392"/>
      <c r="FF102" s="392"/>
      <c r="FG102" s="392"/>
      <c r="FH102" s="392"/>
      <c r="FI102" s="392"/>
      <c r="FJ102" s="392"/>
      <c r="FK102" s="392"/>
      <c r="FL102" s="392"/>
      <c r="FM102" s="392"/>
      <c r="FN102" s="392"/>
      <c r="FO102" s="392"/>
      <c r="FP102" s="392"/>
      <c r="FQ102" s="392"/>
      <c r="FR102" s="392"/>
      <c r="FS102" s="392"/>
      <c r="FT102" s="392"/>
      <c r="FU102" s="392"/>
      <c r="FV102" s="392"/>
      <c r="FW102" s="392"/>
      <c r="FX102" s="392"/>
      <c r="FY102" s="392"/>
      <c r="FZ102" s="392"/>
      <c r="GA102" s="392"/>
      <c r="GB102" s="392"/>
      <c r="GC102" s="392"/>
      <c r="GD102" s="392"/>
      <c r="GE102" s="392"/>
      <c r="GF102" s="392"/>
      <c r="GG102" s="392"/>
      <c r="GH102" s="392"/>
      <c r="GI102" s="392"/>
      <c r="GJ102" s="392"/>
      <c r="GK102" s="392"/>
      <c r="GL102" s="392"/>
      <c r="GM102" s="392"/>
      <c r="GN102" s="392"/>
      <c r="GO102" s="392"/>
      <c r="GP102" s="392"/>
      <c r="GQ102" s="392"/>
      <c r="GR102" s="392"/>
      <c r="GS102" s="392"/>
      <c r="GT102" s="392"/>
      <c r="GU102" s="392"/>
      <c r="GV102" s="392"/>
      <c r="GW102" s="392"/>
      <c r="GX102" s="392"/>
      <c r="GY102" s="392"/>
      <c r="GZ102" s="392"/>
      <c r="HA102" s="392"/>
      <c r="HB102" s="392"/>
      <c r="HC102" s="392"/>
      <c r="HD102" s="392"/>
      <c r="HE102" s="392"/>
      <c r="HF102" s="392"/>
      <c r="HG102" s="392"/>
      <c r="HH102" s="392"/>
      <c r="HI102" s="392"/>
      <c r="HJ102" s="392"/>
      <c r="HK102" s="392"/>
      <c r="HL102" s="392"/>
      <c r="HM102" s="392"/>
      <c r="HN102" s="392"/>
      <c r="HO102" s="392"/>
      <c r="HP102" s="392"/>
      <c r="HQ102" s="392"/>
      <c r="HR102" s="392"/>
      <c r="HS102" s="392"/>
      <c r="HT102" s="392"/>
      <c r="HU102" s="392"/>
      <c r="HV102" s="392"/>
      <c r="HW102" s="392"/>
      <c r="HX102" s="392"/>
      <c r="HY102" s="392"/>
      <c r="HZ102" s="392"/>
      <c r="IA102" s="392"/>
      <c r="IB102" s="392"/>
      <c r="IC102" s="392"/>
      <c r="ID102" s="392"/>
      <c r="IE102" s="392"/>
      <c r="IF102" s="392"/>
      <c r="IG102" s="392"/>
      <c r="IH102" s="392"/>
      <c r="II102" s="392"/>
      <c r="IJ102" s="392"/>
      <c r="IK102" s="392"/>
      <c r="IL102" s="392"/>
      <c r="IM102" s="392"/>
      <c r="IN102" s="392"/>
      <c r="IO102" s="392"/>
      <c r="IP102" s="392"/>
      <c r="IQ102" s="392"/>
      <c r="IR102" s="392"/>
      <c r="IS102" s="392"/>
      <c r="IT102" s="392"/>
      <c r="IU102" s="392"/>
      <c r="IV102" s="392"/>
    </row>
    <row r="103" spans="1:256" ht="15.75">
      <c r="A103" s="22" t="s">
        <v>7</v>
      </c>
      <c r="B103" s="346">
        <f>Wilton!C6</f>
        <v>5.553000123332029</v>
      </c>
      <c r="C103" s="346">
        <f>Wilton!D6</f>
        <v>6.1253995328074042</v>
      </c>
      <c r="D103" s="346">
        <f>Wilton!E6</f>
        <v>4.612371293277346</v>
      </c>
      <c r="E103" s="346"/>
      <c r="F103" s="346"/>
      <c r="G103" s="346"/>
      <c r="H103" s="346"/>
      <c r="I103" s="346"/>
      <c r="J103" s="346"/>
      <c r="K103" s="346"/>
      <c r="L103" s="346"/>
      <c r="M103" s="346"/>
      <c r="N103" s="346"/>
      <c r="O103" s="346"/>
      <c r="P103" s="346"/>
      <c r="Q103" s="346"/>
      <c r="R103" s="346"/>
      <c r="S103" s="346"/>
      <c r="T103" s="346"/>
      <c r="U103" s="392"/>
      <c r="V103" s="346"/>
      <c r="W103" s="346"/>
      <c r="X103" s="346"/>
      <c r="Y103" s="346"/>
      <c r="Z103" s="346"/>
      <c r="AA103" s="346"/>
      <c r="AB103" s="346"/>
      <c r="AC103" s="346"/>
      <c r="AD103" s="346"/>
      <c r="AE103" s="346"/>
      <c r="AF103" s="346"/>
      <c r="AG103" s="346"/>
      <c r="AH103" s="346"/>
      <c r="AI103" s="346"/>
      <c r="AJ103" s="346"/>
      <c r="AK103" s="346"/>
      <c r="AL103" s="346"/>
      <c r="AM103" s="346"/>
      <c r="AN103" s="346"/>
      <c r="AO103" s="346"/>
      <c r="AP103" s="346"/>
      <c r="AQ103" s="346"/>
      <c r="AR103" s="346"/>
      <c r="AS103" s="346"/>
      <c r="AT103" s="346"/>
      <c r="AU103" s="346"/>
      <c r="AV103" s="346"/>
      <c r="AW103" s="346"/>
      <c r="AX103" s="346"/>
      <c r="AY103" s="346"/>
      <c r="AZ103" s="346"/>
      <c r="BA103" s="346"/>
      <c r="BB103" s="346"/>
      <c r="BC103" s="346"/>
      <c r="BD103" s="346"/>
      <c r="BE103" s="346"/>
      <c r="BF103" s="346"/>
      <c r="BG103" s="346"/>
      <c r="BH103" s="392"/>
      <c r="BI103" s="392"/>
      <c r="BJ103" s="392"/>
      <c r="BK103" s="392"/>
      <c r="BL103" s="392"/>
      <c r="BM103" s="392"/>
      <c r="BN103" s="392"/>
      <c r="BO103" s="392"/>
      <c r="BP103" s="392"/>
      <c r="BQ103" s="392"/>
      <c r="BR103" s="392"/>
      <c r="BS103" s="392"/>
      <c r="BT103" s="392"/>
      <c r="BU103" s="392"/>
      <c r="BV103" s="392"/>
      <c r="BW103" s="392"/>
      <c r="BX103" s="392"/>
      <c r="BY103" s="392"/>
      <c r="BZ103" s="392"/>
      <c r="CA103" s="392"/>
      <c r="CB103" s="392"/>
      <c r="CC103" s="392"/>
      <c r="CD103" s="392"/>
      <c r="CE103" s="392"/>
      <c r="CF103" s="392"/>
      <c r="CG103" s="392"/>
      <c r="CH103" s="392"/>
      <c r="CI103" s="392"/>
      <c r="CJ103" s="392"/>
      <c r="CK103" s="392"/>
      <c r="CL103" s="392"/>
      <c r="CM103" s="392"/>
      <c r="CN103" s="392"/>
      <c r="CO103" s="392"/>
      <c r="CP103" s="392"/>
      <c r="CQ103" s="392"/>
      <c r="CR103" s="392"/>
      <c r="CS103" s="392"/>
      <c r="CT103" s="392"/>
      <c r="CU103" s="392"/>
      <c r="CV103" s="392"/>
      <c r="CW103" s="392"/>
      <c r="CX103" s="392"/>
      <c r="CY103" s="392"/>
      <c r="CZ103" s="392"/>
      <c r="DA103" s="392"/>
      <c r="DB103" s="392"/>
      <c r="DC103" s="392"/>
      <c r="DD103" s="392"/>
      <c r="DE103" s="392"/>
      <c r="DF103" s="392"/>
      <c r="DG103" s="392"/>
      <c r="DH103" s="392"/>
      <c r="DI103" s="392"/>
      <c r="DJ103" s="392"/>
      <c r="DK103" s="392"/>
      <c r="DL103" s="392"/>
      <c r="DM103" s="392"/>
      <c r="DN103" s="392"/>
      <c r="DO103" s="392"/>
      <c r="DP103" s="392"/>
      <c r="DQ103" s="392"/>
      <c r="DR103" s="392"/>
      <c r="DS103" s="392"/>
      <c r="DT103" s="392"/>
      <c r="DU103" s="392"/>
      <c r="DV103" s="392"/>
      <c r="DW103" s="392"/>
      <c r="DX103" s="392"/>
      <c r="DY103" s="392"/>
      <c r="DZ103" s="392"/>
      <c r="EA103" s="392"/>
      <c r="EB103" s="392"/>
      <c r="EC103" s="392"/>
      <c r="ED103" s="392"/>
      <c r="EE103" s="392"/>
      <c r="EF103" s="392"/>
      <c r="EG103" s="392"/>
      <c r="EH103" s="392"/>
      <c r="EI103" s="392"/>
      <c r="EJ103" s="392"/>
      <c r="EK103" s="392"/>
      <c r="EL103" s="392"/>
      <c r="EM103" s="392"/>
      <c r="EN103" s="392"/>
      <c r="EO103" s="392"/>
      <c r="EP103" s="392"/>
      <c r="EQ103" s="392"/>
      <c r="ER103" s="392"/>
      <c r="ES103" s="392"/>
      <c r="ET103" s="392"/>
      <c r="EU103" s="392"/>
      <c r="EV103" s="392"/>
      <c r="EW103" s="392"/>
      <c r="EX103" s="392"/>
      <c r="EY103" s="392"/>
      <c r="EZ103" s="392"/>
      <c r="FA103" s="392"/>
      <c r="FB103" s="392"/>
      <c r="FC103" s="392"/>
      <c r="FD103" s="392"/>
      <c r="FE103" s="392"/>
      <c r="FF103" s="392"/>
      <c r="FG103" s="392"/>
      <c r="FH103" s="392"/>
      <c r="FI103" s="392"/>
      <c r="FJ103" s="392"/>
      <c r="FK103" s="392"/>
      <c r="FL103" s="392"/>
      <c r="FM103" s="392"/>
      <c r="FN103" s="392"/>
      <c r="FO103" s="392"/>
      <c r="FP103" s="392"/>
      <c r="FQ103" s="392"/>
      <c r="FR103" s="392"/>
      <c r="FS103" s="392"/>
      <c r="FT103" s="392"/>
      <c r="FU103" s="392"/>
      <c r="FV103" s="392"/>
      <c r="FW103" s="392"/>
      <c r="FX103" s="392"/>
      <c r="FY103" s="392"/>
      <c r="FZ103" s="392"/>
      <c r="GA103" s="392"/>
      <c r="GB103" s="392"/>
      <c r="GC103" s="392"/>
      <c r="GD103" s="392"/>
      <c r="GE103" s="392"/>
      <c r="GF103" s="392"/>
      <c r="GG103" s="392"/>
      <c r="GH103" s="392"/>
      <c r="GI103" s="392"/>
      <c r="GJ103" s="392"/>
      <c r="GK103" s="392"/>
      <c r="GL103" s="392"/>
      <c r="GM103" s="392"/>
      <c r="GN103" s="392"/>
      <c r="GO103" s="392"/>
      <c r="GP103" s="392"/>
      <c r="GQ103" s="392"/>
      <c r="GR103" s="392"/>
      <c r="GS103" s="392"/>
      <c r="GT103" s="392"/>
      <c r="GU103" s="392"/>
      <c r="GV103" s="392"/>
      <c r="GW103" s="392"/>
      <c r="GX103" s="392"/>
      <c r="GY103" s="392"/>
      <c r="GZ103" s="392"/>
      <c r="HA103" s="392"/>
      <c r="HB103" s="392"/>
      <c r="HC103" s="392"/>
      <c r="HD103" s="392"/>
      <c r="HE103" s="392"/>
      <c r="HF103" s="392"/>
      <c r="HG103" s="392"/>
      <c r="HH103" s="392"/>
      <c r="HI103" s="392"/>
      <c r="HJ103" s="392"/>
      <c r="HK103" s="392"/>
      <c r="HL103" s="392"/>
      <c r="HM103" s="392"/>
      <c r="HN103" s="392"/>
      <c r="HO103" s="392"/>
      <c r="HP103" s="392"/>
      <c r="HQ103" s="392"/>
      <c r="HR103" s="392"/>
      <c r="HS103" s="392"/>
      <c r="HT103" s="392"/>
      <c r="HU103" s="392"/>
      <c r="HV103" s="392"/>
      <c r="HW103" s="392"/>
      <c r="HX103" s="392"/>
      <c r="HY103" s="392"/>
      <c r="HZ103" s="392"/>
      <c r="IA103" s="392"/>
      <c r="IB103" s="392"/>
      <c r="IC103" s="392"/>
      <c r="ID103" s="392"/>
      <c r="IE103" s="392"/>
      <c r="IF103" s="392"/>
      <c r="IG103" s="392"/>
      <c r="IH103" s="392"/>
      <c r="II103" s="392"/>
      <c r="IJ103" s="392"/>
      <c r="IK103" s="392"/>
      <c r="IL103" s="392"/>
      <c r="IM103" s="392"/>
      <c r="IN103" s="392"/>
      <c r="IO103" s="392"/>
      <c r="IP103" s="392"/>
      <c r="IQ103" s="392"/>
      <c r="IR103" s="392"/>
      <c r="IS103" s="392"/>
      <c r="IT103" s="392"/>
      <c r="IU103" s="392"/>
      <c r="IV103" s="392"/>
    </row>
    <row r="104" spans="1:256" ht="15.75">
      <c r="A104" s="22" t="s">
        <v>3</v>
      </c>
      <c r="B104" s="346">
        <f>Brownsville!C6</f>
        <v>5.8006413512354094</v>
      </c>
      <c r="C104" s="346">
        <f>Brownsville!D6</f>
        <v>6.9578067579820084</v>
      </c>
      <c r="D104" s="346">
        <f>Brownsville!E6</f>
        <v>5.4452586770808056</v>
      </c>
      <c r="E104" s="346"/>
      <c r="F104" s="346"/>
      <c r="G104" s="346"/>
      <c r="H104" s="346"/>
      <c r="I104" s="346"/>
      <c r="J104" s="346"/>
      <c r="K104" s="346"/>
      <c r="L104" s="346"/>
      <c r="M104" s="346"/>
      <c r="N104" s="346"/>
      <c r="O104" s="346"/>
      <c r="P104" s="346"/>
      <c r="Q104" s="346"/>
      <c r="R104" s="346"/>
      <c r="S104" s="346"/>
      <c r="T104" s="346"/>
      <c r="U104" s="392"/>
      <c r="V104" s="346"/>
      <c r="W104" s="346"/>
      <c r="X104" s="346"/>
      <c r="Y104" s="346"/>
      <c r="Z104" s="346"/>
      <c r="AA104" s="346"/>
      <c r="AB104" s="346"/>
      <c r="AC104" s="346"/>
      <c r="AD104" s="346"/>
      <c r="AE104" s="346"/>
      <c r="AF104" s="346"/>
      <c r="AG104" s="346"/>
      <c r="AH104" s="346"/>
      <c r="AI104" s="346"/>
      <c r="AJ104" s="346"/>
      <c r="AK104" s="346"/>
      <c r="AL104" s="346"/>
      <c r="AM104" s="346"/>
      <c r="AN104" s="346"/>
      <c r="AO104" s="346"/>
      <c r="AP104" s="346"/>
      <c r="AQ104" s="346"/>
      <c r="AR104" s="346"/>
      <c r="AS104" s="346"/>
      <c r="AT104" s="346"/>
      <c r="AU104" s="346"/>
      <c r="AV104" s="346"/>
      <c r="AW104" s="346"/>
      <c r="AX104" s="346"/>
      <c r="AY104" s="346"/>
      <c r="AZ104" s="346"/>
      <c r="BA104" s="346"/>
      <c r="BB104" s="346"/>
      <c r="BC104" s="346"/>
      <c r="BD104" s="346"/>
      <c r="BE104" s="346"/>
      <c r="BF104" s="346"/>
      <c r="BG104" s="346"/>
      <c r="BH104" s="392"/>
      <c r="BI104" s="392"/>
      <c r="BJ104" s="392"/>
      <c r="BK104" s="392"/>
      <c r="BL104" s="392"/>
      <c r="BM104" s="392"/>
      <c r="BN104" s="392"/>
      <c r="BO104" s="392"/>
      <c r="BP104" s="392"/>
      <c r="BQ104" s="392"/>
      <c r="BR104" s="392"/>
      <c r="BS104" s="392"/>
      <c r="BT104" s="392"/>
      <c r="BU104" s="392"/>
      <c r="BV104" s="392"/>
      <c r="BW104" s="392"/>
      <c r="BX104" s="392"/>
      <c r="BY104" s="392"/>
      <c r="BZ104" s="392"/>
      <c r="CA104" s="392"/>
      <c r="CB104" s="392"/>
      <c r="CC104" s="392"/>
      <c r="CD104" s="392"/>
      <c r="CE104" s="392"/>
      <c r="CF104" s="392"/>
      <c r="CG104" s="392"/>
      <c r="CH104" s="392"/>
      <c r="CI104" s="392"/>
      <c r="CJ104" s="392"/>
      <c r="CK104" s="392"/>
      <c r="CL104" s="392"/>
      <c r="CM104" s="392"/>
      <c r="CN104" s="392"/>
      <c r="CO104" s="392"/>
      <c r="CP104" s="392"/>
      <c r="CQ104" s="392"/>
      <c r="CR104" s="392"/>
      <c r="CS104" s="392"/>
      <c r="CT104" s="392"/>
      <c r="CU104" s="392"/>
      <c r="CV104" s="392"/>
      <c r="CW104" s="392"/>
      <c r="CX104" s="392"/>
      <c r="CY104" s="392"/>
      <c r="CZ104" s="392"/>
      <c r="DA104" s="392"/>
      <c r="DB104" s="392"/>
      <c r="DC104" s="392"/>
      <c r="DD104" s="392"/>
      <c r="DE104" s="392"/>
      <c r="DF104" s="392"/>
      <c r="DG104" s="392"/>
      <c r="DH104" s="392"/>
      <c r="DI104" s="392"/>
      <c r="DJ104" s="392"/>
      <c r="DK104" s="392"/>
      <c r="DL104" s="392"/>
      <c r="DM104" s="392"/>
      <c r="DN104" s="392"/>
      <c r="DO104" s="392"/>
      <c r="DP104" s="392"/>
      <c r="DQ104" s="392"/>
      <c r="DR104" s="392"/>
      <c r="DS104" s="392"/>
      <c r="DT104" s="392"/>
      <c r="DU104" s="392"/>
      <c r="DV104" s="392"/>
      <c r="DW104" s="392"/>
      <c r="DX104" s="392"/>
      <c r="DY104" s="392"/>
      <c r="DZ104" s="392"/>
      <c r="EA104" s="392"/>
      <c r="EB104" s="392"/>
      <c r="EC104" s="392"/>
      <c r="ED104" s="392"/>
      <c r="EE104" s="392"/>
      <c r="EF104" s="392"/>
      <c r="EG104" s="392"/>
      <c r="EH104" s="392"/>
      <c r="EI104" s="392"/>
      <c r="EJ104" s="392"/>
      <c r="EK104" s="392"/>
      <c r="EL104" s="392"/>
      <c r="EM104" s="392"/>
      <c r="EN104" s="392"/>
      <c r="EO104" s="392"/>
      <c r="EP104" s="392"/>
      <c r="EQ104" s="392"/>
      <c r="ER104" s="392"/>
      <c r="ES104" s="392"/>
      <c r="ET104" s="392"/>
      <c r="EU104" s="392"/>
      <c r="EV104" s="392"/>
      <c r="EW104" s="392"/>
      <c r="EX104" s="392"/>
      <c r="EY104" s="392"/>
      <c r="EZ104" s="392"/>
      <c r="FA104" s="392"/>
      <c r="FB104" s="392"/>
      <c r="FC104" s="392"/>
      <c r="FD104" s="392"/>
      <c r="FE104" s="392"/>
      <c r="FF104" s="392"/>
      <c r="FG104" s="392"/>
      <c r="FH104" s="392"/>
      <c r="FI104" s="392"/>
      <c r="FJ104" s="392"/>
      <c r="FK104" s="392"/>
      <c r="FL104" s="392"/>
      <c r="FM104" s="392"/>
      <c r="FN104" s="392"/>
      <c r="FO104" s="392"/>
      <c r="FP104" s="392"/>
      <c r="FQ104" s="392"/>
      <c r="FR104" s="392"/>
      <c r="FS104" s="392"/>
      <c r="FT104" s="392"/>
      <c r="FU104" s="392"/>
      <c r="FV104" s="392"/>
      <c r="FW104" s="392"/>
      <c r="FX104" s="392"/>
      <c r="FY104" s="392"/>
      <c r="FZ104" s="392"/>
      <c r="GA104" s="392"/>
      <c r="GB104" s="392"/>
      <c r="GC104" s="392"/>
      <c r="GD104" s="392"/>
      <c r="GE104" s="392"/>
      <c r="GF104" s="392"/>
      <c r="GG104" s="392"/>
      <c r="GH104" s="392"/>
      <c r="GI104" s="392"/>
      <c r="GJ104" s="392"/>
      <c r="GK104" s="392"/>
      <c r="GL104" s="392"/>
      <c r="GM104" s="392"/>
      <c r="GN104" s="392"/>
      <c r="GO104" s="392"/>
      <c r="GP104" s="392"/>
      <c r="GQ104" s="392"/>
      <c r="GR104" s="392"/>
      <c r="GS104" s="392"/>
      <c r="GT104" s="392"/>
      <c r="GU104" s="392"/>
      <c r="GV104" s="392"/>
      <c r="GW104" s="392"/>
      <c r="GX104" s="392"/>
      <c r="GY104" s="392"/>
      <c r="GZ104" s="392"/>
      <c r="HA104" s="392"/>
      <c r="HB104" s="392"/>
      <c r="HC104" s="392"/>
      <c r="HD104" s="392"/>
      <c r="HE104" s="392"/>
      <c r="HF104" s="392"/>
      <c r="HG104" s="392"/>
      <c r="HH104" s="392"/>
      <c r="HI104" s="392"/>
      <c r="HJ104" s="392"/>
      <c r="HK104" s="392"/>
      <c r="HL104" s="392"/>
      <c r="HM104" s="392"/>
      <c r="HN104" s="392"/>
      <c r="HO104" s="392"/>
      <c r="HP104" s="392"/>
      <c r="HQ104" s="392"/>
      <c r="HR104" s="392"/>
      <c r="HS104" s="392"/>
      <c r="HT104" s="392"/>
      <c r="HU104" s="392"/>
      <c r="HV104" s="392"/>
      <c r="HW104" s="392"/>
      <c r="HX104" s="392"/>
      <c r="HY104" s="392"/>
      <c r="HZ104" s="392"/>
      <c r="IA104" s="392"/>
      <c r="IB104" s="392"/>
      <c r="IC104" s="392"/>
      <c r="ID104" s="392"/>
      <c r="IE104" s="392"/>
      <c r="IF104" s="392"/>
      <c r="IG104" s="392"/>
      <c r="IH104" s="392"/>
      <c r="II104" s="392"/>
      <c r="IJ104" s="392"/>
      <c r="IK104" s="392"/>
      <c r="IL104" s="392"/>
      <c r="IM104" s="392"/>
      <c r="IN104" s="392"/>
      <c r="IO104" s="392"/>
      <c r="IP104" s="392"/>
      <c r="IQ104" s="392"/>
      <c r="IR104" s="392"/>
      <c r="IS104" s="392"/>
      <c r="IT104" s="392"/>
      <c r="IU104" s="392"/>
      <c r="IV104" s="392"/>
    </row>
    <row r="105" spans="1:256" ht="15.75">
      <c r="A105" s="22" t="s">
        <v>4</v>
      </c>
      <c r="B105" s="346">
        <f>Caledonia!C6</f>
        <v>5.9235371678144908</v>
      </c>
      <c r="C105" s="346">
        <f>Caledonia!D6</f>
        <v>6.6106604234080804</v>
      </c>
      <c r="D105" s="346">
        <f>Caledonia!E6</f>
        <v>5.1768475542567733</v>
      </c>
      <c r="E105" s="346"/>
      <c r="F105" s="346"/>
      <c r="G105" s="346"/>
      <c r="H105" s="346"/>
      <c r="I105" s="346"/>
      <c r="J105" s="346"/>
      <c r="K105" s="346"/>
      <c r="L105" s="346"/>
      <c r="M105" s="346"/>
      <c r="N105" s="346"/>
      <c r="O105" s="346"/>
      <c r="P105" s="346"/>
      <c r="Q105" s="346"/>
      <c r="R105" s="346"/>
      <c r="S105" s="346"/>
      <c r="T105" s="346"/>
      <c r="U105" s="392"/>
      <c r="V105" s="346"/>
      <c r="W105" s="346"/>
      <c r="X105" s="346"/>
      <c r="Y105" s="346"/>
      <c r="Z105" s="346"/>
      <c r="AA105" s="346"/>
      <c r="AB105" s="346"/>
      <c r="AC105" s="346"/>
      <c r="AD105" s="346"/>
      <c r="AE105" s="346"/>
      <c r="AF105" s="346"/>
      <c r="AG105" s="346"/>
      <c r="AH105" s="346"/>
      <c r="AI105" s="346"/>
      <c r="AJ105" s="346"/>
      <c r="AK105" s="346"/>
      <c r="AL105" s="346"/>
      <c r="AM105" s="346"/>
      <c r="AN105" s="346"/>
      <c r="AO105" s="346"/>
      <c r="AP105" s="346"/>
      <c r="AQ105" s="346"/>
      <c r="AR105" s="346"/>
      <c r="AS105" s="346"/>
      <c r="AT105" s="346"/>
      <c r="AU105" s="346"/>
      <c r="AV105" s="346"/>
      <c r="AW105" s="346"/>
      <c r="AX105" s="346"/>
      <c r="AY105" s="346"/>
      <c r="AZ105" s="346"/>
      <c r="BA105" s="346"/>
      <c r="BB105" s="346"/>
      <c r="BC105" s="346"/>
      <c r="BD105" s="346"/>
      <c r="BE105" s="346"/>
      <c r="BF105" s="346"/>
      <c r="BG105" s="346"/>
      <c r="BH105" s="392"/>
      <c r="BI105" s="392"/>
      <c r="BJ105" s="392"/>
      <c r="BK105" s="392"/>
      <c r="BL105" s="392"/>
      <c r="BM105" s="392"/>
      <c r="BN105" s="392"/>
      <c r="BO105" s="392"/>
      <c r="BP105" s="392"/>
      <c r="BQ105" s="392"/>
      <c r="BR105" s="392"/>
      <c r="BS105" s="392"/>
      <c r="BT105" s="392"/>
      <c r="BU105" s="392"/>
      <c r="BV105" s="392"/>
      <c r="BW105" s="392"/>
      <c r="BX105" s="392"/>
      <c r="BY105" s="392"/>
      <c r="BZ105" s="392"/>
      <c r="CA105" s="392"/>
      <c r="CB105" s="392"/>
      <c r="CC105" s="392"/>
      <c r="CD105" s="392"/>
      <c r="CE105" s="392"/>
      <c r="CF105" s="392"/>
      <c r="CG105" s="392"/>
      <c r="CH105" s="392"/>
      <c r="CI105" s="392"/>
      <c r="CJ105" s="392"/>
      <c r="CK105" s="392"/>
      <c r="CL105" s="392"/>
      <c r="CM105" s="392"/>
      <c r="CN105" s="392"/>
      <c r="CO105" s="392"/>
      <c r="CP105" s="392"/>
      <c r="CQ105" s="392"/>
      <c r="CR105" s="392"/>
      <c r="CS105" s="392"/>
      <c r="CT105" s="392"/>
      <c r="CU105" s="392"/>
      <c r="CV105" s="392"/>
      <c r="CW105" s="392"/>
      <c r="CX105" s="392"/>
      <c r="CY105" s="392"/>
      <c r="CZ105" s="392"/>
      <c r="DA105" s="392"/>
      <c r="DB105" s="392"/>
      <c r="DC105" s="392"/>
      <c r="DD105" s="392"/>
      <c r="DE105" s="392"/>
      <c r="DF105" s="392"/>
      <c r="DG105" s="392"/>
      <c r="DH105" s="392"/>
      <c r="DI105" s="392"/>
      <c r="DJ105" s="392"/>
      <c r="DK105" s="392"/>
      <c r="DL105" s="392"/>
      <c r="DM105" s="392"/>
      <c r="DN105" s="392"/>
      <c r="DO105" s="392"/>
      <c r="DP105" s="392"/>
      <c r="DQ105" s="392"/>
      <c r="DR105" s="392"/>
      <c r="DS105" s="392"/>
      <c r="DT105" s="392"/>
      <c r="DU105" s="392"/>
      <c r="DV105" s="392"/>
      <c r="DW105" s="392"/>
      <c r="DX105" s="392"/>
      <c r="DY105" s="392"/>
      <c r="DZ105" s="392"/>
      <c r="EA105" s="392"/>
      <c r="EB105" s="392"/>
      <c r="EC105" s="392"/>
      <c r="ED105" s="392"/>
      <c r="EE105" s="392"/>
      <c r="EF105" s="392"/>
      <c r="EG105" s="392"/>
      <c r="EH105" s="392"/>
      <c r="EI105" s="392"/>
      <c r="EJ105" s="392"/>
      <c r="EK105" s="392"/>
      <c r="EL105" s="392"/>
      <c r="EM105" s="392"/>
      <c r="EN105" s="392"/>
      <c r="EO105" s="392"/>
      <c r="EP105" s="392"/>
      <c r="EQ105" s="392"/>
      <c r="ER105" s="392"/>
      <c r="ES105" s="392"/>
      <c r="ET105" s="392"/>
      <c r="EU105" s="392"/>
      <c r="EV105" s="392"/>
      <c r="EW105" s="392"/>
      <c r="EX105" s="392"/>
      <c r="EY105" s="392"/>
      <c r="EZ105" s="392"/>
      <c r="FA105" s="392"/>
      <c r="FB105" s="392"/>
      <c r="FC105" s="392"/>
      <c r="FD105" s="392"/>
      <c r="FE105" s="392"/>
      <c r="FF105" s="392"/>
      <c r="FG105" s="392"/>
      <c r="FH105" s="392"/>
      <c r="FI105" s="392"/>
      <c r="FJ105" s="392"/>
      <c r="FK105" s="392"/>
      <c r="FL105" s="392"/>
      <c r="FM105" s="392"/>
      <c r="FN105" s="392"/>
      <c r="FO105" s="392"/>
      <c r="FP105" s="392"/>
      <c r="FQ105" s="392"/>
      <c r="FR105" s="392"/>
      <c r="FS105" s="392"/>
      <c r="FT105" s="392"/>
      <c r="FU105" s="392"/>
      <c r="FV105" s="392"/>
      <c r="FW105" s="392"/>
      <c r="FX105" s="392"/>
      <c r="FY105" s="392"/>
      <c r="FZ105" s="392"/>
      <c r="GA105" s="392"/>
      <c r="GB105" s="392"/>
      <c r="GC105" s="392"/>
      <c r="GD105" s="392"/>
      <c r="GE105" s="392"/>
      <c r="GF105" s="392"/>
      <c r="GG105" s="392"/>
      <c r="GH105" s="392"/>
      <c r="GI105" s="392"/>
      <c r="GJ105" s="392"/>
      <c r="GK105" s="392"/>
      <c r="GL105" s="392"/>
      <c r="GM105" s="392"/>
      <c r="GN105" s="392"/>
      <c r="GO105" s="392"/>
      <c r="GP105" s="392"/>
      <c r="GQ105" s="392"/>
      <c r="GR105" s="392"/>
      <c r="GS105" s="392"/>
      <c r="GT105" s="392"/>
      <c r="GU105" s="392"/>
      <c r="GV105" s="392"/>
      <c r="GW105" s="392"/>
      <c r="GX105" s="392"/>
      <c r="GY105" s="392"/>
      <c r="GZ105" s="392"/>
      <c r="HA105" s="392"/>
      <c r="HB105" s="392"/>
      <c r="HC105" s="392"/>
      <c r="HD105" s="392"/>
      <c r="HE105" s="392"/>
      <c r="HF105" s="392"/>
      <c r="HG105" s="392"/>
      <c r="HH105" s="392"/>
      <c r="HI105" s="392"/>
      <c r="HJ105" s="392"/>
      <c r="HK105" s="392"/>
      <c r="HL105" s="392"/>
      <c r="HM105" s="392"/>
      <c r="HN105" s="392"/>
      <c r="HO105" s="392"/>
      <c r="HP105" s="392"/>
      <c r="HQ105" s="392"/>
      <c r="HR105" s="392"/>
      <c r="HS105" s="392"/>
      <c r="HT105" s="392"/>
      <c r="HU105" s="392"/>
      <c r="HV105" s="392"/>
      <c r="HW105" s="392"/>
      <c r="HX105" s="392"/>
      <c r="HY105" s="392"/>
      <c r="HZ105" s="392"/>
      <c r="IA105" s="392"/>
      <c r="IB105" s="392"/>
      <c r="IC105" s="392"/>
      <c r="ID105" s="392"/>
      <c r="IE105" s="392"/>
      <c r="IF105" s="392"/>
      <c r="IG105" s="392"/>
      <c r="IH105" s="392"/>
      <c r="II105" s="392"/>
      <c r="IJ105" s="392"/>
      <c r="IK105" s="392"/>
      <c r="IL105" s="392"/>
      <c r="IM105" s="392"/>
      <c r="IN105" s="392"/>
      <c r="IO105" s="392"/>
      <c r="IP105" s="392"/>
      <c r="IQ105" s="392"/>
      <c r="IR105" s="392"/>
      <c r="IS105" s="392"/>
      <c r="IT105" s="392"/>
      <c r="IU105" s="392"/>
      <c r="IV105" s="392"/>
    </row>
    <row r="106" spans="1:256" ht="15.75">
      <c r="A106" s="22" t="s">
        <v>5</v>
      </c>
      <c r="B106" s="347">
        <f>'New Albany'!C6</f>
        <v>5.3959571868430931</v>
      </c>
      <c r="C106" s="347">
        <f>'New Albany'!D6</f>
        <v>6.2902725030333935</v>
      </c>
      <c r="D106" s="347">
        <f>'New Albany'!E6</f>
        <v>4.9284138502463319</v>
      </c>
      <c r="E106" s="347"/>
      <c r="F106" s="347"/>
      <c r="G106" s="347"/>
      <c r="H106" s="347"/>
      <c r="I106" s="347"/>
      <c r="J106" s="347"/>
      <c r="K106" s="347"/>
      <c r="L106" s="347"/>
      <c r="M106" s="347"/>
      <c r="N106" s="347"/>
      <c r="O106" s="347"/>
      <c r="P106" s="347"/>
      <c r="Q106" s="347"/>
      <c r="R106" s="347"/>
      <c r="S106" s="347"/>
      <c r="T106" s="347"/>
      <c r="U106" s="423"/>
      <c r="V106" s="347"/>
      <c r="W106" s="347"/>
      <c r="X106" s="347"/>
      <c r="Y106" s="347"/>
      <c r="Z106" s="347"/>
      <c r="AA106" s="347"/>
      <c r="AB106" s="347"/>
      <c r="AC106" s="347"/>
      <c r="AD106" s="347"/>
      <c r="AE106" s="347"/>
      <c r="AF106" s="347"/>
      <c r="AG106" s="347"/>
      <c r="AH106" s="347"/>
      <c r="AI106" s="347"/>
      <c r="AJ106" s="347"/>
      <c r="AK106" s="347"/>
      <c r="AL106" s="347"/>
      <c r="AM106" s="347"/>
      <c r="AN106" s="347"/>
      <c r="AO106" s="347"/>
      <c r="AP106" s="347"/>
      <c r="AQ106" s="347"/>
      <c r="AR106" s="347"/>
      <c r="AS106" s="347"/>
      <c r="AT106" s="347"/>
      <c r="AU106" s="347"/>
      <c r="AV106" s="347"/>
      <c r="AW106" s="347"/>
      <c r="AX106" s="347"/>
      <c r="AY106" s="347"/>
      <c r="AZ106" s="347"/>
      <c r="BA106" s="347"/>
      <c r="BB106" s="347"/>
      <c r="BC106" s="347"/>
      <c r="BD106" s="347"/>
      <c r="BE106" s="347"/>
      <c r="BF106" s="347"/>
      <c r="BG106" s="347"/>
      <c r="BH106" s="423"/>
      <c r="BI106" s="423"/>
      <c r="BJ106" s="423"/>
      <c r="BK106" s="423"/>
      <c r="BL106" s="423"/>
      <c r="BM106" s="423"/>
      <c r="BN106" s="423"/>
      <c r="BO106" s="423"/>
      <c r="BP106" s="423"/>
      <c r="BQ106" s="423"/>
      <c r="BR106" s="423"/>
      <c r="BS106" s="423"/>
      <c r="BT106" s="423"/>
      <c r="BU106" s="423"/>
      <c r="BV106" s="423"/>
      <c r="BW106" s="423"/>
      <c r="BX106" s="423"/>
      <c r="BY106" s="423"/>
      <c r="BZ106" s="423"/>
      <c r="CA106" s="423"/>
      <c r="CB106" s="423"/>
      <c r="CC106" s="423"/>
      <c r="CD106" s="423"/>
      <c r="CE106" s="423"/>
      <c r="CF106" s="423"/>
      <c r="CG106" s="423"/>
      <c r="CH106" s="423"/>
      <c r="CI106" s="423"/>
      <c r="CJ106" s="423"/>
      <c r="CK106" s="423"/>
      <c r="CL106" s="423"/>
      <c r="CM106" s="423"/>
      <c r="CN106" s="423"/>
      <c r="CO106" s="423"/>
      <c r="CP106" s="423"/>
      <c r="CQ106" s="423"/>
      <c r="CR106" s="423"/>
      <c r="CS106" s="423"/>
      <c r="CT106" s="423"/>
      <c r="CU106" s="423"/>
      <c r="CV106" s="423"/>
      <c r="CW106" s="423"/>
      <c r="CX106" s="423"/>
      <c r="CY106" s="423"/>
      <c r="CZ106" s="423"/>
      <c r="DA106" s="423"/>
      <c r="DB106" s="423"/>
      <c r="DC106" s="423"/>
      <c r="DD106" s="423"/>
      <c r="DE106" s="423"/>
      <c r="DF106" s="423"/>
      <c r="DG106" s="423"/>
      <c r="DH106" s="423"/>
      <c r="DI106" s="423"/>
      <c r="DJ106" s="423"/>
      <c r="DK106" s="423"/>
      <c r="DL106" s="423"/>
      <c r="DM106" s="423"/>
      <c r="DN106" s="423"/>
      <c r="DO106" s="423"/>
      <c r="DP106" s="423"/>
      <c r="DQ106" s="423"/>
      <c r="DR106" s="423"/>
      <c r="DS106" s="423"/>
      <c r="DT106" s="423"/>
      <c r="DU106" s="423"/>
      <c r="DV106" s="423"/>
      <c r="DW106" s="423"/>
      <c r="DX106" s="423"/>
      <c r="DY106" s="423"/>
      <c r="DZ106" s="423"/>
      <c r="EA106" s="423"/>
      <c r="EB106" s="423"/>
      <c r="EC106" s="423"/>
      <c r="ED106" s="423"/>
      <c r="EE106" s="423"/>
      <c r="EF106" s="423"/>
      <c r="EG106" s="423"/>
      <c r="EH106" s="423"/>
      <c r="EI106" s="423"/>
      <c r="EJ106" s="423"/>
      <c r="EK106" s="423"/>
      <c r="EL106" s="423"/>
      <c r="EM106" s="423"/>
      <c r="EN106" s="423"/>
      <c r="EO106" s="423"/>
      <c r="EP106" s="423"/>
      <c r="EQ106" s="423"/>
      <c r="ER106" s="423"/>
      <c r="ES106" s="423"/>
      <c r="ET106" s="423"/>
      <c r="EU106" s="423"/>
      <c r="EV106" s="423"/>
      <c r="EW106" s="423"/>
      <c r="EX106" s="423"/>
      <c r="EY106" s="423"/>
      <c r="EZ106" s="423"/>
      <c r="FA106" s="423"/>
      <c r="FB106" s="423"/>
      <c r="FC106" s="423"/>
      <c r="FD106" s="423"/>
      <c r="FE106" s="423"/>
      <c r="FF106" s="423"/>
      <c r="FG106" s="423"/>
      <c r="FH106" s="423"/>
      <c r="FI106" s="423"/>
      <c r="FJ106" s="423"/>
      <c r="FK106" s="423"/>
      <c r="FL106" s="423"/>
      <c r="FM106" s="423"/>
      <c r="FN106" s="423"/>
      <c r="FO106" s="423"/>
      <c r="FP106" s="423"/>
      <c r="FQ106" s="423"/>
      <c r="FR106" s="423"/>
      <c r="FS106" s="423"/>
      <c r="FT106" s="423"/>
      <c r="FU106" s="423"/>
      <c r="FV106" s="423"/>
      <c r="FW106" s="423"/>
      <c r="FX106" s="423"/>
      <c r="FY106" s="423"/>
      <c r="FZ106" s="423"/>
      <c r="GA106" s="423"/>
      <c r="GB106" s="423"/>
      <c r="GC106" s="423"/>
      <c r="GD106" s="423"/>
      <c r="GE106" s="423"/>
      <c r="GF106" s="423"/>
      <c r="GG106" s="423"/>
      <c r="GH106" s="423"/>
      <c r="GI106" s="423"/>
      <c r="GJ106" s="423"/>
      <c r="GK106" s="423"/>
      <c r="GL106" s="423"/>
      <c r="GM106" s="423"/>
      <c r="GN106" s="423"/>
      <c r="GO106" s="423"/>
      <c r="GP106" s="423"/>
      <c r="GQ106" s="423"/>
      <c r="GR106" s="423"/>
      <c r="GS106" s="423"/>
      <c r="GT106" s="423"/>
      <c r="GU106" s="423"/>
      <c r="GV106" s="423"/>
      <c r="GW106" s="423"/>
      <c r="GX106" s="423"/>
      <c r="GY106" s="423"/>
      <c r="GZ106" s="423"/>
      <c r="HA106" s="423"/>
      <c r="HB106" s="423"/>
      <c r="HC106" s="423"/>
      <c r="HD106" s="423"/>
      <c r="HE106" s="423"/>
      <c r="HF106" s="423"/>
      <c r="HG106" s="423"/>
      <c r="HH106" s="423"/>
      <c r="HI106" s="423"/>
      <c r="HJ106" s="423"/>
      <c r="HK106" s="423"/>
      <c r="HL106" s="423"/>
      <c r="HM106" s="423"/>
      <c r="HN106" s="423"/>
      <c r="HO106" s="423"/>
      <c r="HP106" s="423"/>
      <c r="HQ106" s="423"/>
      <c r="HR106" s="423"/>
      <c r="HS106" s="423"/>
      <c r="HT106" s="423"/>
      <c r="HU106" s="423"/>
      <c r="HV106" s="423"/>
      <c r="HW106" s="423"/>
      <c r="HX106" s="423"/>
      <c r="HY106" s="423"/>
      <c r="HZ106" s="423"/>
      <c r="IA106" s="423"/>
      <c r="IB106" s="423"/>
      <c r="IC106" s="423"/>
      <c r="ID106" s="423"/>
      <c r="IE106" s="423"/>
      <c r="IF106" s="423"/>
      <c r="IG106" s="423"/>
      <c r="IH106" s="423"/>
      <c r="II106" s="423"/>
      <c r="IJ106" s="423"/>
      <c r="IK106" s="423"/>
      <c r="IL106" s="423"/>
      <c r="IM106" s="423"/>
      <c r="IN106" s="423"/>
      <c r="IO106" s="423"/>
      <c r="IP106" s="423"/>
      <c r="IQ106" s="423"/>
      <c r="IR106" s="423"/>
      <c r="IS106" s="423"/>
      <c r="IT106" s="423"/>
      <c r="IU106" s="423"/>
      <c r="IV106" s="423"/>
    </row>
    <row r="107" spans="1:256" ht="15.75">
      <c r="A107" s="22" t="s">
        <v>43</v>
      </c>
      <c r="B107" s="346">
        <f>Consolidated!C6</f>
        <v>6.267150718777537</v>
      </c>
      <c r="C107" s="346">
        <f>Consolidated!D6</f>
        <v>6.6578224993744666</v>
      </c>
      <c r="D107" s="346">
        <f>Consolidated!E6</f>
        <v>5.1547685867320405</v>
      </c>
      <c r="E107" s="346"/>
      <c r="F107" s="346"/>
      <c r="G107" s="346"/>
      <c r="H107" s="346"/>
      <c r="I107" s="346"/>
      <c r="J107" s="346"/>
      <c r="K107" s="346"/>
      <c r="L107" s="346"/>
      <c r="M107" s="346"/>
      <c r="N107" s="346"/>
      <c r="O107" s="346"/>
      <c r="P107" s="346"/>
      <c r="Q107" s="346"/>
      <c r="R107" s="346"/>
      <c r="S107" s="346"/>
      <c r="T107" s="346"/>
      <c r="U107" s="392"/>
      <c r="V107" s="346"/>
      <c r="W107" s="346"/>
      <c r="X107" s="346"/>
      <c r="Y107" s="346"/>
      <c r="Z107" s="346"/>
      <c r="AA107" s="346"/>
      <c r="AB107" s="346"/>
      <c r="AC107" s="346"/>
      <c r="AD107" s="346"/>
      <c r="AE107" s="346"/>
      <c r="AF107" s="346"/>
      <c r="AG107" s="346"/>
      <c r="AH107" s="346"/>
      <c r="AI107" s="346"/>
      <c r="AJ107" s="346"/>
      <c r="AK107" s="346"/>
      <c r="AL107" s="346"/>
      <c r="AM107" s="346"/>
      <c r="AN107" s="346"/>
      <c r="AO107" s="346"/>
      <c r="AP107" s="346"/>
      <c r="AQ107" s="346"/>
      <c r="AR107" s="346"/>
      <c r="AS107" s="346"/>
      <c r="AT107" s="346"/>
      <c r="AU107" s="346"/>
      <c r="AV107" s="346"/>
      <c r="AW107" s="346"/>
      <c r="AX107" s="346"/>
      <c r="AY107" s="346"/>
      <c r="AZ107" s="346"/>
      <c r="BA107" s="346"/>
      <c r="BB107" s="346"/>
      <c r="BC107" s="346"/>
      <c r="BD107" s="346"/>
      <c r="BE107" s="346"/>
      <c r="BF107" s="346"/>
      <c r="BG107" s="346"/>
      <c r="BH107" s="392"/>
      <c r="BI107" s="392"/>
      <c r="BJ107" s="392"/>
      <c r="BK107" s="392"/>
      <c r="BL107" s="392"/>
      <c r="BM107" s="392"/>
      <c r="BN107" s="392"/>
      <c r="BO107" s="392"/>
      <c r="BP107" s="392"/>
      <c r="BQ107" s="392"/>
      <c r="BR107" s="392"/>
      <c r="BS107" s="392"/>
      <c r="BT107" s="392"/>
      <c r="BU107" s="392"/>
      <c r="BV107" s="392"/>
      <c r="BW107" s="392"/>
      <c r="BX107" s="392"/>
      <c r="BY107" s="392"/>
      <c r="BZ107" s="392"/>
      <c r="CA107" s="392"/>
      <c r="CB107" s="392"/>
      <c r="CC107" s="392"/>
      <c r="CD107" s="392"/>
      <c r="CE107" s="392"/>
      <c r="CF107" s="392"/>
      <c r="CG107" s="392"/>
      <c r="CH107" s="392"/>
      <c r="CI107" s="392"/>
      <c r="CJ107" s="392"/>
      <c r="CK107" s="392"/>
      <c r="CL107" s="392"/>
      <c r="CM107" s="392"/>
      <c r="CN107" s="392"/>
      <c r="CO107" s="392"/>
      <c r="CP107" s="392"/>
      <c r="CQ107" s="392"/>
      <c r="CR107" s="392"/>
      <c r="CS107" s="392"/>
      <c r="CT107" s="392"/>
      <c r="CU107" s="392"/>
      <c r="CV107" s="392"/>
      <c r="CW107" s="392"/>
      <c r="CX107" s="392"/>
      <c r="CY107" s="392"/>
      <c r="CZ107" s="392"/>
      <c r="DA107" s="392"/>
      <c r="DB107" s="392"/>
      <c r="DC107" s="392"/>
      <c r="DD107" s="392"/>
      <c r="DE107" s="392"/>
      <c r="DF107" s="392"/>
      <c r="DG107" s="392"/>
      <c r="DH107" s="392"/>
      <c r="DI107" s="392"/>
      <c r="DJ107" s="392"/>
      <c r="DK107" s="392"/>
      <c r="DL107" s="392"/>
      <c r="DM107" s="392"/>
      <c r="DN107" s="392"/>
      <c r="DO107" s="392"/>
      <c r="DP107" s="392"/>
      <c r="DQ107" s="392"/>
      <c r="DR107" s="392"/>
      <c r="DS107" s="392"/>
      <c r="DT107" s="392"/>
      <c r="DU107" s="392"/>
      <c r="DV107" s="392"/>
      <c r="DW107" s="392"/>
      <c r="DX107" s="392"/>
      <c r="DY107" s="392"/>
      <c r="DZ107" s="392"/>
      <c r="EA107" s="392"/>
      <c r="EB107" s="392"/>
      <c r="EC107" s="392"/>
      <c r="ED107" s="392"/>
      <c r="EE107" s="392"/>
      <c r="EF107" s="392"/>
      <c r="EG107" s="392"/>
      <c r="EH107" s="392"/>
      <c r="EI107" s="392"/>
      <c r="EJ107" s="392"/>
      <c r="EK107" s="392"/>
      <c r="EL107" s="392"/>
      <c r="EM107" s="392"/>
      <c r="EN107" s="392"/>
      <c r="EO107" s="392"/>
      <c r="EP107" s="392"/>
      <c r="EQ107" s="392"/>
      <c r="ER107" s="392"/>
      <c r="ES107" s="392"/>
      <c r="ET107" s="392"/>
      <c r="EU107" s="392"/>
      <c r="EV107" s="392"/>
      <c r="EW107" s="392"/>
      <c r="EX107" s="392"/>
      <c r="EY107" s="392"/>
      <c r="EZ107" s="392"/>
      <c r="FA107" s="392"/>
      <c r="FB107" s="392"/>
      <c r="FC107" s="392"/>
      <c r="FD107" s="392"/>
      <c r="FE107" s="392"/>
      <c r="FF107" s="392"/>
      <c r="FG107" s="392"/>
      <c r="FH107" s="392"/>
      <c r="FI107" s="392"/>
      <c r="FJ107" s="392"/>
      <c r="FK107" s="392"/>
      <c r="FL107" s="392"/>
      <c r="FM107" s="392"/>
      <c r="FN107" s="392"/>
      <c r="FO107" s="392"/>
      <c r="FP107" s="392"/>
      <c r="FQ107" s="392"/>
      <c r="FR107" s="392"/>
      <c r="FS107" s="392"/>
      <c r="FT107" s="392"/>
      <c r="FU107" s="392"/>
      <c r="FV107" s="392"/>
      <c r="FW107" s="392"/>
      <c r="FX107" s="392"/>
      <c r="FY107" s="392"/>
      <c r="FZ107" s="392"/>
      <c r="GA107" s="392"/>
      <c r="GB107" s="392"/>
      <c r="GC107" s="392"/>
      <c r="GD107" s="392"/>
      <c r="GE107" s="392"/>
      <c r="GF107" s="392"/>
      <c r="GG107" s="392"/>
      <c r="GH107" s="392"/>
      <c r="GI107" s="392"/>
      <c r="GJ107" s="392"/>
      <c r="GK107" s="392"/>
      <c r="GL107" s="392"/>
      <c r="GM107" s="392"/>
      <c r="GN107" s="392"/>
      <c r="GO107" s="392"/>
      <c r="GP107" s="392"/>
      <c r="GQ107" s="392"/>
      <c r="GR107" s="392"/>
      <c r="GS107" s="392"/>
      <c r="GT107" s="392"/>
      <c r="GU107" s="392"/>
      <c r="GV107" s="392"/>
      <c r="GW107" s="392"/>
      <c r="GX107" s="392"/>
      <c r="GY107" s="392"/>
      <c r="GZ107" s="392"/>
      <c r="HA107" s="392"/>
      <c r="HB107" s="392"/>
      <c r="HC107" s="392"/>
      <c r="HD107" s="392"/>
      <c r="HE107" s="392"/>
      <c r="HF107" s="392"/>
      <c r="HG107" s="392"/>
      <c r="HH107" s="392"/>
      <c r="HI107" s="392"/>
      <c r="HJ107" s="392"/>
      <c r="HK107" s="392"/>
      <c r="HL107" s="392"/>
      <c r="HM107" s="392"/>
      <c r="HN107" s="392"/>
      <c r="HO107" s="392"/>
      <c r="HP107" s="392"/>
      <c r="HQ107" s="392"/>
      <c r="HR107" s="392"/>
      <c r="HS107" s="392"/>
      <c r="HT107" s="392"/>
      <c r="HU107" s="392"/>
      <c r="HV107" s="392"/>
      <c r="HW107" s="392"/>
      <c r="HX107" s="392"/>
      <c r="HY107" s="392"/>
      <c r="HZ107" s="392"/>
      <c r="IA107" s="392"/>
      <c r="IB107" s="392"/>
      <c r="IC107" s="392"/>
      <c r="ID107" s="392"/>
      <c r="IE107" s="392"/>
      <c r="IF107" s="392"/>
      <c r="IG107" s="392"/>
      <c r="IH107" s="392"/>
      <c r="II107" s="392"/>
      <c r="IJ107" s="392"/>
      <c r="IK107" s="392"/>
      <c r="IL107" s="392"/>
      <c r="IM107" s="392"/>
      <c r="IN107" s="392"/>
      <c r="IO107" s="392"/>
      <c r="IP107" s="392"/>
      <c r="IQ107" s="392"/>
      <c r="IR107" s="392"/>
      <c r="IS107" s="392"/>
      <c r="IT107" s="392"/>
      <c r="IU107" s="392"/>
      <c r="IV107" s="392"/>
    </row>
    <row r="108" spans="1:256">
      <c r="B108" s="274"/>
      <c r="C108" s="274"/>
      <c r="D108" s="274"/>
      <c r="E108" s="274"/>
      <c r="F108" s="274"/>
      <c r="G108" s="274"/>
      <c r="H108" s="274"/>
      <c r="I108" s="274"/>
      <c r="J108" s="274"/>
      <c r="K108" s="274"/>
      <c r="L108" s="274"/>
      <c r="M108" s="274"/>
      <c r="N108" s="274"/>
      <c r="O108" s="274"/>
      <c r="P108" s="274"/>
      <c r="Q108" s="274"/>
      <c r="R108" s="274"/>
      <c r="S108" s="274"/>
      <c r="T108" s="274"/>
      <c r="U108" s="424"/>
      <c r="V108" s="274"/>
      <c r="W108" s="274"/>
      <c r="X108" s="274"/>
      <c r="Y108" s="274"/>
      <c r="Z108" s="274"/>
      <c r="AA108" s="274"/>
      <c r="AB108" s="274"/>
      <c r="AC108" s="274"/>
      <c r="AD108" s="274"/>
      <c r="AE108" s="274"/>
      <c r="AF108" s="274"/>
      <c r="AG108" s="274"/>
      <c r="AH108" s="274"/>
      <c r="AI108" s="274"/>
      <c r="AJ108" s="274"/>
      <c r="AK108" s="274"/>
      <c r="AL108" s="274"/>
      <c r="AM108" s="274"/>
      <c r="AN108" s="274"/>
      <c r="AO108" s="274"/>
      <c r="AP108" s="274"/>
      <c r="AQ108" s="274"/>
      <c r="AR108" s="274"/>
      <c r="AS108" s="274"/>
      <c r="AT108" s="274"/>
      <c r="AU108" s="274"/>
      <c r="AV108" s="274"/>
      <c r="AW108" s="274"/>
      <c r="AX108" s="274"/>
      <c r="AY108" s="274"/>
      <c r="AZ108" s="274"/>
      <c r="BA108" s="274"/>
      <c r="BB108" s="274"/>
      <c r="BC108" s="274"/>
      <c r="BD108" s="274"/>
      <c r="BE108" s="274"/>
      <c r="BF108" s="274"/>
      <c r="BG108" s="274"/>
      <c r="BH108" s="424"/>
      <c r="BI108" s="424"/>
      <c r="BJ108" s="424"/>
      <c r="BK108" s="424"/>
      <c r="BL108" s="424"/>
      <c r="BM108" s="424"/>
      <c r="BN108" s="424"/>
      <c r="BO108" s="424"/>
      <c r="BP108" s="424"/>
      <c r="BQ108" s="424"/>
      <c r="BR108" s="424"/>
      <c r="BS108" s="424"/>
      <c r="BT108" s="424"/>
      <c r="BU108" s="424"/>
      <c r="BV108" s="424"/>
      <c r="BW108" s="424"/>
      <c r="BX108" s="424"/>
      <c r="BY108" s="424"/>
      <c r="BZ108" s="424"/>
      <c r="CA108" s="424"/>
      <c r="CB108" s="424"/>
      <c r="CC108" s="424"/>
      <c r="CD108" s="424"/>
      <c r="CE108" s="424"/>
      <c r="CF108" s="424"/>
      <c r="CG108" s="424"/>
      <c r="CH108" s="424"/>
      <c r="CI108" s="424"/>
      <c r="CJ108" s="424"/>
      <c r="CK108" s="424"/>
      <c r="CL108" s="424"/>
      <c r="CM108" s="424"/>
      <c r="CN108" s="424"/>
      <c r="CO108" s="424"/>
      <c r="CP108" s="424"/>
      <c r="CQ108" s="424"/>
      <c r="CR108" s="424"/>
      <c r="CS108" s="424"/>
      <c r="CT108" s="424"/>
      <c r="CU108" s="424"/>
      <c r="CV108" s="424"/>
      <c r="CW108" s="424"/>
      <c r="CX108" s="424"/>
      <c r="CY108" s="424"/>
      <c r="CZ108" s="424"/>
      <c r="DA108" s="424"/>
      <c r="DB108" s="424"/>
      <c r="DC108" s="424"/>
      <c r="DD108" s="424"/>
      <c r="DE108" s="424"/>
      <c r="DF108" s="424"/>
      <c r="DG108" s="424"/>
      <c r="DH108" s="424"/>
      <c r="DI108" s="424"/>
      <c r="DJ108" s="424"/>
      <c r="DK108" s="424"/>
      <c r="DL108" s="424"/>
      <c r="DM108" s="424"/>
      <c r="DN108" s="424"/>
      <c r="DO108" s="424"/>
      <c r="DP108" s="424"/>
      <c r="DQ108" s="424"/>
      <c r="DR108" s="424"/>
      <c r="DS108" s="424"/>
      <c r="DT108" s="424"/>
      <c r="DU108" s="424"/>
      <c r="DV108" s="424"/>
      <c r="DW108" s="424"/>
      <c r="DX108" s="424"/>
      <c r="DY108" s="424"/>
      <c r="DZ108" s="424"/>
      <c r="EA108" s="424"/>
      <c r="EB108" s="424"/>
      <c r="EC108" s="424"/>
      <c r="ED108" s="424"/>
      <c r="EE108" s="424"/>
      <c r="EF108" s="424"/>
      <c r="EG108" s="424"/>
      <c r="EH108" s="424"/>
      <c r="EI108" s="424"/>
      <c r="EJ108" s="424"/>
      <c r="EK108" s="424"/>
      <c r="EL108" s="424"/>
      <c r="EM108" s="424"/>
      <c r="EN108" s="424"/>
      <c r="EO108" s="424"/>
      <c r="EP108" s="424"/>
      <c r="EQ108" s="424"/>
      <c r="ER108" s="424"/>
      <c r="ES108" s="424"/>
      <c r="ET108" s="424"/>
      <c r="EU108" s="424"/>
      <c r="EV108" s="424"/>
      <c r="EW108" s="424"/>
      <c r="EX108" s="424"/>
      <c r="EY108" s="424"/>
      <c r="EZ108" s="424"/>
      <c r="FA108" s="424"/>
      <c r="FB108" s="424"/>
      <c r="FC108" s="424"/>
      <c r="FD108" s="424"/>
      <c r="FE108" s="424"/>
      <c r="FF108" s="424"/>
      <c r="FG108" s="424"/>
      <c r="FH108" s="424"/>
      <c r="FI108" s="424"/>
      <c r="FJ108" s="424"/>
      <c r="FK108" s="424"/>
      <c r="FL108" s="424"/>
      <c r="FM108" s="424"/>
      <c r="FN108" s="424"/>
      <c r="FO108" s="424"/>
      <c r="FP108" s="424"/>
      <c r="FQ108" s="424"/>
      <c r="FR108" s="424"/>
      <c r="FS108" s="424"/>
      <c r="FT108" s="424"/>
      <c r="FU108" s="424"/>
      <c r="FV108" s="424"/>
      <c r="FW108" s="424"/>
      <c r="FX108" s="424"/>
      <c r="FY108" s="424"/>
      <c r="FZ108" s="424"/>
      <c r="GA108" s="424"/>
      <c r="GB108" s="424"/>
      <c r="GC108" s="424"/>
      <c r="GD108" s="424"/>
      <c r="GE108" s="424"/>
      <c r="GF108" s="424"/>
      <c r="GG108" s="424"/>
      <c r="GH108" s="424"/>
      <c r="GI108" s="424"/>
      <c r="GJ108" s="424"/>
      <c r="GK108" s="424"/>
      <c r="GL108" s="424"/>
      <c r="GM108" s="424"/>
      <c r="GN108" s="424"/>
      <c r="GO108" s="424"/>
      <c r="GP108" s="424"/>
      <c r="GQ108" s="424"/>
      <c r="GR108" s="424"/>
      <c r="GS108" s="424"/>
      <c r="GT108" s="424"/>
      <c r="GU108" s="424"/>
      <c r="GV108" s="424"/>
      <c r="GW108" s="424"/>
      <c r="GX108" s="424"/>
      <c r="GY108" s="424"/>
      <c r="GZ108" s="424"/>
      <c r="HA108" s="424"/>
      <c r="HB108" s="424"/>
      <c r="HC108" s="424"/>
      <c r="HD108" s="424"/>
      <c r="HE108" s="424"/>
      <c r="HF108" s="424"/>
      <c r="HG108" s="424"/>
      <c r="HH108" s="424"/>
      <c r="HI108" s="424"/>
      <c r="HJ108" s="424"/>
      <c r="HK108" s="424"/>
      <c r="HL108" s="424"/>
      <c r="HM108" s="424"/>
      <c r="HN108" s="424"/>
      <c r="HO108" s="424"/>
      <c r="HP108" s="424"/>
      <c r="HQ108" s="424"/>
      <c r="HR108" s="424"/>
      <c r="HS108" s="424"/>
      <c r="HT108" s="424"/>
      <c r="HU108" s="424"/>
      <c r="HV108" s="424"/>
      <c r="HW108" s="424"/>
      <c r="HX108" s="424"/>
      <c r="HY108" s="424"/>
      <c r="HZ108" s="424"/>
      <c r="IA108" s="424"/>
      <c r="IB108" s="424"/>
      <c r="IC108" s="424"/>
      <c r="ID108" s="424"/>
      <c r="IE108" s="424"/>
      <c r="IF108" s="424"/>
      <c r="IG108" s="424"/>
      <c r="IH108" s="424"/>
      <c r="II108" s="424"/>
      <c r="IJ108" s="424"/>
      <c r="IK108" s="424"/>
      <c r="IL108" s="424"/>
      <c r="IM108" s="424"/>
      <c r="IN108" s="424"/>
      <c r="IO108" s="424"/>
      <c r="IP108" s="424"/>
      <c r="IQ108" s="424"/>
      <c r="IR108" s="424"/>
      <c r="IS108" s="424"/>
      <c r="IT108" s="424"/>
      <c r="IU108" s="424"/>
      <c r="IV108" s="424"/>
    </row>
    <row r="111" spans="1:256">
      <c r="B111" s="266" t="s">
        <v>168</v>
      </c>
      <c r="C111" s="266"/>
      <c r="D111" s="266"/>
      <c r="E111" s="266"/>
      <c r="F111" s="266"/>
      <c r="G111" s="266"/>
      <c r="H111" s="266"/>
      <c r="I111" s="266"/>
      <c r="J111" s="266"/>
      <c r="K111" s="266"/>
      <c r="L111" s="266"/>
      <c r="M111" s="266"/>
      <c r="N111" s="266"/>
      <c r="O111" s="266"/>
      <c r="P111" s="266"/>
      <c r="Q111" s="266"/>
      <c r="R111" s="266"/>
      <c r="S111" s="266"/>
      <c r="T111" s="266"/>
      <c r="U111" s="425"/>
      <c r="V111" s="266"/>
      <c r="W111" s="266"/>
      <c r="X111" s="266"/>
      <c r="Y111" s="266"/>
      <c r="Z111" s="266"/>
      <c r="AA111" s="266"/>
      <c r="AB111" s="266"/>
      <c r="AC111" s="266"/>
      <c r="AD111" s="266"/>
      <c r="AE111" s="266"/>
      <c r="AF111" s="266"/>
      <c r="AG111" s="266"/>
      <c r="AH111" s="266"/>
      <c r="AI111" s="266"/>
      <c r="AJ111" s="266"/>
      <c r="AK111" s="266"/>
      <c r="AL111" s="266"/>
      <c r="AM111" s="266"/>
      <c r="AN111" s="266"/>
      <c r="AO111" s="266"/>
      <c r="AP111" s="266"/>
      <c r="AQ111" s="266"/>
      <c r="AR111" s="266"/>
      <c r="AS111" s="266"/>
      <c r="AT111" s="266"/>
      <c r="AU111" s="266"/>
      <c r="AV111" s="266"/>
      <c r="AW111" s="266"/>
      <c r="AX111" s="266"/>
      <c r="AY111" s="266"/>
      <c r="AZ111" s="266"/>
      <c r="BA111" s="266"/>
      <c r="BB111" s="266"/>
      <c r="BC111" s="266"/>
      <c r="BD111" s="266"/>
      <c r="BE111" s="266"/>
      <c r="BF111" s="266"/>
      <c r="BG111" s="266"/>
      <c r="BH111" s="425"/>
      <c r="BI111" s="425"/>
      <c r="BJ111" s="425"/>
      <c r="BK111" s="425"/>
      <c r="BL111" s="425"/>
      <c r="BM111" s="425"/>
      <c r="BN111" s="425"/>
      <c r="BO111" s="425"/>
      <c r="BP111" s="425"/>
      <c r="BQ111" s="425"/>
      <c r="BR111" s="425"/>
      <c r="BS111" s="425"/>
      <c r="BT111" s="425"/>
      <c r="BU111" s="425"/>
      <c r="BV111" s="425"/>
      <c r="BW111" s="425"/>
      <c r="BX111" s="425"/>
      <c r="BY111" s="425"/>
      <c r="BZ111" s="425"/>
      <c r="CA111" s="425"/>
      <c r="CB111" s="425"/>
      <c r="CC111" s="425"/>
      <c r="CD111" s="425"/>
      <c r="CE111" s="425"/>
      <c r="CF111" s="425"/>
      <c r="CG111" s="425"/>
      <c r="CH111" s="425"/>
      <c r="CI111" s="425"/>
      <c r="CJ111" s="425"/>
      <c r="CK111" s="425"/>
      <c r="CL111" s="425"/>
      <c r="CM111" s="425"/>
      <c r="CN111" s="425"/>
      <c r="CO111" s="425"/>
      <c r="CP111" s="425"/>
      <c r="CQ111" s="425"/>
      <c r="CR111" s="425"/>
      <c r="CS111" s="425"/>
      <c r="CT111" s="425"/>
      <c r="CU111" s="425"/>
      <c r="CV111" s="425"/>
      <c r="CW111" s="425"/>
      <c r="CX111" s="425"/>
      <c r="CY111" s="425"/>
      <c r="CZ111" s="425"/>
      <c r="DA111" s="425"/>
      <c r="DB111" s="425"/>
      <c r="DC111" s="425"/>
      <c r="DD111" s="425"/>
      <c r="DE111" s="425"/>
      <c r="DF111" s="425"/>
      <c r="DG111" s="425"/>
      <c r="DH111" s="425"/>
      <c r="DI111" s="425"/>
      <c r="DJ111" s="425"/>
      <c r="DK111" s="425"/>
      <c r="DL111" s="425"/>
      <c r="DM111" s="425"/>
      <c r="DN111" s="425"/>
      <c r="DO111" s="425"/>
      <c r="DP111" s="425"/>
      <c r="DQ111" s="425"/>
      <c r="DR111" s="425"/>
      <c r="DS111" s="425"/>
      <c r="DT111" s="425"/>
      <c r="DU111" s="425"/>
      <c r="DV111" s="425"/>
      <c r="DW111" s="425"/>
      <c r="DX111" s="425"/>
      <c r="DY111" s="425"/>
      <c r="DZ111" s="425"/>
      <c r="EA111" s="425"/>
      <c r="EB111" s="425"/>
      <c r="EC111" s="425"/>
      <c r="ED111" s="425"/>
      <c r="EE111" s="425"/>
      <c r="EF111" s="425"/>
      <c r="EG111" s="425"/>
      <c r="EH111" s="425"/>
      <c r="EI111" s="425"/>
      <c r="EJ111" s="425"/>
      <c r="EK111" s="425"/>
      <c r="EL111" s="425"/>
      <c r="EM111" s="425"/>
      <c r="EN111" s="425"/>
      <c r="EO111" s="425"/>
      <c r="EP111" s="425"/>
      <c r="EQ111" s="425"/>
      <c r="ER111" s="425"/>
      <c r="ES111" s="425"/>
      <c r="ET111" s="425"/>
      <c r="EU111" s="425"/>
      <c r="EV111" s="425"/>
      <c r="EW111" s="425"/>
      <c r="EX111" s="425"/>
      <c r="EY111" s="425"/>
      <c r="EZ111" s="425"/>
      <c r="FA111" s="425"/>
      <c r="FB111" s="425"/>
      <c r="FC111" s="425"/>
      <c r="FD111" s="425"/>
      <c r="FE111" s="425"/>
      <c r="FF111" s="425"/>
      <c r="FG111" s="425"/>
      <c r="FH111" s="425"/>
      <c r="FI111" s="425"/>
      <c r="FJ111" s="425"/>
      <c r="FK111" s="425"/>
      <c r="FL111" s="425"/>
      <c r="FM111" s="425"/>
      <c r="FN111" s="425"/>
      <c r="FO111" s="425"/>
      <c r="FP111" s="425"/>
      <c r="FQ111" s="425"/>
      <c r="FR111" s="425"/>
      <c r="FS111" s="425"/>
      <c r="FT111" s="425"/>
      <c r="FU111" s="425"/>
      <c r="FV111" s="425"/>
      <c r="FW111" s="425"/>
      <c r="FX111" s="425"/>
      <c r="FY111" s="425"/>
      <c r="FZ111" s="425"/>
      <c r="GA111" s="425"/>
      <c r="GB111" s="425"/>
      <c r="GC111" s="425"/>
      <c r="GD111" s="425"/>
      <c r="GE111" s="425"/>
      <c r="GF111" s="425"/>
      <c r="GG111" s="425"/>
      <c r="GH111" s="425"/>
      <c r="GI111" s="425"/>
      <c r="GJ111" s="425"/>
      <c r="GK111" s="425"/>
      <c r="GL111" s="425"/>
      <c r="GM111" s="425"/>
      <c r="GN111" s="425"/>
      <c r="GO111" s="425"/>
      <c r="GP111" s="425"/>
      <c r="GQ111" s="425"/>
      <c r="GR111" s="425"/>
      <c r="GS111" s="425"/>
      <c r="GT111" s="425"/>
      <c r="GU111" s="425"/>
      <c r="GV111" s="425"/>
      <c r="GW111" s="425"/>
      <c r="GX111" s="425"/>
      <c r="GY111" s="425"/>
      <c r="GZ111" s="425"/>
      <c r="HA111" s="425"/>
      <c r="HB111" s="425"/>
      <c r="HC111" s="425"/>
      <c r="HD111" s="425"/>
      <c r="HE111" s="425"/>
      <c r="HF111" s="425"/>
      <c r="HG111" s="425"/>
      <c r="HH111" s="425"/>
      <c r="HI111" s="425"/>
      <c r="HJ111" s="425"/>
      <c r="HK111" s="425"/>
      <c r="HL111" s="425"/>
      <c r="HM111" s="425"/>
      <c r="HN111" s="425"/>
      <c r="HO111" s="425"/>
      <c r="HP111" s="425"/>
      <c r="HQ111" s="425"/>
      <c r="HR111" s="425"/>
      <c r="HS111" s="425"/>
      <c r="HT111" s="425"/>
      <c r="HU111" s="425"/>
      <c r="HV111" s="425"/>
      <c r="HW111" s="425"/>
      <c r="HX111" s="425"/>
      <c r="HY111" s="425"/>
      <c r="HZ111" s="425"/>
      <c r="IA111" s="425"/>
      <c r="IB111" s="425"/>
      <c r="IC111" s="425"/>
      <c r="ID111" s="425"/>
      <c r="IE111" s="425"/>
      <c r="IF111" s="425"/>
      <c r="IG111" s="425"/>
      <c r="IH111" s="425"/>
      <c r="II111" s="425"/>
      <c r="IJ111" s="425"/>
      <c r="IK111" s="425"/>
      <c r="IL111" s="425"/>
      <c r="IM111" s="425"/>
      <c r="IN111" s="425"/>
      <c r="IO111" s="425"/>
      <c r="IP111" s="425"/>
      <c r="IQ111" s="425"/>
      <c r="IR111" s="425"/>
      <c r="IS111" s="425"/>
      <c r="IT111" s="425"/>
      <c r="IU111" s="425"/>
      <c r="IV111" s="425"/>
    </row>
    <row r="112" spans="1:256">
      <c r="A112" s="11"/>
      <c r="B112" s="10" t="s">
        <v>169</v>
      </c>
    </row>
    <row r="113" spans="1:256">
      <c r="A113" s="11"/>
    </row>
    <row r="114" spans="1:256">
      <c r="A114" s="11"/>
      <c r="B114" s="267" t="s">
        <v>170</v>
      </c>
      <c r="C114" s="267"/>
      <c r="D114" s="267"/>
      <c r="E114" s="267"/>
      <c r="F114" s="267"/>
      <c r="G114" s="267"/>
      <c r="H114" s="267"/>
      <c r="I114" s="267"/>
      <c r="J114" s="267"/>
      <c r="K114" s="267"/>
      <c r="L114" s="267"/>
      <c r="M114" s="267"/>
      <c r="N114" s="267"/>
      <c r="O114" s="267"/>
      <c r="P114" s="267"/>
      <c r="Q114" s="267"/>
      <c r="R114" s="267"/>
      <c r="S114" s="267"/>
      <c r="T114" s="267"/>
      <c r="U114" s="167"/>
      <c r="V114" s="267"/>
      <c r="W114" s="267"/>
      <c r="X114" s="267"/>
      <c r="Y114" s="267"/>
      <c r="Z114" s="267"/>
      <c r="AA114" s="267"/>
      <c r="AB114" s="267"/>
      <c r="AC114" s="267"/>
      <c r="AD114" s="267"/>
      <c r="AE114" s="267"/>
      <c r="AF114" s="267"/>
      <c r="AG114" s="267"/>
      <c r="AH114" s="267"/>
      <c r="AI114" s="267"/>
      <c r="AJ114" s="267"/>
      <c r="AK114" s="267"/>
      <c r="AL114" s="267"/>
      <c r="AM114" s="267"/>
      <c r="AN114" s="267"/>
      <c r="AO114" s="267"/>
      <c r="AP114" s="267"/>
      <c r="AQ114" s="267"/>
      <c r="AR114" s="267"/>
      <c r="AS114" s="267"/>
      <c r="AT114" s="267"/>
      <c r="AU114" s="267"/>
      <c r="AV114" s="267"/>
      <c r="AW114" s="267"/>
      <c r="AX114" s="267"/>
      <c r="AY114" s="267"/>
      <c r="AZ114" s="267"/>
      <c r="BA114" s="267"/>
      <c r="BB114" s="267"/>
      <c r="BC114" s="267"/>
      <c r="BD114" s="267"/>
      <c r="BE114" s="267"/>
      <c r="BF114" s="267"/>
      <c r="BG114" s="267"/>
      <c r="BH114" s="167"/>
      <c r="BI114" s="167"/>
      <c r="BJ114" s="167"/>
      <c r="BK114" s="167"/>
      <c r="BL114" s="167"/>
      <c r="BM114" s="167"/>
      <c r="BN114" s="167"/>
      <c r="BO114" s="167"/>
      <c r="BP114" s="167"/>
      <c r="BQ114" s="167"/>
      <c r="BR114" s="167"/>
      <c r="BS114" s="167"/>
      <c r="BT114" s="167"/>
      <c r="BU114" s="167"/>
      <c r="BV114" s="167"/>
      <c r="BW114" s="167"/>
      <c r="BX114" s="167"/>
      <c r="BY114" s="167"/>
      <c r="BZ114" s="167"/>
      <c r="CA114" s="167"/>
      <c r="CB114" s="167"/>
      <c r="CC114" s="167"/>
      <c r="CD114" s="167"/>
      <c r="CE114" s="167"/>
      <c r="CF114" s="167"/>
      <c r="CG114" s="167"/>
      <c r="CH114" s="167"/>
      <c r="CI114" s="167"/>
      <c r="CJ114" s="167"/>
      <c r="CK114" s="167"/>
      <c r="CL114" s="167"/>
      <c r="CM114" s="167"/>
      <c r="CN114" s="167"/>
      <c r="CO114" s="167"/>
      <c r="CP114" s="167"/>
      <c r="CQ114" s="167"/>
      <c r="CR114" s="167"/>
      <c r="CS114" s="167"/>
      <c r="CT114" s="167"/>
      <c r="CU114" s="167"/>
      <c r="CV114" s="167"/>
      <c r="CW114" s="167"/>
      <c r="CX114" s="167"/>
      <c r="CY114" s="167"/>
      <c r="CZ114" s="167"/>
      <c r="DA114" s="167"/>
      <c r="DB114" s="167"/>
      <c r="DC114" s="167"/>
      <c r="DD114" s="167"/>
      <c r="DE114" s="167"/>
      <c r="DF114" s="167"/>
      <c r="DG114" s="167"/>
      <c r="DH114" s="167"/>
      <c r="DI114" s="167"/>
      <c r="DJ114" s="167"/>
      <c r="DK114" s="167"/>
      <c r="DL114" s="167"/>
      <c r="DM114" s="167"/>
      <c r="DN114" s="167"/>
      <c r="DO114" s="167"/>
      <c r="DP114" s="167"/>
      <c r="DQ114" s="167"/>
      <c r="DR114" s="167"/>
      <c r="DS114" s="167"/>
      <c r="DT114" s="167"/>
      <c r="DU114" s="167"/>
      <c r="DV114" s="167"/>
      <c r="DW114" s="167"/>
      <c r="DX114" s="167"/>
      <c r="DY114" s="167"/>
      <c r="DZ114" s="167"/>
      <c r="EA114" s="167"/>
      <c r="EB114" s="167"/>
      <c r="EC114" s="167"/>
      <c r="ED114" s="167"/>
      <c r="EE114" s="167"/>
      <c r="EF114" s="167"/>
      <c r="EG114" s="167"/>
      <c r="EH114" s="167"/>
      <c r="EI114" s="167"/>
      <c r="EJ114" s="167"/>
      <c r="EK114" s="167"/>
      <c r="EL114" s="167"/>
      <c r="EM114" s="167"/>
      <c r="EN114" s="167"/>
      <c r="EO114" s="167"/>
      <c r="EP114" s="167"/>
      <c r="EQ114" s="167"/>
      <c r="ER114" s="167"/>
      <c r="ES114" s="167"/>
      <c r="ET114" s="167"/>
      <c r="EU114" s="167"/>
      <c r="EV114" s="167"/>
      <c r="EW114" s="167"/>
      <c r="EX114" s="167"/>
      <c r="EY114" s="167"/>
      <c r="EZ114" s="167"/>
      <c r="FA114" s="167"/>
      <c r="FB114" s="167"/>
      <c r="FC114" s="167"/>
      <c r="FD114" s="167"/>
      <c r="FE114" s="167"/>
      <c r="FF114" s="167"/>
      <c r="FG114" s="167"/>
      <c r="FH114" s="167"/>
      <c r="FI114" s="167"/>
      <c r="FJ114" s="167"/>
      <c r="FK114" s="167"/>
      <c r="FL114" s="167"/>
      <c r="FM114" s="167"/>
      <c r="FN114" s="167"/>
      <c r="FO114" s="167"/>
      <c r="FP114" s="167"/>
      <c r="FQ114" s="167"/>
      <c r="FR114" s="167"/>
      <c r="FS114" s="167"/>
      <c r="FT114" s="167"/>
      <c r="FU114" s="167"/>
      <c r="FV114" s="167"/>
      <c r="FW114" s="167"/>
      <c r="FX114" s="167"/>
      <c r="FY114" s="167"/>
      <c r="FZ114" s="167"/>
      <c r="GA114" s="167"/>
      <c r="GB114" s="167"/>
      <c r="GC114" s="167"/>
      <c r="GD114" s="167"/>
      <c r="GE114" s="167"/>
      <c r="GF114" s="167"/>
      <c r="GG114" s="167"/>
      <c r="GH114" s="167"/>
      <c r="GI114" s="167"/>
      <c r="GJ114" s="167"/>
      <c r="GK114" s="167"/>
      <c r="GL114" s="167"/>
      <c r="GM114" s="167"/>
      <c r="GN114" s="167"/>
      <c r="GO114" s="167"/>
      <c r="GP114" s="167"/>
      <c r="GQ114" s="167"/>
      <c r="GR114" s="167"/>
      <c r="GS114" s="167"/>
      <c r="GT114" s="167"/>
      <c r="GU114" s="167"/>
      <c r="GV114" s="167"/>
      <c r="GW114" s="167"/>
      <c r="GX114" s="167"/>
      <c r="GY114" s="167"/>
      <c r="GZ114" s="167"/>
      <c r="HA114" s="167"/>
      <c r="HB114" s="167"/>
      <c r="HC114" s="167"/>
      <c r="HD114" s="167"/>
      <c r="HE114" s="167"/>
      <c r="HF114" s="167"/>
      <c r="HG114" s="167"/>
      <c r="HH114" s="167"/>
      <c r="HI114" s="167"/>
      <c r="HJ114" s="167"/>
      <c r="HK114" s="167"/>
      <c r="HL114" s="167"/>
      <c r="HM114" s="167"/>
      <c r="HN114" s="167"/>
      <c r="HO114" s="167"/>
      <c r="HP114" s="167"/>
      <c r="HQ114" s="167"/>
      <c r="HR114" s="167"/>
      <c r="HS114" s="167"/>
      <c r="HT114" s="167"/>
      <c r="HU114" s="167"/>
      <c r="HV114" s="167"/>
      <c r="HW114" s="167"/>
      <c r="HX114" s="167"/>
      <c r="HY114" s="167"/>
      <c r="HZ114" s="167"/>
      <c r="IA114" s="167"/>
      <c r="IB114" s="167"/>
      <c r="IC114" s="167"/>
      <c r="ID114" s="167"/>
      <c r="IE114" s="167"/>
      <c r="IF114" s="167"/>
      <c r="IG114" s="167"/>
      <c r="IH114" s="167"/>
      <c r="II114" s="167"/>
      <c r="IJ114" s="167"/>
      <c r="IK114" s="167"/>
      <c r="IL114" s="167"/>
      <c r="IM114" s="167"/>
      <c r="IN114" s="167"/>
      <c r="IO114" s="167"/>
      <c r="IP114" s="167"/>
      <c r="IQ114" s="167"/>
      <c r="IR114" s="167"/>
      <c r="IS114" s="167"/>
      <c r="IT114" s="167"/>
      <c r="IU114" s="167"/>
      <c r="IV114" s="167"/>
    </row>
    <row r="115" spans="1:256">
      <c r="A115" s="11">
        <v>1</v>
      </c>
      <c r="B115" s="10" t="s">
        <v>171</v>
      </c>
    </row>
    <row r="116" spans="1:256">
      <c r="A116" s="11">
        <v>2</v>
      </c>
      <c r="B116" s="10" t="s">
        <v>172</v>
      </c>
    </row>
    <row r="117" spans="1:256">
      <c r="A117" s="10">
        <v>3</v>
      </c>
      <c r="B117" s="11" t="s">
        <v>173</v>
      </c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</row>
    <row r="118" spans="1:256">
      <c r="A118" s="10">
        <v>4</v>
      </c>
      <c r="B118" s="11" t="s">
        <v>177</v>
      </c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</row>
    <row r="119" spans="1:256">
      <c r="B119" s="268" t="s">
        <v>174</v>
      </c>
      <c r="C119" s="268"/>
      <c r="D119" s="268"/>
      <c r="E119" s="268"/>
      <c r="F119" s="268"/>
      <c r="G119" s="268"/>
      <c r="H119" s="268"/>
      <c r="I119" s="268"/>
      <c r="J119" s="268"/>
      <c r="K119" s="268"/>
      <c r="L119" s="268"/>
      <c r="M119" s="268"/>
      <c r="N119" s="268"/>
      <c r="O119" s="268"/>
      <c r="P119" s="268"/>
      <c r="Q119" s="268"/>
      <c r="R119" s="268"/>
      <c r="S119" s="268"/>
      <c r="T119" s="268"/>
      <c r="U119" s="167"/>
      <c r="V119" s="268"/>
      <c r="W119" s="268"/>
      <c r="X119" s="268"/>
      <c r="Y119" s="268"/>
      <c r="Z119" s="268"/>
      <c r="AA119" s="268"/>
      <c r="AB119" s="268"/>
      <c r="AC119" s="268"/>
      <c r="AD119" s="268"/>
      <c r="AE119" s="268"/>
      <c r="AF119" s="268"/>
      <c r="AG119" s="268"/>
      <c r="AH119" s="268"/>
      <c r="AI119" s="268"/>
      <c r="AJ119" s="268"/>
      <c r="AK119" s="268"/>
      <c r="AL119" s="268"/>
      <c r="AM119" s="268"/>
      <c r="AN119" s="268"/>
      <c r="AO119" s="268"/>
      <c r="AP119" s="268"/>
      <c r="AQ119" s="268"/>
      <c r="AR119" s="268"/>
      <c r="AS119" s="268"/>
      <c r="AT119" s="268"/>
      <c r="AU119" s="268"/>
      <c r="AV119" s="268"/>
      <c r="AW119" s="268"/>
      <c r="AX119" s="268"/>
      <c r="AY119" s="268"/>
      <c r="AZ119" s="268"/>
      <c r="BA119" s="268"/>
      <c r="BB119" s="268"/>
      <c r="BC119" s="268"/>
      <c r="BD119" s="268"/>
      <c r="BE119" s="268"/>
      <c r="BF119" s="268"/>
      <c r="BG119" s="268"/>
      <c r="BH119" s="167"/>
      <c r="BI119" s="167"/>
      <c r="BJ119" s="167"/>
      <c r="BK119" s="167"/>
      <c r="BL119" s="167"/>
      <c r="BM119" s="167"/>
      <c r="BN119" s="167"/>
      <c r="BO119" s="167"/>
      <c r="BP119" s="167"/>
      <c r="BQ119" s="167"/>
      <c r="BR119" s="167"/>
      <c r="BS119" s="167"/>
      <c r="BT119" s="167"/>
      <c r="BU119" s="167"/>
      <c r="BV119" s="167"/>
      <c r="BW119" s="167"/>
      <c r="BX119" s="167"/>
      <c r="BY119" s="167"/>
      <c r="BZ119" s="167"/>
      <c r="CA119" s="167"/>
      <c r="CB119" s="167"/>
      <c r="CC119" s="167"/>
      <c r="CD119" s="167"/>
      <c r="CE119" s="167"/>
      <c r="CF119" s="167"/>
      <c r="CG119" s="167"/>
      <c r="CH119" s="167"/>
      <c r="CI119" s="167"/>
      <c r="CJ119" s="167"/>
      <c r="CK119" s="167"/>
      <c r="CL119" s="167"/>
      <c r="CM119" s="167"/>
      <c r="CN119" s="167"/>
      <c r="CO119" s="167"/>
      <c r="CP119" s="167"/>
      <c r="CQ119" s="167"/>
      <c r="CR119" s="167"/>
      <c r="CS119" s="167"/>
      <c r="CT119" s="167"/>
      <c r="CU119" s="167"/>
      <c r="CV119" s="167"/>
      <c r="CW119" s="167"/>
      <c r="CX119" s="167"/>
      <c r="CY119" s="167"/>
      <c r="CZ119" s="167"/>
      <c r="DA119" s="167"/>
      <c r="DB119" s="167"/>
      <c r="DC119" s="167"/>
      <c r="DD119" s="167"/>
      <c r="DE119" s="167"/>
      <c r="DF119" s="167"/>
      <c r="DG119" s="167"/>
      <c r="DH119" s="167"/>
      <c r="DI119" s="167"/>
      <c r="DJ119" s="167"/>
      <c r="DK119" s="167"/>
      <c r="DL119" s="167"/>
      <c r="DM119" s="167"/>
      <c r="DN119" s="167"/>
      <c r="DO119" s="167"/>
      <c r="DP119" s="167"/>
      <c r="DQ119" s="167"/>
      <c r="DR119" s="167"/>
      <c r="DS119" s="167"/>
      <c r="DT119" s="167"/>
      <c r="DU119" s="167"/>
      <c r="DV119" s="167"/>
      <c r="DW119" s="167"/>
      <c r="DX119" s="167"/>
      <c r="DY119" s="167"/>
      <c r="DZ119" s="167"/>
      <c r="EA119" s="167"/>
      <c r="EB119" s="167"/>
      <c r="EC119" s="167"/>
      <c r="ED119" s="167"/>
      <c r="EE119" s="167"/>
      <c r="EF119" s="167"/>
      <c r="EG119" s="167"/>
      <c r="EH119" s="167"/>
      <c r="EI119" s="167"/>
      <c r="EJ119" s="167"/>
      <c r="EK119" s="167"/>
      <c r="EL119" s="167"/>
      <c r="EM119" s="167"/>
      <c r="EN119" s="167"/>
      <c r="EO119" s="167"/>
      <c r="EP119" s="167"/>
      <c r="EQ119" s="167"/>
      <c r="ER119" s="167"/>
      <c r="ES119" s="167"/>
      <c r="ET119" s="167"/>
      <c r="EU119" s="167"/>
      <c r="EV119" s="167"/>
      <c r="EW119" s="167"/>
      <c r="EX119" s="167"/>
      <c r="EY119" s="167"/>
      <c r="EZ119" s="167"/>
      <c r="FA119" s="167"/>
      <c r="FB119" s="167"/>
      <c r="FC119" s="167"/>
      <c r="FD119" s="167"/>
      <c r="FE119" s="167"/>
      <c r="FF119" s="167"/>
      <c r="FG119" s="167"/>
      <c r="FH119" s="167"/>
      <c r="FI119" s="167"/>
      <c r="FJ119" s="167"/>
      <c r="FK119" s="167"/>
      <c r="FL119" s="167"/>
      <c r="FM119" s="167"/>
      <c r="FN119" s="167"/>
      <c r="FO119" s="167"/>
      <c r="FP119" s="167"/>
      <c r="FQ119" s="167"/>
      <c r="FR119" s="167"/>
      <c r="FS119" s="167"/>
      <c r="FT119" s="167"/>
      <c r="FU119" s="167"/>
      <c r="FV119" s="167"/>
      <c r="FW119" s="167"/>
      <c r="FX119" s="167"/>
      <c r="FY119" s="167"/>
      <c r="FZ119" s="167"/>
      <c r="GA119" s="167"/>
      <c r="GB119" s="167"/>
      <c r="GC119" s="167"/>
      <c r="GD119" s="167"/>
      <c r="GE119" s="167"/>
      <c r="GF119" s="167"/>
      <c r="GG119" s="167"/>
      <c r="GH119" s="167"/>
      <c r="GI119" s="167"/>
      <c r="GJ119" s="167"/>
      <c r="GK119" s="167"/>
      <c r="GL119" s="167"/>
      <c r="GM119" s="167"/>
      <c r="GN119" s="167"/>
      <c r="GO119" s="167"/>
      <c r="GP119" s="167"/>
      <c r="GQ119" s="167"/>
      <c r="GR119" s="167"/>
      <c r="GS119" s="167"/>
      <c r="GT119" s="167"/>
      <c r="GU119" s="167"/>
      <c r="GV119" s="167"/>
      <c r="GW119" s="167"/>
      <c r="GX119" s="167"/>
      <c r="GY119" s="167"/>
      <c r="GZ119" s="167"/>
      <c r="HA119" s="167"/>
      <c r="HB119" s="167"/>
      <c r="HC119" s="167"/>
      <c r="HD119" s="167"/>
      <c r="HE119" s="167"/>
      <c r="HF119" s="167"/>
      <c r="HG119" s="167"/>
      <c r="HH119" s="167"/>
      <c r="HI119" s="167"/>
      <c r="HJ119" s="167"/>
      <c r="HK119" s="167"/>
      <c r="HL119" s="167"/>
      <c r="HM119" s="167"/>
      <c r="HN119" s="167"/>
      <c r="HO119" s="167"/>
      <c r="HP119" s="167"/>
      <c r="HQ119" s="167"/>
      <c r="HR119" s="167"/>
      <c r="HS119" s="167"/>
      <c r="HT119" s="167"/>
      <c r="HU119" s="167"/>
      <c r="HV119" s="167"/>
      <c r="HW119" s="167"/>
      <c r="HX119" s="167"/>
      <c r="HY119" s="167"/>
      <c r="HZ119" s="167"/>
      <c r="IA119" s="167"/>
      <c r="IB119" s="167"/>
      <c r="IC119" s="167"/>
      <c r="ID119" s="167"/>
      <c r="IE119" s="167"/>
      <c r="IF119" s="167"/>
      <c r="IG119" s="167"/>
      <c r="IH119" s="167"/>
      <c r="II119" s="167"/>
      <c r="IJ119" s="167"/>
      <c r="IK119" s="167"/>
      <c r="IL119" s="167"/>
      <c r="IM119" s="167"/>
      <c r="IN119" s="167"/>
      <c r="IO119" s="167"/>
      <c r="IP119" s="167"/>
      <c r="IQ119" s="167"/>
      <c r="IR119" s="167"/>
      <c r="IS119" s="167"/>
      <c r="IT119" s="167"/>
      <c r="IU119" s="167"/>
      <c r="IV119" s="167"/>
    </row>
    <row r="120" spans="1:256">
      <c r="A120" s="10">
        <v>1</v>
      </c>
      <c r="B120" s="11" t="s">
        <v>175</v>
      </c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</row>
    <row r="121" spans="1:256">
      <c r="A121" s="10">
        <v>2</v>
      </c>
      <c r="B121" s="11" t="s">
        <v>176</v>
      </c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</row>
    <row r="122" spans="1:256" ht="15.75">
      <c r="B122" s="11"/>
      <c r="C122" s="11"/>
      <c r="G122" s="22"/>
      <c r="H122" s="22"/>
      <c r="I122" s="22"/>
    </row>
    <row r="123" spans="1:256" ht="15.75">
      <c r="G123" s="22"/>
      <c r="H123" s="22"/>
      <c r="I123" s="22"/>
    </row>
    <row r="124" spans="1:256" ht="15.75">
      <c r="A124" s="22"/>
      <c r="B124" s="11"/>
      <c r="C124" s="11"/>
      <c r="G124" s="22"/>
      <c r="H124" s="22"/>
      <c r="I124" s="22"/>
    </row>
    <row r="125" spans="1:256" ht="15.75">
      <c r="A125" s="22"/>
      <c r="B125" s="11"/>
      <c r="C125" s="11"/>
      <c r="G125" s="22"/>
      <c r="H125" s="22"/>
      <c r="I125" s="22"/>
    </row>
    <row r="126" spans="1:256" ht="15.75">
      <c r="A126" s="22"/>
      <c r="B126" s="11"/>
      <c r="C126" s="11"/>
      <c r="G126" s="22"/>
      <c r="H126" s="22"/>
      <c r="I126" s="22"/>
    </row>
    <row r="127" spans="1:256" ht="15.75">
      <c r="A127" s="22"/>
      <c r="B127" s="11"/>
      <c r="C127" s="11"/>
      <c r="G127" s="22"/>
      <c r="H127" s="22"/>
    </row>
    <row r="128" spans="1:256" ht="15.75">
      <c r="A128" s="22"/>
      <c r="G128" s="22"/>
      <c r="H128" s="22"/>
    </row>
    <row r="129" spans="7:8" ht="15.75">
      <c r="G129" s="22"/>
      <c r="H129" s="22"/>
    </row>
    <row r="130" spans="7:8" ht="15.75">
      <c r="G130" s="22"/>
      <c r="H130" s="22"/>
    </row>
    <row r="131" spans="7:8" ht="15.75">
      <c r="G131" s="22"/>
      <c r="H131" s="22"/>
    </row>
    <row r="132" spans="7:8" ht="15.75">
      <c r="G132" s="22"/>
      <c r="H132" s="22"/>
    </row>
  </sheetData>
  <pageMargins left="0.65" right="0.35" top="0.75" bottom="0.5" header="0.25" footer="0.25"/>
  <pageSetup scale="39" orientation="landscape" r:id="rId1"/>
  <headerFooter alignWithMargins="0">
    <oddHeader>&amp;L&amp;12GENCO&amp;RCONFIDENTIAL</oddHeader>
    <oddFooter>&amp;L&amp;T, &amp;D&amp;C&amp;F&amp;RPage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W109"/>
  <sheetViews>
    <sheetView zoomScale="75" zoomScaleNormal="75" workbookViewId="0"/>
  </sheetViews>
  <sheetFormatPr defaultColWidth="15.7109375" defaultRowHeight="12.75"/>
  <cols>
    <col min="1" max="1" width="17.85546875" style="10" customWidth="1"/>
    <col min="2" max="16384" width="15.7109375" style="10"/>
  </cols>
  <sheetData>
    <row r="2" spans="1:13" ht="20.25">
      <c r="A2" s="14" t="s">
        <v>66</v>
      </c>
      <c r="B2" s="15"/>
      <c r="C2" s="15"/>
    </row>
    <row r="3" spans="1:13" ht="20.25">
      <c r="A3" s="153"/>
      <c r="B3" s="4"/>
      <c r="C3" s="4"/>
    </row>
    <row r="4" spans="1:13" ht="20.25">
      <c r="A4" s="431" t="s">
        <v>51</v>
      </c>
      <c r="B4" s="431"/>
      <c r="C4" s="431"/>
      <c r="D4" s="431"/>
      <c r="E4" s="431"/>
      <c r="F4" s="431"/>
      <c r="G4" s="431" t="s">
        <v>52</v>
      </c>
      <c r="H4" s="431"/>
      <c r="I4" s="431"/>
      <c r="J4" s="431"/>
      <c r="K4" s="431"/>
      <c r="L4" s="431"/>
      <c r="M4" s="431"/>
    </row>
    <row r="69" spans="1:23">
      <c r="A69" s="269" t="s">
        <v>3</v>
      </c>
      <c r="B69" s="173"/>
    </row>
    <row r="70" spans="1:23">
      <c r="A70" s="1" t="s">
        <v>65</v>
      </c>
    </row>
    <row r="71" spans="1:23" ht="15.75">
      <c r="A71" s="22" t="s">
        <v>61</v>
      </c>
      <c r="B71" s="182">
        <f>Summary!$C$4</f>
        <v>36724</v>
      </c>
      <c r="C71" s="182">
        <v>36717</v>
      </c>
      <c r="D71" s="182">
        <v>36710</v>
      </c>
      <c r="E71" s="182">
        <v>36703</v>
      </c>
      <c r="F71" s="182">
        <v>36696</v>
      </c>
      <c r="G71" s="182">
        <v>36689</v>
      </c>
      <c r="H71" s="182">
        <v>36682</v>
      </c>
      <c r="I71" s="182">
        <v>36675</v>
      </c>
      <c r="J71" s="182">
        <v>36668</v>
      </c>
      <c r="K71" s="182">
        <v>36661</v>
      </c>
      <c r="L71" s="182">
        <v>36654</v>
      </c>
      <c r="M71" s="182">
        <v>36647</v>
      </c>
      <c r="N71" s="182">
        <v>36640</v>
      </c>
      <c r="O71" s="182">
        <v>36633</v>
      </c>
      <c r="P71" s="182"/>
      <c r="Q71" s="182"/>
      <c r="R71" s="182"/>
      <c r="S71" s="182"/>
      <c r="T71" s="182"/>
      <c r="U71" s="182"/>
      <c r="V71" s="182"/>
      <c r="W71" s="182"/>
    </row>
    <row r="72" spans="1:23" ht="15.75">
      <c r="A72" s="22">
        <v>2000</v>
      </c>
      <c r="B72" s="183">
        <f>Brownsville!C6</f>
        <v>5.8006413512354094</v>
      </c>
      <c r="C72" s="183">
        <v>6.7600309326474219</v>
      </c>
      <c r="D72" s="183">
        <v>9.4431182443503676</v>
      </c>
      <c r="E72" s="183">
        <v>9.3906234512817246</v>
      </c>
      <c r="F72" s="183">
        <v>10.740153461397195</v>
      </c>
      <c r="G72" s="183">
        <v>12.220945789601638</v>
      </c>
      <c r="H72" s="183">
        <v>14.131785378969273</v>
      </c>
      <c r="I72" s="183">
        <v>15.333167405956006</v>
      </c>
      <c r="J72" s="183">
        <v>12.867376427981775</v>
      </c>
      <c r="K72" s="183">
        <v>11.092679165758334</v>
      </c>
      <c r="L72" s="183">
        <v>10.261896153656346</v>
      </c>
      <c r="M72" s="183">
        <v>8.9075618144106503</v>
      </c>
      <c r="N72" s="183">
        <v>9.5096705795471106</v>
      </c>
      <c r="O72" s="183">
        <v>9.0522939418220574</v>
      </c>
      <c r="P72" s="183"/>
      <c r="Q72" s="183"/>
      <c r="R72" s="183"/>
      <c r="S72" s="183"/>
      <c r="T72" s="183"/>
      <c r="U72" s="183"/>
      <c r="V72" s="183"/>
      <c r="W72" s="183"/>
    </row>
    <row r="73" spans="1:23" ht="15.75">
      <c r="A73" s="22">
        <v>2001</v>
      </c>
      <c r="B73" s="183">
        <f>Brownsville!D6</f>
        <v>6.9578067579820084</v>
      </c>
      <c r="C73" s="183">
        <v>7.0999101502224287</v>
      </c>
      <c r="D73" s="183">
        <v>7.5316789971737155</v>
      </c>
      <c r="E73" s="183">
        <v>7.363802399747823</v>
      </c>
      <c r="F73" s="183">
        <v>7.6779916077314345</v>
      </c>
      <c r="G73" s="183">
        <v>8.2400979123254832</v>
      </c>
      <c r="H73" s="183">
        <v>8.6767973601842172</v>
      </c>
      <c r="I73" s="183">
        <v>8.6188167363720503</v>
      </c>
      <c r="J73" s="183">
        <v>7.9863746196465897</v>
      </c>
      <c r="K73" s="183">
        <v>7.6532328363079829</v>
      </c>
      <c r="L73" s="183">
        <v>7.2054727925628503</v>
      </c>
      <c r="M73" s="183">
        <v>7.1840474038475106</v>
      </c>
      <c r="N73" s="183">
        <v>7.2107717359660457</v>
      </c>
      <c r="O73" s="183">
        <v>7.2092986376749035</v>
      </c>
      <c r="P73" s="183"/>
      <c r="Q73" s="183"/>
      <c r="R73" s="183"/>
      <c r="S73" s="183"/>
      <c r="T73" s="183"/>
      <c r="U73" s="183"/>
      <c r="V73" s="183"/>
      <c r="W73" s="183"/>
    </row>
    <row r="74" spans="1:23" ht="15.75">
      <c r="A74" s="22">
        <v>2002</v>
      </c>
      <c r="B74" s="183">
        <f>Brownsville!E6</f>
        <v>5.4452586770808056</v>
      </c>
      <c r="C74" s="183">
        <v>5.4955489682750214</v>
      </c>
      <c r="D74" s="183">
        <v>5.9403046286968664</v>
      </c>
      <c r="E74" s="183">
        <v>5.7998484763832119</v>
      </c>
      <c r="F74" s="183">
        <v>5.7264785114401988</v>
      </c>
      <c r="G74" s="183">
        <v>6.1246754757395196</v>
      </c>
      <c r="H74" s="183">
        <v>6.3478082665387907</v>
      </c>
      <c r="I74" s="183">
        <v>6.2549864707509029</v>
      </c>
      <c r="J74" s="183">
        <v>6.2594367412735732</v>
      </c>
      <c r="K74" s="183">
        <v>6.1140715106243029</v>
      </c>
      <c r="L74" s="183">
        <v>5.8311326799135319</v>
      </c>
      <c r="M74" s="183">
        <v>5.7295722684754722</v>
      </c>
      <c r="N74" s="183">
        <v>5.7445069629412471</v>
      </c>
      <c r="O74" s="183">
        <v>5.725616210069294</v>
      </c>
      <c r="P74" s="183"/>
      <c r="Q74" s="183"/>
      <c r="R74" s="183"/>
      <c r="S74" s="183"/>
      <c r="T74" s="183"/>
      <c r="U74" s="183"/>
      <c r="V74" s="183"/>
      <c r="W74" s="183"/>
    </row>
    <row r="76" spans="1:23">
      <c r="A76" s="269" t="s">
        <v>4</v>
      </c>
      <c r="B76" s="173"/>
      <c r="C76" s="173"/>
      <c r="D76" s="173"/>
      <c r="E76" s="173"/>
      <c r="F76" s="173"/>
      <c r="G76" s="173"/>
      <c r="H76" s="173"/>
      <c r="I76" s="173"/>
      <c r="J76" s="173"/>
      <c r="K76" s="173"/>
      <c r="L76" s="173"/>
      <c r="M76" s="173"/>
      <c r="N76" s="173"/>
      <c r="O76" s="173"/>
      <c r="P76" s="173"/>
      <c r="Q76" s="173"/>
      <c r="R76" s="173"/>
      <c r="S76" s="173"/>
      <c r="T76" s="173"/>
      <c r="U76" s="173"/>
      <c r="V76" s="173"/>
      <c r="W76" s="173"/>
    </row>
    <row r="77" spans="1:23">
      <c r="A77" s="1" t="s">
        <v>65</v>
      </c>
    </row>
    <row r="78" spans="1:23" ht="15.75">
      <c r="A78" s="22" t="s">
        <v>61</v>
      </c>
      <c r="B78" s="182">
        <f>Summary!$C$4</f>
        <v>36724</v>
      </c>
      <c r="C78" s="182">
        <v>36717</v>
      </c>
      <c r="D78" s="182">
        <v>36710</v>
      </c>
      <c r="E78" s="182">
        <v>36703</v>
      </c>
      <c r="F78" s="182">
        <v>36696</v>
      </c>
      <c r="G78" s="182">
        <v>36689</v>
      </c>
      <c r="H78" s="182">
        <v>36682</v>
      </c>
      <c r="I78" s="182">
        <v>36675</v>
      </c>
      <c r="J78" s="182">
        <v>36668</v>
      </c>
      <c r="K78" s="182">
        <v>36661</v>
      </c>
      <c r="L78" s="182">
        <v>36654</v>
      </c>
      <c r="M78" s="182">
        <v>36647</v>
      </c>
      <c r="N78" s="182">
        <v>36640</v>
      </c>
      <c r="O78" s="182">
        <v>36633</v>
      </c>
      <c r="P78" s="182"/>
      <c r="Q78" s="182"/>
      <c r="R78" s="182"/>
      <c r="S78" s="182"/>
      <c r="T78" s="182"/>
      <c r="U78" s="182"/>
      <c r="V78" s="182"/>
      <c r="W78" s="182"/>
    </row>
    <row r="79" spans="1:23" ht="15.75">
      <c r="A79" s="22">
        <v>2000</v>
      </c>
      <c r="B79" s="183">
        <f>Caledonia!C6</f>
        <v>5.9235371678144908</v>
      </c>
      <c r="C79" s="183">
        <v>7.2307985027410728</v>
      </c>
      <c r="D79" s="183">
        <v>9.7413619571389436</v>
      </c>
      <c r="E79" s="183">
        <v>9.8457604235174916</v>
      </c>
      <c r="F79" s="183">
        <v>11.122998273908639</v>
      </c>
      <c r="G79" s="183">
        <v>12.547386992278458</v>
      </c>
      <c r="H79" s="183">
        <v>14.269711017045958</v>
      </c>
      <c r="I79" s="183">
        <v>15.33798761162349</v>
      </c>
      <c r="J79" s="183">
        <v>12.696970911258315</v>
      </c>
      <c r="K79" s="183">
        <v>10.927975537094682</v>
      </c>
      <c r="L79" s="183">
        <v>9.8089540622641067</v>
      </c>
      <c r="M79" s="183">
        <v>8.5458874948083352</v>
      </c>
      <c r="N79" s="183">
        <v>9.1092684504228423</v>
      </c>
      <c r="O79" s="183">
        <v>8.6656877402369084</v>
      </c>
      <c r="P79" s="183"/>
      <c r="Q79" s="183"/>
      <c r="R79" s="183"/>
      <c r="S79" s="183"/>
      <c r="T79" s="183"/>
      <c r="U79" s="183"/>
      <c r="V79" s="183"/>
      <c r="W79" s="183"/>
    </row>
    <row r="80" spans="1:23" ht="15.75">
      <c r="A80" s="22">
        <v>2001</v>
      </c>
      <c r="B80" s="183">
        <f>Caledonia!D6</f>
        <v>6.6106604234080804</v>
      </c>
      <c r="C80" s="183">
        <v>6.7523100959992659</v>
      </c>
      <c r="D80" s="183">
        <v>7.1708145170995685</v>
      </c>
      <c r="E80" s="183">
        <v>7.0122039634403821</v>
      </c>
      <c r="F80" s="183">
        <v>7.3025556827963714</v>
      </c>
      <c r="G80" s="183">
        <v>7.8504517087197003</v>
      </c>
      <c r="H80" s="183">
        <v>8.3122904547780703</v>
      </c>
      <c r="I80" s="183">
        <v>8.253630577829016</v>
      </c>
      <c r="J80" s="183">
        <v>7.6493570394325996</v>
      </c>
      <c r="K80" s="183">
        <v>7.3307047115925323</v>
      </c>
      <c r="L80" s="183">
        <v>6.8613279436853247</v>
      </c>
      <c r="M80" s="183">
        <v>6.8751947044635546</v>
      </c>
      <c r="N80" s="183">
        <v>6.9016890969477531</v>
      </c>
      <c r="O80" s="183">
        <v>6.9019984283683931</v>
      </c>
      <c r="P80" s="183"/>
      <c r="Q80" s="183"/>
      <c r="R80" s="183"/>
      <c r="S80" s="183"/>
      <c r="T80" s="183"/>
      <c r="U80" s="183"/>
      <c r="V80" s="183"/>
      <c r="W80" s="183"/>
    </row>
    <row r="81" spans="1:23" ht="15.75">
      <c r="A81" s="22">
        <v>2002</v>
      </c>
      <c r="B81" s="183">
        <f>Caledonia!E6</f>
        <v>5.1768475542567733</v>
      </c>
      <c r="C81" s="183">
        <v>5.2300859835547451</v>
      </c>
      <c r="D81" s="183">
        <v>5.6611995143923846</v>
      </c>
      <c r="E81" s="183">
        <v>5.5229245772664806</v>
      </c>
      <c r="F81" s="183">
        <v>5.4416993986312887</v>
      </c>
      <c r="G81" s="183">
        <v>5.8247919642277015</v>
      </c>
      <c r="H81" s="183">
        <v>6.0676809186706588</v>
      </c>
      <c r="I81" s="183">
        <v>5.9858328980154853</v>
      </c>
      <c r="J81" s="183">
        <v>5.9833797898945651</v>
      </c>
      <c r="K81" s="183">
        <v>5.8462047507292594</v>
      </c>
      <c r="L81" s="183">
        <v>5.543851607261213</v>
      </c>
      <c r="M81" s="183">
        <v>5.4723081695688895</v>
      </c>
      <c r="N81" s="183">
        <v>5.4873914529788834</v>
      </c>
      <c r="O81" s="183">
        <v>5.4704732742964444</v>
      </c>
      <c r="P81" s="183"/>
      <c r="Q81" s="183"/>
      <c r="R81" s="183"/>
      <c r="S81" s="183"/>
      <c r="T81" s="183"/>
      <c r="U81" s="183"/>
      <c r="V81" s="183"/>
      <c r="W81" s="183"/>
    </row>
    <row r="83" spans="1:23">
      <c r="A83" s="269" t="s">
        <v>5</v>
      </c>
      <c r="B83" s="173"/>
      <c r="C83" s="173"/>
      <c r="D83" s="173"/>
      <c r="E83" s="173"/>
      <c r="F83" s="173"/>
      <c r="G83" s="173"/>
      <c r="H83" s="173"/>
      <c r="I83" s="173"/>
      <c r="J83" s="173"/>
      <c r="K83" s="173"/>
      <c r="L83" s="173"/>
      <c r="M83" s="173"/>
      <c r="N83" s="173"/>
      <c r="O83" s="173"/>
      <c r="P83" s="173"/>
      <c r="Q83" s="173"/>
      <c r="R83" s="173"/>
      <c r="S83" s="173"/>
      <c r="T83" s="173"/>
      <c r="U83" s="173"/>
      <c r="V83" s="173"/>
      <c r="W83" s="173"/>
    </row>
    <row r="84" spans="1:23">
      <c r="A84" s="1" t="s">
        <v>65</v>
      </c>
    </row>
    <row r="85" spans="1:23" ht="15.75">
      <c r="A85" s="181" t="s">
        <v>61</v>
      </c>
      <c r="B85" s="182">
        <f>Summary!$C$4</f>
        <v>36724</v>
      </c>
      <c r="C85" s="182">
        <v>36717</v>
      </c>
      <c r="D85" s="182">
        <v>36710</v>
      </c>
      <c r="E85" s="182">
        <v>36703</v>
      </c>
      <c r="F85" s="182">
        <v>36696</v>
      </c>
      <c r="G85" s="182">
        <v>36689</v>
      </c>
      <c r="H85" s="182">
        <v>36682</v>
      </c>
      <c r="I85" s="182">
        <v>36675</v>
      </c>
      <c r="J85" s="182">
        <v>36668</v>
      </c>
      <c r="K85" s="182">
        <v>36661</v>
      </c>
      <c r="L85" s="182">
        <v>36654</v>
      </c>
      <c r="M85" s="182">
        <v>36647</v>
      </c>
      <c r="N85" s="182">
        <v>36640</v>
      </c>
      <c r="O85" s="182">
        <v>36633</v>
      </c>
      <c r="P85" s="182"/>
      <c r="Q85" s="182"/>
      <c r="R85" s="182"/>
      <c r="S85" s="182"/>
      <c r="T85" s="182"/>
      <c r="U85" s="182"/>
      <c r="V85" s="182"/>
      <c r="W85" s="182"/>
    </row>
    <row r="86" spans="1:23" ht="15.75">
      <c r="A86" s="181">
        <v>2000</v>
      </c>
      <c r="B86" s="183">
        <f>'New Albany'!C6</f>
        <v>5.3959571868430931</v>
      </c>
      <c r="C86" s="183">
        <v>6.2606175990021873</v>
      </c>
      <c r="D86" s="183">
        <v>8.7274445120320898</v>
      </c>
      <c r="E86" s="183">
        <v>8.8248797330083821</v>
      </c>
      <c r="F86" s="183">
        <v>10.05758321274252</v>
      </c>
      <c r="G86" s="183">
        <v>11.438109313831978</v>
      </c>
      <c r="H86" s="183">
        <v>13.171544536497636</v>
      </c>
      <c r="I86" s="183">
        <v>14.358022153110792</v>
      </c>
      <c r="J86" s="183">
        <v>11.851942559285739</v>
      </c>
      <c r="K86" s="183">
        <v>10.325186218236475</v>
      </c>
      <c r="L86" s="183">
        <v>9.4212847996127582</v>
      </c>
      <c r="M86" s="183">
        <v>8.232334505697942</v>
      </c>
      <c r="N86" s="183">
        <v>8.7832817152342084</v>
      </c>
      <c r="O86" s="183">
        <v>8.353060588834909</v>
      </c>
      <c r="P86" s="183"/>
      <c r="Q86" s="183"/>
      <c r="R86" s="183"/>
      <c r="S86" s="183"/>
      <c r="T86" s="183"/>
      <c r="U86" s="183"/>
      <c r="V86" s="183"/>
      <c r="W86" s="183"/>
    </row>
    <row r="87" spans="1:23" ht="15.75">
      <c r="A87" s="181">
        <v>2001</v>
      </c>
      <c r="B87" s="183">
        <f>'New Albany'!D6</f>
        <v>6.2902725030333935</v>
      </c>
      <c r="C87" s="183">
        <v>6.4306239547302591</v>
      </c>
      <c r="D87" s="183">
        <v>6.8331294611969993</v>
      </c>
      <c r="E87" s="183">
        <v>6.6753258246158254</v>
      </c>
      <c r="F87" s="183">
        <v>6.9686619690633487</v>
      </c>
      <c r="G87" s="183">
        <v>7.5119413326359616</v>
      </c>
      <c r="H87" s="183">
        <v>8.0172495225766607</v>
      </c>
      <c r="I87" s="183">
        <v>7.9620967498528339</v>
      </c>
      <c r="J87" s="183">
        <v>7.3753952671497611</v>
      </c>
      <c r="K87" s="183">
        <v>7.0737817806098304</v>
      </c>
      <c r="L87" s="183">
        <v>6.5851780501706498</v>
      </c>
      <c r="M87" s="183">
        <v>6.6375051629894326</v>
      </c>
      <c r="N87" s="183">
        <v>6.6636765760410945</v>
      </c>
      <c r="O87" s="183">
        <v>6.663489780050023</v>
      </c>
      <c r="P87" s="183"/>
      <c r="Q87" s="183"/>
      <c r="R87" s="183"/>
      <c r="S87" s="183"/>
      <c r="T87" s="183"/>
      <c r="U87" s="183"/>
      <c r="V87" s="183"/>
      <c r="W87" s="183"/>
    </row>
    <row r="88" spans="1:23" ht="15.75">
      <c r="A88" s="181">
        <v>2002</v>
      </c>
      <c r="B88" s="183">
        <f>'New Albany'!E6</f>
        <v>4.9284138502463319</v>
      </c>
      <c r="C88" s="183">
        <v>4.9891203966103443</v>
      </c>
      <c r="D88" s="183">
        <v>5.4054022436701858</v>
      </c>
      <c r="E88" s="183">
        <v>5.2674513315371048</v>
      </c>
      <c r="F88" s="183">
        <v>5.1993915171838347</v>
      </c>
      <c r="G88" s="183">
        <v>5.5755928632074223</v>
      </c>
      <c r="H88" s="183">
        <v>5.8503731314402687</v>
      </c>
      <c r="I88" s="183">
        <v>5.7692836104652585</v>
      </c>
      <c r="J88" s="183">
        <v>5.7769083915981199</v>
      </c>
      <c r="K88" s="183">
        <v>5.6487685377770296</v>
      </c>
      <c r="L88" s="183">
        <v>5.3290944785652794</v>
      </c>
      <c r="M88" s="183">
        <v>5.2896940261156224</v>
      </c>
      <c r="N88" s="183">
        <v>5.3048171662952734</v>
      </c>
      <c r="O88" s="183">
        <v>5.2873399602246041</v>
      </c>
      <c r="P88" s="183"/>
      <c r="Q88" s="183"/>
      <c r="R88" s="183"/>
      <c r="S88" s="183"/>
      <c r="T88" s="183"/>
      <c r="U88" s="183"/>
      <c r="V88" s="183"/>
      <c r="W88" s="183"/>
    </row>
    <row r="90" spans="1:23">
      <c r="A90" s="269" t="s">
        <v>34</v>
      </c>
      <c r="B90" s="173"/>
      <c r="C90" s="173"/>
      <c r="D90" s="173"/>
      <c r="E90" s="173"/>
      <c r="F90" s="173"/>
    </row>
    <row r="91" spans="1:23">
      <c r="A91" s="1" t="s">
        <v>65</v>
      </c>
    </row>
    <row r="92" spans="1:23" ht="15.75">
      <c r="A92" s="22" t="s">
        <v>61</v>
      </c>
      <c r="B92" s="182">
        <f>Summary!$C$4</f>
        <v>36724</v>
      </c>
      <c r="C92" s="182">
        <v>36717</v>
      </c>
      <c r="D92" s="182">
        <v>36710</v>
      </c>
      <c r="E92" s="182">
        <v>36703</v>
      </c>
      <c r="F92" s="182">
        <v>36696</v>
      </c>
      <c r="G92" s="182">
        <v>36689</v>
      </c>
      <c r="H92" s="182">
        <v>36682</v>
      </c>
      <c r="I92" s="182">
        <v>36675</v>
      </c>
      <c r="J92" s="182">
        <v>36668</v>
      </c>
      <c r="K92" s="182">
        <v>36661</v>
      </c>
      <c r="L92" s="182">
        <v>36654</v>
      </c>
      <c r="M92" s="182">
        <v>36647</v>
      </c>
      <c r="N92" s="182">
        <v>36640</v>
      </c>
      <c r="O92" s="182">
        <v>36633</v>
      </c>
      <c r="P92" s="182"/>
      <c r="Q92" s="182"/>
      <c r="R92" s="182"/>
      <c r="S92" s="182"/>
      <c r="T92" s="182"/>
      <c r="U92" s="182"/>
      <c r="V92" s="182"/>
      <c r="W92" s="182"/>
    </row>
    <row r="93" spans="1:23" ht="15.75">
      <c r="A93" s="22">
        <v>2000</v>
      </c>
      <c r="B93" s="183">
        <f>Gleason!C6</f>
        <v>9.5221680324631919</v>
      </c>
      <c r="C93" s="183">
        <v>11.343615199714499</v>
      </c>
      <c r="D93" s="183">
        <v>16.040678982287432</v>
      </c>
      <c r="E93" s="183">
        <v>16.020105043420052</v>
      </c>
      <c r="F93" s="183">
        <v>18.230121170124022</v>
      </c>
      <c r="G93" s="183">
        <v>20.433376908327567</v>
      </c>
      <c r="H93" s="183">
        <v>23.179414778407363</v>
      </c>
      <c r="I93" s="183">
        <v>24.040091299033289</v>
      </c>
      <c r="J93" s="183">
        <v>20.259714523220779</v>
      </c>
      <c r="K93" s="183">
        <v>17.643376426922313</v>
      </c>
      <c r="L93" s="183">
        <v>16.609255439668846</v>
      </c>
      <c r="M93" s="183">
        <v>14.639569576084959</v>
      </c>
      <c r="N93" s="183">
        <v>15.579844035932394</v>
      </c>
      <c r="O93" s="183">
        <v>14.88468909159957</v>
      </c>
      <c r="P93" s="183"/>
      <c r="Q93" s="183"/>
      <c r="R93" s="183"/>
      <c r="S93" s="183"/>
      <c r="T93" s="183"/>
      <c r="U93" s="183"/>
      <c r="V93" s="183"/>
      <c r="W93" s="183"/>
    </row>
    <row r="94" spans="1:23" ht="15.75">
      <c r="A94" s="22">
        <v>2001</v>
      </c>
      <c r="B94" s="183">
        <f>Gleason!D6</f>
        <v>7.4124917330525628</v>
      </c>
      <c r="C94" s="183">
        <v>7.5505748612418664</v>
      </c>
      <c r="D94" s="183">
        <v>7.9918543207794501</v>
      </c>
      <c r="E94" s="183">
        <v>7.8218053488497423</v>
      </c>
      <c r="F94" s="183">
        <v>8.1445784606413003</v>
      </c>
      <c r="G94" s="183">
        <v>8.7181548388686902</v>
      </c>
      <c r="H94" s="183">
        <v>9.0578048167870495</v>
      </c>
      <c r="I94" s="183">
        <v>7.0594807761027765</v>
      </c>
      <c r="J94" s="183">
        <v>6.8016217047249814</v>
      </c>
      <c r="K94" s="183">
        <v>6.5242009596919468</v>
      </c>
      <c r="L94" s="183">
        <v>6.0847671028614814</v>
      </c>
      <c r="M94" s="183">
        <v>6.0023109586561727</v>
      </c>
      <c r="N94" s="183">
        <v>6.0267832684193925</v>
      </c>
      <c r="O94" s="183">
        <v>6.0417124275991805</v>
      </c>
      <c r="P94" s="183"/>
      <c r="Q94" s="183"/>
      <c r="R94" s="183"/>
      <c r="S94" s="183"/>
      <c r="T94" s="183"/>
      <c r="U94" s="183"/>
      <c r="V94" s="183"/>
      <c r="W94" s="183"/>
    </row>
    <row r="95" spans="1:23" ht="15.75">
      <c r="A95" s="22">
        <v>2002</v>
      </c>
      <c r="B95" s="183">
        <f>Gleason!E6</f>
        <v>5.8219254679067216</v>
      </c>
      <c r="C95" s="183">
        <v>5.8611933505509981</v>
      </c>
      <c r="D95" s="183">
        <v>6.320685164609225</v>
      </c>
      <c r="E95" s="183">
        <v>6.1797302489333008</v>
      </c>
      <c r="F95" s="183">
        <v>6.1042460134484413</v>
      </c>
      <c r="G95" s="183">
        <v>6.5117691979282215</v>
      </c>
      <c r="H95" s="183">
        <v>6.6708280083264455</v>
      </c>
      <c r="I95" s="183">
        <v>4.9668941352007332</v>
      </c>
      <c r="J95" s="183">
        <v>4.974129288454999</v>
      </c>
      <c r="K95" s="183">
        <v>4.8878684052919903</v>
      </c>
      <c r="L95" s="183">
        <v>4.5606156973558081</v>
      </c>
      <c r="M95" s="183">
        <v>4.420327806163189</v>
      </c>
      <c r="N95" s="183">
        <v>4.4385520634175659</v>
      </c>
      <c r="O95" s="183">
        <v>4.4522081431737064</v>
      </c>
      <c r="P95" s="183"/>
      <c r="Q95" s="183"/>
      <c r="R95" s="183"/>
      <c r="S95" s="183"/>
      <c r="T95" s="183"/>
      <c r="U95" s="183"/>
      <c r="V95" s="183"/>
      <c r="W95" s="183"/>
    </row>
    <row r="96" spans="1:23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>
      <c r="A97" s="269" t="s">
        <v>6</v>
      </c>
      <c r="B97" s="177"/>
      <c r="C97" s="177"/>
      <c r="D97" s="177"/>
      <c r="E97" s="177"/>
      <c r="F97" s="177"/>
      <c r="G97" s="177"/>
      <c r="H97" s="177"/>
      <c r="I97" s="177"/>
      <c r="J97" s="177"/>
      <c r="K97" s="177"/>
      <c r="L97" s="177"/>
      <c r="M97" s="177"/>
      <c r="N97" s="177"/>
      <c r="O97" s="177"/>
      <c r="P97" s="177"/>
      <c r="Q97" s="177"/>
      <c r="R97" s="177"/>
      <c r="S97" s="177"/>
      <c r="T97" s="177"/>
      <c r="U97" s="177"/>
      <c r="V97" s="177"/>
      <c r="W97" s="177"/>
    </row>
    <row r="98" spans="1:23">
      <c r="A98" s="1" t="s">
        <v>65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ht="15.75">
      <c r="A99" s="22" t="s">
        <v>61</v>
      </c>
      <c r="B99" s="182">
        <f>Summary!$C$4</f>
        <v>36724</v>
      </c>
      <c r="C99" s="182">
        <v>36717</v>
      </c>
      <c r="D99" s="182">
        <v>36710</v>
      </c>
      <c r="E99" s="182">
        <v>36703</v>
      </c>
      <c r="F99" s="182">
        <v>36696</v>
      </c>
      <c r="G99" s="182">
        <v>36689</v>
      </c>
      <c r="H99" s="182">
        <v>36682</v>
      </c>
      <c r="I99" s="182">
        <v>36675</v>
      </c>
      <c r="J99" s="182">
        <v>36668</v>
      </c>
      <c r="K99" s="182">
        <v>36661</v>
      </c>
      <c r="L99" s="182">
        <v>36654</v>
      </c>
      <c r="M99" s="182">
        <v>36647</v>
      </c>
      <c r="N99" s="182">
        <v>36640</v>
      </c>
      <c r="O99" s="182">
        <v>36633</v>
      </c>
      <c r="P99" s="182"/>
      <c r="Q99" s="182"/>
      <c r="R99" s="182"/>
      <c r="S99" s="182"/>
      <c r="T99" s="182"/>
      <c r="U99" s="182"/>
      <c r="V99" s="182"/>
      <c r="W99" s="182"/>
    </row>
    <row r="100" spans="1:23" ht="15.75">
      <c r="A100" s="22">
        <v>2000</v>
      </c>
      <c r="B100" s="183">
        <f>Wheatland!C6</f>
        <v>6.4156572300448227</v>
      </c>
      <c r="C100" s="183">
        <v>9.1408551871901125</v>
      </c>
      <c r="D100" s="183">
        <v>12.451355067683593</v>
      </c>
      <c r="E100" s="183">
        <v>13.895651647032549</v>
      </c>
      <c r="F100" s="183">
        <v>16.443980831419545</v>
      </c>
      <c r="G100" s="183">
        <v>17.428972910509057</v>
      </c>
      <c r="H100" s="183">
        <v>20.226001949836526</v>
      </c>
      <c r="I100" s="183">
        <v>23.860104186037052</v>
      </c>
      <c r="J100" s="183">
        <v>20.421029319018231</v>
      </c>
      <c r="K100" s="183">
        <v>17.261968192531384</v>
      </c>
      <c r="L100" s="183">
        <v>16.534110256963999</v>
      </c>
      <c r="M100" s="183">
        <v>14.34635173427581</v>
      </c>
      <c r="N100" s="183">
        <v>15.019438890621794</v>
      </c>
      <c r="O100" s="183">
        <v>14.396113835782701</v>
      </c>
      <c r="P100" s="183"/>
      <c r="Q100" s="183"/>
      <c r="R100" s="183"/>
      <c r="S100" s="183"/>
      <c r="T100" s="183"/>
      <c r="U100" s="183"/>
      <c r="V100" s="183"/>
      <c r="W100" s="183"/>
    </row>
    <row r="101" spans="1:23" ht="15.75">
      <c r="A101" s="22">
        <v>2001</v>
      </c>
      <c r="B101" s="183">
        <f>Wheatland!D6</f>
        <v>6.5957323756907718</v>
      </c>
      <c r="C101" s="183">
        <v>7.1515253407699442</v>
      </c>
      <c r="D101" s="183">
        <v>7.9288439061790399</v>
      </c>
      <c r="E101" s="183">
        <v>7.4368555516451496</v>
      </c>
      <c r="F101" s="183">
        <v>7.7013975195013371</v>
      </c>
      <c r="G101" s="183">
        <v>8.1581422106798485</v>
      </c>
      <c r="H101" s="183">
        <v>8.4645647534415343</v>
      </c>
      <c r="I101" s="183">
        <v>7.7629531779679377</v>
      </c>
      <c r="J101" s="183">
        <v>7.483511139896013</v>
      </c>
      <c r="K101" s="183">
        <v>6.9368428398905726</v>
      </c>
      <c r="L101" s="183">
        <v>6.5541896415731173</v>
      </c>
      <c r="M101" s="183">
        <v>6.3768308944482248</v>
      </c>
      <c r="N101" s="183">
        <v>6.4341778482795942</v>
      </c>
      <c r="O101" s="183">
        <v>6.4979771179354051</v>
      </c>
      <c r="P101" s="183"/>
      <c r="Q101" s="183"/>
      <c r="R101" s="183"/>
      <c r="S101" s="183"/>
      <c r="T101" s="183"/>
      <c r="U101" s="183"/>
      <c r="V101" s="183"/>
      <c r="W101" s="183"/>
    </row>
    <row r="102" spans="1:23" ht="15.75">
      <c r="A102" s="22">
        <v>2002</v>
      </c>
      <c r="B102" s="183">
        <f>Wheatland!E6</f>
        <v>5.0269067701403136</v>
      </c>
      <c r="C102" s="183">
        <v>5.4008570788936217</v>
      </c>
      <c r="D102" s="183">
        <v>5.9670541866896629</v>
      </c>
      <c r="E102" s="183">
        <v>5.5683542740564489</v>
      </c>
      <c r="F102" s="183">
        <v>5.8055293902611025</v>
      </c>
      <c r="G102" s="183">
        <v>6.0159239365939472</v>
      </c>
      <c r="H102" s="183">
        <v>6.1199220381444333</v>
      </c>
      <c r="I102" s="183">
        <v>5.2755609057261079</v>
      </c>
      <c r="J102" s="183">
        <v>5.2359180973269801</v>
      </c>
      <c r="K102" s="183">
        <v>4.9231652422128995</v>
      </c>
      <c r="L102" s="183">
        <v>4.6786129565289363</v>
      </c>
      <c r="M102" s="183">
        <v>4.7558041911673623</v>
      </c>
      <c r="N102" s="183">
        <v>4.7738469245399431</v>
      </c>
      <c r="O102" s="183">
        <v>4.7777662393014486</v>
      </c>
      <c r="P102" s="183"/>
      <c r="Q102" s="183"/>
      <c r="R102" s="183"/>
      <c r="S102" s="183"/>
      <c r="T102" s="183"/>
      <c r="U102" s="183"/>
      <c r="V102" s="183"/>
      <c r="W102" s="183"/>
    </row>
    <row r="103" spans="1:23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>
      <c r="A104" s="269" t="s">
        <v>7</v>
      </c>
      <c r="B104" s="177"/>
      <c r="C104" s="177"/>
      <c r="D104" s="177"/>
      <c r="E104" s="177"/>
      <c r="F104" s="177"/>
      <c r="G104" s="177"/>
      <c r="H104" s="177"/>
      <c r="I104" s="177"/>
      <c r="J104" s="177"/>
      <c r="K104" s="177"/>
      <c r="L104" s="177"/>
      <c r="M104" s="177"/>
      <c r="N104" s="177"/>
      <c r="O104" s="177"/>
      <c r="P104" s="177"/>
      <c r="Q104" s="177"/>
      <c r="R104" s="177"/>
      <c r="S104" s="177"/>
      <c r="T104" s="177"/>
      <c r="U104" s="177"/>
      <c r="V104" s="177"/>
      <c r="W104" s="177"/>
    </row>
    <row r="105" spans="1:23">
      <c r="A105" s="1" t="s">
        <v>65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15.75">
      <c r="A106" s="22" t="s">
        <v>61</v>
      </c>
      <c r="B106" s="182">
        <f>Summary!$C$4</f>
        <v>36724</v>
      </c>
      <c r="C106" s="182">
        <v>36717</v>
      </c>
      <c r="D106" s="182">
        <v>36710</v>
      </c>
      <c r="E106" s="182">
        <v>36703</v>
      </c>
      <c r="F106" s="182">
        <v>36696</v>
      </c>
      <c r="G106" s="182">
        <v>36689</v>
      </c>
      <c r="H106" s="182">
        <v>36682</v>
      </c>
      <c r="I106" s="182">
        <v>36675</v>
      </c>
      <c r="J106" s="182">
        <v>36668</v>
      </c>
      <c r="K106" s="182">
        <v>36661</v>
      </c>
      <c r="L106" s="182">
        <v>36654</v>
      </c>
      <c r="M106" s="182">
        <v>36647</v>
      </c>
      <c r="N106" s="182">
        <v>36640</v>
      </c>
      <c r="O106" s="182">
        <v>36633</v>
      </c>
      <c r="P106" s="182"/>
      <c r="Q106" s="182"/>
      <c r="R106" s="182"/>
      <c r="S106" s="182"/>
      <c r="T106" s="182"/>
      <c r="U106" s="182"/>
      <c r="V106" s="182"/>
      <c r="W106" s="182"/>
    </row>
    <row r="107" spans="1:23" ht="15.75">
      <c r="A107" s="22">
        <v>2000</v>
      </c>
      <c r="B107" s="183">
        <f>Wilton!C6</f>
        <v>5.553000123332029</v>
      </c>
      <c r="C107" s="183">
        <v>8.0328436034044888</v>
      </c>
      <c r="D107" s="183">
        <v>11.113279443434926</v>
      </c>
      <c r="E107" s="183">
        <v>12.49421842578368</v>
      </c>
      <c r="F107" s="183">
        <v>14.995907802442648</v>
      </c>
      <c r="G107" s="183">
        <v>15.998028722808341</v>
      </c>
      <c r="H107" s="183">
        <v>18.196601682737874</v>
      </c>
      <c r="I107" s="183">
        <v>22.513754956774083</v>
      </c>
      <c r="J107" s="183">
        <v>19.861181347334941</v>
      </c>
      <c r="K107" s="183">
        <v>16.825607817425123</v>
      </c>
      <c r="L107" s="183">
        <v>16.115738429468511</v>
      </c>
      <c r="M107" s="183">
        <v>14.017000220740053</v>
      </c>
      <c r="N107" s="183">
        <v>14.680961067148013</v>
      </c>
      <c r="O107" s="183">
        <v>14.069061367999321</v>
      </c>
      <c r="P107" s="183"/>
      <c r="Q107" s="183"/>
      <c r="R107" s="183"/>
      <c r="S107" s="183"/>
      <c r="T107" s="183"/>
      <c r="U107" s="183"/>
      <c r="V107" s="183"/>
      <c r="W107" s="183"/>
    </row>
    <row r="108" spans="1:23" ht="15.75">
      <c r="A108" s="22">
        <v>2001</v>
      </c>
      <c r="B108" s="183">
        <f>Wilton!D6</f>
        <v>6.1253995328074042</v>
      </c>
      <c r="C108" s="183">
        <v>6.6632922273526205</v>
      </c>
      <c r="D108" s="183">
        <v>7.4152611989111827</v>
      </c>
      <c r="E108" s="183">
        <v>7.2335129286248003</v>
      </c>
      <c r="F108" s="183">
        <v>7.5071509367741669</v>
      </c>
      <c r="G108" s="183">
        <v>7.9680357116362526</v>
      </c>
      <c r="H108" s="183">
        <v>8.283965037907377</v>
      </c>
      <c r="I108" s="183">
        <v>6.6331111662212558</v>
      </c>
      <c r="J108" s="183">
        <v>6.6073184001522316</v>
      </c>
      <c r="K108" s="183">
        <v>6.1400900138732819</v>
      </c>
      <c r="L108" s="183">
        <v>5.760202675967637</v>
      </c>
      <c r="M108" s="183">
        <v>5.671678769729664</v>
      </c>
      <c r="N108" s="183">
        <v>5.7331229592360229</v>
      </c>
      <c r="O108" s="183">
        <v>5.8076455522430335</v>
      </c>
      <c r="P108" s="183"/>
      <c r="Q108" s="183"/>
      <c r="R108" s="183"/>
      <c r="S108" s="183"/>
      <c r="T108" s="183"/>
      <c r="U108" s="183"/>
      <c r="V108" s="183"/>
      <c r="W108" s="183"/>
    </row>
    <row r="109" spans="1:23" ht="15.75">
      <c r="A109" s="22">
        <v>2002</v>
      </c>
      <c r="B109" s="183">
        <f>Wilton!E6</f>
        <v>4.612371293277346</v>
      </c>
      <c r="C109" s="183">
        <v>4.9774976591380637</v>
      </c>
      <c r="D109" s="183">
        <v>5.5278482680201328</v>
      </c>
      <c r="E109" s="183">
        <v>5.4274497763816889</v>
      </c>
      <c r="F109" s="183">
        <v>5.6654060156040726</v>
      </c>
      <c r="G109" s="183">
        <v>5.8758000979863398</v>
      </c>
      <c r="H109" s="183">
        <v>6.0035157169671063</v>
      </c>
      <c r="I109" s="183">
        <v>4.5520041308729757</v>
      </c>
      <c r="J109" s="183">
        <v>4.6666395321446306</v>
      </c>
      <c r="K109" s="183">
        <v>4.3591001484312146</v>
      </c>
      <c r="L109" s="183">
        <v>4.1192955431084233</v>
      </c>
      <c r="M109" s="183">
        <v>4.223440614060924</v>
      </c>
      <c r="N109" s="183">
        <v>4.2425300307755931</v>
      </c>
      <c r="O109" s="183">
        <v>4.2577912164395553</v>
      </c>
      <c r="P109" s="183"/>
      <c r="Q109" s="183"/>
      <c r="R109" s="183"/>
      <c r="S109" s="183"/>
      <c r="T109" s="183"/>
      <c r="U109" s="183"/>
      <c r="V109" s="183"/>
      <c r="W109" s="183"/>
    </row>
  </sheetData>
  <mergeCells count="2">
    <mergeCell ref="A4:F4"/>
    <mergeCell ref="G4:M4"/>
  </mergeCells>
  <pageMargins left="0.65" right="0.35" top="0.75" bottom="0.5" header="0.25" footer="0.25"/>
  <pageSetup scale="63" orientation="landscape" verticalDpi="300" r:id="rId1"/>
  <headerFooter alignWithMargins="0">
    <oddHeader>&amp;L&amp;12GENCO&amp;RCONFIDENTIAL</oddHeader>
    <oddFooter>&amp;L&amp;T, &amp;D&amp;C&amp;F&amp;RPage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2:O58"/>
  <sheetViews>
    <sheetView zoomScale="75" zoomScaleNormal="75" workbookViewId="0">
      <selection activeCell="E24" sqref="E24"/>
    </sheetView>
  </sheetViews>
  <sheetFormatPr defaultRowHeight="12.75"/>
  <cols>
    <col min="1" max="1" width="45.7109375" style="10" customWidth="1"/>
    <col min="2" max="4" width="14.42578125" style="10" customWidth="1"/>
    <col min="5" max="5" width="7.5703125" style="10" customWidth="1"/>
    <col min="6" max="8" width="14.42578125" style="10" customWidth="1"/>
    <col min="9" max="9" width="7.5703125" style="10" customWidth="1"/>
    <col min="10" max="10" width="14.42578125" style="10" customWidth="1"/>
    <col min="11" max="11" width="5.7109375" style="10" customWidth="1"/>
    <col min="12" max="12" width="17.85546875" style="10" customWidth="1"/>
    <col min="13" max="14" width="14.42578125" style="10" customWidth="1"/>
    <col min="15" max="15" width="13.85546875" style="10" customWidth="1"/>
    <col min="16" max="16" width="3.7109375" style="10" customWidth="1"/>
    <col min="17" max="19" width="14.42578125" style="10" customWidth="1"/>
    <col min="20" max="20" width="9" style="10" customWidth="1"/>
    <col min="21" max="21" width="12" style="10" customWidth="1"/>
    <col min="22" max="22" width="11.42578125" style="10" customWidth="1"/>
    <col min="23" max="23" width="22.42578125" style="10" customWidth="1"/>
    <col min="24" max="24" width="19" style="10" customWidth="1"/>
    <col min="25" max="25" width="10.28515625" style="10" customWidth="1"/>
    <col min="26" max="37" width="12.85546875" style="10" customWidth="1"/>
    <col min="38" max="45" width="12" style="10" customWidth="1"/>
    <col min="46" max="46" width="9.140625" style="10"/>
    <col min="47" max="49" width="10" style="10" customWidth="1"/>
    <col min="50" max="50" width="12" style="10" customWidth="1"/>
    <col min="51" max="51" width="17.5703125" style="10" customWidth="1"/>
    <col min="52" max="52" width="22.42578125" style="10" customWidth="1"/>
    <col min="53" max="53" width="19" style="10" customWidth="1"/>
    <col min="54" max="54" width="10.28515625" style="10" customWidth="1"/>
    <col min="55" max="74" width="13.140625" style="10" customWidth="1"/>
    <col min="75" max="75" width="9.140625" style="10"/>
    <col min="76" max="85" width="10" style="10" customWidth="1"/>
    <col min="86" max="86" width="9.140625" style="10"/>
    <col min="87" max="92" width="10" style="10" customWidth="1"/>
    <col min="93" max="93" width="9.140625" style="10"/>
    <col min="94" max="99" width="10" style="10" customWidth="1"/>
    <col min="100" max="16384" width="9.140625" style="10"/>
  </cols>
  <sheetData>
    <row r="2" spans="1:10" ht="20.25">
      <c r="A2" s="14" t="s">
        <v>62</v>
      </c>
      <c r="B2" s="4"/>
      <c r="C2" s="4"/>
    </row>
    <row r="3" spans="1:10" ht="13.5" thickBot="1">
      <c r="A3" s="11"/>
      <c r="B3" s="11"/>
      <c r="C3" s="11"/>
      <c r="D3" s="11"/>
      <c r="E3" s="11"/>
      <c r="F3" s="11"/>
      <c r="G3" s="11"/>
      <c r="I3" s="11"/>
      <c r="J3" s="11"/>
    </row>
    <row r="4" spans="1:10">
      <c r="A4" s="195" t="s">
        <v>0</v>
      </c>
      <c r="B4" s="196" t="s">
        <v>1</v>
      </c>
      <c r="C4" s="196"/>
      <c r="D4" s="196"/>
      <c r="E4" s="16"/>
      <c r="F4" s="196" t="s">
        <v>2</v>
      </c>
      <c r="G4" s="196"/>
      <c r="H4" s="196"/>
      <c r="I4" s="16"/>
      <c r="J4" s="197" t="s">
        <v>165</v>
      </c>
    </row>
    <row r="5" spans="1:10">
      <c r="A5" s="19"/>
      <c r="B5" s="11"/>
      <c r="C5" s="11"/>
      <c r="D5" s="11"/>
      <c r="E5" s="11"/>
      <c r="F5" s="11"/>
      <c r="G5" s="11"/>
      <c r="H5" s="11"/>
      <c r="I5" s="11"/>
      <c r="J5" s="18"/>
    </row>
    <row r="6" spans="1:10" ht="13.5">
      <c r="A6" s="19"/>
      <c r="B6" s="198" t="s">
        <v>3</v>
      </c>
      <c r="C6" s="198" t="s">
        <v>4</v>
      </c>
      <c r="D6" s="198" t="s">
        <v>5</v>
      </c>
      <c r="E6" s="167"/>
      <c r="F6" s="198" t="s">
        <v>34</v>
      </c>
      <c r="G6" s="198" t="s">
        <v>6</v>
      </c>
      <c r="H6" s="198" t="s">
        <v>7</v>
      </c>
      <c r="I6" s="167"/>
      <c r="J6" s="199"/>
    </row>
    <row r="7" spans="1:10">
      <c r="A7" s="19" t="s">
        <v>8</v>
      </c>
      <c r="B7" s="314">
        <v>4</v>
      </c>
      <c r="C7" s="314">
        <v>6</v>
      </c>
      <c r="D7" s="314">
        <v>6</v>
      </c>
      <c r="E7" s="314"/>
      <c r="F7" s="314">
        <v>3</v>
      </c>
      <c r="G7" s="314">
        <v>4</v>
      </c>
      <c r="H7" s="314">
        <v>8</v>
      </c>
      <c r="I7" s="315"/>
      <c r="J7" s="316">
        <f>SUM(B7:H7)</f>
        <v>31</v>
      </c>
    </row>
    <row r="8" spans="1:10">
      <c r="A8" s="19" t="s">
        <v>163</v>
      </c>
      <c r="B8" s="296">
        <v>36326</v>
      </c>
      <c r="C8" s="296">
        <v>36326</v>
      </c>
      <c r="D8" s="296">
        <v>36342</v>
      </c>
      <c r="E8" s="296"/>
      <c r="F8" s="297">
        <v>36678</v>
      </c>
      <c r="G8" s="297">
        <v>36678</v>
      </c>
      <c r="H8" s="297">
        <v>36678</v>
      </c>
      <c r="I8" s="296"/>
      <c r="J8" s="298"/>
    </row>
    <row r="9" spans="1:10">
      <c r="A9" s="19" t="s">
        <v>178</v>
      </c>
      <c r="B9" s="317">
        <v>492</v>
      </c>
      <c r="C9" s="317">
        <v>498</v>
      </c>
      <c r="D9" s="317">
        <v>391</v>
      </c>
      <c r="E9" s="317"/>
      <c r="F9" s="317">
        <v>533</v>
      </c>
      <c r="G9" s="317">
        <v>503</v>
      </c>
      <c r="H9" s="317">
        <v>650</v>
      </c>
      <c r="I9" s="318"/>
      <c r="J9" s="319">
        <f>SUM(B9:H9)</f>
        <v>3067</v>
      </c>
    </row>
    <row r="10" spans="1:10">
      <c r="A10" s="19"/>
      <c r="B10" s="293"/>
      <c r="C10" s="293"/>
      <c r="D10" s="293"/>
      <c r="E10" s="293"/>
      <c r="F10" s="293"/>
      <c r="G10" s="293"/>
      <c r="H10" s="293"/>
      <c r="I10" s="293"/>
      <c r="J10" s="295"/>
    </row>
    <row r="11" spans="1:10">
      <c r="A11" s="19" t="s">
        <v>252</v>
      </c>
      <c r="B11" s="317">
        <v>450</v>
      </c>
      <c r="C11" s="317">
        <v>440</v>
      </c>
      <c r="D11" s="317">
        <v>355</v>
      </c>
      <c r="E11" s="317"/>
      <c r="F11" s="317">
        <v>500</v>
      </c>
      <c r="G11" s="317">
        <v>465</v>
      </c>
      <c r="H11" s="317">
        <v>600</v>
      </c>
      <c r="I11" s="318"/>
      <c r="J11" s="319">
        <f>SUM(B11:H11)</f>
        <v>2810</v>
      </c>
    </row>
    <row r="12" spans="1:10">
      <c r="A12" s="19" t="s">
        <v>249</v>
      </c>
      <c r="B12" s="299">
        <v>0.95</v>
      </c>
      <c r="C12" s="299">
        <v>0.95</v>
      </c>
      <c r="D12" s="299">
        <v>0.95</v>
      </c>
      <c r="E12" s="293"/>
      <c r="F12" s="299">
        <v>0.95</v>
      </c>
      <c r="G12" s="299">
        <v>0.95</v>
      </c>
      <c r="H12" s="299">
        <v>0.95</v>
      </c>
      <c r="I12" s="294"/>
      <c r="J12" s="300">
        <f>B12</f>
        <v>0.95</v>
      </c>
    </row>
    <row r="13" spans="1:10">
      <c r="A13" s="19" t="s">
        <v>218</v>
      </c>
      <c r="B13" s="317">
        <f>B11*B12</f>
        <v>427.5</v>
      </c>
      <c r="C13" s="317">
        <f>C11*C12</f>
        <v>418</v>
      </c>
      <c r="D13" s="317">
        <f>D11*D12</f>
        <v>337.25</v>
      </c>
      <c r="E13" s="317"/>
      <c r="F13" s="317">
        <f>F11*F12</f>
        <v>475</v>
      </c>
      <c r="G13" s="317">
        <f>G11*G12</f>
        <v>441.75</v>
      </c>
      <c r="H13" s="317">
        <f>H11*H12</f>
        <v>570</v>
      </c>
      <c r="I13" s="318"/>
      <c r="J13" s="319">
        <f>SUM(B13:H13)</f>
        <v>2669.5</v>
      </c>
    </row>
    <row r="14" spans="1:10">
      <c r="A14" s="19"/>
      <c r="B14" s="314"/>
      <c r="C14" s="314"/>
      <c r="D14" s="314"/>
      <c r="E14" s="314"/>
      <c r="F14" s="314"/>
      <c r="G14" s="314"/>
      <c r="H14" s="314"/>
      <c r="I14" s="315"/>
      <c r="J14" s="316"/>
    </row>
    <row r="15" spans="1:10">
      <c r="A15" s="19" t="s">
        <v>251</v>
      </c>
      <c r="B15" s="317">
        <v>450</v>
      </c>
      <c r="C15" s="317">
        <v>440</v>
      </c>
      <c r="D15" s="317">
        <v>355</v>
      </c>
      <c r="E15" s="317"/>
      <c r="F15" s="317">
        <v>500</v>
      </c>
      <c r="G15" s="317">
        <v>465</v>
      </c>
      <c r="H15" s="317">
        <v>600</v>
      </c>
      <c r="I15" s="318"/>
      <c r="J15" s="319">
        <f>SUM(B15:H15)</f>
        <v>2810</v>
      </c>
    </row>
    <row r="16" spans="1:10">
      <c r="A16" s="19" t="s">
        <v>250</v>
      </c>
      <c r="B16" s="299">
        <v>0.75</v>
      </c>
      <c r="C16" s="299">
        <v>0.75</v>
      </c>
      <c r="D16" s="299">
        <v>0.75</v>
      </c>
      <c r="E16" s="293"/>
      <c r="F16" s="299">
        <v>0.75</v>
      </c>
      <c r="G16" s="299">
        <v>0.75</v>
      </c>
      <c r="H16" s="299">
        <v>0.75</v>
      </c>
      <c r="I16" s="294"/>
      <c r="J16" s="300">
        <f>B16</f>
        <v>0.75</v>
      </c>
    </row>
    <row r="17" spans="1:10">
      <c r="A17" s="19" t="s">
        <v>218</v>
      </c>
      <c r="B17" s="317">
        <f>B15*B16</f>
        <v>337.5</v>
      </c>
      <c r="C17" s="317">
        <f>C15*C16</f>
        <v>330</v>
      </c>
      <c r="D17" s="317">
        <f>D15*D16</f>
        <v>266.25</v>
      </c>
      <c r="E17" s="317"/>
      <c r="F17" s="317">
        <f>F15*F16</f>
        <v>375</v>
      </c>
      <c r="G17" s="317">
        <f>G15*G16</f>
        <v>348.75</v>
      </c>
      <c r="H17" s="317">
        <f>H15*H16</f>
        <v>450</v>
      </c>
      <c r="I17" s="318"/>
      <c r="J17" s="319">
        <f>SUM(B17:H17)</f>
        <v>2107.5</v>
      </c>
    </row>
    <row r="18" spans="1:10">
      <c r="A18" s="19"/>
      <c r="B18" s="314"/>
      <c r="C18" s="314"/>
      <c r="D18" s="314"/>
      <c r="E18" s="314"/>
      <c r="F18" s="314"/>
      <c r="G18" s="314"/>
      <c r="H18" s="314"/>
      <c r="I18" s="315"/>
      <c r="J18" s="316"/>
    </row>
    <row r="19" spans="1:10">
      <c r="A19" s="19" t="s">
        <v>253</v>
      </c>
      <c r="B19" s="317">
        <v>510</v>
      </c>
      <c r="C19" s="317">
        <v>535</v>
      </c>
      <c r="D19" s="317">
        <v>455</v>
      </c>
      <c r="E19" s="317"/>
      <c r="F19" s="317">
        <v>555</v>
      </c>
      <c r="G19" s="317">
        <v>525</v>
      </c>
      <c r="H19" s="317">
        <v>690</v>
      </c>
      <c r="I19" s="318"/>
      <c r="J19" s="319">
        <f>SUM(B19:H19)</f>
        <v>3270</v>
      </c>
    </row>
    <row r="20" spans="1:10">
      <c r="A20" s="19" t="s">
        <v>219</v>
      </c>
      <c r="B20" s="299">
        <v>0.75</v>
      </c>
      <c r="C20" s="299">
        <v>0.75</v>
      </c>
      <c r="D20" s="299">
        <v>0.75</v>
      </c>
      <c r="E20" s="301"/>
      <c r="F20" s="299">
        <v>0.75</v>
      </c>
      <c r="G20" s="299">
        <v>0.75</v>
      </c>
      <c r="H20" s="299">
        <v>0.75</v>
      </c>
      <c r="I20" s="294"/>
      <c r="J20" s="300">
        <f>B20</f>
        <v>0.75</v>
      </c>
    </row>
    <row r="21" spans="1:10">
      <c r="A21" s="19" t="s">
        <v>220</v>
      </c>
      <c r="B21" s="317">
        <f>B19*B20</f>
        <v>382.5</v>
      </c>
      <c r="C21" s="317">
        <f>C19*C20</f>
        <v>401.25</v>
      </c>
      <c r="D21" s="317">
        <f>D19*D20</f>
        <v>341.25</v>
      </c>
      <c r="E21" s="317"/>
      <c r="F21" s="317">
        <f>F19*F20</f>
        <v>416.25</v>
      </c>
      <c r="G21" s="317">
        <f>G19*G20</f>
        <v>393.75</v>
      </c>
      <c r="H21" s="317">
        <f>H19*H20</f>
        <v>517.5</v>
      </c>
      <c r="I21" s="318"/>
      <c r="J21" s="319">
        <f>SUM(B21:H21)</f>
        <v>2452.5</v>
      </c>
    </row>
    <row r="22" spans="1:10">
      <c r="A22" s="19"/>
      <c r="B22" s="317"/>
      <c r="C22" s="317"/>
      <c r="D22" s="317"/>
      <c r="E22" s="317"/>
      <c r="F22" s="317"/>
      <c r="G22" s="317"/>
      <c r="H22" s="317"/>
      <c r="I22" s="318"/>
      <c r="J22" s="319"/>
    </row>
    <row r="23" spans="1:10">
      <c r="A23" s="19" t="s">
        <v>221</v>
      </c>
      <c r="B23" s="317">
        <f>(B13*4+B17*3+B21*5)/12</f>
        <v>386.25</v>
      </c>
      <c r="C23" s="317">
        <f>(C13*4+C17*3+C21*5)/12</f>
        <v>389.02083333333331</v>
      </c>
      <c r="D23" s="317">
        <f>(D13*4+D17*3+D21*5)/12</f>
        <v>321.16666666666669</v>
      </c>
      <c r="E23" s="317"/>
      <c r="F23" s="317">
        <f>(F13*4+F17*3+F21*5)/12</f>
        <v>425.52083333333331</v>
      </c>
      <c r="G23" s="317">
        <f>(G13*4+G17*3+G21*5)/12</f>
        <v>398.5</v>
      </c>
      <c r="H23" s="317">
        <f>(H13*4+H17*3+H21*5)/12</f>
        <v>518.125</v>
      </c>
      <c r="I23" s="318"/>
      <c r="J23" s="319">
        <f>SUM(B23:H23)</f>
        <v>2438.583333333333</v>
      </c>
    </row>
    <row r="24" spans="1:10">
      <c r="A24" s="19"/>
      <c r="B24" s="317"/>
      <c r="C24" s="317"/>
      <c r="D24" s="317"/>
      <c r="E24" s="317"/>
      <c r="F24" s="317"/>
      <c r="G24" s="317"/>
      <c r="H24" s="317"/>
      <c r="I24" s="318"/>
      <c r="J24" s="319"/>
    </row>
    <row r="25" spans="1:10">
      <c r="A25" s="19" t="s">
        <v>69</v>
      </c>
      <c r="B25" s="317">
        <v>11800</v>
      </c>
      <c r="C25" s="317">
        <v>12200</v>
      </c>
      <c r="D25" s="317">
        <v>12200</v>
      </c>
      <c r="E25" s="317"/>
      <c r="F25" s="317">
        <v>10600</v>
      </c>
      <c r="G25" s="317">
        <v>11700</v>
      </c>
      <c r="H25" s="317">
        <v>12200</v>
      </c>
      <c r="I25" s="318"/>
      <c r="J25" s="319">
        <f>SUMPRODUCT(B25:H25,$B$23:$H$23)/$J$23</f>
        <v>11775.744113727233</v>
      </c>
    </row>
    <row r="26" spans="1:10">
      <c r="A26" s="19" t="s">
        <v>9</v>
      </c>
      <c r="B26" s="317">
        <v>1365</v>
      </c>
      <c r="C26" s="317">
        <v>1685</v>
      </c>
      <c r="D26" s="317">
        <v>1086</v>
      </c>
      <c r="E26" s="317"/>
      <c r="F26" s="317">
        <v>915</v>
      </c>
      <c r="G26" s="317">
        <v>902</v>
      </c>
      <c r="H26" s="317">
        <v>3250</v>
      </c>
      <c r="I26" s="318"/>
      <c r="J26" s="319">
        <f>SUM(B26:H26)</f>
        <v>9203</v>
      </c>
    </row>
    <row r="27" spans="1:10">
      <c r="A27" s="19" t="s">
        <v>10</v>
      </c>
      <c r="B27" s="317">
        <f>B23*B26</f>
        <v>527231.25</v>
      </c>
      <c r="C27" s="317">
        <f>C23*C26</f>
        <v>655500.10416666663</v>
      </c>
      <c r="D27" s="317">
        <f>D23*D26</f>
        <v>348787</v>
      </c>
      <c r="E27" s="317"/>
      <c r="F27" s="317">
        <f>F23*F26</f>
        <v>389351.5625</v>
      </c>
      <c r="G27" s="317">
        <f>G23*G26</f>
        <v>359447</v>
      </c>
      <c r="H27" s="317">
        <f>H23*H26</f>
        <v>1683906.25</v>
      </c>
      <c r="I27" s="318"/>
      <c r="J27" s="319">
        <f>SUM(B27:H27)</f>
        <v>3964223.1666666665</v>
      </c>
    </row>
    <row r="28" spans="1:10" ht="13.5" thickBot="1">
      <c r="A28" s="200" t="s">
        <v>12</v>
      </c>
      <c r="B28" s="320">
        <v>75</v>
      </c>
      <c r="C28" s="320">
        <v>75</v>
      </c>
      <c r="D28" s="320">
        <v>75</v>
      </c>
      <c r="E28" s="320"/>
      <c r="F28" s="320">
        <v>75</v>
      </c>
      <c r="G28" s="320">
        <v>75</v>
      </c>
      <c r="H28" s="320">
        <v>75</v>
      </c>
      <c r="I28" s="321"/>
      <c r="J28" s="322">
        <v>75</v>
      </c>
    </row>
    <row r="29" spans="1:10">
      <c r="A29" s="11"/>
      <c r="B29" s="304"/>
      <c r="C29" s="293"/>
      <c r="D29" s="293"/>
      <c r="E29" s="293"/>
      <c r="F29" s="304"/>
      <c r="G29" s="304"/>
      <c r="H29" s="304"/>
      <c r="I29" s="294"/>
      <c r="J29" s="304"/>
    </row>
    <row r="30" spans="1:10" ht="13.5" thickBot="1">
      <c r="A30" s="11"/>
      <c r="B30" s="305"/>
      <c r="C30" s="305"/>
      <c r="D30" s="305"/>
      <c r="E30" s="305"/>
      <c r="F30" s="305"/>
      <c r="G30" s="305"/>
      <c r="H30" s="305"/>
      <c r="I30" s="306"/>
      <c r="J30" s="305"/>
    </row>
    <row r="31" spans="1:10" ht="13.5">
      <c r="A31" s="201" t="s">
        <v>179</v>
      </c>
      <c r="B31" s="210" t="s">
        <v>3</v>
      </c>
      <c r="C31" s="210" t="s">
        <v>4</v>
      </c>
      <c r="D31" s="210" t="s">
        <v>5</v>
      </c>
      <c r="E31" s="307"/>
      <c r="F31" s="210" t="s">
        <v>34</v>
      </c>
      <c r="G31" s="210" t="s">
        <v>6</v>
      </c>
      <c r="H31" s="210" t="s">
        <v>7</v>
      </c>
      <c r="I31" s="307"/>
      <c r="J31" s="211"/>
    </row>
    <row r="32" spans="1:10">
      <c r="A32" s="19"/>
      <c r="B32" s="306"/>
      <c r="C32" s="306"/>
      <c r="D32" s="306"/>
      <c r="E32" s="306"/>
      <c r="F32" s="306"/>
      <c r="G32" s="306"/>
      <c r="H32" s="306"/>
      <c r="I32" s="306"/>
      <c r="J32" s="308"/>
    </row>
    <row r="33" spans="1:15">
      <c r="A33" s="19" t="s">
        <v>70</v>
      </c>
      <c r="B33" s="309">
        <v>0.03</v>
      </c>
      <c r="C33" s="309">
        <f>B33</f>
        <v>0.03</v>
      </c>
      <c r="D33" s="309">
        <f>B33</f>
        <v>0.03</v>
      </c>
      <c r="E33" s="309"/>
      <c r="F33" s="309">
        <f>B33</f>
        <v>0.03</v>
      </c>
      <c r="G33" s="309">
        <f>B33</f>
        <v>0.03</v>
      </c>
      <c r="H33" s="309">
        <f>B33</f>
        <v>0.03</v>
      </c>
      <c r="I33" s="309"/>
      <c r="J33" s="310">
        <f>H33</f>
        <v>0.03</v>
      </c>
      <c r="O33" s="12"/>
    </row>
    <row r="34" spans="1:15">
      <c r="A34" s="202"/>
      <c r="B34" s="294"/>
      <c r="C34" s="294"/>
      <c r="D34" s="294"/>
      <c r="E34" s="294"/>
      <c r="F34" s="294"/>
      <c r="G34" s="294"/>
      <c r="H34" s="294"/>
      <c r="I34" s="294"/>
      <c r="J34" s="295"/>
      <c r="L34" s="12"/>
      <c r="N34" s="228"/>
    </row>
    <row r="35" spans="1:15">
      <c r="A35" s="19" t="s">
        <v>72</v>
      </c>
      <c r="B35" s="317">
        <f>'99 Acct Sumry'!C11/1000</f>
        <v>0</v>
      </c>
      <c r="C35" s="317">
        <f>'99 Acct Sumry'!D11/1000</f>
        <v>0</v>
      </c>
      <c r="D35" s="317">
        <f>'99 Acct Sumry'!E11/1000</f>
        <v>0</v>
      </c>
      <c r="E35" s="317"/>
      <c r="F35" s="317">
        <f>'00 Acct Sumry'!C11/1000/7*12</f>
        <v>1448.6417142857144</v>
      </c>
      <c r="G35" s="317">
        <f>'00 Acct Sumry'!D11/1000/7*12</f>
        <v>1580.424</v>
      </c>
      <c r="H35" s="317">
        <f>'00 Acct Sumry'!E11/1000/7*12</f>
        <v>1471.68</v>
      </c>
      <c r="I35" s="318"/>
      <c r="J35" s="319">
        <f>SUMPRODUCT(B35:H35,$B$23:$H$23)/$J$23</f>
        <v>823.73251961765482</v>
      </c>
      <c r="L35" s="12"/>
      <c r="N35" s="228"/>
    </row>
    <row r="36" spans="1:15">
      <c r="A36" s="203" t="s">
        <v>112</v>
      </c>
      <c r="B36" s="317">
        <f>SUMIF('99 Acct Sumry'!$B$15:$B$51,"Fixed",'99 Acct Sumry'!C$15:C$51)/1000</f>
        <v>1563.6314700000003</v>
      </c>
      <c r="C36" s="317">
        <f>SUMIF('99 Acct Sumry'!$B$15:$B$51,"Fixed",'99 Acct Sumry'!D$15:D$51)/1000</f>
        <v>1721.30196</v>
      </c>
      <c r="D36" s="317">
        <f>SUMIF('99 Acct Sumry'!$B$15:$B$51,"Fixed",'99 Acct Sumry'!E$15:E$51)/1000</f>
        <v>1878.0665900000001</v>
      </c>
      <c r="E36" s="317"/>
      <c r="F36" s="317">
        <f>SUMIF('00 Acct Sumry'!$B$15:$B$48,"Fixed",'00 Acct Sumry'!C$15:C$48)/1000/7*12</f>
        <v>1242.4817142857141</v>
      </c>
      <c r="G36" s="317">
        <f>SUMIF('00 Acct Sumry'!$B$15:$B$48,"Fixed",'00 Acct Sumry'!D$15:D$48)/1000/7*12</f>
        <v>1515.7902857142858</v>
      </c>
      <c r="H36" s="317">
        <f>SUMIF('00 Acct Sumry'!$B$15:$B$48,"Fixed",'00 Acct Sumry'!E$15:E$48)/1000/7*12</f>
        <v>1448.5405714285714</v>
      </c>
      <c r="I36" s="318"/>
      <c r="J36" s="319">
        <f t="shared" ref="J36:J42" si="0">SUMPRODUCT(B36:H36,$B$23:$H$23)/$J$23</f>
        <v>1541.8856842700438</v>
      </c>
      <c r="L36" s="12"/>
    </row>
    <row r="37" spans="1:15">
      <c r="A37" s="203" t="s">
        <v>113</v>
      </c>
      <c r="B37" s="317">
        <f>SUMIF('99 Acct Sumry'!$B$15:$B$51,"Variable",'99 Acct Sumry'!C$15:C$51)/1000</f>
        <v>426.36309</v>
      </c>
      <c r="C37" s="317">
        <f>SUMIF('99 Acct Sumry'!$B$15:$B$51,"Variable",'99 Acct Sumry'!D$15:D$51)/1000</f>
        <v>249.32882999999998</v>
      </c>
      <c r="D37" s="317">
        <f>SUMIF('99 Acct Sumry'!$B$15:$B$51,"Variable",'99 Acct Sumry'!E$15:E$51)/1000</f>
        <v>224.73814999999999</v>
      </c>
      <c r="E37" s="317"/>
      <c r="F37" s="317">
        <f>SUMIF('00 Acct Sumry'!$B$15:$B$48,"Variable",'00 Acct Sumry'!C$15:C$48)/1000/7*12</f>
        <v>375.12</v>
      </c>
      <c r="G37" s="317">
        <f>SUMIF('00 Acct Sumry'!$B$15:$B$48,"Variable",'00 Acct Sumry'!D$15:D$48)/1000/7*12</f>
        <v>446.15999999999997</v>
      </c>
      <c r="H37" s="317">
        <f>SUMIF('00 Acct Sumry'!$B$15:$B$48,"Variable",'00 Acct Sumry'!E$15:E$48)/1000/7*12</f>
        <v>528</v>
      </c>
      <c r="I37" s="318"/>
      <c r="J37" s="319">
        <f t="shared" si="0"/>
        <v>387.45503478445482</v>
      </c>
      <c r="L37" s="12"/>
      <c r="N37" s="228"/>
    </row>
    <row r="38" spans="1:15">
      <c r="A38" s="19" t="s">
        <v>16</v>
      </c>
      <c r="B38" s="317">
        <f>'99 Acct Sumry'!C40/1000</f>
        <v>1000</v>
      </c>
      <c r="C38" s="317">
        <f>'99 Acct Sumry'!D40/1000</f>
        <v>1006</v>
      </c>
      <c r="D38" s="317">
        <f>'99 Acct Sumry'!E40/1000</f>
        <v>1000</v>
      </c>
      <c r="E38" s="317"/>
      <c r="F38" s="317">
        <f>'00 Acct Sumry'!C37/1000/7*12</f>
        <v>1028.5714285714284</v>
      </c>
      <c r="G38" s="317">
        <f>'00 Acct Sumry'!D37/1000/7*12</f>
        <v>1028.5714285714284</v>
      </c>
      <c r="H38" s="317">
        <f>'00 Acct Sumry'!E37/1000/7*12</f>
        <v>1028.5714285714284</v>
      </c>
      <c r="I38" s="318"/>
      <c r="J38" s="319">
        <f t="shared" si="0"/>
        <v>1016.682287725602</v>
      </c>
      <c r="L38" s="12"/>
      <c r="M38" s="228"/>
      <c r="N38" s="228"/>
    </row>
    <row r="39" spans="1:15">
      <c r="A39" s="19" t="s">
        <v>96</v>
      </c>
      <c r="B39" s="317">
        <f>'99 Acct Sumry'!C38/1000</f>
        <v>207.01900000000001</v>
      </c>
      <c r="C39" s="317">
        <f>'99 Acct Sumry'!D38/1000</f>
        <v>207.01900000000001</v>
      </c>
      <c r="D39" s="317">
        <f>'99 Acct Sumry'!E38/1000</f>
        <v>207.01900000000001</v>
      </c>
      <c r="E39" s="317"/>
      <c r="F39" s="317">
        <f>'00 Acct Sumry'!C35/1000/7*12</f>
        <v>342.85714285714289</v>
      </c>
      <c r="G39" s="317">
        <f>'00 Acct Sumry'!D35/1000/7*12</f>
        <v>342.85714285714289</v>
      </c>
      <c r="H39" s="317">
        <f>'00 Acct Sumry'!E35/1000/7*12</f>
        <v>342.85714285714289</v>
      </c>
      <c r="I39" s="318"/>
      <c r="J39" s="319">
        <f t="shared" si="0"/>
        <v>281.7815045047135</v>
      </c>
      <c r="L39" s="12"/>
      <c r="M39" s="228"/>
      <c r="N39" s="228"/>
    </row>
    <row r="40" spans="1:15" s="11" customFormat="1">
      <c r="A40" s="19" t="s">
        <v>114</v>
      </c>
      <c r="B40" s="317">
        <f>SUMIF('99 Acct Sumry'!$B$15:$B$51,"Owners",'99 Acct Sumry'!C$15:C$51)/1000</f>
        <v>431.78516666666667</v>
      </c>
      <c r="C40" s="317">
        <f>SUMIF('99 Acct Sumry'!$B$15:$B$51,"Owners",'99 Acct Sumry'!D$15:D$51)/1000</f>
        <v>410.9306666666667</v>
      </c>
      <c r="D40" s="317">
        <f>SUMIF('99 Acct Sumry'!$B$15:$B$51,"Owners",'99 Acct Sumry'!E$15:E$51)/1000</f>
        <v>362.67216666666667</v>
      </c>
      <c r="E40" s="317"/>
      <c r="F40" s="317">
        <f>SUMIF('00 Acct Sumry'!$B$15:$B$48,"Owners",'00 Acct Sumry'!C$15:C$48)/1000/7*12</f>
        <v>322.2511428571429</v>
      </c>
      <c r="G40" s="317">
        <f>SUMIF('00 Acct Sumry'!$B$15:$B$48,"Owners",'00 Acct Sumry'!D$15:D$48)/1000/7*12</f>
        <v>306.26771428571425</v>
      </c>
      <c r="H40" s="317">
        <f>SUMIF('00 Acct Sumry'!$B$15:$B$48,"Owners",'00 Acct Sumry'!E$15:E$48)/1000/7*12</f>
        <v>400.64714285714285</v>
      </c>
      <c r="I40" s="318"/>
      <c r="J40" s="319">
        <f t="shared" si="0"/>
        <v>373.11555825249832</v>
      </c>
      <c r="L40" s="12"/>
    </row>
    <row r="41" spans="1:15" s="11" customFormat="1">
      <c r="A41" s="19" t="s">
        <v>140</v>
      </c>
      <c r="B41" s="317">
        <f>'99 Acct Sumry'!C46/1000</f>
        <v>250</v>
      </c>
      <c r="C41" s="317">
        <f>'99 Acct Sumry'!D46/1000</f>
        <v>591.20000000000005</v>
      </c>
      <c r="D41" s="317">
        <f>'99 Acct Sumry'!E46/1000</f>
        <v>488.8</v>
      </c>
      <c r="E41" s="317"/>
      <c r="F41" s="317">
        <f>'00 Acct Sumry'!C43/1000/7*12</f>
        <v>158.1</v>
      </c>
      <c r="G41" s="317">
        <f>'00 Acct Sumry'!D43/1000/7*12</f>
        <v>174.23485714285715</v>
      </c>
      <c r="H41" s="317">
        <f>'00 Acct Sumry'!E43/1000/7*12</f>
        <v>572.05714285714282</v>
      </c>
      <c r="I41" s="318"/>
      <c r="J41" s="319">
        <f t="shared" si="0"/>
        <v>375.8913678560445</v>
      </c>
      <c r="L41" s="227"/>
      <c r="M41" s="227"/>
      <c r="N41" s="227"/>
    </row>
    <row r="42" spans="1:15" ht="13.5" thickBot="1">
      <c r="A42" s="256" t="s">
        <v>151</v>
      </c>
      <c r="B42" s="323">
        <f>SUM(B35:B41)</f>
        <v>3878.7987266666669</v>
      </c>
      <c r="C42" s="323">
        <f>SUM(C35:C41)</f>
        <v>4185.7804566666673</v>
      </c>
      <c r="D42" s="323">
        <f>SUM(D35:D41)</f>
        <v>4161.2959066666663</v>
      </c>
      <c r="E42" s="323"/>
      <c r="F42" s="323">
        <f>SUM(F35:F41)</f>
        <v>4918.0231428571424</v>
      </c>
      <c r="G42" s="323">
        <f>SUM(G35:G41)</f>
        <v>5394.3054285714288</v>
      </c>
      <c r="H42" s="323">
        <f>SUM(H35:H41)</f>
        <v>5792.3534285714286</v>
      </c>
      <c r="I42" s="324"/>
      <c r="J42" s="325">
        <f t="shared" si="0"/>
        <v>4800.5439570110111</v>
      </c>
      <c r="N42" s="228"/>
    </row>
    <row r="43" spans="1:15" ht="14.25" thickTop="1" thickBot="1">
      <c r="A43" s="200"/>
      <c r="B43" s="302"/>
      <c r="C43" s="302"/>
      <c r="D43" s="302"/>
      <c r="E43" s="311"/>
      <c r="F43" s="302"/>
      <c r="G43" s="302"/>
      <c r="H43" s="302"/>
      <c r="I43" s="311"/>
      <c r="J43" s="303"/>
    </row>
    <row r="44" spans="1:15">
      <c r="B44" s="312"/>
      <c r="C44" s="312"/>
      <c r="D44" s="312"/>
      <c r="E44" s="312"/>
      <c r="F44" s="312"/>
      <c r="G44" s="312"/>
      <c r="H44" s="312"/>
      <c r="I44" s="312"/>
      <c r="J44" s="313"/>
    </row>
    <row r="45" spans="1:15">
      <c r="A45" s="11"/>
      <c r="B45" s="294"/>
      <c r="C45" s="294"/>
      <c r="D45" s="294"/>
      <c r="E45" s="294"/>
      <c r="F45" s="294"/>
      <c r="G45" s="294"/>
      <c r="H45" s="294"/>
      <c r="I45" s="306"/>
      <c r="J45" s="305"/>
    </row>
    <row r="46" spans="1:15">
      <c r="A46" s="11"/>
      <c r="B46" s="306"/>
      <c r="C46" s="306"/>
      <c r="D46" s="306"/>
      <c r="E46" s="306"/>
      <c r="F46" s="306"/>
      <c r="G46" s="306"/>
      <c r="H46" s="306"/>
      <c r="I46" s="306"/>
      <c r="J46" s="305"/>
    </row>
    <row r="47" spans="1:15">
      <c r="A47" s="11"/>
      <c r="B47" s="306"/>
      <c r="C47" s="306"/>
      <c r="D47" s="306"/>
      <c r="E47" s="306"/>
      <c r="F47" s="306"/>
      <c r="G47" s="306"/>
      <c r="H47" s="306"/>
      <c r="I47" s="306"/>
      <c r="J47" s="305"/>
    </row>
    <row r="48" spans="1:15">
      <c r="A48" s="11"/>
      <c r="B48" s="306"/>
      <c r="C48" s="306"/>
      <c r="D48" s="306"/>
      <c r="E48" s="306"/>
      <c r="F48" s="306"/>
      <c r="G48" s="306"/>
      <c r="H48" s="306"/>
      <c r="I48" s="306"/>
      <c r="J48" s="305"/>
    </row>
    <row r="49" spans="1:10">
      <c r="B49" s="312"/>
      <c r="C49" s="312"/>
      <c r="D49" s="312"/>
      <c r="E49" s="312"/>
      <c r="F49" s="312"/>
      <c r="G49" s="312"/>
      <c r="H49" s="312"/>
      <c r="I49" s="312"/>
      <c r="J49" s="313"/>
    </row>
    <row r="50" spans="1:10">
      <c r="A50" s="11"/>
      <c r="B50" s="306"/>
      <c r="C50" s="306"/>
      <c r="D50" s="306"/>
      <c r="E50" s="306"/>
      <c r="F50" s="306"/>
      <c r="G50" s="306"/>
      <c r="H50" s="306"/>
      <c r="I50" s="306"/>
      <c r="J50" s="305"/>
    </row>
    <row r="51" spans="1:10">
      <c r="A51" s="11"/>
      <c r="B51" s="11"/>
      <c r="C51" s="11"/>
      <c r="D51" s="11"/>
      <c r="E51" s="11"/>
      <c r="F51" s="11"/>
      <c r="G51" s="11"/>
      <c r="H51" s="11"/>
      <c r="I51" s="11"/>
      <c r="J51" s="5"/>
    </row>
    <row r="52" spans="1:10">
      <c r="A52" s="11"/>
      <c r="B52" s="11"/>
      <c r="C52" s="11"/>
      <c r="D52" s="11"/>
      <c r="E52" s="11"/>
      <c r="F52" s="11"/>
      <c r="G52" s="11"/>
      <c r="H52" s="11"/>
      <c r="I52" s="11"/>
      <c r="J52" s="5"/>
    </row>
    <row r="53" spans="1:10">
      <c r="A53" s="11"/>
      <c r="B53" s="11"/>
      <c r="C53" s="11"/>
      <c r="D53" s="11"/>
      <c r="E53" s="11"/>
      <c r="F53" s="11"/>
      <c r="G53" s="11"/>
      <c r="H53" s="11"/>
      <c r="I53" s="11"/>
      <c r="J53" s="5"/>
    </row>
    <row r="54" spans="1:10">
      <c r="A54" s="11"/>
      <c r="B54" s="11"/>
      <c r="C54" s="11"/>
      <c r="D54" s="11"/>
      <c r="E54" s="11"/>
      <c r="F54" s="11"/>
      <c r="G54" s="11"/>
      <c r="H54" s="11"/>
      <c r="I54" s="11"/>
      <c r="J54" s="5"/>
    </row>
    <row r="55" spans="1:10">
      <c r="A55" s="11"/>
      <c r="B55" s="11"/>
      <c r="C55" s="11"/>
      <c r="D55" s="11"/>
      <c r="E55" s="11"/>
      <c r="F55" s="11"/>
      <c r="G55" s="11"/>
      <c r="H55" s="11"/>
      <c r="I55" s="11"/>
      <c r="J55" s="11"/>
    </row>
    <row r="57" spans="1:10">
      <c r="A57" s="11"/>
      <c r="B57" s="11"/>
      <c r="C57" s="11"/>
      <c r="D57" s="11"/>
      <c r="E57" s="11"/>
      <c r="F57" s="11"/>
      <c r="G57" s="11"/>
      <c r="H57" s="11"/>
      <c r="I57" s="11"/>
      <c r="J57" s="11"/>
    </row>
    <row r="58" spans="1:10">
      <c r="A58" s="11"/>
      <c r="B58" s="11"/>
      <c r="C58" s="11"/>
      <c r="D58" s="11"/>
      <c r="E58" s="11"/>
      <c r="F58" s="11"/>
      <c r="G58" s="11"/>
      <c r="H58" s="11"/>
      <c r="I58" s="11"/>
      <c r="J58" s="11"/>
    </row>
  </sheetData>
  <pageMargins left="0.65" right="0.35" top="0.75" bottom="0.5" header="0.25" footer="0.25"/>
  <pageSetup scale="80" orientation="landscape" r:id="rId1"/>
  <headerFooter alignWithMargins="0">
    <oddHeader>&amp;L&amp;12GENCO&amp;RCONFIDENTIAL</oddHeader>
    <oddFooter>&amp;L&amp;T, &amp;D&amp;C&amp;F&amp;RPage &amp;P</oddFooter>
  </headerFooter>
  <colBreaks count="1" manualBreakCount="1">
    <brk id="19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>
    <pageSetUpPr fitToPage="1"/>
  </sheetPr>
  <dimension ref="A2:AW760"/>
  <sheetViews>
    <sheetView zoomScale="70" zoomScaleNormal="75" workbookViewId="0">
      <pane xSplit="1" topLeftCell="B1" activePane="topRight" state="frozen"/>
      <selection pane="topRight" activeCell="B1" sqref="B1"/>
    </sheetView>
  </sheetViews>
  <sheetFormatPr defaultRowHeight="12.75"/>
  <cols>
    <col min="1" max="1" width="80.7109375" style="4" customWidth="1"/>
    <col min="2" max="5" width="17.7109375" style="4" customWidth="1"/>
    <col min="6" max="38" width="17.7109375" style="5" customWidth="1"/>
    <col min="39" max="16384" width="9.140625" style="5"/>
  </cols>
  <sheetData>
    <row r="2" spans="1:49" ht="20.25">
      <c r="A2" s="14" t="s">
        <v>153</v>
      </c>
    </row>
    <row r="4" spans="1:49" s="363" customFormat="1" ht="15.75">
      <c r="A4" s="362" t="s">
        <v>138</v>
      </c>
      <c r="B4" s="181"/>
      <c r="C4" s="181"/>
      <c r="D4" s="181"/>
      <c r="E4" s="181"/>
    </row>
    <row r="5" spans="1:49" s="363" customFormat="1" ht="15.75">
      <c r="A5" s="362"/>
      <c r="B5" s="364"/>
      <c r="C5" s="364"/>
      <c r="D5" s="364"/>
      <c r="E5" s="365"/>
      <c r="F5" s="366"/>
      <c r="G5" s="366"/>
      <c r="H5" s="367" t="s">
        <v>61</v>
      </c>
    </row>
    <row r="6" spans="1:49" s="363" customFormat="1" ht="16.5" thickBot="1">
      <c r="B6" s="368">
        <v>36556</v>
      </c>
      <c r="C6" s="368">
        <v>36585</v>
      </c>
      <c r="D6" s="368">
        <v>36616</v>
      </c>
      <c r="E6" s="368">
        <v>36646</v>
      </c>
      <c r="F6" s="368">
        <v>36677</v>
      </c>
      <c r="G6" s="368">
        <v>36707</v>
      </c>
      <c r="H6" s="369">
        <f>[4]Sheet1!$A$1</f>
        <v>36719</v>
      </c>
      <c r="I6" s="370">
        <v>36738</v>
      </c>
      <c r="J6" s="370">
        <v>36769</v>
      </c>
      <c r="K6" s="370">
        <v>36799</v>
      </c>
      <c r="L6" s="370">
        <v>36830</v>
      </c>
      <c r="M6" s="370">
        <v>36860</v>
      </c>
      <c r="N6" s="370">
        <v>36891</v>
      </c>
      <c r="O6" s="370">
        <v>36922</v>
      </c>
      <c r="P6" s="370">
        <v>36950</v>
      </c>
      <c r="Q6" s="370">
        <v>36981</v>
      </c>
      <c r="R6" s="370">
        <v>37011</v>
      </c>
      <c r="S6" s="370">
        <v>37042</v>
      </c>
      <c r="T6" s="370">
        <v>37072</v>
      </c>
      <c r="U6" s="370">
        <v>37103</v>
      </c>
      <c r="V6" s="370">
        <v>37134</v>
      </c>
      <c r="W6" s="370">
        <v>37164</v>
      </c>
      <c r="X6" s="370">
        <v>37195</v>
      </c>
      <c r="Y6" s="370">
        <v>37225</v>
      </c>
      <c r="Z6" s="370">
        <v>37256</v>
      </c>
      <c r="AA6" s="370">
        <v>37287</v>
      </c>
      <c r="AB6" s="370">
        <v>37315</v>
      </c>
      <c r="AC6" s="370">
        <v>37346</v>
      </c>
      <c r="AD6" s="370">
        <v>37376</v>
      </c>
      <c r="AE6" s="370">
        <v>37407</v>
      </c>
      <c r="AF6" s="370">
        <v>37437</v>
      </c>
      <c r="AG6" s="370">
        <v>37468</v>
      </c>
      <c r="AH6" s="370">
        <v>37499</v>
      </c>
      <c r="AI6" s="370">
        <v>37529</v>
      </c>
      <c r="AJ6" s="370">
        <v>37560</v>
      </c>
      <c r="AK6" s="370">
        <v>37590</v>
      </c>
      <c r="AL6" s="370">
        <v>37621</v>
      </c>
    </row>
    <row r="7" spans="1:49" s="363" customFormat="1" ht="15.75">
      <c r="A7" s="371"/>
      <c r="B7" s="372">
        <f>YEAR(B6)</f>
        <v>2000</v>
      </c>
      <c r="C7" s="372">
        <f t="shared" ref="C7:AL7" si="0">YEAR(C6)</f>
        <v>2000</v>
      </c>
      <c r="D7" s="372">
        <f t="shared" si="0"/>
        <v>2000</v>
      </c>
      <c r="E7" s="372">
        <f t="shared" si="0"/>
        <v>2000</v>
      </c>
      <c r="F7" s="372">
        <f t="shared" si="0"/>
        <v>2000</v>
      </c>
      <c r="G7" s="372">
        <f t="shared" si="0"/>
        <v>2000</v>
      </c>
      <c r="H7" s="373">
        <f t="shared" si="0"/>
        <v>2000</v>
      </c>
      <c r="I7" s="374">
        <f t="shared" si="0"/>
        <v>2000</v>
      </c>
      <c r="J7" s="374">
        <f t="shared" si="0"/>
        <v>2000</v>
      </c>
      <c r="K7" s="374">
        <f t="shared" si="0"/>
        <v>2000</v>
      </c>
      <c r="L7" s="374">
        <f t="shared" si="0"/>
        <v>2000</v>
      </c>
      <c r="M7" s="374">
        <f t="shared" si="0"/>
        <v>2000</v>
      </c>
      <c r="N7" s="374">
        <f t="shared" si="0"/>
        <v>2000</v>
      </c>
      <c r="O7" s="374">
        <f t="shared" si="0"/>
        <v>2001</v>
      </c>
      <c r="P7" s="374">
        <f t="shared" si="0"/>
        <v>2001</v>
      </c>
      <c r="Q7" s="374">
        <f t="shared" si="0"/>
        <v>2001</v>
      </c>
      <c r="R7" s="374">
        <f t="shared" si="0"/>
        <v>2001</v>
      </c>
      <c r="S7" s="374">
        <f t="shared" si="0"/>
        <v>2001</v>
      </c>
      <c r="T7" s="374">
        <f t="shared" si="0"/>
        <v>2001</v>
      </c>
      <c r="U7" s="374">
        <f t="shared" si="0"/>
        <v>2001</v>
      </c>
      <c r="V7" s="374">
        <f t="shared" si="0"/>
        <v>2001</v>
      </c>
      <c r="W7" s="374">
        <f t="shared" si="0"/>
        <v>2001</v>
      </c>
      <c r="X7" s="374">
        <f t="shared" si="0"/>
        <v>2001</v>
      </c>
      <c r="Y7" s="374">
        <f t="shared" si="0"/>
        <v>2001</v>
      </c>
      <c r="Z7" s="374">
        <f t="shared" si="0"/>
        <v>2001</v>
      </c>
      <c r="AA7" s="374">
        <f t="shared" si="0"/>
        <v>2002</v>
      </c>
      <c r="AB7" s="374">
        <f t="shared" si="0"/>
        <v>2002</v>
      </c>
      <c r="AC7" s="374">
        <f t="shared" si="0"/>
        <v>2002</v>
      </c>
      <c r="AD7" s="374">
        <f t="shared" si="0"/>
        <v>2002</v>
      </c>
      <c r="AE7" s="374">
        <f t="shared" si="0"/>
        <v>2002</v>
      </c>
      <c r="AF7" s="374">
        <f t="shared" si="0"/>
        <v>2002</v>
      </c>
      <c r="AG7" s="374">
        <f t="shared" si="0"/>
        <v>2002</v>
      </c>
      <c r="AH7" s="374">
        <f t="shared" si="0"/>
        <v>2002</v>
      </c>
      <c r="AI7" s="374">
        <f t="shared" si="0"/>
        <v>2002</v>
      </c>
      <c r="AJ7" s="374">
        <f t="shared" si="0"/>
        <v>2002</v>
      </c>
      <c r="AK7" s="374">
        <f t="shared" si="0"/>
        <v>2002</v>
      </c>
      <c r="AL7" s="374">
        <f t="shared" si="0"/>
        <v>2002</v>
      </c>
    </row>
    <row r="8" spans="1:49" s="363" customFormat="1" ht="15.75">
      <c r="A8" s="371"/>
      <c r="B8" s="375"/>
      <c r="C8" s="375"/>
      <c r="D8" s="375"/>
      <c r="E8" s="375"/>
      <c r="F8" s="366"/>
      <c r="G8" s="366"/>
      <c r="H8" s="376"/>
    </row>
    <row r="9" spans="1:49" s="363" customFormat="1" ht="15.75">
      <c r="A9" s="371" t="s">
        <v>294</v>
      </c>
      <c r="B9" s="375"/>
      <c r="C9" s="375"/>
      <c r="D9" s="375"/>
      <c r="E9" s="377"/>
      <c r="F9" s="377"/>
      <c r="G9" s="377"/>
      <c r="H9" s="378"/>
      <c r="I9" s="379">
        <f>[3]Data!H5</f>
        <v>6.7813534033236395E-2</v>
      </c>
      <c r="J9" s="379">
        <f>[3]Data!I5</f>
        <v>6.8159232050339497E-2</v>
      </c>
      <c r="K9" s="379">
        <f>[3]Data!J5</f>
        <v>6.8505003316823701E-2</v>
      </c>
      <c r="L9" s="379">
        <f>[3]Data!K5</f>
        <v>6.89014369253656E-2</v>
      </c>
      <c r="M9" s="379">
        <f>[3]Data!L5</f>
        <v>6.9153903658846896E-2</v>
      </c>
      <c r="N9" s="379">
        <f>[3]Data!M5</f>
        <v>6.9447245592345802E-2</v>
      </c>
      <c r="O9" s="379">
        <f>[3]Data!N5</f>
        <v>6.9791981958472707E-2</v>
      </c>
      <c r="P9" s="379">
        <f>[3]Data!O5</f>
        <v>7.0103356774560199E-2</v>
      </c>
      <c r="Q9" s="379">
        <f>[3]Data!P5</f>
        <v>7.03786127886947E-2</v>
      </c>
      <c r="R9" s="379">
        <f>[3]Data!Q5</f>
        <v>7.0527498788155896E-2</v>
      </c>
      <c r="S9" s="379">
        <f>[3]Data!R5</f>
        <v>7.06813476619641E-2</v>
      </c>
      <c r="T9" s="379">
        <f>[3]Data!S5</f>
        <v>7.0814047805662E-2</v>
      </c>
      <c r="U9" s="379">
        <f>[3]Data!T5</f>
        <v>7.0920723127409199E-2</v>
      </c>
      <c r="V9" s="379">
        <f>[3]Data!U5</f>
        <v>7.1027398452917306E-2</v>
      </c>
      <c r="W9" s="379">
        <f>[3]Data!V5</f>
        <v>7.1119891560353504E-2</v>
      </c>
      <c r="X9" s="379">
        <f>[3]Data!W5</f>
        <v>7.1197873665046305E-2</v>
      </c>
      <c r="Y9" s="379">
        <f>[3]Data!X5</f>
        <v>7.1273340219888404E-2</v>
      </c>
      <c r="Z9" s="379">
        <f>[3]Data!Y5</f>
        <v>7.1349958726341103E-2</v>
      </c>
      <c r="AA9" s="379">
        <f>[3]Data!Z5</f>
        <v>7.1424689170108899E-2</v>
      </c>
      <c r="AB9" s="379">
        <f>[3]Data!AA5</f>
        <v>7.1492187637033994E-2</v>
      </c>
      <c r="AC9" s="379">
        <f>[3]Data!AB5</f>
        <v>7.1547524713073199E-2</v>
      </c>
      <c r="AD9" s="379">
        <f>[3]Data!AC5</f>
        <v>7.1572378154337798E-2</v>
      </c>
      <c r="AE9" s="379">
        <f>[3]Data!AD5</f>
        <v>7.1598060043859102E-2</v>
      </c>
      <c r="AF9" s="379">
        <f>[3]Data!AE5</f>
        <v>7.1620117457258797E-2</v>
      </c>
      <c r="AG9" s="379">
        <f>[3]Data!AF5</f>
        <v>7.1638307156423095E-2</v>
      </c>
      <c r="AH9" s="379">
        <f>[3]Data!AG5</f>
        <v>7.16564968556965E-2</v>
      </c>
      <c r="AI9" s="379">
        <f>[3]Data!AH5</f>
        <v>7.1670477793590995E-2</v>
      </c>
      <c r="AJ9" s="379">
        <f>[3]Data!AI5</f>
        <v>7.1679725574894895E-2</v>
      </c>
      <c r="AK9" s="379">
        <f>[3]Data!AJ5</f>
        <v>7.1688675040699798E-2</v>
      </c>
      <c r="AL9" s="379">
        <f>[3]Data!AK5</f>
        <v>7.17037777192715E-2</v>
      </c>
    </row>
    <row r="10" spans="1:49" s="363" customFormat="1" ht="15.75">
      <c r="A10" s="371"/>
      <c r="B10" s="375"/>
      <c r="C10" s="375"/>
      <c r="D10" s="375"/>
      <c r="E10" s="375"/>
      <c r="F10" s="366"/>
      <c r="G10" s="366"/>
      <c r="H10" s="376"/>
    </row>
    <row r="11" spans="1:49" s="363" customFormat="1" ht="15.75">
      <c r="A11" s="371" t="s">
        <v>167</v>
      </c>
      <c r="B11" s="375"/>
      <c r="C11" s="375"/>
      <c r="D11" s="375"/>
      <c r="E11" s="375"/>
      <c r="F11" s="366"/>
      <c r="G11" s="366"/>
      <c r="H11" s="376"/>
    </row>
    <row r="12" spans="1:49" s="363" customFormat="1" ht="15.75">
      <c r="A12" s="363" t="s">
        <v>3</v>
      </c>
      <c r="B12" s="380">
        <f>[4]Sheet1!B39/1000</f>
        <v>119.526</v>
      </c>
      <c r="C12" s="380">
        <f>[4]Sheet1!C39/1000</f>
        <v>73.677000000000007</v>
      </c>
      <c r="D12" s="380">
        <f>[4]Sheet1!D39/1000</f>
        <v>-30.044</v>
      </c>
      <c r="E12" s="380">
        <f>[4]Sheet1!$E$39/1000</f>
        <v>-34.523000000000003</v>
      </c>
      <c r="F12" s="380">
        <f>[4]Sheet1!F39/1000</f>
        <v>1835.1859999999999</v>
      </c>
      <c r="G12" s="380">
        <f>[4]Sheet1!G39/1000</f>
        <v>187.50382000000002</v>
      </c>
      <c r="H12" s="381">
        <f>[4]Sheet1!H39/1000</f>
        <v>187.50382000000002</v>
      </c>
      <c r="I12" s="382">
        <f>[4]Sheet1!I39/1000</f>
        <v>7030.3846531689396</v>
      </c>
      <c r="J12" s="382">
        <f>[4]Sheet1!J39/1000</f>
        <v>16370.032098728603</v>
      </c>
      <c r="K12" s="382">
        <f>[4]Sheet1!K39/1000</f>
        <v>886.84611459089012</v>
      </c>
      <c r="L12" s="382">
        <f>[4]Sheet1!L39/1000</f>
        <v>28.307820819553399</v>
      </c>
      <c r="M12" s="382">
        <f>[4]Sheet1!M39/1000</f>
        <v>16.359940598346899</v>
      </c>
      <c r="N12" s="382">
        <f>[4]Sheet1!N39/1000</f>
        <v>27.879682895223802</v>
      </c>
      <c r="O12" s="382">
        <f>[4]Sheet1!B77/1000</f>
        <v>121.724653958971</v>
      </c>
      <c r="P12" s="382">
        <f>[4]Sheet1!C77/1000</f>
        <v>125.70380981794</v>
      </c>
      <c r="Q12" s="382">
        <f>[4]Sheet1!D77/1000</f>
        <v>28.074211809777005</v>
      </c>
      <c r="R12" s="382">
        <f>[4]Sheet1!E77/1000</f>
        <v>57.290017530086303</v>
      </c>
      <c r="S12" s="382">
        <f>[4]Sheet1!F77/1000</f>
        <v>385.64093327423103</v>
      </c>
      <c r="T12" s="382">
        <f>[4]Sheet1!G77/1000</f>
        <v>3608.5159585369502</v>
      </c>
      <c r="U12" s="382">
        <f>[4]Sheet1!H77/1000</f>
        <v>11971.0799497768</v>
      </c>
      <c r="V12" s="382">
        <f>[4]Sheet1!I77/1000</f>
        <v>12859.083961369903</v>
      </c>
      <c r="W12" s="382">
        <f>[4]Sheet1!J77/1000</f>
        <v>664.53508863019817</v>
      </c>
      <c r="X12" s="382">
        <f>[4]Sheet1!K77/1000</f>
        <v>46.396015551129807</v>
      </c>
      <c r="Y12" s="382">
        <f>[4]Sheet1!L77/1000</f>
        <v>39.253227899618402</v>
      </c>
      <c r="Z12" s="382">
        <f>[4]Sheet1!M77/1000</f>
        <v>48.383181403661297</v>
      </c>
      <c r="AA12" s="382">
        <f>[4]Sheet1!B110/1000</f>
        <v>129.48394769936502</v>
      </c>
      <c r="AB12" s="382">
        <f>[4]Sheet1!C110/1000</f>
        <v>130.92644763588203</v>
      </c>
      <c r="AC12" s="382">
        <f>[4]Sheet1!D110/1000</f>
        <v>27.790697353250806</v>
      </c>
      <c r="AD12" s="382">
        <f>[4]Sheet1!E110/1000</f>
        <v>61.876496992808704</v>
      </c>
      <c r="AE12" s="382">
        <f>[4]Sheet1!F110/1000</f>
        <v>308.24567666938998</v>
      </c>
      <c r="AF12" s="382">
        <f>[4]Sheet1!G110/1000</f>
        <v>2818.5543213801402</v>
      </c>
      <c r="AG12" s="382">
        <f>[4]Sheet1!H110/1000</f>
        <v>8727.3664771968306</v>
      </c>
      <c r="AH12" s="382">
        <f>[4]Sheet1!I110/1000</f>
        <v>8678.5429919068301</v>
      </c>
      <c r="AI12" s="382">
        <f>[4]Sheet1!J110/1000</f>
        <v>764.69848983762802</v>
      </c>
      <c r="AJ12" s="382">
        <f>[4]Sheet1!K110/1000</f>
        <v>80.91854998549141</v>
      </c>
      <c r="AK12" s="382">
        <f>[4]Sheet1!L110/1000</f>
        <v>59.330970708422498</v>
      </c>
      <c r="AL12" s="382">
        <f>[4]Sheet1!M110/1000</f>
        <v>77.127242792089291</v>
      </c>
      <c r="AM12" s="88"/>
      <c r="AN12" s="88"/>
      <c r="AO12" s="88"/>
      <c r="AP12" s="88"/>
      <c r="AQ12" s="88"/>
      <c r="AR12" s="88"/>
      <c r="AS12" s="88"/>
      <c r="AT12" s="88"/>
      <c r="AU12" s="88"/>
      <c r="AV12" s="88"/>
      <c r="AW12" s="88"/>
    </row>
    <row r="13" spans="1:49" s="363" customFormat="1" ht="15.75">
      <c r="A13" s="363" t="s">
        <v>4</v>
      </c>
      <c r="B13" s="380">
        <f>[4]Sheet1!B38/1000</f>
        <v>213.762</v>
      </c>
      <c r="C13" s="380">
        <f>[4]Sheet1!C38/1000</f>
        <v>140.60599999999999</v>
      </c>
      <c r="D13" s="380">
        <f>[4]Sheet1!D38/1000</f>
        <v>-308.827</v>
      </c>
      <c r="E13" s="380">
        <f>[4]Sheet1!E38/1000</f>
        <v>-3.246</v>
      </c>
      <c r="F13" s="380">
        <f>[4]Sheet1!F38/1000</f>
        <v>3390.3020000000001</v>
      </c>
      <c r="G13" s="380">
        <f>[4]Sheet1!G38/1000</f>
        <v>-332.74030500000003</v>
      </c>
      <c r="H13" s="381">
        <f>[4]Sheet1!H38/1000</f>
        <v>-332.74030500000003</v>
      </c>
      <c r="I13" s="382">
        <f>[4]Sheet1!I38/1000</f>
        <v>6696.8606192975958</v>
      </c>
      <c r="J13" s="382">
        <f>[4]Sheet1!J38/1000</f>
        <v>17135.958688417846</v>
      </c>
      <c r="K13" s="382">
        <f>[4]Sheet1!K38/1000</f>
        <v>803.81036980072406</v>
      </c>
      <c r="L13" s="382">
        <f>[4]Sheet1!L38/1000</f>
        <v>21.264058894516801</v>
      </c>
      <c r="M13" s="382">
        <f>[4]Sheet1!M38/1000</f>
        <v>12.882342791993102</v>
      </c>
      <c r="N13" s="382">
        <f>[4]Sheet1!N38/1000</f>
        <v>23.1244173595462</v>
      </c>
      <c r="O13" s="382">
        <f>[4]Sheet1!B76/1000</f>
        <v>107.76847801512001</v>
      </c>
      <c r="P13" s="382">
        <f>[4]Sheet1!C76/1000</f>
        <v>111.67069870453301</v>
      </c>
      <c r="Q13" s="382">
        <f>[4]Sheet1!D76/1000</f>
        <v>22.087931018249506</v>
      </c>
      <c r="R13" s="382">
        <f>[4]Sheet1!E76/1000</f>
        <v>49.121713815367009</v>
      </c>
      <c r="S13" s="382">
        <f>[4]Sheet1!F76/1000</f>
        <v>347.88734795540302</v>
      </c>
      <c r="T13" s="382">
        <f>[4]Sheet1!G76/1000</f>
        <v>3409.5774697363399</v>
      </c>
      <c r="U13" s="382">
        <f>[4]Sheet1!H76/1000</f>
        <v>11526.048282158501</v>
      </c>
      <c r="V13" s="382">
        <f>[4]Sheet1!I76/1000</f>
        <v>12372.27450874</v>
      </c>
      <c r="W13" s="382">
        <f>[4]Sheet1!J76/1000</f>
        <v>606.59128600647705</v>
      </c>
      <c r="X13" s="382">
        <f>[4]Sheet1!K76/1000</f>
        <v>37.848172518802201</v>
      </c>
      <c r="Y13" s="382">
        <f>[4]Sheet1!L76/1000</f>
        <v>32.32408638449111</v>
      </c>
      <c r="Z13" s="382">
        <f>[4]Sheet1!M76/1000</f>
        <v>41.155125515613307</v>
      </c>
      <c r="AA13" s="382">
        <f>[4]Sheet1!B109/1000</f>
        <v>115.55103397138102</v>
      </c>
      <c r="AB13" s="382">
        <f>[4]Sheet1!C109/1000</f>
        <v>117.21064348281203</v>
      </c>
      <c r="AC13" s="382">
        <f>[4]Sheet1!D109/1000</f>
        <v>22.264156469305405</v>
      </c>
      <c r="AD13" s="382">
        <f>[4]Sheet1!E109/1000</f>
        <v>54.316184445387805</v>
      </c>
      <c r="AE13" s="382">
        <f>[4]Sheet1!F109/1000</f>
        <v>283.3971423507511</v>
      </c>
      <c r="AF13" s="382">
        <f>[4]Sheet1!G109/1000</f>
        <v>2680.2203220623801</v>
      </c>
      <c r="AG13" s="382">
        <f>[4]Sheet1!H109/1000</f>
        <v>8406.1321628815404</v>
      </c>
      <c r="AH13" s="382">
        <f>[4]Sheet1!I109/1000</f>
        <v>8355.8573298396623</v>
      </c>
      <c r="AI13" s="382">
        <f>[4]Sheet1!J109/1000</f>
        <v>712.820178294946</v>
      </c>
      <c r="AJ13" s="382">
        <f>[4]Sheet1!K109/1000</f>
        <v>69.975618745734906</v>
      </c>
      <c r="AK13" s="382">
        <f>[4]Sheet1!L109/1000</f>
        <v>50.487407379565212</v>
      </c>
      <c r="AL13" s="382">
        <f>[4]Sheet1!M109/1000</f>
        <v>67.445973903160223</v>
      </c>
      <c r="AM13" s="88"/>
      <c r="AN13" s="88"/>
      <c r="AO13" s="88"/>
      <c r="AP13" s="88"/>
      <c r="AQ13" s="88"/>
      <c r="AR13" s="88"/>
      <c r="AS13" s="88"/>
      <c r="AT13" s="88"/>
      <c r="AU13" s="88"/>
      <c r="AV13" s="88"/>
      <c r="AW13" s="88"/>
    </row>
    <row r="14" spans="1:49" s="363" customFormat="1" ht="15.75">
      <c r="A14" s="363" t="s">
        <v>5</v>
      </c>
      <c r="B14" s="380">
        <f>[4]Sheet1!B40/1000</f>
        <v>-12.977</v>
      </c>
      <c r="C14" s="380">
        <f>[4]Sheet1!C40/1000</f>
        <v>7.0039999999999996</v>
      </c>
      <c r="D14" s="380">
        <f>[4]Sheet1!D40/1000</f>
        <v>-1.605</v>
      </c>
      <c r="E14" s="380">
        <f>[4]Sheet1!E40/1000</f>
        <v>-108.792</v>
      </c>
      <c r="F14" s="380">
        <f>[4]Sheet1!F40/1000</f>
        <v>694.96900000000005</v>
      </c>
      <c r="G14" s="380">
        <f>[4]Sheet1!G40/1000</f>
        <v>252.19236760000007</v>
      </c>
      <c r="H14" s="381">
        <f>[4]Sheet1!H40/1000</f>
        <v>252.19236760000007</v>
      </c>
      <c r="I14" s="382">
        <f>[4]Sheet1!I40/1000</f>
        <v>5268.9625809106738</v>
      </c>
      <c r="J14" s="382">
        <f>[4]Sheet1!J40/1000</f>
        <v>13662.540485515703</v>
      </c>
      <c r="K14" s="382">
        <f>[4]Sheet1!K40/1000</f>
        <v>584.82176590134907</v>
      </c>
      <c r="L14" s="382">
        <f>[4]Sheet1!L40/1000</f>
        <v>14.435387031666401</v>
      </c>
      <c r="M14" s="382">
        <f>[4]Sheet1!M40/1000</f>
        <v>10.7202049523436</v>
      </c>
      <c r="N14" s="382">
        <f>[4]Sheet1!N40/1000</f>
        <v>19.896431398361401</v>
      </c>
      <c r="O14" s="382">
        <f>[4]Sheet1!B78/1000</f>
        <v>97.042696728408487</v>
      </c>
      <c r="P14" s="382">
        <f>[4]Sheet1!C78/1000</f>
        <v>101.34910410963802</v>
      </c>
      <c r="Q14" s="382">
        <f>[4]Sheet1!D78/1000</f>
        <v>19.423006295329898</v>
      </c>
      <c r="R14" s="382">
        <f>[4]Sheet1!E78/1000</f>
        <v>36.407587516830908</v>
      </c>
      <c r="S14" s="382">
        <f>[4]Sheet1!F78/1000</f>
        <v>294.79935604421303</v>
      </c>
      <c r="T14" s="382">
        <f>[4]Sheet1!G78/1000</f>
        <v>2613.5373745042007</v>
      </c>
      <c r="U14" s="382">
        <f>[4]Sheet1!H78/1000</f>
        <v>9076.3810834390297</v>
      </c>
      <c r="V14" s="382">
        <f>[4]Sheet1!I78/1000</f>
        <v>9745.8789754711215</v>
      </c>
      <c r="W14" s="382">
        <f>[4]Sheet1!J78/1000</f>
        <v>440.86304917509716</v>
      </c>
      <c r="X14" s="382">
        <f>[4]Sheet1!K78/1000</f>
        <v>26.941502031128604</v>
      </c>
      <c r="Y14" s="382">
        <f>[4]Sheet1!L78/1000</f>
        <v>28.901986000151105</v>
      </c>
      <c r="Z14" s="382">
        <f>[4]Sheet1!M78/1000</f>
        <v>36.970182192078298</v>
      </c>
      <c r="AA14" s="382">
        <f>[4]Sheet1!B111/1000</f>
        <v>105.82650325322402</v>
      </c>
      <c r="AB14" s="382">
        <f>[4]Sheet1!C111/1000</f>
        <v>107.93709417861801</v>
      </c>
      <c r="AC14" s="382">
        <f>[4]Sheet1!D111/1000</f>
        <v>20.252208050689397</v>
      </c>
      <c r="AD14" s="382">
        <f>[4]Sheet1!E111/1000</f>
        <v>41.338865933325501</v>
      </c>
      <c r="AE14" s="382">
        <f>[4]Sheet1!F111/1000</f>
        <v>242.40919467122302</v>
      </c>
      <c r="AF14" s="382">
        <f>[4]Sheet1!G111/1000</f>
        <v>2062.7299661031302</v>
      </c>
      <c r="AG14" s="382">
        <f>[4]Sheet1!H111/1000</f>
        <v>6611.9272374250495</v>
      </c>
      <c r="AH14" s="382">
        <f>[4]Sheet1!I111/1000</f>
        <v>6571.6623348685298</v>
      </c>
      <c r="AI14" s="382">
        <f>[4]Sheet1!J111/1000</f>
        <v>530.26893634832106</v>
      </c>
      <c r="AJ14" s="382">
        <f>[4]Sheet1!K111/1000</f>
        <v>53.39450947169361</v>
      </c>
      <c r="AK14" s="382">
        <f>[4]Sheet1!L111/1000</f>
        <v>46.035682960489403</v>
      </c>
      <c r="AL14" s="382">
        <f>[4]Sheet1!M111/1000</f>
        <v>61.7050364314075</v>
      </c>
      <c r="AM14" s="88"/>
      <c r="AN14" s="88"/>
      <c r="AO14" s="88"/>
      <c r="AP14" s="88"/>
      <c r="AQ14" s="88"/>
      <c r="AR14" s="88"/>
      <c r="AS14" s="88"/>
      <c r="AT14" s="88"/>
      <c r="AU14" s="88"/>
      <c r="AV14" s="88"/>
      <c r="AW14" s="88"/>
    </row>
    <row r="15" spans="1:49" s="363" customFormat="1" ht="15.75">
      <c r="A15" s="383" t="s">
        <v>127</v>
      </c>
      <c r="B15" s="384">
        <f t="shared" ref="B15:AL15" si="1">SUM(B12:B14)</f>
        <v>320.31100000000004</v>
      </c>
      <c r="C15" s="384">
        <f t="shared" si="1"/>
        <v>221.28700000000001</v>
      </c>
      <c r="D15" s="384">
        <f t="shared" si="1"/>
        <v>-340.476</v>
      </c>
      <c r="E15" s="384">
        <f t="shared" si="1"/>
        <v>-146.56100000000001</v>
      </c>
      <c r="F15" s="384">
        <f t="shared" si="1"/>
        <v>5920.4570000000003</v>
      </c>
      <c r="G15" s="384">
        <f t="shared" si="1"/>
        <v>106.95588260000005</v>
      </c>
      <c r="H15" s="385">
        <f t="shared" si="1"/>
        <v>106.95588260000005</v>
      </c>
      <c r="I15" s="386">
        <f t="shared" si="1"/>
        <v>18996.207853377207</v>
      </c>
      <c r="J15" s="386">
        <f t="shared" si="1"/>
        <v>47168.531272662156</v>
      </c>
      <c r="K15" s="386">
        <f t="shared" si="1"/>
        <v>2275.4782502929634</v>
      </c>
      <c r="L15" s="386">
        <f t="shared" si="1"/>
        <v>64.007266745736601</v>
      </c>
      <c r="M15" s="386">
        <f t="shared" si="1"/>
        <v>39.962488342683599</v>
      </c>
      <c r="N15" s="386">
        <f t="shared" si="1"/>
        <v>70.900531653131395</v>
      </c>
      <c r="O15" s="386">
        <f t="shared" si="1"/>
        <v>326.53582870249949</v>
      </c>
      <c r="P15" s="386">
        <f t="shared" si="1"/>
        <v>338.72361263211104</v>
      </c>
      <c r="Q15" s="386">
        <f t="shared" si="1"/>
        <v>69.585149123356416</v>
      </c>
      <c r="R15" s="386">
        <f t="shared" si="1"/>
        <v>142.81931886228423</v>
      </c>
      <c r="S15" s="386">
        <f t="shared" si="1"/>
        <v>1028.3276372738471</v>
      </c>
      <c r="T15" s="386">
        <f t="shared" si="1"/>
        <v>9631.6308027774903</v>
      </c>
      <c r="U15" s="386">
        <f t="shared" si="1"/>
        <v>32573.509315374329</v>
      </c>
      <c r="V15" s="386">
        <f t="shared" si="1"/>
        <v>34977.23744558102</v>
      </c>
      <c r="W15" s="386">
        <f t="shared" si="1"/>
        <v>1711.9894238117724</v>
      </c>
      <c r="X15" s="386">
        <f t="shared" si="1"/>
        <v>111.18569010106062</v>
      </c>
      <c r="Y15" s="386">
        <f t="shared" si="1"/>
        <v>100.47930028426063</v>
      </c>
      <c r="Z15" s="386">
        <f t="shared" si="1"/>
        <v>126.5084891113529</v>
      </c>
      <c r="AA15" s="386">
        <f t="shared" si="1"/>
        <v>350.86148492397007</v>
      </c>
      <c r="AB15" s="386">
        <f t="shared" si="1"/>
        <v>356.07418529731206</v>
      </c>
      <c r="AC15" s="386">
        <f t="shared" si="1"/>
        <v>70.307061873245601</v>
      </c>
      <c r="AD15" s="386">
        <f t="shared" si="1"/>
        <v>157.53154737152201</v>
      </c>
      <c r="AE15" s="386">
        <f t="shared" si="1"/>
        <v>834.05201369136421</v>
      </c>
      <c r="AF15" s="386">
        <f t="shared" si="1"/>
        <v>7561.504609545651</v>
      </c>
      <c r="AG15" s="386">
        <f t="shared" si="1"/>
        <v>23745.425877503421</v>
      </c>
      <c r="AH15" s="386">
        <f t="shared" si="1"/>
        <v>23606.062656615024</v>
      </c>
      <c r="AI15" s="386">
        <f t="shared" si="1"/>
        <v>2007.787604480895</v>
      </c>
      <c r="AJ15" s="386">
        <f t="shared" si="1"/>
        <v>204.28867820291993</v>
      </c>
      <c r="AK15" s="386">
        <f t="shared" si="1"/>
        <v>155.85406104847712</v>
      </c>
      <c r="AL15" s="386">
        <f t="shared" si="1"/>
        <v>206.27825312665703</v>
      </c>
      <c r="AM15" s="88"/>
      <c r="AN15" s="88"/>
      <c r="AO15" s="88"/>
      <c r="AP15" s="88"/>
      <c r="AQ15" s="88"/>
      <c r="AR15" s="88"/>
      <c r="AS15" s="88"/>
      <c r="AT15" s="88"/>
      <c r="AU15" s="88"/>
      <c r="AV15" s="88"/>
      <c r="AW15" s="88"/>
    </row>
    <row r="16" spans="1:49" s="363" customFormat="1" ht="15.75">
      <c r="A16" s="387"/>
      <c r="B16" s="380"/>
      <c r="C16" s="380"/>
      <c r="D16" s="380"/>
      <c r="E16" s="388"/>
      <c r="F16" s="380"/>
      <c r="G16" s="380"/>
      <c r="H16" s="381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  <c r="AA16" s="88"/>
      <c r="AB16" s="88"/>
      <c r="AC16" s="88"/>
      <c r="AD16" s="88"/>
      <c r="AE16" s="88"/>
      <c r="AF16" s="88"/>
      <c r="AG16" s="88"/>
      <c r="AH16" s="88"/>
      <c r="AI16" s="88"/>
      <c r="AJ16" s="88"/>
      <c r="AK16" s="88"/>
      <c r="AL16" s="88"/>
      <c r="AM16" s="88"/>
      <c r="AN16" s="88"/>
      <c r="AO16" s="88"/>
      <c r="AP16" s="88"/>
      <c r="AQ16" s="88"/>
      <c r="AR16" s="88"/>
      <c r="AS16" s="88"/>
      <c r="AT16" s="88"/>
      <c r="AU16" s="88"/>
      <c r="AV16" s="88"/>
      <c r="AW16" s="88"/>
    </row>
    <row r="17" spans="1:49" s="363" customFormat="1" ht="15.75">
      <c r="A17" s="363" t="s">
        <v>34</v>
      </c>
      <c r="B17" s="380">
        <f>[4]Sheet1!B41/1000</f>
        <v>0</v>
      </c>
      <c r="C17" s="380">
        <f>[4]Sheet1!C41/1000</f>
        <v>0</v>
      </c>
      <c r="D17" s="380">
        <f>[4]Sheet1!D41/1000</f>
        <v>0</v>
      </c>
      <c r="E17" s="380">
        <f>[4]Sheet1!E41/1000</f>
        <v>0</v>
      </c>
      <c r="F17" s="380">
        <f>[4]Sheet1!F41/1000</f>
        <v>0</v>
      </c>
      <c r="G17" s="380">
        <f>[4]Sheet1!G41/1000</f>
        <v>-16.1889229999999</v>
      </c>
      <c r="H17" s="381">
        <f>[4]Sheet1!H41/1000</f>
        <v>-16.1889229999999</v>
      </c>
      <c r="I17" s="382">
        <f>[4]Sheet1!I41/1000</f>
        <v>8108.7741346357207</v>
      </c>
      <c r="J17" s="382">
        <f>[4]Sheet1!J41/1000</f>
        <v>18646.245116417125</v>
      </c>
      <c r="K17" s="382">
        <f>[4]Sheet1!K41/1000</f>
        <v>1155.2269474443603</v>
      </c>
      <c r="L17" s="382">
        <f>[4]Sheet1!L41/1000</f>
        <v>56.923681025832408</v>
      </c>
      <c r="M17" s="382">
        <f>[4]Sheet1!M41/1000</f>
        <v>32.378878631085506</v>
      </c>
      <c r="N17" s="382">
        <f>[4]Sheet1!N41/1000</f>
        <v>48.799283037845505</v>
      </c>
      <c r="O17" s="382">
        <f>[4]Sheet1!B79/1000</f>
        <v>181.27548975118199</v>
      </c>
      <c r="P17" s="382">
        <f>[4]Sheet1!C79/1000</f>
        <v>184.862438914699</v>
      </c>
      <c r="Q17" s="382">
        <f>[4]Sheet1!D79/1000</f>
        <v>53.451285298464811</v>
      </c>
      <c r="R17" s="382">
        <f>[4]Sheet1!E79/1000</f>
        <v>102.13573264117403</v>
      </c>
      <c r="S17" s="382">
        <f>[4]Sheet1!F79/1000</f>
        <v>547.50775666919196</v>
      </c>
      <c r="T17" s="382">
        <f>[4]Sheet1!G79/1000</f>
        <v>4348.1112074353796</v>
      </c>
      <c r="U17" s="382">
        <f>[4]Sheet1!H79/1000</f>
        <v>13813.343979145702</v>
      </c>
      <c r="V17" s="382">
        <f>[4]Sheet1!I79/1000</f>
        <v>14825.8146623957</v>
      </c>
      <c r="W17" s="382">
        <f>[4]Sheet1!J79/1000</f>
        <v>871.52716915076508</v>
      </c>
      <c r="X17" s="382">
        <f>[4]Sheet1!K79/1000</f>
        <v>88.103241266663105</v>
      </c>
      <c r="Y17" s="382">
        <f>[4]Sheet1!L79/1000</f>
        <v>67.652971966938793</v>
      </c>
      <c r="Z17" s="382">
        <f>[4]Sheet1!M79/1000</f>
        <v>78.139188773041113</v>
      </c>
      <c r="AA17" s="382">
        <f>[4]Sheet1!B112/1000</f>
        <v>187.62889259524403</v>
      </c>
      <c r="AB17" s="382">
        <f>[4]Sheet1!C112/1000</f>
        <v>187.72491176481304</v>
      </c>
      <c r="AC17" s="382">
        <f>[4]Sheet1!D112/1000</f>
        <v>49.986981817628305</v>
      </c>
      <c r="AD17" s="382">
        <f>[4]Sheet1!E112/1000</f>
        <v>104.833403930526</v>
      </c>
      <c r="AE17" s="382">
        <f>[4]Sheet1!F112/1000</f>
        <v>431.209417247104</v>
      </c>
      <c r="AF17" s="382">
        <f>[4]Sheet1!G112/1000</f>
        <v>3371.2676645139404</v>
      </c>
      <c r="AG17" s="382">
        <f>[4]Sheet1!H112/1000</f>
        <v>10082.780511835403</v>
      </c>
      <c r="AH17" s="382">
        <f>[4]Sheet1!I112/1000</f>
        <v>10027.521350761703</v>
      </c>
      <c r="AI17" s="382">
        <f>[4]Sheet1!J112/1000</f>
        <v>966.39211457784404</v>
      </c>
      <c r="AJ17" s="382">
        <f>[4]Sheet1!K112/1000</f>
        <v>136.465856186586</v>
      </c>
      <c r="AK17" s="382">
        <f>[4]Sheet1!L112/1000</f>
        <v>94.503207320110917</v>
      </c>
      <c r="AL17" s="382">
        <f>[4]Sheet1!M112/1000</f>
        <v>116.36190433533002</v>
      </c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</row>
    <row r="18" spans="1:49" s="363" customFormat="1" ht="15.75">
      <c r="A18" s="363" t="s">
        <v>6</v>
      </c>
      <c r="B18" s="380">
        <f>[4]Sheet1!B36/1000</f>
        <v>0</v>
      </c>
      <c r="C18" s="380">
        <f>[4]Sheet1!C36/1000</f>
        <v>0</v>
      </c>
      <c r="D18" s="380">
        <f>[4]Sheet1!D36/1000</f>
        <v>0</v>
      </c>
      <c r="E18" s="380">
        <f>[4]Sheet1!E36/1000</f>
        <v>0</v>
      </c>
      <c r="F18" s="380">
        <f>[4]Sheet1!F36/1000</f>
        <v>-116.54600000000001</v>
      </c>
      <c r="G18" s="380">
        <f>[4]Sheet1!G36/1000</f>
        <v>-222.91192000000001</v>
      </c>
      <c r="H18" s="381">
        <f>[4]Sheet1!H36/1000</f>
        <v>-222.91192000000001</v>
      </c>
      <c r="I18" s="382">
        <f>[4]Sheet1!I36/1000</f>
        <v>5762.9188885582053</v>
      </c>
      <c r="J18" s="382">
        <f>[4]Sheet1!J36/1000</f>
        <v>14730.151689876468</v>
      </c>
      <c r="K18" s="382">
        <f>[4]Sheet1!K36/1000</f>
        <v>741.78972921605509</v>
      </c>
      <c r="L18" s="382">
        <f>[4]Sheet1!L36/1000</f>
        <v>10.829264042899002</v>
      </c>
      <c r="M18" s="382">
        <f>[4]Sheet1!M36/1000</f>
        <v>6.9315168667239995</v>
      </c>
      <c r="N18" s="382">
        <f>[4]Sheet1!N36/1000</f>
        <v>8.6772363541154505</v>
      </c>
      <c r="O18" s="382">
        <f>[4]Sheet1!B74/1000</f>
        <v>118.09723969363901</v>
      </c>
      <c r="P18" s="382">
        <f>[4]Sheet1!C74/1000</f>
        <v>75.1276246880972</v>
      </c>
      <c r="Q18" s="382">
        <f>[4]Sheet1!D74/1000</f>
        <v>13.296458697964201</v>
      </c>
      <c r="R18" s="382">
        <f>[4]Sheet1!E74/1000</f>
        <v>34.150063139578002</v>
      </c>
      <c r="S18" s="382">
        <f>[4]Sheet1!F74/1000</f>
        <v>311.26862477143408</v>
      </c>
      <c r="T18" s="382">
        <f>[4]Sheet1!G74/1000</f>
        <v>4290.1742235072597</v>
      </c>
      <c r="U18" s="382">
        <f>[4]Sheet1!H74/1000</f>
        <v>11487.682065138901</v>
      </c>
      <c r="V18" s="382">
        <f>[4]Sheet1!I74/1000</f>
        <v>12292.606949961801</v>
      </c>
      <c r="W18" s="382">
        <f>[4]Sheet1!J74/1000</f>
        <v>606.19470162214213</v>
      </c>
      <c r="X18" s="382">
        <f>[4]Sheet1!K74/1000</f>
        <v>20.372331327896202</v>
      </c>
      <c r="Y18" s="382">
        <f>[4]Sheet1!L74/1000</f>
        <v>30.593712919074207</v>
      </c>
      <c r="Z18" s="382">
        <f>[4]Sheet1!M74/1000</f>
        <v>23.037552186837903</v>
      </c>
      <c r="AA18" s="382">
        <f>[4]Sheet1!B107/1000</f>
        <v>100.370622287676</v>
      </c>
      <c r="AB18" s="382">
        <f>[4]Sheet1!C107/1000</f>
        <v>105.60533742283901</v>
      </c>
      <c r="AC18" s="382">
        <f>[4]Sheet1!D107/1000</f>
        <v>32.865071187424206</v>
      </c>
      <c r="AD18" s="382">
        <f>[4]Sheet1!E107/1000</f>
        <v>75.6437067953688</v>
      </c>
      <c r="AE18" s="382">
        <f>[4]Sheet1!F107/1000</f>
        <v>278.59664085481609</v>
      </c>
      <c r="AF18" s="382">
        <f>[4]Sheet1!G107/1000</f>
        <v>2742.3913182232905</v>
      </c>
      <c r="AG18" s="382">
        <f>[4]Sheet1!H107/1000</f>
        <v>8313.6843595178598</v>
      </c>
      <c r="AH18" s="382">
        <f>[4]Sheet1!I107/1000</f>
        <v>8276.5789106731117</v>
      </c>
      <c r="AI18" s="382">
        <f>[4]Sheet1!J107/1000</f>
        <v>759.84898467010908</v>
      </c>
      <c r="AJ18" s="382">
        <f>[4]Sheet1!K107/1000</f>
        <v>46.538876367371699</v>
      </c>
      <c r="AK18" s="382">
        <f>[4]Sheet1!L107/1000</f>
        <v>51.148906032190901</v>
      </c>
      <c r="AL18" s="382">
        <f>[4]Sheet1!M107/1000</f>
        <v>42.341839004084001</v>
      </c>
      <c r="AM18" s="88"/>
      <c r="AN18" s="88"/>
      <c r="AO18" s="88"/>
      <c r="AP18" s="88"/>
      <c r="AQ18" s="88"/>
      <c r="AR18" s="88"/>
      <c r="AS18" s="88"/>
      <c r="AT18" s="88"/>
      <c r="AU18" s="88"/>
      <c r="AV18" s="88"/>
      <c r="AW18" s="88"/>
    </row>
    <row r="19" spans="1:49" s="363" customFormat="1" ht="15.75">
      <c r="A19" s="363" t="s">
        <v>125</v>
      </c>
      <c r="B19" s="380">
        <f>[4]Sheet1!B37/1000</f>
        <v>0</v>
      </c>
      <c r="C19" s="380">
        <f>[4]Sheet1!C37/1000</f>
        <v>0</v>
      </c>
      <c r="D19" s="380">
        <f>[4]Sheet1!D37/1000</f>
        <v>0</v>
      </c>
      <c r="E19" s="380">
        <f>[4]Sheet1!E37/1000</f>
        <v>0</v>
      </c>
      <c r="F19" s="380">
        <f>[4]Sheet1!F37/1000</f>
        <v>-134.31</v>
      </c>
      <c r="G19" s="380">
        <f>[4]Sheet1!G37/1000</f>
        <v>-32.464919999999985</v>
      </c>
      <c r="H19" s="381">
        <f>[4]Sheet1!H37/1000</f>
        <v>-32.464919999999985</v>
      </c>
      <c r="I19" s="382">
        <f>[4]Sheet1!I37/1000</f>
        <v>7163.0447453651441</v>
      </c>
      <c r="J19" s="382">
        <f>[4]Sheet1!J37/1000</f>
        <v>15507.273170069831</v>
      </c>
      <c r="K19" s="382">
        <f>[4]Sheet1!K37/1000</f>
        <v>722.862052896573</v>
      </c>
      <c r="L19" s="382">
        <f>[4]Sheet1!L37/1000</f>
        <v>8.6348163708181804</v>
      </c>
      <c r="M19" s="382">
        <f>[4]Sheet1!M37/1000</f>
        <v>12.127760440798102</v>
      </c>
      <c r="N19" s="382">
        <f>[4]Sheet1!N37/1000</f>
        <v>14.5672483991466</v>
      </c>
      <c r="O19" s="382">
        <f>[4]Sheet1!B75/1000</f>
        <v>159.90847110475201</v>
      </c>
      <c r="P19" s="382">
        <f>[4]Sheet1!C75/1000</f>
        <v>103.932109152528</v>
      </c>
      <c r="Q19" s="382">
        <f>[4]Sheet1!D75/1000</f>
        <v>21.410912750072598</v>
      </c>
      <c r="R19" s="382">
        <f>[4]Sheet1!E75/1000</f>
        <v>34.741705038576811</v>
      </c>
      <c r="S19" s="382">
        <f>[4]Sheet1!F75/1000</f>
        <v>258.69932839999609</v>
      </c>
      <c r="T19" s="382">
        <f>[4]Sheet1!G75/1000</f>
        <v>4847.6160576464599</v>
      </c>
      <c r="U19" s="382">
        <f>[4]Sheet1!H75/1000</f>
        <v>14134.228941586802</v>
      </c>
      <c r="V19" s="382">
        <f>[4]Sheet1!I75/1000</f>
        <v>15112.932238645099</v>
      </c>
      <c r="W19" s="382">
        <f>[4]Sheet1!J75/1000</f>
        <v>607.84529163733407</v>
      </c>
      <c r="X19" s="382">
        <f>[4]Sheet1!K75/1000</f>
        <v>18.366896417589302</v>
      </c>
      <c r="Y19" s="382">
        <f>[4]Sheet1!L75/1000</f>
        <v>42.998738058559603</v>
      </c>
      <c r="Z19" s="382">
        <f>[4]Sheet1!M75/1000</f>
        <v>36.653051241550401</v>
      </c>
      <c r="AA19" s="382">
        <f>[4]Sheet1!B108/1000</f>
        <v>147.61686159169605</v>
      </c>
      <c r="AB19" s="382">
        <f>[4]Sheet1!C108/1000</f>
        <v>157.85650580417601</v>
      </c>
      <c r="AC19" s="382">
        <f>[4]Sheet1!D108/1000</f>
        <v>51.962572819068718</v>
      </c>
      <c r="AD19" s="382">
        <f>[4]Sheet1!E108/1000</f>
        <v>89.575036197369499</v>
      </c>
      <c r="AE19" s="382">
        <f>[4]Sheet1!F108/1000</f>
        <v>289.154401743466</v>
      </c>
      <c r="AF19" s="382">
        <f>[4]Sheet1!G108/1000</f>
        <v>2959.9579574380705</v>
      </c>
      <c r="AG19" s="382">
        <f>[4]Sheet1!H108/1000</f>
        <v>10106.017815277601</v>
      </c>
      <c r="AH19" s="382">
        <f>[4]Sheet1!I108/1000</f>
        <v>10062.8212061637</v>
      </c>
      <c r="AI19" s="382">
        <f>[4]Sheet1!J108/1000</f>
        <v>801.49501582373011</v>
      </c>
      <c r="AJ19" s="382">
        <f>[4]Sheet1!K108/1000</f>
        <v>47.538135481846801</v>
      </c>
      <c r="AK19" s="382">
        <f>[4]Sheet1!L108/1000</f>
        <v>68.885087209098302</v>
      </c>
      <c r="AL19" s="382">
        <f>[4]Sheet1!M108/1000</f>
        <v>61.024883609273303</v>
      </c>
      <c r="AM19" s="88"/>
      <c r="AN19" s="88"/>
      <c r="AO19" s="88"/>
      <c r="AP19" s="88"/>
      <c r="AQ19" s="88"/>
      <c r="AR19" s="88"/>
      <c r="AS19" s="88"/>
      <c r="AT19" s="88"/>
      <c r="AU19" s="88"/>
      <c r="AV19" s="88"/>
      <c r="AW19" s="88"/>
    </row>
    <row r="20" spans="1:49" s="363" customFormat="1" ht="15.75">
      <c r="A20" s="383" t="s">
        <v>126</v>
      </c>
      <c r="B20" s="384">
        <f t="shared" ref="B20:AL20" si="2">SUM(B17:B19)</f>
        <v>0</v>
      </c>
      <c r="C20" s="384">
        <f t="shared" si="2"/>
        <v>0</v>
      </c>
      <c r="D20" s="384">
        <f t="shared" si="2"/>
        <v>0</v>
      </c>
      <c r="E20" s="384">
        <f t="shared" si="2"/>
        <v>0</v>
      </c>
      <c r="F20" s="384">
        <f t="shared" si="2"/>
        <v>-250.85599999999999</v>
      </c>
      <c r="G20" s="384">
        <f t="shared" si="2"/>
        <v>-271.56576299999989</v>
      </c>
      <c r="H20" s="385">
        <f t="shared" si="2"/>
        <v>-271.56576299999989</v>
      </c>
      <c r="I20" s="386">
        <f t="shared" si="2"/>
        <v>21034.737768559069</v>
      </c>
      <c r="J20" s="386">
        <f t="shared" si="2"/>
        <v>48883.669976363424</v>
      </c>
      <c r="K20" s="386">
        <f t="shared" si="2"/>
        <v>2619.8787295569882</v>
      </c>
      <c r="L20" s="386">
        <f t="shared" si="2"/>
        <v>76.387761439549593</v>
      </c>
      <c r="M20" s="386">
        <f t="shared" si="2"/>
        <v>51.438155938607608</v>
      </c>
      <c r="N20" s="386">
        <f t="shared" si="2"/>
        <v>72.043767791107555</v>
      </c>
      <c r="O20" s="386">
        <f t="shared" si="2"/>
        <v>459.28120054957299</v>
      </c>
      <c r="P20" s="386">
        <f t="shared" si="2"/>
        <v>363.92217275532425</v>
      </c>
      <c r="Q20" s="386">
        <f t="shared" si="2"/>
        <v>88.158656746501606</v>
      </c>
      <c r="R20" s="386">
        <f t="shared" si="2"/>
        <v>171.02750081932885</v>
      </c>
      <c r="S20" s="386">
        <f t="shared" si="2"/>
        <v>1117.4757098406221</v>
      </c>
      <c r="T20" s="386">
        <f t="shared" si="2"/>
        <v>13485.901488589101</v>
      </c>
      <c r="U20" s="386">
        <f t="shared" si="2"/>
        <v>39435.254985871405</v>
      </c>
      <c r="V20" s="386">
        <f t="shared" si="2"/>
        <v>42231.353851002597</v>
      </c>
      <c r="W20" s="386">
        <f t="shared" si="2"/>
        <v>2085.5671624102411</v>
      </c>
      <c r="X20" s="386">
        <f t="shared" si="2"/>
        <v>126.84246901214861</v>
      </c>
      <c r="Y20" s="386">
        <f t="shared" si="2"/>
        <v>141.2454229445726</v>
      </c>
      <c r="Z20" s="386">
        <f t="shared" si="2"/>
        <v>137.82979220142943</v>
      </c>
      <c r="AA20" s="386">
        <f t="shared" si="2"/>
        <v>435.61637647461612</v>
      </c>
      <c r="AB20" s="386">
        <f t="shared" si="2"/>
        <v>451.18675499182802</v>
      </c>
      <c r="AC20" s="386">
        <f t="shared" si="2"/>
        <v>134.81462582412124</v>
      </c>
      <c r="AD20" s="386">
        <f t="shared" si="2"/>
        <v>270.05214692326433</v>
      </c>
      <c r="AE20" s="386">
        <f t="shared" si="2"/>
        <v>998.96045984538614</v>
      </c>
      <c r="AF20" s="386">
        <f t="shared" si="2"/>
        <v>9073.6169401753014</v>
      </c>
      <c r="AG20" s="386">
        <f t="shared" si="2"/>
        <v>28502.482686630865</v>
      </c>
      <c r="AH20" s="386">
        <f t="shared" si="2"/>
        <v>28366.921467598513</v>
      </c>
      <c r="AI20" s="386">
        <f t="shared" si="2"/>
        <v>2527.7361150716833</v>
      </c>
      <c r="AJ20" s="386">
        <f t="shared" si="2"/>
        <v>230.5428680358045</v>
      </c>
      <c r="AK20" s="386">
        <f t="shared" si="2"/>
        <v>214.53720056140014</v>
      </c>
      <c r="AL20" s="386">
        <f t="shared" si="2"/>
        <v>219.72862694868732</v>
      </c>
      <c r="AM20" s="88"/>
      <c r="AN20" s="88"/>
      <c r="AO20" s="88"/>
      <c r="AP20" s="88"/>
      <c r="AQ20" s="88"/>
      <c r="AR20" s="88"/>
      <c r="AS20" s="88"/>
      <c r="AT20" s="88"/>
      <c r="AU20" s="88"/>
      <c r="AV20" s="88"/>
      <c r="AW20" s="88"/>
    </row>
    <row r="21" spans="1:49" s="363" customFormat="1" ht="15.75">
      <c r="A21" s="383"/>
      <c r="B21" s="380"/>
      <c r="C21" s="380"/>
      <c r="D21" s="380"/>
      <c r="E21" s="380"/>
      <c r="F21" s="380"/>
      <c r="G21" s="380"/>
      <c r="H21" s="381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8"/>
      <c r="AM21" s="88"/>
      <c r="AN21" s="88"/>
      <c r="AO21" s="88"/>
      <c r="AP21" s="88"/>
      <c r="AQ21" s="88"/>
      <c r="AR21" s="88"/>
      <c r="AS21" s="88"/>
      <c r="AT21" s="88"/>
      <c r="AU21" s="88"/>
      <c r="AV21" s="88"/>
      <c r="AW21" s="88"/>
    </row>
    <row r="22" spans="1:49" s="363" customFormat="1" ht="16.5" thickBot="1">
      <c r="A22" s="387" t="s">
        <v>129</v>
      </c>
      <c r="B22" s="389">
        <f>B15+B20</f>
        <v>320.31100000000004</v>
      </c>
      <c r="C22" s="389">
        <f t="shared" ref="C22:AL22" si="3">C15+C20</f>
        <v>221.28700000000001</v>
      </c>
      <c r="D22" s="389">
        <f>D15+D20</f>
        <v>-340.476</v>
      </c>
      <c r="E22" s="389">
        <f t="shared" si="3"/>
        <v>-146.56100000000001</v>
      </c>
      <c r="F22" s="389">
        <f t="shared" si="3"/>
        <v>5669.6010000000006</v>
      </c>
      <c r="G22" s="389">
        <f t="shared" si="3"/>
        <v>-164.60988039999984</v>
      </c>
      <c r="H22" s="390">
        <f t="shared" si="3"/>
        <v>-164.60988039999984</v>
      </c>
      <c r="I22" s="391">
        <f t="shared" si="3"/>
        <v>40030.945621936276</v>
      </c>
      <c r="J22" s="391">
        <f t="shared" si="3"/>
        <v>96052.201249025587</v>
      </c>
      <c r="K22" s="391">
        <f t="shared" si="3"/>
        <v>4895.356979849952</v>
      </c>
      <c r="L22" s="391">
        <f t="shared" si="3"/>
        <v>140.39502818528621</v>
      </c>
      <c r="M22" s="391">
        <f t="shared" si="3"/>
        <v>91.400644281291207</v>
      </c>
      <c r="N22" s="391">
        <f t="shared" si="3"/>
        <v>142.94429944423894</v>
      </c>
      <c r="O22" s="391">
        <f t="shared" si="3"/>
        <v>785.81702925207242</v>
      </c>
      <c r="P22" s="391">
        <f t="shared" si="3"/>
        <v>702.64578538743535</v>
      </c>
      <c r="Q22" s="391">
        <f t="shared" si="3"/>
        <v>157.74380586985802</v>
      </c>
      <c r="R22" s="391">
        <f t="shared" si="3"/>
        <v>313.84681968161306</v>
      </c>
      <c r="S22" s="391">
        <f t="shared" si="3"/>
        <v>2145.803347114469</v>
      </c>
      <c r="T22" s="391">
        <f t="shared" si="3"/>
        <v>23117.532291366591</v>
      </c>
      <c r="U22" s="391">
        <f t="shared" si="3"/>
        <v>72008.764301245741</v>
      </c>
      <c r="V22" s="391">
        <f t="shared" si="3"/>
        <v>77208.591296583618</v>
      </c>
      <c r="W22" s="391">
        <f t="shared" si="3"/>
        <v>3797.5565862220137</v>
      </c>
      <c r="X22" s="391">
        <f t="shared" si="3"/>
        <v>238.02815911320923</v>
      </c>
      <c r="Y22" s="391">
        <f t="shared" si="3"/>
        <v>241.72472322883323</v>
      </c>
      <c r="Z22" s="391">
        <f t="shared" si="3"/>
        <v>264.33828131278233</v>
      </c>
      <c r="AA22" s="391">
        <f t="shared" si="3"/>
        <v>786.47786139858613</v>
      </c>
      <c r="AB22" s="391">
        <f t="shared" si="3"/>
        <v>807.26094028914008</v>
      </c>
      <c r="AC22" s="391">
        <f t="shared" si="3"/>
        <v>205.12168769736684</v>
      </c>
      <c r="AD22" s="391">
        <f t="shared" si="3"/>
        <v>427.58369429478637</v>
      </c>
      <c r="AE22" s="391">
        <f t="shared" si="3"/>
        <v>1833.0124735367503</v>
      </c>
      <c r="AF22" s="391">
        <f t="shared" si="3"/>
        <v>16635.121549720952</v>
      </c>
      <c r="AG22" s="391">
        <f t="shared" si="3"/>
        <v>52247.908564134283</v>
      </c>
      <c r="AH22" s="391">
        <f t="shared" si="3"/>
        <v>51972.984124213537</v>
      </c>
      <c r="AI22" s="391">
        <f t="shared" si="3"/>
        <v>4535.5237195525788</v>
      </c>
      <c r="AJ22" s="391">
        <f t="shared" si="3"/>
        <v>434.8315462387244</v>
      </c>
      <c r="AK22" s="391">
        <f t="shared" si="3"/>
        <v>370.39126160987723</v>
      </c>
      <c r="AL22" s="391">
        <f t="shared" si="3"/>
        <v>426.00688007534438</v>
      </c>
      <c r="AM22" s="88"/>
      <c r="AN22" s="88"/>
      <c r="AO22" s="88"/>
      <c r="AP22" s="88"/>
      <c r="AQ22" s="88"/>
      <c r="AR22" s="88"/>
      <c r="AS22" s="88"/>
      <c r="AT22" s="88"/>
      <c r="AU22" s="88"/>
      <c r="AV22" s="88"/>
      <c r="AW22" s="88"/>
    </row>
    <row r="23" spans="1:49" s="363" customFormat="1" ht="15.75">
      <c r="A23" s="387"/>
      <c r="B23" s="380"/>
      <c r="C23" s="380"/>
      <c r="D23" s="380"/>
      <c r="E23" s="388"/>
      <c r="F23" s="380"/>
      <c r="G23" s="380"/>
      <c r="H23" s="381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  <c r="AA23" s="88"/>
      <c r="AB23" s="88"/>
      <c r="AC23" s="88"/>
      <c r="AD23" s="88"/>
      <c r="AE23" s="88"/>
      <c r="AF23" s="88"/>
      <c r="AG23" s="88"/>
      <c r="AH23" s="88"/>
      <c r="AI23" s="88"/>
      <c r="AJ23" s="88"/>
      <c r="AK23" s="88"/>
      <c r="AL23" s="88"/>
      <c r="AM23" s="88"/>
      <c r="AN23" s="88"/>
      <c r="AO23" s="88"/>
      <c r="AP23" s="88"/>
      <c r="AQ23" s="88"/>
      <c r="AR23" s="88"/>
      <c r="AS23" s="88"/>
      <c r="AT23" s="88"/>
      <c r="AU23" s="88"/>
      <c r="AV23" s="88"/>
      <c r="AW23" s="88"/>
    </row>
    <row r="24" spans="1:49" s="363" customFormat="1" ht="15.75">
      <c r="A24" s="387"/>
      <c r="B24" s="380"/>
      <c r="C24" s="380"/>
      <c r="D24" s="380"/>
      <c r="E24" s="388"/>
      <c r="F24" s="380"/>
      <c r="G24" s="380"/>
      <c r="H24" s="39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  <c r="AA24" s="88"/>
      <c r="AB24" s="88"/>
      <c r="AC24" s="88"/>
      <c r="AD24" s="88"/>
      <c r="AE24" s="88"/>
      <c r="AF24" s="88"/>
      <c r="AG24" s="88"/>
      <c r="AH24" s="88"/>
      <c r="AI24" s="88"/>
      <c r="AJ24" s="88"/>
      <c r="AK24" s="88"/>
      <c r="AL24" s="88"/>
      <c r="AM24" s="88"/>
      <c r="AN24" s="88"/>
      <c r="AO24" s="88"/>
      <c r="AP24" s="88"/>
      <c r="AQ24" s="88"/>
      <c r="AR24" s="88"/>
      <c r="AS24" s="88"/>
      <c r="AT24" s="88"/>
      <c r="AU24" s="88"/>
      <c r="AV24" s="88"/>
      <c r="AW24" s="88"/>
    </row>
    <row r="25" spans="1:49" s="363" customFormat="1" ht="15.75">
      <c r="A25" s="371" t="s">
        <v>128</v>
      </c>
      <c r="B25" s="393"/>
      <c r="C25" s="393"/>
      <c r="D25" s="393"/>
      <c r="E25" s="393"/>
      <c r="F25" s="380"/>
      <c r="G25" s="380"/>
      <c r="H25" s="381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  <c r="AA25" s="88"/>
      <c r="AB25" s="88"/>
      <c r="AC25" s="88"/>
      <c r="AD25" s="88"/>
      <c r="AE25" s="88"/>
      <c r="AF25" s="88"/>
      <c r="AG25" s="88"/>
      <c r="AH25" s="88"/>
      <c r="AI25" s="88"/>
      <c r="AJ25" s="88"/>
      <c r="AK25" s="88"/>
      <c r="AL25" s="88"/>
      <c r="AM25" s="88"/>
      <c r="AN25" s="88"/>
      <c r="AO25" s="88"/>
      <c r="AP25" s="88"/>
      <c r="AQ25" s="88"/>
      <c r="AR25" s="88"/>
      <c r="AS25" s="88"/>
      <c r="AT25" s="88"/>
      <c r="AU25" s="88"/>
      <c r="AV25" s="88"/>
      <c r="AW25" s="88"/>
    </row>
    <row r="26" spans="1:49" s="363" customFormat="1" ht="15.75">
      <c r="A26" s="363" t="s">
        <v>3</v>
      </c>
      <c r="B26" s="380">
        <f t="shared" ref="B26:H26" si="4">B12</f>
        <v>119.526</v>
      </c>
      <c r="C26" s="380">
        <f t="shared" si="4"/>
        <v>73.677000000000007</v>
      </c>
      <c r="D26" s="380">
        <f t="shared" si="4"/>
        <v>-30.044</v>
      </c>
      <c r="E26" s="380">
        <f t="shared" si="4"/>
        <v>-34.523000000000003</v>
      </c>
      <c r="F26" s="380">
        <f t="shared" si="4"/>
        <v>1835.1859999999999</v>
      </c>
      <c r="G26" s="380">
        <f t="shared" si="4"/>
        <v>187.50382000000002</v>
      </c>
      <c r="H26" s="381">
        <f t="shared" si="4"/>
        <v>187.50382000000002</v>
      </c>
      <c r="I26" s="88">
        <f>I12*(1+I$9)^((I$6-$H$6)/365.25)</f>
        <v>7054.4213394561857</v>
      </c>
      <c r="J26" s="88">
        <f t="shared" ref="J26:AL26" si="5">J12*(1+J$9)^((J$6-$H$6)/365.25)</f>
        <v>16518.461122444252</v>
      </c>
      <c r="K26" s="88">
        <f t="shared" si="5"/>
        <v>899.81067647829389</v>
      </c>
      <c r="L26" s="88">
        <f t="shared" si="5"/>
        <v>28.886879827724432</v>
      </c>
      <c r="M26" s="88">
        <f t="shared" si="5"/>
        <v>16.78774342376353</v>
      </c>
      <c r="N26" s="88">
        <f t="shared" si="5"/>
        <v>28.775261345905303</v>
      </c>
      <c r="O26" s="88">
        <f t="shared" si="5"/>
        <v>126.3754292320219</v>
      </c>
      <c r="P26" s="88">
        <f t="shared" si="5"/>
        <v>131.20746681060027</v>
      </c>
      <c r="Q26" s="88">
        <f t="shared" si="5"/>
        <v>29.477813374193484</v>
      </c>
      <c r="R26" s="88">
        <f t="shared" si="5"/>
        <v>60.49799898642285</v>
      </c>
      <c r="S26" s="88">
        <f t="shared" si="5"/>
        <v>409.64950843511713</v>
      </c>
      <c r="T26" s="88">
        <f t="shared" si="5"/>
        <v>3855.1929593653799</v>
      </c>
      <c r="U26" s="88">
        <f t="shared" si="5"/>
        <v>12865.250214156304</v>
      </c>
      <c r="V26" s="88">
        <f t="shared" si="5"/>
        <v>13901.756993500077</v>
      </c>
      <c r="W26" s="88">
        <f t="shared" si="5"/>
        <v>722.55507678230254</v>
      </c>
      <c r="X26" s="88">
        <f t="shared" si="5"/>
        <v>50.746651166756223</v>
      </c>
      <c r="Y26" s="88">
        <f t="shared" si="5"/>
        <v>43.181510216611386</v>
      </c>
      <c r="Z26" s="88">
        <f t="shared" si="5"/>
        <v>53.542701220824526</v>
      </c>
      <c r="AA26" s="88">
        <f t="shared" si="5"/>
        <v>144.14821558765226</v>
      </c>
      <c r="AB26" s="88">
        <f t="shared" si="5"/>
        <v>146.54203620795781</v>
      </c>
      <c r="AC26" s="88">
        <f t="shared" si="5"/>
        <v>31.290899795025609</v>
      </c>
      <c r="AD26" s="88">
        <f t="shared" si="5"/>
        <v>70.069246959269179</v>
      </c>
      <c r="AE26" s="88">
        <f t="shared" si="5"/>
        <v>351.12872356088337</v>
      </c>
      <c r="AF26" s="88">
        <f t="shared" si="5"/>
        <v>3229.0891321292543</v>
      </c>
      <c r="AG26" s="88">
        <f t="shared" si="5"/>
        <v>10057.768204441541</v>
      </c>
      <c r="AH26" s="88">
        <f t="shared" si="5"/>
        <v>10060.771033650079</v>
      </c>
      <c r="AI26" s="88">
        <f t="shared" si="5"/>
        <v>891.57088129109081</v>
      </c>
      <c r="AJ26" s="88">
        <f t="shared" si="5"/>
        <v>94.90165049013028</v>
      </c>
      <c r="AK26" s="88">
        <f t="shared" si="5"/>
        <v>69.981811769499828</v>
      </c>
      <c r="AL26" s="88">
        <f t="shared" si="5"/>
        <v>91.512132387150345</v>
      </c>
      <c r="AM26" s="88"/>
      <c r="AN26" s="88"/>
      <c r="AO26" s="88"/>
      <c r="AP26" s="88"/>
      <c r="AQ26" s="88"/>
      <c r="AR26" s="88"/>
      <c r="AS26" s="88"/>
      <c r="AT26" s="88"/>
      <c r="AU26" s="88"/>
      <c r="AV26" s="88"/>
      <c r="AW26" s="88"/>
    </row>
    <row r="27" spans="1:49" s="363" customFormat="1" ht="15.75">
      <c r="A27" s="363" t="s">
        <v>214</v>
      </c>
      <c r="B27" s="394">
        <f>Assumptions!$B$21</f>
        <v>382.5</v>
      </c>
      <c r="C27" s="394">
        <f>Assumptions!$B$21</f>
        <v>382.5</v>
      </c>
      <c r="D27" s="394">
        <f>Assumptions!$B$21</f>
        <v>382.5</v>
      </c>
      <c r="E27" s="394">
        <f>Assumptions!$B$17</f>
        <v>337.5</v>
      </c>
      <c r="F27" s="394">
        <f>Assumptions!$B$17</f>
        <v>337.5</v>
      </c>
      <c r="G27" s="394">
        <f>Assumptions!B13</f>
        <v>427.5</v>
      </c>
      <c r="H27" s="395">
        <f>(H$6-G$6)/(I$6-G$6)*Assumptions!$B$13</f>
        <v>165.48387096774192</v>
      </c>
      <c r="I27" s="396">
        <f>Assumptions!$B$13-H27</f>
        <v>262.01612903225805</v>
      </c>
      <c r="J27" s="396">
        <f>Assumptions!$B$13</f>
        <v>427.5</v>
      </c>
      <c r="K27" s="396">
        <f>Assumptions!$B$13</f>
        <v>427.5</v>
      </c>
      <c r="L27" s="396">
        <f>Assumptions!$B$17</f>
        <v>337.5</v>
      </c>
      <c r="M27" s="396">
        <f>Assumptions!$B$21</f>
        <v>382.5</v>
      </c>
      <c r="N27" s="396">
        <f>Assumptions!$B$21</f>
        <v>382.5</v>
      </c>
      <c r="O27" s="396">
        <f>Assumptions!$B$21</f>
        <v>382.5</v>
      </c>
      <c r="P27" s="396">
        <f>Assumptions!$B$21</f>
        <v>382.5</v>
      </c>
      <c r="Q27" s="396">
        <f>Assumptions!$B$21</f>
        <v>382.5</v>
      </c>
      <c r="R27" s="396">
        <f>Assumptions!$B$17</f>
        <v>337.5</v>
      </c>
      <c r="S27" s="396">
        <f>Assumptions!$B$17</f>
        <v>337.5</v>
      </c>
      <c r="T27" s="396">
        <f>Assumptions!$B$13</f>
        <v>427.5</v>
      </c>
      <c r="U27" s="396">
        <f>Assumptions!$B$13</f>
        <v>427.5</v>
      </c>
      <c r="V27" s="396">
        <f>Assumptions!$B$13</f>
        <v>427.5</v>
      </c>
      <c r="W27" s="396">
        <f>Assumptions!$B$13</f>
        <v>427.5</v>
      </c>
      <c r="X27" s="396">
        <f>Assumptions!$B$17</f>
        <v>337.5</v>
      </c>
      <c r="Y27" s="396">
        <f>Assumptions!$B$21</f>
        <v>382.5</v>
      </c>
      <c r="Z27" s="396">
        <f>Assumptions!$B$21</f>
        <v>382.5</v>
      </c>
      <c r="AA27" s="396">
        <f>Assumptions!$B$21</f>
        <v>382.5</v>
      </c>
      <c r="AB27" s="396">
        <f>Assumptions!$B$21</f>
        <v>382.5</v>
      </c>
      <c r="AC27" s="396">
        <f>Assumptions!$B$21</f>
        <v>382.5</v>
      </c>
      <c r="AD27" s="396">
        <f>Assumptions!$B$17</f>
        <v>337.5</v>
      </c>
      <c r="AE27" s="396">
        <f>Assumptions!$B$17</f>
        <v>337.5</v>
      </c>
      <c r="AF27" s="396">
        <f>Assumptions!$B$13</f>
        <v>427.5</v>
      </c>
      <c r="AG27" s="396">
        <f>Assumptions!$B$13</f>
        <v>427.5</v>
      </c>
      <c r="AH27" s="396">
        <f>Assumptions!$B$13</f>
        <v>427.5</v>
      </c>
      <c r="AI27" s="396">
        <f>Assumptions!$B$13</f>
        <v>427.5</v>
      </c>
      <c r="AJ27" s="396">
        <f>Assumptions!$B$17</f>
        <v>337.5</v>
      </c>
      <c r="AK27" s="396">
        <f>Assumptions!$B$21</f>
        <v>382.5</v>
      </c>
      <c r="AL27" s="396">
        <f>Assumptions!$B$21</f>
        <v>382.5</v>
      </c>
      <c r="AM27" s="396"/>
      <c r="AN27" s="396"/>
      <c r="AO27" s="396"/>
      <c r="AP27" s="396"/>
      <c r="AQ27" s="396"/>
      <c r="AR27" s="88"/>
      <c r="AS27" s="88"/>
      <c r="AT27" s="88"/>
      <c r="AU27" s="88"/>
      <c r="AV27" s="88"/>
      <c r="AW27" s="88"/>
    </row>
    <row r="28" spans="1:49" s="363" customFormat="1" ht="15.75">
      <c r="A28" s="363" t="s">
        <v>215</v>
      </c>
      <c r="B28" s="397">
        <f>B26/B27</f>
        <v>0.31248627450980393</v>
      </c>
      <c r="C28" s="397">
        <f>C26/C27</f>
        <v>0.19261960784313728</v>
      </c>
      <c r="D28" s="397">
        <f>D26/D27</f>
        <v>-7.8546405228758165E-2</v>
      </c>
      <c r="E28" s="397">
        <f>E26/E27</f>
        <v>-0.10229037037037038</v>
      </c>
      <c r="F28" s="397">
        <f t="shared" ref="F28:AL28" si="6">F26/F27</f>
        <v>5.4375881481481478</v>
      </c>
      <c r="G28" s="397">
        <f t="shared" si="6"/>
        <v>0.43860542690058485</v>
      </c>
      <c r="H28" s="398">
        <f t="shared" si="6"/>
        <v>1.1330640194931776</v>
      </c>
      <c r="I28" s="392">
        <f t="shared" si="6"/>
        <v>26.923614838183042</v>
      </c>
      <c r="J28" s="392">
        <f t="shared" si="6"/>
        <v>38.639675140220476</v>
      </c>
      <c r="K28" s="392">
        <f t="shared" si="6"/>
        <v>2.1048202958556583</v>
      </c>
      <c r="L28" s="392">
        <f t="shared" si="6"/>
        <v>8.5590755045109421E-2</v>
      </c>
      <c r="M28" s="392">
        <f t="shared" si="6"/>
        <v>4.3889525290885044E-2</v>
      </c>
      <c r="N28" s="392">
        <f t="shared" si="6"/>
        <v>7.5229441427203406E-2</v>
      </c>
      <c r="O28" s="392">
        <f t="shared" si="6"/>
        <v>0.33039327903796578</v>
      </c>
      <c r="P28" s="392">
        <f t="shared" si="6"/>
        <v>0.34302605702117717</v>
      </c>
      <c r="Q28" s="392">
        <f t="shared" si="6"/>
        <v>7.7066178756061393E-2</v>
      </c>
      <c r="R28" s="392">
        <f t="shared" si="6"/>
        <v>0.17925333033014179</v>
      </c>
      <c r="S28" s="392">
        <f t="shared" si="6"/>
        <v>1.2137763212892358</v>
      </c>
      <c r="T28" s="392">
        <f t="shared" si="6"/>
        <v>9.0179952265856844</v>
      </c>
      <c r="U28" s="392">
        <f t="shared" si="6"/>
        <v>30.094152547734044</v>
      </c>
      <c r="V28" s="392">
        <f t="shared" si="6"/>
        <v>32.518729809356905</v>
      </c>
      <c r="W28" s="392">
        <f t="shared" si="6"/>
        <v>1.6901873141106492</v>
      </c>
      <c r="X28" s="392">
        <f t="shared" si="6"/>
        <v>0.15036044790149991</v>
      </c>
      <c r="Y28" s="392">
        <f t="shared" si="6"/>
        <v>0.11289283716761146</v>
      </c>
      <c r="Z28" s="392">
        <f t="shared" si="6"/>
        <v>0.13998091822437783</v>
      </c>
      <c r="AA28" s="392">
        <f t="shared" si="6"/>
        <v>0.37685807996771831</v>
      </c>
      <c r="AB28" s="392">
        <f t="shared" si="6"/>
        <v>0.38311643453060862</v>
      </c>
      <c r="AC28" s="392">
        <f t="shared" si="6"/>
        <v>8.1806273973923163E-2</v>
      </c>
      <c r="AD28" s="392">
        <f t="shared" si="6"/>
        <v>0.20761258358301979</v>
      </c>
      <c r="AE28" s="392">
        <f t="shared" si="6"/>
        <v>1.040381403143358</v>
      </c>
      <c r="AF28" s="392">
        <f t="shared" si="6"/>
        <v>7.5534248704777873</v>
      </c>
      <c r="AG28" s="392">
        <f t="shared" si="6"/>
        <v>23.526943168284308</v>
      </c>
      <c r="AH28" s="392">
        <f t="shared" si="6"/>
        <v>23.533967330175621</v>
      </c>
      <c r="AI28" s="392">
        <f t="shared" si="6"/>
        <v>2.0855459211487504</v>
      </c>
      <c r="AJ28" s="392">
        <f t="shared" si="6"/>
        <v>0.28119007552631192</v>
      </c>
      <c r="AK28" s="392">
        <f t="shared" si="6"/>
        <v>0.18295898501830021</v>
      </c>
      <c r="AL28" s="392">
        <f t="shared" si="6"/>
        <v>0.2392474049337264</v>
      </c>
      <c r="AM28" s="88"/>
      <c r="AN28" s="88"/>
      <c r="AO28" s="88"/>
      <c r="AP28" s="88"/>
      <c r="AQ28" s="88"/>
      <c r="AR28" s="88"/>
      <c r="AS28" s="88"/>
      <c r="AT28" s="88"/>
      <c r="AU28" s="88"/>
      <c r="AV28" s="88"/>
      <c r="AW28" s="88"/>
    </row>
    <row r="29" spans="1:49" s="363" customFormat="1" ht="15.75">
      <c r="B29" s="397"/>
      <c r="C29" s="397"/>
      <c r="D29" s="397"/>
      <c r="E29" s="397"/>
      <c r="F29" s="397"/>
      <c r="G29" s="397"/>
      <c r="H29" s="398"/>
      <c r="I29" s="392"/>
      <c r="J29" s="392"/>
      <c r="K29" s="392"/>
      <c r="L29" s="392"/>
      <c r="M29" s="392"/>
      <c r="N29" s="392"/>
      <c r="O29" s="392"/>
      <c r="P29" s="392"/>
      <c r="Q29" s="392"/>
      <c r="R29" s="392"/>
      <c r="S29" s="392"/>
      <c r="T29" s="392"/>
      <c r="U29" s="392"/>
      <c r="V29" s="392"/>
      <c r="W29" s="392"/>
      <c r="X29" s="392"/>
      <c r="Y29" s="392"/>
      <c r="Z29" s="392"/>
      <c r="AA29" s="392"/>
      <c r="AB29" s="392"/>
      <c r="AC29" s="392"/>
      <c r="AD29" s="392"/>
      <c r="AE29" s="392"/>
      <c r="AF29" s="392"/>
      <c r="AG29" s="392"/>
      <c r="AH29" s="392"/>
      <c r="AI29" s="392"/>
      <c r="AJ29" s="392"/>
      <c r="AK29" s="392"/>
      <c r="AL29" s="392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</row>
    <row r="30" spans="1:49" s="363" customFormat="1" ht="15.75">
      <c r="A30" s="363" t="s">
        <v>4</v>
      </c>
      <c r="B30" s="380">
        <f t="shared" ref="B30:H30" si="7">B13</f>
        <v>213.762</v>
      </c>
      <c r="C30" s="380">
        <f t="shared" si="7"/>
        <v>140.60599999999999</v>
      </c>
      <c r="D30" s="380">
        <f t="shared" si="7"/>
        <v>-308.827</v>
      </c>
      <c r="E30" s="380">
        <f t="shared" si="7"/>
        <v>-3.246</v>
      </c>
      <c r="F30" s="380">
        <f t="shared" si="7"/>
        <v>3390.3020000000001</v>
      </c>
      <c r="G30" s="380">
        <f t="shared" si="7"/>
        <v>-332.74030500000003</v>
      </c>
      <c r="H30" s="381">
        <f t="shared" si="7"/>
        <v>-332.74030500000003</v>
      </c>
      <c r="I30" s="88">
        <f>I13*(1+I$9)^((I$6-$H$6)/365.25)</f>
        <v>6719.7569963461701</v>
      </c>
      <c r="J30" s="88">
        <f t="shared" ref="J30:AL30" si="8">J13*(1+J$9)^((J$6-$H$6)/365.25)</f>
        <v>17291.332459416808</v>
      </c>
      <c r="K30" s="88">
        <f t="shared" si="8"/>
        <v>815.56105474320213</v>
      </c>
      <c r="L30" s="88">
        <f t="shared" si="8"/>
        <v>21.699032145606623</v>
      </c>
      <c r="M30" s="88">
        <f t="shared" si="8"/>
        <v>13.219208479938024</v>
      </c>
      <c r="N30" s="88">
        <f t="shared" si="8"/>
        <v>23.867242518268601</v>
      </c>
      <c r="O30" s="88">
        <f t="shared" si="8"/>
        <v>111.88602492501707</v>
      </c>
      <c r="P30" s="88">
        <f t="shared" si="8"/>
        <v>116.55994766755647</v>
      </c>
      <c r="Q30" s="88">
        <f t="shared" si="8"/>
        <v>23.19224179078352</v>
      </c>
      <c r="R30" s="88">
        <f t="shared" si="8"/>
        <v>51.872307266318792</v>
      </c>
      <c r="S30" s="88">
        <f t="shared" si="8"/>
        <v>369.54552482473775</v>
      </c>
      <c r="T30" s="88">
        <f t="shared" si="8"/>
        <v>3642.6550988755362</v>
      </c>
      <c r="U30" s="88">
        <f t="shared" si="8"/>
        <v>12386.977261243697</v>
      </c>
      <c r="V30" s="88">
        <f t="shared" si="8"/>
        <v>13375.47481563033</v>
      </c>
      <c r="W30" s="88">
        <f t="shared" si="8"/>
        <v>659.55225049040155</v>
      </c>
      <c r="X30" s="88">
        <f t="shared" si="8"/>
        <v>41.397261926387422</v>
      </c>
      <c r="Y30" s="88">
        <f t="shared" si="8"/>
        <v>35.558932122066352</v>
      </c>
      <c r="Z30" s="88">
        <f t="shared" si="8"/>
        <v>45.543854811938132</v>
      </c>
      <c r="AA30" s="88">
        <f t="shared" si="8"/>
        <v>128.63737669595662</v>
      </c>
      <c r="AB30" s="88">
        <f t="shared" si="8"/>
        <v>131.19034901935964</v>
      </c>
      <c r="AC30" s="88">
        <f t="shared" si="8"/>
        <v>25.068298223913203</v>
      </c>
      <c r="AD30" s="88">
        <f t="shared" si="8"/>
        <v>61.507912159788468</v>
      </c>
      <c r="AE30" s="88">
        <f t="shared" si="8"/>
        <v>322.82326853573295</v>
      </c>
      <c r="AF30" s="88">
        <f t="shared" si="8"/>
        <v>3070.6061785056299</v>
      </c>
      <c r="AG30" s="88">
        <f t="shared" si="8"/>
        <v>9687.5648583190068</v>
      </c>
      <c r="AH30" s="88">
        <f t="shared" si="8"/>
        <v>9686.6913563439848</v>
      </c>
      <c r="AI30" s="88">
        <f t="shared" si="8"/>
        <v>831.08535326052811</v>
      </c>
      <c r="AJ30" s="88">
        <f t="shared" si="8"/>
        <v>82.067730010350274</v>
      </c>
      <c r="AK30" s="88">
        <f t="shared" si="8"/>
        <v>59.550689931072093</v>
      </c>
      <c r="AL30" s="88">
        <f t="shared" si="8"/>
        <v>80.025224153862041</v>
      </c>
      <c r="AM30" s="88"/>
      <c r="AN30" s="88"/>
      <c r="AO30" s="88"/>
      <c r="AP30" s="88"/>
      <c r="AQ30" s="88"/>
      <c r="AR30" s="88"/>
      <c r="AS30" s="88"/>
      <c r="AT30" s="88"/>
      <c r="AU30" s="88"/>
      <c r="AV30" s="88"/>
      <c r="AW30" s="88"/>
    </row>
    <row r="31" spans="1:49" s="363" customFormat="1" ht="15.75">
      <c r="A31" s="363" t="s">
        <v>214</v>
      </c>
      <c r="B31" s="394">
        <f>Assumptions!$C$21</f>
        <v>401.25</v>
      </c>
      <c r="C31" s="394">
        <f>Assumptions!$C$21</f>
        <v>401.25</v>
      </c>
      <c r="D31" s="394">
        <f>Assumptions!$C$21</f>
        <v>401.25</v>
      </c>
      <c r="E31" s="394">
        <f>Assumptions!$C$17</f>
        <v>330</v>
      </c>
      <c r="F31" s="394">
        <f>Assumptions!$C$17</f>
        <v>330</v>
      </c>
      <c r="G31" s="394">
        <f>Assumptions!C13</f>
        <v>418</v>
      </c>
      <c r="H31" s="395">
        <f>(H$6-G$6)/(I$6-G$6)*Assumptions!$C$13</f>
        <v>161.80645161290323</v>
      </c>
      <c r="I31" s="396">
        <f>Assumptions!$C$13-H31</f>
        <v>256.19354838709677</v>
      </c>
      <c r="J31" s="396">
        <f>Assumptions!$C$13</f>
        <v>418</v>
      </c>
      <c r="K31" s="396">
        <f>Assumptions!$C$13</f>
        <v>418</v>
      </c>
      <c r="L31" s="396">
        <f>Assumptions!$C$17</f>
        <v>330</v>
      </c>
      <c r="M31" s="396">
        <f>Assumptions!$C$21</f>
        <v>401.25</v>
      </c>
      <c r="N31" s="396">
        <f>Assumptions!$C$21</f>
        <v>401.25</v>
      </c>
      <c r="O31" s="396">
        <f>Assumptions!$C$21</f>
        <v>401.25</v>
      </c>
      <c r="P31" s="396">
        <f>Assumptions!$C$21</f>
        <v>401.25</v>
      </c>
      <c r="Q31" s="396">
        <f>Assumptions!$C$21</f>
        <v>401.25</v>
      </c>
      <c r="R31" s="396">
        <f>Assumptions!$C$17</f>
        <v>330</v>
      </c>
      <c r="S31" s="396">
        <f>Assumptions!$C$17</f>
        <v>330</v>
      </c>
      <c r="T31" s="396">
        <f>Assumptions!$C$13</f>
        <v>418</v>
      </c>
      <c r="U31" s="396">
        <f>Assumptions!$C$13</f>
        <v>418</v>
      </c>
      <c r="V31" s="396">
        <f>Assumptions!$C$13</f>
        <v>418</v>
      </c>
      <c r="W31" s="396">
        <f>Assumptions!$C$13</f>
        <v>418</v>
      </c>
      <c r="X31" s="396">
        <f>Assumptions!$C$17</f>
        <v>330</v>
      </c>
      <c r="Y31" s="396">
        <f>Assumptions!$C$21</f>
        <v>401.25</v>
      </c>
      <c r="Z31" s="396">
        <f>Assumptions!$C$21</f>
        <v>401.25</v>
      </c>
      <c r="AA31" s="396">
        <f>Assumptions!$C$21</f>
        <v>401.25</v>
      </c>
      <c r="AB31" s="396">
        <f>Assumptions!$C$21</f>
        <v>401.25</v>
      </c>
      <c r="AC31" s="396">
        <f>Assumptions!$C$21</f>
        <v>401.25</v>
      </c>
      <c r="AD31" s="396">
        <f>Assumptions!$C$17</f>
        <v>330</v>
      </c>
      <c r="AE31" s="396">
        <f>Assumptions!$C$17</f>
        <v>330</v>
      </c>
      <c r="AF31" s="396">
        <f>Assumptions!$C$13</f>
        <v>418</v>
      </c>
      <c r="AG31" s="396">
        <f>Assumptions!$C$13</f>
        <v>418</v>
      </c>
      <c r="AH31" s="396">
        <f>Assumptions!$C$13</f>
        <v>418</v>
      </c>
      <c r="AI31" s="396">
        <f>Assumptions!$C$13</f>
        <v>418</v>
      </c>
      <c r="AJ31" s="396">
        <f>Assumptions!$C$17</f>
        <v>330</v>
      </c>
      <c r="AK31" s="396">
        <f>Assumptions!$C$21</f>
        <v>401.25</v>
      </c>
      <c r="AL31" s="396">
        <f>Assumptions!$C$21</f>
        <v>401.25</v>
      </c>
      <c r="AM31" s="88"/>
      <c r="AN31" s="88"/>
      <c r="AO31" s="88"/>
      <c r="AP31" s="88"/>
      <c r="AQ31" s="88"/>
      <c r="AR31" s="88"/>
      <c r="AS31" s="88"/>
      <c r="AT31" s="88"/>
      <c r="AU31" s="88"/>
      <c r="AV31" s="88"/>
      <c r="AW31" s="88"/>
    </row>
    <row r="32" spans="1:49" s="363" customFormat="1" ht="15.75">
      <c r="A32" s="363" t="s">
        <v>215</v>
      </c>
      <c r="B32" s="397">
        <f t="shared" ref="B32:AL32" si="9">B30/B31</f>
        <v>0.53274018691588787</v>
      </c>
      <c r="C32" s="397">
        <f t="shared" si="9"/>
        <v>0.35041993769470403</v>
      </c>
      <c r="D32" s="397">
        <f t="shared" si="9"/>
        <v>-0.76966230529595014</v>
      </c>
      <c r="E32" s="397">
        <f t="shared" si="9"/>
        <v>-9.8363636363636361E-3</v>
      </c>
      <c r="F32" s="397">
        <f t="shared" si="9"/>
        <v>10.273642424242425</v>
      </c>
      <c r="G32" s="397">
        <f t="shared" si="9"/>
        <v>-0.79602943779904312</v>
      </c>
      <c r="H32" s="398">
        <f t="shared" si="9"/>
        <v>-2.0564093809808615</v>
      </c>
      <c r="I32" s="392">
        <f t="shared" si="9"/>
        <v>26.22922020734466</v>
      </c>
      <c r="J32" s="392">
        <f t="shared" si="9"/>
        <v>41.36682406559045</v>
      </c>
      <c r="K32" s="392">
        <f t="shared" si="9"/>
        <v>1.9511030017779956</v>
      </c>
      <c r="L32" s="392">
        <f t="shared" si="9"/>
        <v>6.5754642865474611E-2</v>
      </c>
      <c r="M32" s="392">
        <f t="shared" si="9"/>
        <v>3.2945067862773889E-2</v>
      </c>
      <c r="N32" s="392">
        <f t="shared" si="9"/>
        <v>5.9482224344594645E-2</v>
      </c>
      <c r="O32" s="392">
        <f t="shared" si="9"/>
        <v>0.27884367582558772</v>
      </c>
      <c r="P32" s="392">
        <f t="shared" si="9"/>
        <v>0.29049208141447097</v>
      </c>
      <c r="Q32" s="392">
        <f t="shared" si="9"/>
        <v>5.7799979540893505E-2</v>
      </c>
      <c r="R32" s="392">
        <f t="shared" si="9"/>
        <v>0.15718880989793574</v>
      </c>
      <c r="S32" s="392">
        <f t="shared" si="9"/>
        <v>1.1198349237113265</v>
      </c>
      <c r="T32" s="392">
        <f t="shared" si="9"/>
        <v>8.7144858824773586</v>
      </c>
      <c r="U32" s="392">
        <f t="shared" si="9"/>
        <v>29.633916892927505</v>
      </c>
      <c r="V32" s="392">
        <f t="shared" si="9"/>
        <v>31.998743578062992</v>
      </c>
      <c r="W32" s="392">
        <f t="shared" si="9"/>
        <v>1.5778761973454583</v>
      </c>
      <c r="X32" s="392">
        <f t="shared" si="9"/>
        <v>0.12544624826178008</v>
      </c>
      <c r="Y32" s="392">
        <f t="shared" si="9"/>
        <v>8.8620391581473779E-2</v>
      </c>
      <c r="Z32" s="392">
        <f t="shared" si="9"/>
        <v>0.11350493411074924</v>
      </c>
      <c r="AA32" s="392">
        <f t="shared" si="9"/>
        <v>0.3205915930117299</v>
      </c>
      <c r="AB32" s="392">
        <f t="shared" si="9"/>
        <v>0.32695414085821717</v>
      </c>
      <c r="AC32" s="392">
        <f t="shared" si="9"/>
        <v>6.2475509592307049E-2</v>
      </c>
      <c r="AD32" s="392">
        <f t="shared" si="9"/>
        <v>0.18638761260541961</v>
      </c>
      <c r="AE32" s="392">
        <f t="shared" si="9"/>
        <v>0.97825232889616043</v>
      </c>
      <c r="AF32" s="392">
        <f t="shared" si="9"/>
        <v>7.3459477954680139</v>
      </c>
      <c r="AG32" s="392">
        <f t="shared" si="9"/>
        <v>23.175992484016763</v>
      </c>
      <c r="AH32" s="392">
        <f t="shared" si="9"/>
        <v>23.173902766373171</v>
      </c>
      <c r="AI32" s="392">
        <f t="shared" si="9"/>
        <v>1.988242471915139</v>
      </c>
      <c r="AJ32" s="392">
        <f t="shared" si="9"/>
        <v>0.24869009094045538</v>
      </c>
      <c r="AK32" s="392">
        <f t="shared" si="9"/>
        <v>0.14841293440765629</v>
      </c>
      <c r="AL32" s="392">
        <f t="shared" si="9"/>
        <v>0.19943981097535712</v>
      </c>
      <c r="AM32" s="88"/>
      <c r="AN32" s="88"/>
      <c r="AO32" s="88"/>
      <c r="AP32" s="88"/>
      <c r="AQ32" s="88"/>
      <c r="AR32" s="88"/>
      <c r="AS32" s="88"/>
      <c r="AT32" s="88"/>
      <c r="AU32" s="88"/>
      <c r="AV32" s="88"/>
      <c r="AW32" s="88"/>
    </row>
    <row r="33" spans="1:49" s="363" customFormat="1" ht="15.75">
      <c r="B33" s="380"/>
      <c r="C33" s="380"/>
      <c r="D33" s="380"/>
      <c r="E33" s="380"/>
      <c r="F33" s="380"/>
      <c r="G33" s="380"/>
      <c r="H33" s="381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  <c r="AA33" s="88"/>
      <c r="AB33" s="88"/>
      <c r="AC33" s="88"/>
      <c r="AD33" s="88"/>
      <c r="AE33" s="88"/>
      <c r="AF33" s="88"/>
      <c r="AG33" s="88"/>
      <c r="AH33" s="88"/>
      <c r="AI33" s="88"/>
      <c r="AJ33" s="88"/>
      <c r="AK33" s="88"/>
      <c r="AL33" s="88"/>
      <c r="AM33" s="88"/>
      <c r="AN33" s="88"/>
      <c r="AO33" s="88"/>
      <c r="AP33" s="88"/>
      <c r="AQ33" s="88"/>
      <c r="AR33" s="88"/>
      <c r="AS33" s="88"/>
      <c r="AT33" s="88"/>
      <c r="AU33" s="88"/>
      <c r="AV33" s="88"/>
      <c r="AW33" s="88"/>
    </row>
    <row r="34" spans="1:49" s="363" customFormat="1" ht="15.75">
      <c r="A34" s="363" t="s">
        <v>5</v>
      </c>
      <c r="B34" s="380">
        <f t="shared" ref="B34:H34" si="10">B14</f>
        <v>-12.977</v>
      </c>
      <c r="C34" s="380">
        <f t="shared" si="10"/>
        <v>7.0039999999999996</v>
      </c>
      <c r="D34" s="380">
        <f t="shared" si="10"/>
        <v>-1.605</v>
      </c>
      <c r="E34" s="380">
        <f t="shared" si="10"/>
        <v>-108.792</v>
      </c>
      <c r="F34" s="380">
        <f t="shared" si="10"/>
        <v>694.96900000000005</v>
      </c>
      <c r="G34" s="380">
        <f t="shared" si="10"/>
        <v>252.19236760000007</v>
      </c>
      <c r="H34" s="381">
        <f t="shared" si="10"/>
        <v>252.19236760000007</v>
      </c>
      <c r="I34" s="88">
        <f>I14*(1+I$9)^((I$6-$H$6)/365.25)</f>
        <v>5286.9770149515625</v>
      </c>
      <c r="J34" s="88">
        <f t="shared" ref="J34:AL34" si="11">J14*(1+J$9)^((J$6-$H$6)/365.25)</f>
        <v>13786.420361468916</v>
      </c>
      <c r="K34" s="88">
        <f t="shared" si="11"/>
        <v>593.37111606750091</v>
      </c>
      <c r="L34" s="88">
        <f t="shared" si="11"/>
        <v>14.730674364110865</v>
      </c>
      <c r="M34" s="88">
        <f t="shared" si="11"/>
        <v>11.000532007328221</v>
      </c>
      <c r="N34" s="88">
        <f t="shared" si="11"/>
        <v>20.535564033865224</v>
      </c>
      <c r="O34" s="88">
        <f t="shared" si="11"/>
        <v>100.75044006302322</v>
      </c>
      <c r="P34" s="88">
        <f t="shared" si="11"/>
        <v>105.786445398981</v>
      </c>
      <c r="Q34" s="88">
        <f t="shared" si="11"/>
        <v>20.394081180940827</v>
      </c>
      <c r="R34" s="88">
        <f t="shared" si="11"/>
        <v>38.446247490404978</v>
      </c>
      <c r="S34" s="88">
        <f t="shared" si="11"/>
        <v>313.1524713032079</v>
      </c>
      <c r="T34" s="88">
        <f t="shared" si="11"/>
        <v>2792.1979564452308</v>
      </c>
      <c r="U34" s="88">
        <f t="shared" si="11"/>
        <v>9754.3341258576565</v>
      </c>
      <c r="V34" s="88">
        <f t="shared" si="11"/>
        <v>10536.119183300487</v>
      </c>
      <c r="W34" s="88">
        <f t="shared" si="11"/>
        <v>479.35442356221239</v>
      </c>
      <c r="X34" s="88">
        <f t="shared" si="11"/>
        <v>29.467853849980973</v>
      </c>
      <c r="Y34" s="88">
        <f t="shared" si="11"/>
        <v>31.794363687425992</v>
      </c>
      <c r="Z34" s="88">
        <f t="shared" si="11"/>
        <v>40.912634551148024</v>
      </c>
      <c r="AA34" s="88">
        <f t="shared" si="11"/>
        <v>117.8115270415711</v>
      </c>
      <c r="AB34" s="88">
        <f t="shared" si="11"/>
        <v>120.81074411561335</v>
      </c>
      <c r="AC34" s="88">
        <f t="shared" si="11"/>
        <v>22.802947500272239</v>
      </c>
      <c r="AD34" s="88">
        <f t="shared" si="11"/>
        <v>46.812333387828097</v>
      </c>
      <c r="AE34" s="88">
        <f t="shared" si="11"/>
        <v>276.1330897614522</v>
      </c>
      <c r="AF34" s="88">
        <f t="shared" si="11"/>
        <v>2363.1756413335502</v>
      </c>
      <c r="AG34" s="88">
        <f t="shared" si="11"/>
        <v>7619.8509266697365</v>
      </c>
      <c r="AH34" s="88">
        <f t="shared" si="11"/>
        <v>7618.3283441968279</v>
      </c>
      <c r="AI34" s="88">
        <f t="shared" si="11"/>
        <v>618.24673277666318</v>
      </c>
      <c r="AJ34" s="88">
        <f t="shared" si="11"/>
        <v>62.621328198332336</v>
      </c>
      <c r="AK34" s="88">
        <f t="shared" si="11"/>
        <v>54.299811062487805</v>
      </c>
      <c r="AL34" s="88">
        <f t="shared" si="11"/>
        <v>73.213552805028698</v>
      </c>
      <c r="AM34" s="88"/>
      <c r="AN34" s="88"/>
      <c r="AO34" s="88"/>
      <c r="AP34" s="88"/>
      <c r="AQ34" s="88"/>
      <c r="AR34" s="88"/>
      <c r="AS34" s="88"/>
      <c r="AT34" s="88"/>
      <c r="AU34" s="88"/>
      <c r="AV34" s="88"/>
      <c r="AW34" s="88"/>
    </row>
    <row r="35" spans="1:49" s="363" customFormat="1" ht="15.75">
      <c r="A35" s="363" t="s">
        <v>214</v>
      </c>
      <c r="B35" s="394">
        <f>Assumptions!$D$21</f>
        <v>341.25</v>
      </c>
      <c r="C35" s="394">
        <f>Assumptions!$D$21</f>
        <v>341.25</v>
      </c>
      <c r="D35" s="394">
        <f>Assumptions!$D$21</f>
        <v>341.25</v>
      </c>
      <c r="E35" s="394">
        <f>Assumptions!$D$17</f>
        <v>266.25</v>
      </c>
      <c r="F35" s="394">
        <f>Assumptions!$D$17</f>
        <v>266.25</v>
      </c>
      <c r="G35" s="394">
        <f>Assumptions!D13</f>
        <v>337.25</v>
      </c>
      <c r="H35" s="395">
        <f>(H$6-G$6)/(I$6-G$6)*Assumptions!$D$13</f>
        <v>130.54838709677418</v>
      </c>
      <c r="I35" s="396">
        <f>Assumptions!$D$13-H35</f>
        <v>206.70161290322582</v>
      </c>
      <c r="J35" s="396">
        <f>Assumptions!$D$13</f>
        <v>337.25</v>
      </c>
      <c r="K35" s="396">
        <f>Assumptions!$D$13</f>
        <v>337.25</v>
      </c>
      <c r="L35" s="396">
        <f>Assumptions!$D$17</f>
        <v>266.25</v>
      </c>
      <c r="M35" s="396">
        <f>Assumptions!$D$21</f>
        <v>341.25</v>
      </c>
      <c r="N35" s="396">
        <f>Assumptions!$D$21</f>
        <v>341.25</v>
      </c>
      <c r="O35" s="396">
        <f>Assumptions!$D$21</f>
        <v>341.25</v>
      </c>
      <c r="P35" s="396">
        <f>Assumptions!$D$21</f>
        <v>341.25</v>
      </c>
      <c r="Q35" s="396">
        <f>Assumptions!$D$21</f>
        <v>341.25</v>
      </c>
      <c r="R35" s="396">
        <f>Assumptions!$D$17</f>
        <v>266.25</v>
      </c>
      <c r="S35" s="396">
        <f>Assumptions!$D$17</f>
        <v>266.25</v>
      </c>
      <c r="T35" s="396">
        <f>Assumptions!$D$13</f>
        <v>337.25</v>
      </c>
      <c r="U35" s="396">
        <f>Assumptions!$D$13</f>
        <v>337.25</v>
      </c>
      <c r="V35" s="396">
        <f>Assumptions!$D$13</f>
        <v>337.25</v>
      </c>
      <c r="W35" s="396">
        <f>Assumptions!$D$13</f>
        <v>337.25</v>
      </c>
      <c r="X35" s="396">
        <f>Assumptions!$D$17</f>
        <v>266.25</v>
      </c>
      <c r="Y35" s="396">
        <f>Assumptions!$D$21</f>
        <v>341.25</v>
      </c>
      <c r="Z35" s="396">
        <f>Assumptions!$D$21</f>
        <v>341.25</v>
      </c>
      <c r="AA35" s="396">
        <f>Assumptions!$D$21</f>
        <v>341.25</v>
      </c>
      <c r="AB35" s="396">
        <f>Assumptions!$D$21</f>
        <v>341.25</v>
      </c>
      <c r="AC35" s="396">
        <f>Assumptions!$D$21</f>
        <v>341.25</v>
      </c>
      <c r="AD35" s="396">
        <f>Assumptions!$D$17</f>
        <v>266.25</v>
      </c>
      <c r="AE35" s="396">
        <f>Assumptions!$D$17</f>
        <v>266.25</v>
      </c>
      <c r="AF35" s="396">
        <f>Assumptions!$D$13</f>
        <v>337.25</v>
      </c>
      <c r="AG35" s="396">
        <f>Assumptions!$D$13</f>
        <v>337.25</v>
      </c>
      <c r="AH35" s="396">
        <f>Assumptions!$D$13</f>
        <v>337.25</v>
      </c>
      <c r="AI35" s="396">
        <f>Assumptions!$D$13</f>
        <v>337.25</v>
      </c>
      <c r="AJ35" s="396">
        <f>Assumptions!$D$17</f>
        <v>266.25</v>
      </c>
      <c r="AK35" s="396">
        <f>Assumptions!$D$21</f>
        <v>341.25</v>
      </c>
      <c r="AL35" s="396">
        <f>Assumptions!$D$21</f>
        <v>341.25</v>
      </c>
      <c r="AM35" s="88"/>
      <c r="AN35" s="88"/>
      <c r="AO35" s="88"/>
      <c r="AP35" s="88"/>
      <c r="AQ35" s="88"/>
      <c r="AR35" s="88"/>
      <c r="AS35" s="88"/>
      <c r="AT35" s="88"/>
      <c r="AU35" s="88"/>
      <c r="AV35" s="88"/>
      <c r="AW35" s="88"/>
    </row>
    <row r="36" spans="1:49" s="363" customFormat="1" ht="15.75">
      <c r="A36" s="363" t="s">
        <v>215</v>
      </c>
      <c r="B36" s="397">
        <f t="shared" ref="B36:AL36" si="12">B34/B35</f>
        <v>-3.8027838827838827E-2</v>
      </c>
      <c r="C36" s="397">
        <f t="shared" si="12"/>
        <v>2.0524542124542123E-2</v>
      </c>
      <c r="D36" s="397">
        <f t="shared" si="12"/>
        <v>-4.703296703296703E-3</v>
      </c>
      <c r="E36" s="397">
        <f t="shared" si="12"/>
        <v>-0.40860845070422536</v>
      </c>
      <c r="F36" s="397">
        <f t="shared" si="12"/>
        <v>2.6102122065727702</v>
      </c>
      <c r="G36" s="397">
        <f t="shared" si="12"/>
        <v>0.74779056367679786</v>
      </c>
      <c r="H36" s="398">
        <f t="shared" si="12"/>
        <v>1.9317922894983945</v>
      </c>
      <c r="I36" s="392">
        <f t="shared" si="12"/>
        <v>25.577821772618847</v>
      </c>
      <c r="J36" s="392">
        <f t="shared" si="12"/>
        <v>40.878933614437109</v>
      </c>
      <c r="K36" s="392">
        <f t="shared" si="12"/>
        <v>1.7594399290363258</v>
      </c>
      <c r="L36" s="392">
        <f t="shared" si="12"/>
        <v>5.5326476484923434E-2</v>
      </c>
      <c r="M36" s="392">
        <f t="shared" si="12"/>
        <v>3.2235991230265847E-2</v>
      </c>
      <c r="N36" s="392">
        <f t="shared" si="12"/>
        <v>6.0177477022315677E-2</v>
      </c>
      <c r="O36" s="392">
        <f t="shared" si="12"/>
        <v>0.29523938480006806</v>
      </c>
      <c r="P36" s="392">
        <f t="shared" si="12"/>
        <v>0.30999690959408355</v>
      </c>
      <c r="Q36" s="392">
        <f t="shared" si="12"/>
        <v>5.9762875255504257E-2</v>
      </c>
      <c r="R36" s="392">
        <f t="shared" si="12"/>
        <v>0.14439905160715485</v>
      </c>
      <c r="S36" s="392">
        <f t="shared" si="12"/>
        <v>1.1761595166317669</v>
      </c>
      <c r="T36" s="392">
        <f t="shared" si="12"/>
        <v>8.279311953877631</v>
      </c>
      <c r="U36" s="392">
        <f t="shared" si="12"/>
        <v>28.923155302765476</v>
      </c>
      <c r="V36" s="392">
        <f t="shared" si="12"/>
        <v>31.241272596888027</v>
      </c>
      <c r="W36" s="392">
        <f t="shared" si="12"/>
        <v>1.4213622640836543</v>
      </c>
      <c r="X36" s="392">
        <f t="shared" si="12"/>
        <v>0.1106773853520412</v>
      </c>
      <c r="Y36" s="392">
        <f t="shared" si="12"/>
        <v>9.3170296519929655E-2</v>
      </c>
      <c r="Z36" s="392">
        <f t="shared" si="12"/>
        <v>0.11989050417918835</v>
      </c>
      <c r="AA36" s="392">
        <f t="shared" si="12"/>
        <v>0.34523524407786405</v>
      </c>
      <c r="AB36" s="392">
        <f t="shared" si="12"/>
        <v>0.35402415858055192</v>
      </c>
      <c r="AC36" s="392">
        <f t="shared" si="12"/>
        <v>6.6821824176621941E-2</v>
      </c>
      <c r="AD36" s="392">
        <f t="shared" si="12"/>
        <v>0.17582097047071585</v>
      </c>
      <c r="AE36" s="392">
        <f t="shared" si="12"/>
        <v>1.0371195859585058</v>
      </c>
      <c r="AF36" s="392">
        <f t="shared" si="12"/>
        <v>7.0071924131461829</v>
      </c>
      <c r="AG36" s="392">
        <f t="shared" si="12"/>
        <v>22.594072428968826</v>
      </c>
      <c r="AH36" s="392">
        <f t="shared" si="12"/>
        <v>22.589557729271544</v>
      </c>
      <c r="AI36" s="392">
        <f t="shared" si="12"/>
        <v>1.8332000971880302</v>
      </c>
      <c r="AJ36" s="392">
        <f t="shared" si="12"/>
        <v>0.2351974768012482</v>
      </c>
      <c r="AK36" s="392">
        <f t="shared" si="12"/>
        <v>0.15912032545783972</v>
      </c>
      <c r="AL36" s="392">
        <f t="shared" si="12"/>
        <v>0.21454520968506577</v>
      </c>
      <c r="AM36" s="88"/>
      <c r="AN36" s="88"/>
      <c r="AO36" s="88"/>
      <c r="AP36" s="88"/>
      <c r="AQ36" s="88"/>
      <c r="AR36" s="88"/>
      <c r="AS36" s="88"/>
      <c r="AT36" s="88"/>
      <c r="AU36" s="88"/>
      <c r="AV36" s="88"/>
      <c r="AW36" s="88"/>
    </row>
    <row r="37" spans="1:49" s="363" customFormat="1" ht="15.75">
      <c r="B37" s="380"/>
      <c r="C37" s="380"/>
      <c r="D37" s="380"/>
      <c r="E37" s="380"/>
      <c r="F37" s="380"/>
      <c r="G37" s="380"/>
      <c r="H37" s="381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  <c r="AA37" s="88"/>
      <c r="AB37" s="88"/>
      <c r="AC37" s="88"/>
      <c r="AD37" s="88"/>
      <c r="AE37" s="88"/>
      <c r="AF37" s="88"/>
      <c r="AG37" s="88"/>
      <c r="AH37" s="88"/>
      <c r="AI37" s="88"/>
      <c r="AJ37" s="88"/>
      <c r="AK37" s="88"/>
      <c r="AL37" s="88"/>
      <c r="AM37" s="88"/>
      <c r="AN37" s="88"/>
      <c r="AO37" s="88"/>
      <c r="AP37" s="88"/>
      <c r="AQ37" s="88"/>
      <c r="AR37" s="88"/>
      <c r="AS37" s="88"/>
      <c r="AT37" s="88"/>
      <c r="AU37" s="88"/>
      <c r="AV37" s="88"/>
      <c r="AW37" s="88"/>
    </row>
    <row r="38" spans="1:49" s="363" customFormat="1" ht="15.75">
      <c r="A38" s="383" t="s">
        <v>217</v>
      </c>
      <c r="B38" s="384">
        <f>SUM(B34,B30,B26)</f>
        <v>320.31099999999998</v>
      </c>
      <c r="C38" s="384">
        <f>SUM(C34,C30,C26)</f>
        <v>221.28699999999998</v>
      </c>
      <c r="D38" s="384">
        <f>SUM(D34,D30,D26)</f>
        <v>-340.476</v>
      </c>
      <c r="E38" s="384">
        <f>SUM(E34,E30,E26)</f>
        <v>-146.56100000000001</v>
      </c>
      <c r="F38" s="384">
        <f t="shared" ref="F38:AL38" si="13">SUM(F34,F30,F26)</f>
        <v>5920.4570000000003</v>
      </c>
      <c r="G38" s="384">
        <f t="shared" si="13"/>
        <v>106.95588260000005</v>
      </c>
      <c r="H38" s="385">
        <f t="shared" si="13"/>
        <v>106.95588260000005</v>
      </c>
      <c r="I38" s="386">
        <f t="shared" si="13"/>
        <v>19061.155350753917</v>
      </c>
      <c r="J38" s="386">
        <f t="shared" si="13"/>
        <v>47596.213943329974</v>
      </c>
      <c r="K38" s="386">
        <f t="shared" si="13"/>
        <v>2308.7428472889969</v>
      </c>
      <c r="L38" s="386">
        <f t="shared" si="13"/>
        <v>65.316586337441919</v>
      </c>
      <c r="M38" s="386">
        <f t="shared" si="13"/>
        <v>41.007483911029773</v>
      </c>
      <c r="N38" s="386">
        <f t="shared" si="13"/>
        <v>73.178067898039131</v>
      </c>
      <c r="O38" s="386">
        <f t="shared" si="13"/>
        <v>339.01189422006223</v>
      </c>
      <c r="P38" s="386">
        <f t="shared" si="13"/>
        <v>353.55385987713771</v>
      </c>
      <c r="Q38" s="386">
        <f t="shared" si="13"/>
        <v>73.064136345917831</v>
      </c>
      <c r="R38" s="386">
        <f t="shared" si="13"/>
        <v>150.81655374314661</v>
      </c>
      <c r="S38" s="386">
        <f t="shared" si="13"/>
        <v>1092.3475045630628</v>
      </c>
      <c r="T38" s="386">
        <f t="shared" si="13"/>
        <v>10290.046014686148</v>
      </c>
      <c r="U38" s="386">
        <f t="shared" si="13"/>
        <v>35006.561601257657</v>
      </c>
      <c r="V38" s="386">
        <f t="shared" si="13"/>
        <v>37813.350992430896</v>
      </c>
      <c r="W38" s="386">
        <f t="shared" si="13"/>
        <v>1861.4617508349165</v>
      </c>
      <c r="X38" s="386">
        <f t="shared" si="13"/>
        <v>121.61176694312462</v>
      </c>
      <c r="Y38" s="386">
        <f t="shared" si="13"/>
        <v>110.53480602610374</v>
      </c>
      <c r="Z38" s="386">
        <f t="shared" si="13"/>
        <v>139.99919058391066</v>
      </c>
      <c r="AA38" s="386">
        <f t="shared" si="13"/>
        <v>390.59711932517996</v>
      </c>
      <c r="AB38" s="386">
        <f t="shared" si="13"/>
        <v>398.5431293429308</v>
      </c>
      <c r="AC38" s="386">
        <f t="shared" si="13"/>
        <v>79.162145519211052</v>
      </c>
      <c r="AD38" s="386">
        <f t="shared" si="13"/>
        <v>178.38949250688574</v>
      </c>
      <c r="AE38" s="386">
        <f t="shared" si="13"/>
        <v>950.08508185806852</v>
      </c>
      <c r="AF38" s="386">
        <f t="shared" si="13"/>
        <v>8662.8709519684344</v>
      </c>
      <c r="AG38" s="386">
        <f t="shared" si="13"/>
        <v>27365.183989430283</v>
      </c>
      <c r="AH38" s="386">
        <f t="shared" si="13"/>
        <v>27365.79073419089</v>
      </c>
      <c r="AI38" s="386">
        <f t="shared" si="13"/>
        <v>2340.9029673282821</v>
      </c>
      <c r="AJ38" s="386">
        <f t="shared" si="13"/>
        <v>239.59070869881288</v>
      </c>
      <c r="AK38" s="386">
        <f t="shared" si="13"/>
        <v>183.83231276305975</v>
      </c>
      <c r="AL38" s="386">
        <f t="shared" si="13"/>
        <v>244.75090934604111</v>
      </c>
      <c r="AM38" s="88"/>
      <c r="AN38" s="88"/>
      <c r="AO38" s="88"/>
      <c r="AP38" s="88"/>
      <c r="AQ38" s="88"/>
      <c r="AR38" s="88"/>
      <c r="AS38" s="88"/>
      <c r="AT38" s="88"/>
      <c r="AU38" s="88"/>
      <c r="AV38" s="88"/>
      <c r="AW38" s="88"/>
    </row>
    <row r="39" spans="1:49" s="363" customFormat="1" ht="15.75">
      <c r="A39" s="383"/>
      <c r="B39" s="380"/>
      <c r="C39" s="380"/>
      <c r="D39" s="380"/>
      <c r="E39" s="380"/>
      <c r="F39" s="380"/>
      <c r="G39" s="380"/>
      <c r="H39" s="381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  <c r="AA39" s="88"/>
      <c r="AB39" s="88"/>
      <c r="AC39" s="88"/>
      <c r="AD39" s="88"/>
      <c r="AE39" s="88"/>
      <c r="AF39" s="88"/>
      <c r="AG39" s="88"/>
      <c r="AH39" s="88"/>
      <c r="AI39" s="88"/>
      <c r="AJ39" s="88"/>
      <c r="AK39" s="88"/>
      <c r="AL39" s="88"/>
      <c r="AM39" s="88"/>
      <c r="AN39" s="88"/>
      <c r="AO39" s="88"/>
      <c r="AP39" s="88"/>
      <c r="AQ39" s="88"/>
      <c r="AR39" s="88"/>
      <c r="AS39" s="88"/>
      <c r="AT39" s="88"/>
      <c r="AU39" s="88"/>
      <c r="AV39" s="88"/>
      <c r="AW39" s="88"/>
    </row>
    <row r="40" spans="1:49" s="363" customFormat="1" ht="15.75">
      <c r="A40" s="387"/>
      <c r="B40" s="380"/>
      <c r="C40" s="380"/>
      <c r="D40" s="380"/>
      <c r="E40" s="388"/>
      <c r="F40" s="380"/>
      <c r="G40" s="380"/>
      <c r="H40" s="381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  <c r="AA40" s="88"/>
      <c r="AB40" s="88"/>
      <c r="AC40" s="88"/>
      <c r="AD40" s="88"/>
      <c r="AE40" s="88"/>
      <c r="AF40" s="88"/>
      <c r="AG40" s="88"/>
      <c r="AH40" s="88"/>
      <c r="AI40" s="88"/>
      <c r="AJ40" s="88"/>
      <c r="AK40" s="88"/>
      <c r="AL40" s="88"/>
      <c r="AM40" s="88"/>
      <c r="AN40" s="88"/>
      <c r="AO40" s="88"/>
      <c r="AP40" s="88"/>
      <c r="AQ40" s="88"/>
      <c r="AR40" s="88"/>
      <c r="AS40" s="88"/>
      <c r="AT40" s="88"/>
      <c r="AU40" s="88"/>
      <c r="AV40" s="88"/>
      <c r="AW40" s="88"/>
    </row>
    <row r="41" spans="1:49" s="363" customFormat="1" ht="15.75">
      <c r="A41" s="363" t="s">
        <v>34</v>
      </c>
      <c r="B41" s="380">
        <v>0</v>
      </c>
      <c r="C41" s="380">
        <v>0</v>
      </c>
      <c r="D41" s="380">
        <v>0</v>
      </c>
      <c r="E41" s="380">
        <f>E17</f>
        <v>0</v>
      </c>
      <c r="F41" s="380">
        <f>F17</f>
        <v>0</v>
      </c>
      <c r="G41" s="380">
        <f>G17</f>
        <v>-16.1889229999999</v>
      </c>
      <c r="H41" s="381">
        <f>H17</f>
        <v>-16.1889229999999</v>
      </c>
      <c r="I41" s="88">
        <f>I17*(1+I$9)^((I$6-$H$6)/365.25)</f>
        <v>8136.4978040597707</v>
      </c>
      <c r="J41" s="88">
        <f t="shared" ref="J41:AL41" si="14">J17*(1+J$9)^((J$6-$H$6)/365.25)</f>
        <v>18815.312833688578</v>
      </c>
      <c r="K41" s="88">
        <f t="shared" si="14"/>
        <v>1172.1148956551365</v>
      </c>
      <c r="L41" s="88">
        <f t="shared" si="14"/>
        <v>58.088100233032364</v>
      </c>
      <c r="M41" s="88">
        <f t="shared" si="14"/>
        <v>33.225567265370657</v>
      </c>
      <c r="N41" s="88">
        <f t="shared" si="14"/>
        <v>50.366861351474348</v>
      </c>
      <c r="O41" s="88">
        <f t="shared" si="14"/>
        <v>188.20154407070513</v>
      </c>
      <c r="P41" s="88">
        <f t="shared" si="14"/>
        <v>192.95622267580114</v>
      </c>
      <c r="Q41" s="88">
        <f t="shared" si="14"/>
        <v>56.123641985567573</v>
      </c>
      <c r="R41" s="88">
        <f t="shared" si="14"/>
        <v>107.85487099141396</v>
      </c>
      <c r="S41" s="88">
        <f t="shared" si="14"/>
        <v>581.59356030926619</v>
      </c>
      <c r="T41" s="88">
        <f t="shared" si="14"/>
        <v>4645.3467037565633</v>
      </c>
      <c r="U41" s="88">
        <f t="shared" si="14"/>
        <v>14845.120685141892</v>
      </c>
      <c r="V41" s="88">
        <f t="shared" si="14"/>
        <v>16027.959167733647</v>
      </c>
      <c r="W41" s="88">
        <f t="shared" si="14"/>
        <v>947.61945817134313</v>
      </c>
      <c r="X41" s="88">
        <f t="shared" si="14"/>
        <v>96.364836465165823</v>
      </c>
      <c r="Y41" s="88">
        <f t="shared" si="14"/>
        <v>74.423369911010326</v>
      </c>
      <c r="Z41" s="88">
        <f t="shared" si="14"/>
        <v>86.471850687271001</v>
      </c>
      <c r="AA41" s="88">
        <f t="shared" si="14"/>
        <v>208.87817015810927</v>
      </c>
      <c r="AB41" s="88">
        <f t="shared" si="14"/>
        <v>210.11484931968454</v>
      </c>
      <c r="AC41" s="88">
        <f t="shared" si="14"/>
        <v>56.282777622642492</v>
      </c>
      <c r="AD41" s="88">
        <f t="shared" si="14"/>
        <v>118.71385787147183</v>
      </c>
      <c r="AE41" s="88">
        <f t="shared" si="14"/>
        <v>491.1991431685297</v>
      </c>
      <c r="AF41" s="88">
        <f t="shared" si="14"/>
        <v>3862.3076001778854</v>
      </c>
      <c r="AG41" s="88">
        <f t="shared" si="14"/>
        <v>11619.801862253549</v>
      </c>
      <c r="AH41" s="88">
        <f t="shared" si="14"/>
        <v>11624.600631595755</v>
      </c>
      <c r="AI41" s="88">
        <f t="shared" si="14"/>
        <v>1126.7278289641688</v>
      </c>
      <c r="AJ41" s="88">
        <f t="shared" si="14"/>
        <v>160.04778867117409</v>
      </c>
      <c r="AK41" s="88">
        <f t="shared" si="14"/>
        <v>111.46801724838762</v>
      </c>
      <c r="AL41" s="88">
        <f t="shared" si="14"/>
        <v>138.06439344734144</v>
      </c>
      <c r="AM41" s="88"/>
      <c r="AN41" s="88"/>
      <c r="AO41" s="88"/>
      <c r="AP41" s="88"/>
      <c r="AQ41" s="88"/>
      <c r="AR41" s="88"/>
      <c r="AS41" s="88"/>
      <c r="AT41" s="88"/>
      <c r="AU41" s="88"/>
      <c r="AV41" s="88"/>
      <c r="AW41" s="88"/>
    </row>
    <row r="42" spans="1:49" s="363" customFormat="1" ht="15.75">
      <c r="A42" s="363" t="s">
        <v>214</v>
      </c>
      <c r="B42" s="394"/>
      <c r="C42" s="394"/>
      <c r="D42" s="394"/>
      <c r="E42" s="394"/>
      <c r="F42" s="380">
        <v>0</v>
      </c>
      <c r="G42" s="394">
        <f>350*0.95</f>
        <v>332.5</v>
      </c>
      <c r="H42" s="395">
        <f>(H$6-G$6)/(I$6-G$6)*Assumptions!F13</f>
        <v>183.87096774193549</v>
      </c>
      <c r="I42" s="396">
        <f>Assumptions!F13-'Spark-Spread'!H42</f>
        <v>291.12903225806451</v>
      </c>
      <c r="J42" s="396">
        <f>Assumptions!$F$13</f>
        <v>475</v>
      </c>
      <c r="K42" s="396">
        <f>Assumptions!$F$13</f>
        <v>475</v>
      </c>
      <c r="L42" s="396">
        <f>Assumptions!$F$17</f>
        <v>375</v>
      </c>
      <c r="M42" s="396">
        <f>Assumptions!$F$21</f>
        <v>416.25</v>
      </c>
      <c r="N42" s="396">
        <f>Assumptions!$F$21</f>
        <v>416.25</v>
      </c>
      <c r="O42" s="396">
        <f>Assumptions!$F$21</f>
        <v>416.25</v>
      </c>
      <c r="P42" s="396">
        <f>Assumptions!$F$21</f>
        <v>416.25</v>
      </c>
      <c r="Q42" s="396">
        <f>Assumptions!$F$21</f>
        <v>416.25</v>
      </c>
      <c r="R42" s="396">
        <f>Assumptions!$F$17</f>
        <v>375</v>
      </c>
      <c r="S42" s="396">
        <f>Assumptions!$F$17</f>
        <v>375</v>
      </c>
      <c r="T42" s="396">
        <f>Assumptions!$F$13</f>
        <v>475</v>
      </c>
      <c r="U42" s="396">
        <f>Assumptions!$F$13</f>
        <v>475</v>
      </c>
      <c r="V42" s="396">
        <f>Assumptions!$F$13</f>
        <v>475</v>
      </c>
      <c r="W42" s="396">
        <f>Assumptions!$F$13</f>
        <v>475</v>
      </c>
      <c r="X42" s="396">
        <f>Assumptions!$F$17</f>
        <v>375</v>
      </c>
      <c r="Y42" s="396">
        <f>Assumptions!$F$21</f>
        <v>416.25</v>
      </c>
      <c r="Z42" s="396">
        <f>Assumptions!$F$21</f>
        <v>416.25</v>
      </c>
      <c r="AA42" s="396">
        <f>Assumptions!$F$21</f>
        <v>416.25</v>
      </c>
      <c r="AB42" s="396">
        <f>Assumptions!$F$21</f>
        <v>416.25</v>
      </c>
      <c r="AC42" s="396">
        <f>Assumptions!$F$21</f>
        <v>416.25</v>
      </c>
      <c r="AD42" s="396">
        <f>Assumptions!$F$17</f>
        <v>375</v>
      </c>
      <c r="AE42" s="396">
        <f>Assumptions!$F$17</f>
        <v>375</v>
      </c>
      <c r="AF42" s="396">
        <f>Assumptions!$F$13</f>
        <v>475</v>
      </c>
      <c r="AG42" s="396">
        <f>Assumptions!$F$13</f>
        <v>475</v>
      </c>
      <c r="AH42" s="396">
        <f>Assumptions!$F$13</f>
        <v>475</v>
      </c>
      <c r="AI42" s="396">
        <f>Assumptions!$F$13</f>
        <v>475</v>
      </c>
      <c r="AJ42" s="396">
        <f>Assumptions!$F$17</f>
        <v>375</v>
      </c>
      <c r="AK42" s="396">
        <f>Assumptions!$F$21</f>
        <v>416.25</v>
      </c>
      <c r="AL42" s="396">
        <f>Assumptions!$F$21</f>
        <v>416.25</v>
      </c>
      <c r="AM42" s="88"/>
      <c r="AN42" s="88"/>
      <c r="AO42" s="88"/>
      <c r="AP42" s="88"/>
      <c r="AQ42" s="88"/>
      <c r="AR42" s="88"/>
      <c r="AS42" s="88"/>
      <c r="AT42" s="88"/>
      <c r="AU42" s="88"/>
      <c r="AV42" s="88"/>
      <c r="AW42" s="88"/>
    </row>
    <row r="43" spans="1:49" s="363" customFormat="1" ht="15.75">
      <c r="A43" s="363" t="s">
        <v>215</v>
      </c>
      <c r="B43" s="397"/>
      <c r="C43" s="397"/>
      <c r="D43" s="397"/>
      <c r="E43" s="397"/>
      <c r="F43" s="397">
        <v>0</v>
      </c>
      <c r="G43" s="397">
        <f>G41/G42</f>
        <v>-4.868849022556361E-2</v>
      </c>
      <c r="H43" s="398">
        <f t="shared" ref="H43:AL43" si="15">H41/H42</f>
        <v>-8.8045019824560852E-2</v>
      </c>
      <c r="I43" s="392">
        <f t="shared" si="15"/>
        <v>27.948081099817497</v>
      </c>
      <c r="J43" s="392">
        <f t="shared" si="15"/>
        <v>39.611184913028588</v>
      </c>
      <c r="K43" s="392">
        <f t="shared" si="15"/>
        <v>2.4676103066423924</v>
      </c>
      <c r="L43" s="392">
        <f t="shared" si="15"/>
        <v>0.15490160062141964</v>
      </c>
      <c r="M43" s="392">
        <f t="shared" si="15"/>
        <v>7.9821182619509087E-2</v>
      </c>
      <c r="N43" s="392">
        <f t="shared" si="15"/>
        <v>0.12100146871225069</v>
      </c>
      <c r="O43" s="392">
        <f t="shared" si="15"/>
        <v>0.4521358416113036</v>
      </c>
      <c r="P43" s="392">
        <f t="shared" si="15"/>
        <v>0.46355849291483758</v>
      </c>
      <c r="Q43" s="392">
        <f t="shared" si="15"/>
        <v>0.13483157233769988</v>
      </c>
      <c r="R43" s="392">
        <f t="shared" si="15"/>
        <v>0.28761298931043722</v>
      </c>
      <c r="S43" s="392">
        <f t="shared" si="15"/>
        <v>1.55091616082471</v>
      </c>
      <c r="T43" s="392">
        <f t="shared" si="15"/>
        <v>9.7796772710664488</v>
      </c>
      <c r="U43" s="392">
        <f t="shared" si="15"/>
        <v>31.252885652930299</v>
      </c>
      <c r="V43" s="392">
        <f t="shared" si="15"/>
        <v>33.743071932070833</v>
      </c>
      <c r="W43" s="392">
        <f t="shared" si="15"/>
        <v>1.9949883329923013</v>
      </c>
      <c r="X43" s="392">
        <f t="shared" si="15"/>
        <v>0.2569728972404422</v>
      </c>
      <c r="Y43" s="392">
        <f t="shared" si="15"/>
        <v>0.17879488266909388</v>
      </c>
      <c r="Z43" s="392">
        <f t="shared" si="15"/>
        <v>0.20774018183128168</v>
      </c>
      <c r="AA43" s="392">
        <f t="shared" si="15"/>
        <v>0.50180941779725952</v>
      </c>
      <c r="AB43" s="392">
        <f t="shared" si="15"/>
        <v>0.50478041878602897</v>
      </c>
      <c r="AC43" s="392">
        <f t="shared" si="15"/>
        <v>0.13521388017451649</v>
      </c>
      <c r="AD43" s="392">
        <f t="shared" si="15"/>
        <v>0.3165702876572582</v>
      </c>
      <c r="AE43" s="392">
        <f t="shared" si="15"/>
        <v>1.3098643817827458</v>
      </c>
      <c r="AF43" s="392">
        <f t="shared" si="15"/>
        <v>8.1311738951113384</v>
      </c>
      <c r="AG43" s="392">
        <f t="shared" si="15"/>
        <v>24.462740762639051</v>
      </c>
      <c r="AH43" s="392">
        <f t="shared" si="15"/>
        <v>24.472843434938429</v>
      </c>
      <c r="AI43" s="392">
        <f t="shared" si="15"/>
        <v>2.3720585872929871</v>
      </c>
      <c r="AJ43" s="392">
        <f t="shared" si="15"/>
        <v>0.42679410312313093</v>
      </c>
      <c r="AK43" s="392">
        <f t="shared" si="15"/>
        <v>0.26779103242855884</v>
      </c>
      <c r="AL43" s="392">
        <f t="shared" si="15"/>
        <v>0.3316862305041236</v>
      </c>
      <c r="AM43" s="88"/>
      <c r="AN43" s="88"/>
      <c r="AO43" s="88"/>
      <c r="AP43" s="88"/>
      <c r="AQ43" s="88"/>
      <c r="AR43" s="88"/>
      <c r="AS43" s="88"/>
      <c r="AT43" s="88"/>
      <c r="AU43" s="88"/>
      <c r="AV43" s="88"/>
      <c r="AW43" s="88"/>
    </row>
    <row r="44" spans="1:49" s="363" customFormat="1" ht="15.75">
      <c r="B44" s="380"/>
      <c r="C44" s="380"/>
      <c r="D44" s="380"/>
      <c r="E44" s="380"/>
      <c r="F44" s="380"/>
      <c r="G44" s="380"/>
      <c r="H44" s="381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  <c r="AA44" s="88"/>
      <c r="AB44" s="88"/>
      <c r="AC44" s="88"/>
      <c r="AD44" s="88"/>
      <c r="AE44" s="88"/>
      <c r="AF44" s="88"/>
      <c r="AG44" s="88"/>
      <c r="AH44" s="88"/>
      <c r="AI44" s="88"/>
      <c r="AJ44" s="88"/>
      <c r="AK44" s="88"/>
      <c r="AL44" s="88"/>
      <c r="AM44" s="88"/>
      <c r="AN44" s="88"/>
      <c r="AO44" s="88"/>
      <c r="AP44" s="88"/>
      <c r="AQ44" s="88"/>
      <c r="AR44" s="88"/>
      <c r="AS44" s="88"/>
      <c r="AT44" s="88"/>
      <c r="AU44" s="88"/>
      <c r="AV44" s="88"/>
      <c r="AW44" s="88"/>
    </row>
    <row r="45" spans="1:49" s="363" customFormat="1" ht="15.75">
      <c r="A45" s="363" t="s">
        <v>6</v>
      </c>
      <c r="B45" s="380">
        <v>0</v>
      </c>
      <c r="C45" s="380">
        <v>0</v>
      </c>
      <c r="D45" s="380">
        <v>0</v>
      </c>
      <c r="E45" s="380">
        <f>E18</f>
        <v>0</v>
      </c>
      <c r="F45" s="380">
        <f>F18</f>
        <v>-116.54600000000001</v>
      </c>
      <c r="G45" s="380">
        <f>G18</f>
        <v>-222.91192000000001</v>
      </c>
      <c r="H45" s="381">
        <f>H18</f>
        <v>-222.91192000000001</v>
      </c>
      <c r="I45" s="88">
        <f>I18*(1+I$9)^((I$6-$H$6)/365.25)</f>
        <v>5782.6221452442642</v>
      </c>
      <c r="J45" s="88">
        <f t="shared" ref="J45:AL45" si="16">J18*(1+J$9)^((J$6-$H$6)/365.25)</f>
        <v>14863.711723315961</v>
      </c>
      <c r="K45" s="88">
        <f t="shared" si="16"/>
        <v>752.63375130020029</v>
      </c>
      <c r="L45" s="88">
        <f t="shared" si="16"/>
        <v>11.050785259098443</v>
      </c>
      <c r="M45" s="88">
        <f t="shared" si="16"/>
        <v>7.1127719563853384</v>
      </c>
      <c r="N45" s="88">
        <f t="shared" si="16"/>
        <v>8.9559750298536613</v>
      </c>
      <c r="O45" s="88">
        <f t="shared" si="16"/>
        <v>122.60942111555434</v>
      </c>
      <c r="P45" s="88">
        <f t="shared" si="16"/>
        <v>78.416917809407138</v>
      </c>
      <c r="Q45" s="88">
        <f t="shared" si="16"/>
        <v>13.961229996126248</v>
      </c>
      <c r="R45" s="88">
        <f t="shared" si="16"/>
        <v>36.062311974673158</v>
      </c>
      <c r="S45" s="88">
        <f t="shared" si="16"/>
        <v>330.64705565946548</v>
      </c>
      <c r="T45" s="88">
        <f t="shared" si="16"/>
        <v>4583.4491660726471</v>
      </c>
      <c r="U45" s="88">
        <f t="shared" si="16"/>
        <v>12345.745310258608</v>
      </c>
      <c r="V45" s="88">
        <f t="shared" si="16"/>
        <v>13289.347448725579</v>
      </c>
      <c r="W45" s="88">
        <f t="shared" si="16"/>
        <v>659.12104066389793</v>
      </c>
      <c r="X45" s="88">
        <f t="shared" si="16"/>
        <v>22.282680507575463</v>
      </c>
      <c r="Y45" s="88">
        <f t="shared" si="16"/>
        <v>33.655390847281666</v>
      </c>
      <c r="Z45" s="88">
        <f t="shared" si="16"/>
        <v>25.494246922457904</v>
      </c>
      <c r="AA45" s="88">
        <f t="shared" si="16"/>
        <v>111.73775867401737</v>
      </c>
      <c r="AB45" s="88">
        <f t="shared" si="16"/>
        <v>118.20087888896475</v>
      </c>
      <c r="AC45" s="88">
        <f t="shared" si="16"/>
        <v>37.004384460391385</v>
      </c>
      <c r="AD45" s="88">
        <f t="shared" si="16"/>
        <v>85.6593024807989</v>
      </c>
      <c r="AE45" s="88">
        <f t="shared" si="16"/>
        <v>317.35492269895531</v>
      </c>
      <c r="AF45" s="88">
        <f t="shared" si="16"/>
        <v>3141.8326531965781</v>
      </c>
      <c r="AG45" s="88">
        <f t="shared" si="16"/>
        <v>9581.0242908212222</v>
      </c>
      <c r="AH45" s="88">
        <f t="shared" si="16"/>
        <v>9594.7862953345266</v>
      </c>
      <c r="AI45" s="88">
        <f t="shared" si="16"/>
        <v>885.91678669892201</v>
      </c>
      <c r="AJ45" s="88">
        <f t="shared" si="16"/>
        <v>54.581009916905167</v>
      </c>
      <c r="AK45" s="88">
        <f t="shared" si="16"/>
        <v>60.330937980970546</v>
      </c>
      <c r="AL45" s="88">
        <f t="shared" si="16"/>
        <v>50.238953658726757</v>
      </c>
      <c r="AM45" s="88"/>
      <c r="AN45" s="88"/>
      <c r="AO45" s="88"/>
      <c r="AP45" s="88"/>
      <c r="AQ45" s="88"/>
      <c r="AR45" s="88"/>
      <c r="AS45" s="88"/>
      <c r="AT45" s="88"/>
      <c r="AU45" s="88"/>
      <c r="AV45" s="88"/>
      <c r="AW45" s="88"/>
    </row>
    <row r="46" spans="1:49" s="363" customFormat="1" ht="15.75">
      <c r="A46" s="363" t="s">
        <v>214</v>
      </c>
      <c r="B46" s="394"/>
      <c r="C46" s="394"/>
      <c r="D46" s="394"/>
      <c r="E46" s="394"/>
      <c r="F46" s="380">
        <f>Assumptions!$G$17</f>
        <v>348.75</v>
      </c>
      <c r="G46" s="394">
        <f>Assumptions!G13</f>
        <v>441.75</v>
      </c>
      <c r="H46" s="395">
        <f>(H$6-G$6)/(I$6-G$6)*Assumptions!$G$13</f>
        <v>171</v>
      </c>
      <c r="I46" s="396">
        <f>Assumptions!$G$13-H46</f>
        <v>270.75</v>
      </c>
      <c r="J46" s="396">
        <f>Assumptions!$G$13</f>
        <v>441.75</v>
      </c>
      <c r="K46" s="396">
        <f>Assumptions!$G$13</f>
        <v>441.75</v>
      </c>
      <c r="L46" s="396">
        <f>Assumptions!$G$17</f>
        <v>348.75</v>
      </c>
      <c r="M46" s="396">
        <f>Assumptions!$G$21</f>
        <v>393.75</v>
      </c>
      <c r="N46" s="396">
        <f>Assumptions!$G$21</f>
        <v>393.75</v>
      </c>
      <c r="O46" s="396">
        <f>Assumptions!$G$21</f>
        <v>393.75</v>
      </c>
      <c r="P46" s="396">
        <f>Assumptions!$G$21</f>
        <v>393.75</v>
      </c>
      <c r="Q46" s="396">
        <f>Assumptions!$G$21</f>
        <v>393.75</v>
      </c>
      <c r="R46" s="396">
        <f>Assumptions!$G$17</f>
        <v>348.75</v>
      </c>
      <c r="S46" s="396">
        <f>Assumptions!$G$17</f>
        <v>348.75</v>
      </c>
      <c r="T46" s="396">
        <f>Assumptions!$G$13</f>
        <v>441.75</v>
      </c>
      <c r="U46" s="396">
        <f>Assumptions!$G$13</f>
        <v>441.75</v>
      </c>
      <c r="V46" s="396">
        <f>Assumptions!$G$13</f>
        <v>441.75</v>
      </c>
      <c r="W46" s="396">
        <f>Assumptions!$G$13</f>
        <v>441.75</v>
      </c>
      <c r="X46" s="396">
        <f>Assumptions!$G$17</f>
        <v>348.75</v>
      </c>
      <c r="Y46" s="396">
        <f>Assumptions!$G$21</f>
        <v>393.75</v>
      </c>
      <c r="Z46" s="396">
        <f>Assumptions!$G$21</f>
        <v>393.75</v>
      </c>
      <c r="AA46" s="396">
        <f>Assumptions!$G$21</f>
        <v>393.75</v>
      </c>
      <c r="AB46" s="396">
        <f>Assumptions!$G$21</f>
        <v>393.75</v>
      </c>
      <c r="AC46" s="396">
        <f>Assumptions!$G$21</f>
        <v>393.75</v>
      </c>
      <c r="AD46" s="396">
        <f>Assumptions!$G$17</f>
        <v>348.75</v>
      </c>
      <c r="AE46" s="396">
        <f>Assumptions!$G$17</f>
        <v>348.75</v>
      </c>
      <c r="AF46" s="396">
        <f>Assumptions!$G$13</f>
        <v>441.75</v>
      </c>
      <c r="AG46" s="396">
        <f>Assumptions!$G$13</f>
        <v>441.75</v>
      </c>
      <c r="AH46" s="396">
        <f>Assumptions!$G$13</f>
        <v>441.75</v>
      </c>
      <c r="AI46" s="396">
        <f>Assumptions!$G$13</f>
        <v>441.75</v>
      </c>
      <c r="AJ46" s="396">
        <f>Assumptions!$G$17</f>
        <v>348.75</v>
      </c>
      <c r="AK46" s="396">
        <f>Assumptions!$G$21</f>
        <v>393.75</v>
      </c>
      <c r="AL46" s="396">
        <f>Assumptions!$G$21</f>
        <v>393.75</v>
      </c>
      <c r="AM46" s="88"/>
      <c r="AN46" s="88"/>
      <c r="AO46" s="88"/>
      <c r="AP46" s="88"/>
      <c r="AQ46" s="88"/>
      <c r="AR46" s="88"/>
      <c r="AS46" s="88"/>
      <c r="AT46" s="88"/>
      <c r="AU46" s="88"/>
      <c r="AV46" s="88"/>
      <c r="AW46" s="88"/>
    </row>
    <row r="47" spans="1:49" s="363" customFormat="1" ht="15.75">
      <c r="A47" s="363" t="s">
        <v>215</v>
      </c>
      <c r="B47" s="397"/>
      <c r="C47" s="397"/>
      <c r="D47" s="397"/>
      <c r="E47" s="397"/>
      <c r="F47" s="397">
        <f>F45/F46</f>
        <v>-0.33418207885304663</v>
      </c>
      <c r="G47" s="397">
        <f>G45/G46</f>
        <v>-0.50461102433503113</v>
      </c>
      <c r="H47" s="398">
        <f t="shared" ref="H47:AL47" si="17">H45/H46</f>
        <v>-1.3035784795321639</v>
      </c>
      <c r="I47" s="392">
        <f t="shared" si="17"/>
        <v>21.357791856857855</v>
      </c>
      <c r="J47" s="392">
        <f t="shared" si="17"/>
        <v>33.647338366306649</v>
      </c>
      <c r="K47" s="392">
        <f t="shared" si="17"/>
        <v>1.7037549548391631</v>
      </c>
      <c r="L47" s="392">
        <f t="shared" si="17"/>
        <v>3.1686839452612026E-2</v>
      </c>
      <c r="M47" s="392">
        <f t="shared" si="17"/>
        <v>1.8064182746375463E-2</v>
      </c>
      <c r="N47" s="392">
        <f t="shared" si="17"/>
        <v>2.2745333409152156E-2</v>
      </c>
      <c r="O47" s="392">
        <f t="shared" si="17"/>
        <v>0.31138900600775704</v>
      </c>
      <c r="P47" s="392">
        <f t="shared" si="17"/>
        <v>0.1991540769762721</v>
      </c>
      <c r="Q47" s="392">
        <f t="shared" si="17"/>
        <v>3.5457092053653959E-2</v>
      </c>
      <c r="R47" s="392">
        <f t="shared" si="17"/>
        <v>0.10340447878042483</v>
      </c>
      <c r="S47" s="392">
        <f t="shared" si="17"/>
        <v>0.94809191586943509</v>
      </c>
      <c r="T47" s="392">
        <f t="shared" si="17"/>
        <v>10.375663081092579</v>
      </c>
      <c r="U47" s="392">
        <f t="shared" si="17"/>
        <v>27.947357804773304</v>
      </c>
      <c r="V47" s="392">
        <f t="shared" si="17"/>
        <v>30.083412447596103</v>
      </c>
      <c r="W47" s="392">
        <f t="shared" si="17"/>
        <v>1.4920680037666054</v>
      </c>
      <c r="X47" s="392">
        <f t="shared" si="17"/>
        <v>6.3892990702725347E-2</v>
      </c>
      <c r="Y47" s="392">
        <f t="shared" si="17"/>
        <v>8.5474008501032803E-2</v>
      </c>
      <c r="Z47" s="392">
        <f t="shared" si="17"/>
        <v>6.4747293771321657E-2</v>
      </c>
      <c r="AA47" s="392">
        <f t="shared" si="17"/>
        <v>0.28377843472766318</v>
      </c>
      <c r="AB47" s="392">
        <f t="shared" si="17"/>
        <v>0.30019270828943428</v>
      </c>
      <c r="AC47" s="392">
        <f t="shared" si="17"/>
        <v>9.3979389105755901E-2</v>
      </c>
      <c r="AD47" s="392">
        <f t="shared" si="17"/>
        <v>0.24561807162953089</v>
      </c>
      <c r="AE47" s="392">
        <f t="shared" si="17"/>
        <v>0.9099782729719148</v>
      </c>
      <c r="AF47" s="392">
        <f t="shared" si="17"/>
        <v>7.11224143338218</v>
      </c>
      <c r="AG47" s="392">
        <f t="shared" si="17"/>
        <v>21.688792961677922</v>
      </c>
      <c r="AH47" s="392">
        <f t="shared" si="17"/>
        <v>21.719946339183988</v>
      </c>
      <c r="AI47" s="392">
        <f t="shared" si="17"/>
        <v>2.0054709376319684</v>
      </c>
      <c r="AJ47" s="392">
        <f t="shared" si="17"/>
        <v>0.15650468793377825</v>
      </c>
      <c r="AK47" s="392">
        <f t="shared" si="17"/>
        <v>0.15322142979294107</v>
      </c>
      <c r="AL47" s="392">
        <f t="shared" si="17"/>
        <v>0.12759099341898858</v>
      </c>
      <c r="AM47" s="88"/>
      <c r="AN47" s="88"/>
      <c r="AO47" s="88"/>
      <c r="AP47" s="88"/>
      <c r="AQ47" s="88"/>
      <c r="AR47" s="88"/>
      <c r="AS47" s="88"/>
      <c r="AT47" s="88"/>
      <c r="AU47" s="88"/>
      <c r="AV47" s="88"/>
      <c r="AW47" s="88"/>
    </row>
    <row r="48" spans="1:49" s="363" customFormat="1" ht="15.75">
      <c r="B48" s="380"/>
      <c r="C48" s="380"/>
      <c r="D48" s="380"/>
      <c r="E48" s="380"/>
      <c r="F48" s="380"/>
      <c r="G48" s="380"/>
      <c r="H48" s="381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  <c r="AB48" s="88"/>
      <c r="AC48" s="88"/>
      <c r="AD48" s="88"/>
      <c r="AE48" s="88"/>
      <c r="AF48" s="88"/>
      <c r="AG48" s="88"/>
      <c r="AH48" s="88"/>
      <c r="AI48" s="88"/>
      <c r="AJ48" s="88"/>
      <c r="AK48" s="88"/>
      <c r="AL48" s="88"/>
      <c r="AM48" s="88"/>
      <c r="AN48" s="88"/>
      <c r="AO48" s="88"/>
      <c r="AP48" s="88"/>
      <c r="AQ48" s="88"/>
      <c r="AR48" s="88"/>
      <c r="AS48" s="88"/>
      <c r="AT48" s="88"/>
      <c r="AU48" s="88"/>
      <c r="AV48" s="88"/>
      <c r="AW48" s="88"/>
    </row>
    <row r="49" spans="1:49" s="363" customFormat="1" ht="15.75">
      <c r="A49" s="363" t="s">
        <v>125</v>
      </c>
      <c r="B49" s="380">
        <v>0</v>
      </c>
      <c r="C49" s="380">
        <v>0</v>
      </c>
      <c r="D49" s="380">
        <v>0</v>
      </c>
      <c r="E49" s="380">
        <f>E19</f>
        <v>0</v>
      </c>
      <c r="F49" s="380">
        <f>F19</f>
        <v>-134.31</v>
      </c>
      <c r="G49" s="380">
        <f>G19</f>
        <v>-32.464919999999985</v>
      </c>
      <c r="H49" s="381">
        <f>H19</f>
        <v>-32.464919999999985</v>
      </c>
      <c r="I49" s="88">
        <f>I19*(1+I$9)^((I$6-$H$6)/365.25)</f>
        <v>7187.5349927555535</v>
      </c>
      <c r="J49" s="88">
        <f t="shared" ref="J49:AL49" si="18">J19*(1+J$9)^((J$6-$H$6)/365.25)</f>
        <v>15647.87945619337</v>
      </c>
      <c r="K49" s="88">
        <f t="shared" si="18"/>
        <v>733.42937643404662</v>
      </c>
      <c r="L49" s="88">
        <f t="shared" si="18"/>
        <v>8.8114484130830242</v>
      </c>
      <c r="M49" s="88">
        <f t="shared" si="18"/>
        <v>12.444894244026807</v>
      </c>
      <c r="N49" s="88">
        <f t="shared" si="18"/>
        <v>15.035191804422393</v>
      </c>
      <c r="O49" s="88">
        <f t="shared" si="18"/>
        <v>166.01814847229687</v>
      </c>
      <c r="P49" s="88">
        <f t="shared" si="18"/>
        <v>108.48254147536446</v>
      </c>
      <c r="Q49" s="88">
        <f t="shared" si="18"/>
        <v>22.481375238395092</v>
      </c>
      <c r="R49" s="88">
        <f t="shared" si="18"/>
        <v>36.687083139861898</v>
      </c>
      <c r="S49" s="88">
        <f t="shared" si="18"/>
        <v>274.80498973949238</v>
      </c>
      <c r="T49" s="88">
        <f t="shared" si="18"/>
        <v>5178.9975463271403</v>
      </c>
      <c r="U49" s="88">
        <f t="shared" si="18"/>
        <v>15189.973893798466</v>
      </c>
      <c r="V49" s="88">
        <f t="shared" si="18"/>
        <v>16338.357543354537</v>
      </c>
      <c r="W49" s="88">
        <f t="shared" si="18"/>
        <v>660.91574227645162</v>
      </c>
      <c r="X49" s="88">
        <f t="shared" si="18"/>
        <v>20.089192454300139</v>
      </c>
      <c r="Y49" s="88">
        <f t="shared" si="18"/>
        <v>47.301853787039477</v>
      </c>
      <c r="Z49" s="88">
        <f t="shared" si="18"/>
        <v>40.561685166684725</v>
      </c>
      <c r="AA49" s="88">
        <f t="shared" si="18"/>
        <v>164.3347115002795</v>
      </c>
      <c r="AB49" s="88">
        <f t="shared" si="18"/>
        <v>176.68404059622162</v>
      </c>
      <c r="AC49" s="88">
        <f t="shared" si="18"/>
        <v>58.507191759367821</v>
      </c>
      <c r="AD49" s="88">
        <f t="shared" si="18"/>
        <v>101.43520783712772</v>
      </c>
      <c r="AE49" s="88">
        <f t="shared" si="18"/>
        <v>329.38147614342995</v>
      </c>
      <c r="AF49" s="88">
        <f t="shared" si="18"/>
        <v>3391.088828560381</v>
      </c>
      <c r="AG49" s="88">
        <f t="shared" si="18"/>
        <v>11646.581465508272</v>
      </c>
      <c r="AH49" s="88">
        <f t="shared" si="18"/>
        <v>11665.522680729076</v>
      </c>
      <c r="AI49" s="88">
        <f t="shared" si="18"/>
        <v>934.47237977429768</v>
      </c>
      <c r="AJ49" s="88">
        <f t="shared" si="18"/>
        <v>55.752945638046931</v>
      </c>
      <c r="AK49" s="88">
        <f t="shared" si="18"/>
        <v>81.251042233636682</v>
      </c>
      <c r="AL49" s="88">
        <f t="shared" si="18"/>
        <v>72.406545671759019</v>
      </c>
      <c r="AM49" s="88"/>
      <c r="AN49" s="88"/>
      <c r="AO49" s="88"/>
      <c r="AP49" s="88"/>
      <c r="AQ49" s="88"/>
      <c r="AR49" s="88"/>
      <c r="AS49" s="88"/>
      <c r="AT49" s="88"/>
      <c r="AU49" s="88"/>
      <c r="AV49" s="88"/>
      <c r="AW49" s="88"/>
    </row>
    <row r="50" spans="1:49" s="363" customFormat="1" ht="15.75">
      <c r="A50" s="363" t="s">
        <v>214</v>
      </c>
      <c r="B50" s="394"/>
      <c r="C50" s="394"/>
      <c r="D50" s="394"/>
      <c r="E50" s="394"/>
      <c r="F50" s="380">
        <f>Assumptions!H17</f>
        <v>450</v>
      </c>
      <c r="G50" s="394">
        <f>Assumptions!H13</f>
        <v>570</v>
      </c>
      <c r="H50" s="395">
        <f>(H$6-G$6)/(I$6-G$6)*Assumptions!$H$13</f>
        <v>220.64516129032256</v>
      </c>
      <c r="I50" s="396">
        <f>Assumptions!$H$13-H50</f>
        <v>349.35483870967744</v>
      </c>
      <c r="J50" s="396">
        <f>Assumptions!$H$13</f>
        <v>570</v>
      </c>
      <c r="K50" s="396">
        <f>Assumptions!$H$13</f>
        <v>570</v>
      </c>
      <c r="L50" s="396">
        <f>Assumptions!$H$17</f>
        <v>450</v>
      </c>
      <c r="M50" s="396">
        <f>Assumptions!$H$21</f>
        <v>517.5</v>
      </c>
      <c r="N50" s="396">
        <f>Assumptions!$H$21</f>
        <v>517.5</v>
      </c>
      <c r="O50" s="396">
        <f>Assumptions!$H$21</f>
        <v>517.5</v>
      </c>
      <c r="P50" s="396">
        <f>Assumptions!$H$21</f>
        <v>517.5</v>
      </c>
      <c r="Q50" s="396">
        <f>Assumptions!$H$21</f>
        <v>517.5</v>
      </c>
      <c r="R50" s="396">
        <f>Assumptions!$H$17</f>
        <v>450</v>
      </c>
      <c r="S50" s="396">
        <f>Assumptions!$H$17</f>
        <v>450</v>
      </c>
      <c r="T50" s="396">
        <f>Assumptions!$H$13</f>
        <v>570</v>
      </c>
      <c r="U50" s="396">
        <f>Assumptions!$H$13</f>
        <v>570</v>
      </c>
      <c r="V50" s="396">
        <f>Assumptions!$H$13</f>
        <v>570</v>
      </c>
      <c r="W50" s="396">
        <f>Assumptions!$H$13</f>
        <v>570</v>
      </c>
      <c r="X50" s="396">
        <f>Assumptions!$H$17</f>
        <v>450</v>
      </c>
      <c r="Y50" s="396">
        <f>Assumptions!$H$21</f>
        <v>517.5</v>
      </c>
      <c r="Z50" s="396">
        <f>Assumptions!$H$21</f>
        <v>517.5</v>
      </c>
      <c r="AA50" s="396">
        <f>Assumptions!$H$21</f>
        <v>517.5</v>
      </c>
      <c r="AB50" s="396">
        <f>Assumptions!$H$21</f>
        <v>517.5</v>
      </c>
      <c r="AC50" s="396">
        <f>Assumptions!$H$21</f>
        <v>517.5</v>
      </c>
      <c r="AD50" s="396">
        <f>Assumptions!$H$17</f>
        <v>450</v>
      </c>
      <c r="AE50" s="396">
        <f>Assumptions!$H$17</f>
        <v>450</v>
      </c>
      <c r="AF50" s="396">
        <f>Assumptions!$H$13</f>
        <v>570</v>
      </c>
      <c r="AG50" s="396">
        <f>Assumptions!$H$13</f>
        <v>570</v>
      </c>
      <c r="AH50" s="396">
        <f>Assumptions!$H$13</f>
        <v>570</v>
      </c>
      <c r="AI50" s="396">
        <f>Assumptions!$H$13</f>
        <v>570</v>
      </c>
      <c r="AJ50" s="396">
        <f>Assumptions!$H$17</f>
        <v>450</v>
      </c>
      <c r="AK50" s="396">
        <f>Assumptions!$H$21</f>
        <v>517.5</v>
      </c>
      <c r="AL50" s="396">
        <f>Assumptions!$H$21</f>
        <v>517.5</v>
      </c>
      <c r="AM50" s="88"/>
      <c r="AN50" s="88"/>
      <c r="AO50" s="88"/>
      <c r="AP50" s="88"/>
      <c r="AQ50" s="88"/>
      <c r="AR50" s="88"/>
      <c r="AS50" s="88"/>
      <c r="AT50" s="88"/>
      <c r="AU50" s="88"/>
      <c r="AV50" s="88"/>
      <c r="AW50" s="88"/>
    </row>
    <row r="51" spans="1:49" s="363" customFormat="1" ht="15.75">
      <c r="A51" s="363" t="s">
        <v>215</v>
      </c>
      <c r="B51" s="397"/>
      <c r="C51" s="397"/>
      <c r="D51" s="397"/>
      <c r="E51" s="397"/>
      <c r="F51" s="397">
        <f>F49/F50</f>
        <v>-0.29846666666666666</v>
      </c>
      <c r="G51" s="397">
        <f>G49/G50</f>
        <v>-5.6955999999999972E-2</v>
      </c>
      <c r="H51" s="398">
        <f t="shared" ref="H51:AL51" si="19">H49/H50</f>
        <v>-0.14713633333333329</v>
      </c>
      <c r="I51" s="392">
        <f t="shared" si="19"/>
        <v>20.573738206410169</v>
      </c>
      <c r="J51" s="392">
        <f t="shared" si="19"/>
        <v>27.452420098584859</v>
      </c>
      <c r="K51" s="392">
        <f t="shared" si="19"/>
        <v>1.2867182042702572</v>
      </c>
      <c r="L51" s="392">
        <f t="shared" si="19"/>
        <v>1.9580996473517832E-2</v>
      </c>
      <c r="M51" s="392">
        <f t="shared" si="19"/>
        <v>2.4048104819375474E-2</v>
      </c>
      <c r="N51" s="392">
        <f t="shared" si="19"/>
        <v>2.9053510733183369E-2</v>
      </c>
      <c r="O51" s="392">
        <f t="shared" si="19"/>
        <v>0.32080801637158818</v>
      </c>
      <c r="P51" s="392">
        <f t="shared" si="19"/>
        <v>0.2096280994693033</v>
      </c>
      <c r="Q51" s="392">
        <f t="shared" si="19"/>
        <v>4.3442270992067808E-2</v>
      </c>
      <c r="R51" s="392">
        <f t="shared" si="19"/>
        <v>8.1526851421915333E-2</v>
      </c>
      <c r="S51" s="392">
        <f t="shared" si="19"/>
        <v>0.61067775497664978</v>
      </c>
      <c r="T51" s="392">
        <f t="shared" si="19"/>
        <v>9.0859606075914741</v>
      </c>
      <c r="U51" s="392">
        <f t="shared" si="19"/>
        <v>26.649077006663976</v>
      </c>
      <c r="V51" s="392">
        <f t="shared" si="19"/>
        <v>28.663785163779892</v>
      </c>
      <c r="W51" s="392">
        <f t="shared" si="19"/>
        <v>1.1595013022393887</v>
      </c>
      <c r="X51" s="392">
        <f t="shared" si="19"/>
        <v>4.4642649898444756E-2</v>
      </c>
      <c r="Y51" s="392">
        <f t="shared" si="19"/>
        <v>9.1404548380752612E-2</v>
      </c>
      <c r="Z51" s="392">
        <f t="shared" si="19"/>
        <v>7.8380067954946328E-2</v>
      </c>
      <c r="AA51" s="392">
        <f t="shared" si="19"/>
        <v>0.31755499806817294</v>
      </c>
      <c r="AB51" s="392">
        <f t="shared" si="19"/>
        <v>0.34141843593472776</v>
      </c>
      <c r="AC51" s="392">
        <f t="shared" si="19"/>
        <v>0.1130573753804209</v>
      </c>
      <c r="AD51" s="392">
        <f t="shared" si="19"/>
        <v>0.22541157297139494</v>
      </c>
      <c r="AE51" s="392">
        <f t="shared" si="19"/>
        <v>0.73195883587428878</v>
      </c>
      <c r="AF51" s="392">
        <f t="shared" si="19"/>
        <v>5.9492786465971594</v>
      </c>
      <c r="AG51" s="392">
        <f t="shared" si="19"/>
        <v>20.432599062295214</v>
      </c>
      <c r="AH51" s="392">
        <f t="shared" si="19"/>
        <v>20.465829264436977</v>
      </c>
      <c r="AI51" s="392">
        <f t="shared" si="19"/>
        <v>1.6394252276742065</v>
      </c>
      <c r="AJ51" s="392">
        <f t="shared" si="19"/>
        <v>0.12389543475121541</v>
      </c>
      <c r="AK51" s="392">
        <f t="shared" si="19"/>
        <v>0.15700684489591629</v>
      </c>
      <c r="AL51" s="392">
        <f t="shared" si="19"/>
        <v>0.13991603028359231</v>
      </c>
      <c r="AM51" s="88"/>
      <c r="AN51" s="88"/>
      <c r="AO51" s="88"/>
      <c r="AP51" s="88"/>
      <c r="AQ51" s="88"/>
      <c r="AR51" s="88"/>
      <c r="AS51" s="88"/>
      <c r="AT51" s="88"/>
      <c r="AU51" s="88"/>
      <c r="AV51" s="88"/>
      <c r="AW51" s="88"/>
    </row>
    <row r="52" spans="1:49" s="363" customFormat="1" ht="15.75">
      <c r="B52" s="380"/>
      <c r="C52" s="380"/>
      <c r="D52" s="380"/>
      <c r="E52" s="380"/>
      <c r="F52" s="380"/>
      <c r="G52" s="380"/>
      <c r="H52" s="381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</row>
    <row r="53" spans="1:49" s="363" customFormat="1" ht="15.75">
      <c r="A53" s="383" t="s">
        <v>216</v>
      </c>
      <c r="B53" s="384">
        <f>SUM(B49,B45,B41)</f>
        <v>0</v>
      </c>
      <c r="C53" s="384">
        <f>SUM(C49,C45,C41)</f>
        <v>0</v>
      </c>
      <c r="D53" s="384">
        <f>SUM(D49,D45,D41)</f>
        <v>0</v>
      </c>
      <c r="E53" s="384">
        <f>SUM(E49,E45,E41)</f>
        <v>0</v>
      </c>
      <c r="F53" s="384">
        <f t="shared" ref="F53:AL53" si="20">SUM(F49,F45,F41)</f>
        <v>-250.85599999999999</v>
      </c>
      <c r="G53" s="384">
        <f t="shared" si="20"/>
        <v>-271.56576299999989</v>
      </c>
      <c r="H53" s="385">
        <f t="shared" si="20"/>
        <v>-271.56576299999989</v>
      </c>
      <c r="I53" s="386">
        <f t="shared" si="20"/>
        <v>21106.654942059587</v>
      </c>
      <c r="J53" s="386">
        <f t="shared" si="20"/>
        <v>49326.904013197913</v>
      </c>
      <c r="K53" s="386">
        <f t="shared" si="20"/>
        <v>2658.1780233893833</v>
      </c>
      <c r="L53" s="386">
        <f t="shared" si="20"/>
        <v>77.950333905213824</v>
      </c>
      <c r="M53" s="386">
        <f t="shared" si="20"/>
        <v>52.7832334657828</v>
      </c>
      <c r="N53" s="386">
        <f t="shared" si="20"/>
        <v>74.358028185750399</v>
      </c>
      <c r="O53" s="386">
        <f t="shared" si="20"/>
        <v>476.82911365855637</v>
      </c>
      <c r="P53" s="386">
        <f t="shared" si="20"/>
        <v>379.85568196057272</v>
      </c>
      <c r="Q53" s="386">
        <f t="shared" si="20"/>
        <v>92.566247220088911</v>
      </c>
      <c r="R53" s="386">
        <f t="shared" si="20"/>
        <v>180.60426610594902</v>
      </c>
      <c r="S53" s="386">
        <f t="shared" si="20"/>
        <v>1187.045605708224</v>
      </c>
      <c r="T53" s="386">
        <f t="shared" si="20"/>
        <v>14407.79341615635</v>
      </c>
      <c r="U53" s="386">
        <f t="shared" si="20"/>
        <v>42380.839889198964</v>
      </c>
      <c r="V53" s="386">
        <f t="shared" si="20"/>
        <v>45655.664159813765</v>
      </c>
      <c r="W53" s="386">
        <f t="shared" si="20"/>
        <v>2267.6562411116925</v>
      </c>
      <c r="X53" s="386">
        <f t="shared" si="20"/>
        <v>138.73670942704143</v>
      </c>
      <c r="Y53" s="386">
        <f t="shared" si="20"/>
        <v>155.38061454533147</v>
      </c>
      <c r="Z53" s="386">
        <f t="shared" si="20"/>
        <v>152.52778277641363</v>
      </c>
      <c r="AA53" s="386">
        <f t="shared" si="20"/>
        <v>484.95064033240612</v>
      </c>
      <c r="AB53" s="386">
        <f t="shared" si="20"/>
        <v>504.99976880487094</v>
      </c>
      <c r="AC53" s="386">
        <f t="shared" si="20"/>
        <v>151.7943538424017</v>
      </c>
      <c r="AD53" s="386">
        <f t="shared" si="20"/>
        <v>305.80836818939844</v>
      </c>
      <c r="AE53" s="386">
        <f t="shared" si="20"/>
        <v>1137.935542010915</v>
      </c>
      <c r="AF53" s="386">
        <f t="shared" si="20"/>
        <v>10395.229081934845</v>
      </c>
      <c r="AG53" s="386">
        <f t="shared" si="20"/>
        <v>32847.407618583049</v>
      </c>
      <c r="AH53" s="386">
        <f t="shared" si="20"/>
        <v>32884.909607659356</v>
      </c>
      <c r="AI53" s="386">
        <f t="shared" si="20"/>
        <v>2947.1169954373881</v>
      </c>
      <c r="AJ53" s="386">
        <f t="shared" si="20"/>
        <v>270.38174422612622</v>
      </c>
      <c r="AK53" s="386">
        <f t="shared" si="20"/>
        <v>253.04999746299484</v>
      </c>
      <c r="AL53" s="386">
        <f t="shared" si="20"/>
        <v>260.70989277782724</v>
      </c>
      <c r="AM53" s="88"/>
      <c r="AN53" s="88"/>
      <c r="AO53" s="88"/>
      <c r="AP53" s="88"/>
      <c r="AQ53" s="88"/>
      <c r="AR53" s="88"/>
      <c r="AS53" s="88"/>
      <c r="AT53" s="88"/>
      <c r="AU53" s="88"/>
      <c r="AV53" s="88"/>
      <c r="AW53" s="88"/>
    </row>
    <row r="54" spans="1:49" s="363" customFormat="1" ht="15.75">
      <c r="A54" s="387"/>
      <c r="B54" s="380"/>
      <c r="C54" s="380"/>
      <c r="D54" s="380"/>
      <c r="E54" s="388"/>
      <c r="F54" s="380"/>
      <c r="G54" s="380"/>
      <c r="H54" s="381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  <c r="AA54" s="88"/>
      <c r="AB54" s="88"/>
      <c r="AC54" s="88"/>
      <c r="AD54" s="88"/>
      <c r="AE54" s="88"/>
      <c r="AF54" s="88"/>
      <c r="AG54" s="88"/>
      <c r="AH54" s="88"/>
      <c r="AI54" s="88"/>
      <c r="AJ54" s="88"/>
      <c r="AK54" s="88"/>
      <c r="AL54" s="88"/>
      <c r="AM54" s="88"/>
      <c r="AN54" s="88"/>
      <c r="AO54" s="88"/>
      <c r="AP54" s="88"/>
      <c r="AQ54" s="88"/>
      <c r="AR54" s="88"/>
      <c r="AS54" s="88"/>
      <c r="AT54" s="88"/>
      <c r="AU54" s="88"/>
      <c r="AV54" s="88"/>
      <c r="AW54" s="88"/>
    </row>
    <row r="55" spans="1:49" s="363" customFormat="1" ht="16.5" thickBot="1">
      <c r="A55" s="387" t="s">
        <v>130</v>
      </c>
      <c r="B55" s="389">
        <f>B38+B53</f>
        <v>320.31099999999998</v>
      </c>
      <c r="C55" s="389">
        <f t="shared" ref="C55:AL55" si="21">C38+C53</f>
        <v>221.28699999999998</v>
      </c>
      <c r="D55" s="389">
        <f>D38+D53</f>
        <v>-340.476</v>
      </c>
      <c r="E55" s="389">
        <f t="shared" si="21"/>
        <v>-146.56100000000001</v>
      </c>
      <c r="F55" s="389">
        <f t="shared" si="21"/>
        <v>5669.6010000000006</v>
      </c>
      <c r="G55" s="389">
        <f t="shared" si="21"/>
        <v>-164.60988039999984</v>
      </c>
      <c r="H55" s="390">
        <f t="shared" si="21"/>
        <v>-164.60988039999984</v>
      </c>
      <c r="I55" s="391">
        <f t="shared" si="21"/>
        <v>40167.810292813505</v>
      </c>
      <c r="J55" s="391">
        <f t="shared" si="21"/>
        <v>96923.117956527887</v>
      </c>
      <c r="K55" s="391">
        <f t="shared" si="21"/>
        <v>4966.9208706783802</v>
      </c>
      <c r="L55" s="391">
        <f t="shared" si="21"/>
        <v>143.26692024265574</v>
      </c>
      <c r="M55" s="391">
        <f t="shared" si="21"/>
        <v>93.79071737681258</v>
      </c>
      <c r="N55" s="391">
        <f t="shared" si="21"/>
        <v>147.53609608378952</v>
      </c>
      <c r="O55" s="391">
        <f t="shared" si="21"/>
        <v>815.8410078786186</v>
      </c>
      <c r="P55" s="391">
        <f t="shared" si="21"/>
        <v>733.40954183771044</v>
      </c>
      <c r="Q55" s="391">
        <f t="shared" si="21"/>
        <v>165.63038356600674</v>
      </c>
      <c r="R55" s="391">
        <f t="shared" si="21"/>
        <v>331.42081984909566</v>
      </c>
      <c r="S55" s="391">
        <f t="shared" si="21"/>
        <v>2279.3931102712868</v>
      </c>
      <c r="T55" s="391">
        <f t="shared" si="21"/>
        <v>24697.839430842498</v>
      </c>
      <c r="U55" s="391">
        <f t="shared" si="21"/>
        <v>77387.401490456628</v>
      </c>
      <c r="V55" s="391">
        <f t="shared" si="21"/>
        <v>83469.015152244654</v>
      </c>
      <c r="W55" s="391">
        <f t="shared" si="21"/>
        <v>4129.1179919466085</v>
      </c>
      <c r="X55" s="391">
        <f t="shared" si="21"/>
        <v>260.34847637016605</v>
      </c>
      <c r="Y55" s="391">
        <f t="shared" si="21"/>
        <v>265.91542057143522</v>
      </c>
      <c r="Z55" s="391">
        <f t="shared" si="21"/>
        <v>292.52697336032429</v>
      </c>
      <c r="AA55" s="391">
        <f t="shared" si="21"/>
        <v>875.54775965758608</v>
      </c>
      <c r="AB55" s="391">
        <f t="shared" si="21"/>
        <v>903.54289814780168</v>
      </c>
      <c r="AC55" s="391">
        <f t="shared" si="21"/>
        <v>230.95649936161277</v>
      </c>
      <c r="AD55" s="391">
        <f t="shared" si="21"/>
        <v>484.19786069628418</v>
      </c>
      <c r="AE55" s="391">
        <f t="shared" si="21"/>
        <v>2088.0206238689834</v>
      </c>
      <c r="AF55" s="391">
        <f t="shared" si="21"/>
        <v>19058.10003390328</v>
      </c>
      <c r="AG55" s="391">
        <f t="shared" si="21"/>
        <v>60212.591608013332</v>
      </c>
      <c r="AH55" s="391">
        <f t="shared" si="21"/>
        <v>60250.700341850243</v>
      </c>
      <c r="AI55" s="391">
        <f t="shared" si="21"/>
        <v>5288.0199627656702</v>
      </c>
      <c r="AJ55" s="391">
        <f t="shared" si="21"/>
        <v>509.97245292493909</v>
      </c>
      <c r="AK55" s="391">
        <f t="shared" si="21"/>
        <v>436.88231022605459</v>
      </c>
      <c r="AL55" s="391">
        <f t="shared" si="21"/>
        <v>505.46080212386835</v>
      </c>
      <c r="AM55" s="88"/>
      <c r="AN55" s="88"/>
      <c r="AO55" s="88"/>
      <c r="AP55" s="88"/>
      <c r="AQ55" s="88"/>
      <c r="AR55" s="88"/>
      <c r="AS55" s="88"/>
      <c r="AT55" s="88"/>
      <c r="AU55" s="88"/>
      <c r="AV55" s="88"/>
      <c r="AW55" s="88"/>
    </row>
    <row r="56" spans="1:49" s="363" customFormat="1" ht="15.75">
      <c r="A56" s="387" t="s">
        <v>222</v>
      </c>
      <c r="B56" s="399">
        <f>SUM(B50,B42,B35,B31,B27,B46)</f>
        <v>1125</v>
      </c>
      <c r="C56" s="399">
        <f t="shared" ref="C56:AL56" si="22">SUM(C50,C42,C35,C31,C27,C46)</f>
        <v>1125</v>
      </c>
      <c r="D56" s="399">
        <f>SUM(D50,D42,D35,D31,D27,D46)</f>
        <v>1125</v>
      </c>
      <c r="E56" s="399">
        <f t="shared" si="22"/>
        <v>933.75</v>
      </c>
      <c r="F56" s="399">
        <f t="shared" si="22"/>
        <v>1732.5</v>
      </c>
      <c r="G56" s="399">
        <f t="shared" si="22"/>
        <v>2527</v>
      </c>
      <c r="H56" s="400">
        <f t="shared" si="22"/>
        <v>1033.3548387096773</v>
      </c>
      <c r="I56" s="399">
        <f t="shared" si="22"/>
        <v>1636.1451612903227</v>
      </c>
      <c r="J56" s="399">
        <f t="shared" si="22"/>
        <v>2669.5</v>
      </c>
      <c r="K56" s="399">
        <f t="shared" si="22"/>
        <v>2669.5</v>
      </c>
      <c r="L56" s="399">
        <f t="shared" si="22"/>
        <v>2107.5</v>
      </c>
      <c r="M56" s="399">
        <f t="shared" si="22"/>
        <v>2452.5</v>
      </c>
      <c r="N56" s="399">
        <f t="shared" si="22"/>
        <v>2452.5</v>
      </c>
      <c r="O56" s="399">
        <f t="shared" si="22"/>
        <v>2452.5</v>
      </c>
      <c r="P56" s="399">
        <f t="shared" si="22"/>
        <v>2452.5</v>
      </c>
      <c r="Q56" s="399">
        <f t="shared" si="22"/>
        <v>2452.5</v>
      </c>
      <c r="R56" s="399">
        <f t="shared" si="22"/>
        <v>2107.5</v>
      </c>
      <c r="S56" s="399">
        <f t="shared" si="22"/>
        <v>2107.5</v>
      </c>
      <c r="T56" s="399">
        <f t="shared" si="22"/>
        <v>2669.5</v>
      </c>
      <c r="U56" s="399">
        <f t="shared" si="22"/>
        <v>2669.5</v>
      </c>
      <c r="V56" s="399">
        <f t="shared" si="22"/>
        <v>2669.5</v>
      </c>
      <c r="W56" s="399">
        <f t="shared" si="22"/>
        <v>2669.5</v>
      </c>
      <c r="X56" s="399">
        <f t="shared" si="22"/>
        <v>2107.5</v>
      </c>
      <c r="Y56" s="399">
        <f t="shared" si="22"/>
        <v>2452.5</v>
      </c>
      <c r="Z56" s="399">
        <f t="shared" si="22"/>
        <v>2452.5</v>
      </c>
      <c r="AA56" s="399">
        <f t="shared" si="22"/>
        <v>2452.5</v>
      </c>
      <c r="AB56" s="399">
        <f t="shared" si="22"/>
        <v>2452.5</v>
      </c>
      <c r="AC56" s="399">
        <f t="shared" si="22"/>
        <v>2452.5</v>
      </c>
      <c r="AD56" s="399">
        <f t="shared" si="22"/>
        <v>2107.5</v>
      </c>
      <c r="AE56" s="399">
        <f t="shared" si="22"/>
        <v>2107.5</v>
      </c>
      <c r="AF56" s="399">
        <f t="shared" si="22"/>
        <v>2669.5</v>
      </c>
      <c r="AG56" s="399">
        <f t="shared" si="22"/>
        <v>2669.5</v>
      </c>
      <c r="AH56" s="399">
        <f t="shared" si="22"/>
        <v>2669.5</v>
      </c>
      <c r="AI56" s="399">
        <f t="shared" si="22"/>
        <v>2669.5</v>
      </c>
      <c r="AJ56" s="399">
        <f t="shared" si="22"/>
        <v>2107.5</v>
      </c>
      <c r="AK56" s="399">
        <f t="shared" si="22"/>
        <v>2452.5</v>
      </c>
      <c r="AL56" s="399">
        <f t="shared" si="22"/>
        <v>2452.5</v>
      </c>
    </row>
    <row r="57" spans="1:49" s="363" customFormat="1" ht="15.75">
      <c r="A57" s="387"/>
      <c r="B57" s="399"/>
      <c r="C57" s="399"/>
      <c r="D57" s="88"/>
      <c r="E57" s="184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8"/>
      <c r="AB57" s="88"/>
      <c r="AC57" s="88"/>
      <c r="AD57" s="88"/>
      <c r="AE57" s="88"/>
      <c r="AF57" s="88"/>
      <c r="AG57" s="88"/>
      <c r="AH57" s="88"/>
      <c r="AI57" s="88"/>
      <c r="AJ57" s="88"/>
      <c r="AK57" s="88"/>
      <c r="AL57" s="88"/>
    </row>
    <row r="58" spans="1:49" s="363" customFormat="1" ht="15.75">
      <c r="A58" s="387"/>
      <c r="B58" s="399"/>
      <c r="C58" s="399"/>
      <c r="D58" s="88"/>
      <c r="E58" s="184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  <c r="AB58" s="88"/>
      <c r="AC58" s="88"/>
      <c r="AD58" s="88"/>
      <c r="AE58" s="88"/>
      <c r="AF58" s="88"/>
      <c r="AG58" s="88"/>
      <c r="AH58" s="88"/>
      <c r="AI58" s="88"/>
      <c r="AJ58" s="88"/>
      <c r="AK58" s="88"/>
      <c r="AL58" s="88"/>
    </row>
    <row r="59" spans="1:49" s="363" customFormat="1" ht="15.75">
      <c r="A59" s="387"/>
      <c r="B59" s="399"/>
      <c r="C59" s="399"/>
      <c r="D59" s="88"/>
      <c r="E59" s="184"/>
      <c r="F59" s="88"/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  <c r="AA59" s="88"/>
      <c r="AB59" s="88"/>
      <c r="AC59" s="88"/>
      <c r="AD59" s="88"/>
      <c r="AE59" s="88"/>
      <c r="AF59" s="88"/>
      <c r="AG59" s="88"/>
      <c r="AH59" s="88"/>
      <c r="AI59" s="88"/>
      <c r="AJ59" s="88"/>
      <c r="AK59" s="88"/>
      <c r="AL59" s="88"/>
    </row>
    <row r="60" spans="1:49" s="363" customFormat="1" ht="15.75">
      <c r="A60" s="362" t="s">
        <v>139</v>
      </c>
      <c r="B60" s="399"/>
      <c r="C60" s="399"/>
      <c r="D60" s="88"/>
      <c r="E60" s="184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  <c r="AA60" s="88"/>
      <c r="AB60" s="88"/>
      <c r="AC60" s="88"/>
      <c r="AD60" s="88"/>
      <c r="AE60" s="88"/>
      <c r="AF60" s="88"/>
      <c r="AG60" s="88"/>
      <c r="AH60" s="88"/>
      <c r="AI60" s="88"/>
      <c r="AJ60" s="88"/>
      <c r="AK60" s="88"/>
      <c r="AL60" s="88"/>
    </row>
    <row r="61" spans="1:49" s="363" customFormat="1" ht="15.75">
      <c r="A61" s="387"/>
      <c r="B61" s="399"/>
      <c r="C61" s="399"/>
      <c r="D61" s="88"/>
      <c r="E61" s="432" t="s">
        <v>271</v>
      </c>
      <c r="F61" s="432"/>
      <c r="G61" s="432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  <c r="AA61" s="88"/>
      <c r="AB61" s="88"/>
      <c r="AC61" s="88"/>
      <c r="AD61" s="88"/>
      <c r="AE61" s="88"/>
      <c r="AF61" s="88"/>
      <c r="AG61" s="88"/>
      <c r="AH61" s="88"/>
      <c r="AI61" s="88"/>
      <c r="AJ61" s="88"/>
      <c r="AK61" s="88"/>
      <c r="AL61" s="88"/>
    </row>
    <row r="62" spans="1:49" s="363" customFormat="1" ht="15.75">
      <c r="A62" s="387"/>
      <c r="B62" s="387">
        <v>2000</v>
      </c>
      <c r="C62" s="387">
        <v>2001</v>
      </c>
      <c r="D62" s="387">
        <v>2002</v>
      </c>
      <c r="E62" s="401">
        <v>2000</v>
      </c>
      <c r="F62" s="401">
        <v>2001</v>
      </c>
      <c r="G62" s="401">
        <v>2002</v>
      </c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  <c r="AA62" s="88"/>
      <c r="AB62" s="88"/>
      <c r="AC62" s="88"/>
      <c r="AD62" s="88"/>
      <c r="AE62" s="88"/>
      <c r="AF62" s="88"/>
      <c r="AG62" s="88"/>
      <c r="AH62" s="88"/>
      <c r="AI62" s="88"/>
      <c r="AJ62" s="88"/>
      <c r="AK62" s="88"/>
      <c r="AL62" s="88"/>
    </row>
    <row r="63" spans="1:49" s="363" customFormat="1" ht="15.75">
      <c r="A63" s="371" t="s">
        <v>35</v>
      </c>
      <c r="B63" s="88"/>
      <c r="C63" s="183"/>
      <c r="D63" s="183"/>
      <c r="E63" s="402"/>
      <c r="F63" s="403"/>
      <c r="G63" s="403"/>
    </row>
    <row r="64" spans="1:49" s="363" customFormat="1" ht="15.75">
      <c r="A64" s="363" t="s">
        <v>131</v>
      </c>
      <c r="B64" s="88">
        <f t="shared" ref="B64:D66" si="23">SUMIF($B$7:$AL$7,B$62,$B12:$AL12)</f>
        <v>26698.63995080156</v>
      </c>
      <c r="C64" s="88">
        <f t="shared" si="23"/>
        <v>29955.681009559263</v>
      </c>
      <c r="D64" s="88">
        <f t="shared" si="23"/>
        <v>21864.862310158125</v>
      </c>
      <c r="E64" s="404">
        <f>[4]Sheet1!$O$39/1000</f>
        <v>26698.63995080156</v>
      </c>
      <c r="F64" s="404">
        <f>[4]Sheet1!$N$77/1000</f>
        <v>29955.68100955927</v>
      </c>
      <c r="G64" s="404">
        <f>[4]Sheet1!$N$110/1000</f>
        <v>21864.862310158125</v>
      </c>
      <c r="H64" s="405">
        <f t="shared" ref="H64:J66" si="24">B64-E64</f>
        <v>0</v>
      </c>
      <c r="I64" s="405">
        <f t="shared" si="24"/>
        <v>0</v>
      </c>
      <c r="J64" s="405">
        <f t="shared" si="24"/>
        <v>0</v>
      </c>
    </row>
    <row r="65" spans="1:10" s="363" customFormat="1" ht="15.75">
      <c r="A65" s="363" t="s">
        <v>132</v>
      </c>
      <c r="B65" s="88">
        <f t="shared" si="23"/>
        <v>27461.016886562225</v>
      </c>
      <c r="C65" s="88">
        <f t="shared" si="23"/>
        <v>28664.355100568897</v>
      </c>
      <c r="D65" s="88">
        <f t="shared" si="23"/>
        <v>20935.678153826626</v>
      </c>
      <c r="E65" s="404">
        <f>[4]Sheet1!$O$38/1000</f>
        <v>27461.016886562218</v>
      </c>
      <c r="F65" s="404">
        <f>[4]Sheet1!$N$76/1000</f>
        <v>28664.355100568893</v>
      </c>
      <c r="G65" s="404">
        <f>[4]Sheet1!$N$109/1000</f>
        <v>20935.678153826626</v>
      </c>
      <c r="H65" s="405">
        <f t="shared" si="24"/>
        <v>0</v>
      </c>
      <c r="I65" s="405">
        <f t="shared" si="24"/>
        <v>0</v>
      </c>
      <c r="J65" s="405">
        <f t="shared" si="24"/>
        <v>0</v>
      </c>
    </row>
    <row r="66" spans="1:10" s="363" customFormat="1" ht="15.75">
      <c r="A66" s="363" t="s">
        <v>133</v>
      </c>
      <c r="B66" s="88">
        <f t="shared" si="23"/>
        <v>20644.360590910099</v>
      </c>
      <c r="C66" s="88">
        <f t="shared" si="23"/>
        <v>22518.495903507224</v>
      </c>
      <c r="D66" s="88">
        <f t="shared" si="23"/>
        <v>16455.487569695699</v>
      </c>
      <c r="E66" s="404">
        <f>[4]Sheet1!$O$40/1000</f>
        <v>20644.360590910099</v>
      </c>
      <c r="F66" s="404">
        <f>[4]Sheet1!$N$78/1000</f>
        <v>22518.495903507228</v>
      </c>
      <c r="G66" s="404">
        <f>[4]Sheet1!$N$111/1000</f>
        <v>16455.487569695702</v>
      </c>
      <c r="H66" s="405">
        <f t="shared" si="24"/>
        <v>0</v>
      </c>
      <c r="I66" s="405">
        <f t="shared" si="24"/>
        <v>0</v>
      </c>
      <c r="J66" s="405">
        <f t="shared" si="24"/>
        <v>0</v>
      </c>
    </row>
    <row r="67" spans="1:10" s="363" customFormat="1" ht="15.75">
      <c r="B67" s="88"/>
      <c r="C67" s="88"/>
      <c r="D67" s="88"/>
      <c r="E67" s="404"/>
      <c r="F67" s="404"/>
      <c r="G67" s="404"/>
    </row>
    <row r="68" spans="1:10" s="363" customFormat="1" ht="15.75">
      <c r="A68" s="363" t="s">
        <v>134</v>
      </c>
      <c r="B68" s="88">
        <f t="shared" ref="B68:D70" si="25">SUMIF($B$7:$AL$7,B$62,$B17:$AL17)</f>
        <v>28015.970195191974</v>
      </c>
      <c r="C68" s="88">
        <f t="shared" si="25"/>
        <v>35161.925123408902</v>
      </c>
      <c r="D68" s="88">
        <f t="shared" si="25"/>
        <v>25756.676216886233</v>
      </c>
      <c r="E68" s="404">
        <f>[4]Sheet1!$O$41/1000</f>
        <v>28015.970195191967</v>
      </c>
      <c r="F68" s="404">
        <f>[4]Sheet1!$N$79/1000</f>
        <v>35161.925123408895</v>
      </c>
      <c r="G68" s="404">
        <f>[4]Sheet1!$N$112/1000</f>
        <v>25756.676216886233</v>
      </c>
      <c r="H68" s="405">
        <f t="shared" ref="H68:J71" si="26">B68-E68</f>
        <v>0</v>
      </c>
      <c r="I68" s="405">
        <f t="shared" si="26"/>
        <v>0</v>
      </c>
      <c r="J68" s="405">
        <f t="shared" si="26"/>
        <v>0</v>
      </c>
    </row>
    <row r="69" spans="1:10" s="363" customFormat="1" ht="15.75">
      <c r="A69" s="363" t="s">
        <v>135</v>
      </c>
      <c r="B69" s="88">
        <f t="shared" si="25"/>
        <v>20698.928484914468</v>
      </c>
      <c r="C69" s="88">
        <f t="shared" si="25"/>
        <v>29302.601547654627</v>
      </c>
      <c r="D69" s="88">
        <f t="shared" si="25"/>
        <v>20825.614573036139</v>
      </c>
      <c r="E69" s="404">
        <f>[4]Sheet1!$O$36/1000</f>
        <v>20698.928484914468</v>
      </c>
      <c r="F69" s="404">
        <f>[4]Sheet1!$N$74/1000</f>
        <v>29302.601547654627</v>
      </c>
      <c r="G69" s="404">
        <f>[4]Sheet1!$N$107/1000</f>
        <v>20825.614573036142</v>
      </c>
      <c r="H69" s="405">
        <f t="shared" si="26"/>
        <v>0</v>
      </c>
      <c r="I69" s="405">
        <f t="shared" si="26"/>
        <v>0</v>
      </c>
      <c r="J69" s="405">
        <f t="shared" si="26"/>
        <v>0</v>
      </c>
    </row>
    <row r="70" spans="1:10" s="363" customFormat="1" ht="15.75">
      <c r="A70" s="363" t="s">
        <v>136</v>
      </c>
      <c r="B70" s="88">
        <f t="shared" si="25"/>
        <v>23229.269953542313</v>
      </c>
      <c r="C70" s="88">
        <f t="shared" si="25"/>
        <v>35379.333741679315</v>
      </c>
      <c r="D70" s="88">
        <f t="shared" si="25"/>
        <v>24843.905479159093</v>
      </c>
      <c r="E70" s="404">
        <f>[4]Sheet1!$O$37/1000</f>
        <v>23229.269953542309</v>
      </c>
      <c r="F70" s="404">
        <f>[4]Sheet1!$N$75/1000</f>
        <v>35379.333741679307</v>
      </c>
      <c r="G70" s="404">
        <f>[4]Sheet1!$N$108/1000</f>
        <v>24843.905479159093</v>
      </c>
      <c r="H70" s="405">
        <f t="shared" si="26"/>
        <v>0</v>
      </c>
      <c r="I70" s="405">
        <f t="shared" si="26"/>
        <v>0</v>
      </c>
      <c r="J70" s="405">
        <f t="shared" si="26"/>
        <v>0</v>
      </c>
    </row>
    <row r="71" spans="1:10" s="363" customFormat="1" ht="15.75">
      <c r="A71" s="406" t="s">
        <v>137</v>
      </c>
      <c r="B71" s="407">
        <f t="shared" ref="B71:G71" si="27">SUM(B64:B70)</f>
        <v>146748.18606192264</v>
      </c>
      <c r="C71" s="407">
        <f t="shared" si="27"/>
        <v>180982.39242637824</v>
      </c>
      <c r="D71" s="407">
        <f t="shared" si="27"/>
        <v>130682.22430276193</v>
      </c>
      <c r="E71" s="408">
        <f t="shared" si="27"/>
        <v>146748.18606192261</v>
      </c>
      <c r="F71" s="408">
        <f t="shared" si="27"/>
        <v>180982.39242637821</v>
      </c>
      <c r="G71" s="408">
        <f t="shared" si="27"/>
        <v>130682.22430276193</v>
      </c>
      <c r="H71" s="405">
        <f t="shared" si="26"/>
        <v>0</v>
      </c>
      <c r="I71" s="405">
        <f t="shared" si="26"/>
        <v>0</v>
      </c>
      <c r="J71" s="405">
        <f t="shared" si="26"/>
        <v>0</v>
      </c>
    </row>
    <row r="72" spans="1:10" s="363" customFormat="1" ht="15.75">
      <c r="B72" s="409"/>
      <c r="C72" s="409"/>
      <c r="D72" s="409"/>
      <c r="E72" s="181"/>
    </row>
    <row r="73" spans="1:10" s="363" customFormat="1" ht="15.75">
      <c r="B73" s="409"/>
      <c r="C73" s="409"/>
      <c r="D73" s="409"/>
      <c r="E73" s="181"/>
    </row>
    <row r="74" spans="1:10" s="181" customFormat="1" ht="15.75">
      <c r="A74" s="371" t="s">
        <v>36</v>
      </c>
      <c r="C74" s="410"/>
      <c r="D74" s="410"/>
    </row>
    <row r="75" spans="1:10" s="363" customFormat="1" ht="15.75">
      <c r="A75" s="363" t="s">
        <v>131</v>
      </c>
      <c r="B75" s="88">
        <f>SUMIF($B$7:$AL$7,B$62,$B26:$AL26)</f>
        <v>26885.972662976124</v>
      </c>
      <c r="C75" s="88">
        <f>SUMIF($B$7:$AL$7,C$62,$B26:$AL26)</f>
        <v>32249.434323246609</v>
      </c>
      <c r="D75" s="88">
        <f>SUMIF($B$7:$AL$7,D$62,$B26:$AL26)</f>
        <v>25238.773968269536</v>
      </c>
      <c r="E75" s="181"/>
      <c r="F75" s="405"/>
      <c r="G75" s="405"/>
      <c r="H75" s="405"/>
    </row>
    <row r="76" spans="1:10" s="363" customFormat="1" ht="15.75">
      <c r="A76" s="363" t="s">
        <v>132</v>
      </c>
      <c r="B76" s="88">
        <f>SUMIF($B$7:$AL$7,B$62,$B30:$AL30)</f>
        <v>27652.552383649996</v>
      </c>
      <c r="C76" s="88">
        <f>SUMIF($B$7:$AL$7,C$62,$B30:$AL30)</f>
        <v>30860.21552157477</v>
      </c>
      <c r="D76" s="88">
        <f>SUMIF($B$7:$AL$7,D$62,$B30:$AL30)</f>
        <v>24166.818595159184</v>
      </c>
      <c r="E76" s="181"/>
      <c r="F76" s="405"/>
      <c r="G76" s="405"/>
      <c r="H76" s="405"/>
    </row>
    <row r="77" spans="1:10" s="363" customFormat="1" ht="15.75">
      <c r="A77" s="363" t="s">
        <v>133</v>
      </c>
      <c r="B77" s="88">
        <f>SUMIF($B$7:$AL$7,B$62,$B34:$AL34)</f>
        <v>20796.018998093281</v>
      </c>
      <c r="C77" s="88">
        <f>SUMIF($B$7:$AL$7,C$62,$B34:$AL34)</f>
        <v>24242.710226690699</v>
      </c>
      <c r="D77" s="88">
        <f>SUMIF($B$7:$AL$7,D$62,$B34:$AL34)</f>
        <v>18994.106978849362</v>
      </c>
      <c r="E77" s="181"/>
      <c r="F77" s="405"/>
      <c r="G77" s="405"/>
      <c r="H77" s="405"/>
    </row>
    <row r="78" spans="1:10" s="363" customFormat="1" ht="15.75">
      <c r="B78" s="88"/>
      <c r="C78" s="88"/>
      <c r="D78" s="88"/>
      <c r="E78" s="181"/>
      <c r="F78" s="405"/>
      <c r="G78" s="405"/>
      <c r="H78" s="405"/>
    </row>
    <row r="79" spans="1:10" s="363" customFormat="1" ht="15.75">
      <c r="A79" s="363" t="s">
        <v>134</v>
      </c>
      <c r="B79" s="88">
        <f>SUMIF($B$7:$AL$7,B$62,$B41:$AL41)</f>
        <v>28233.228216253363</v>
      </c>
      <c r="C79" s="88">
        <f>SUMIF($B$7:$AL$7,C$62,$B41:$AL41)</f>
        <v>37850.035911899649</v>
      </c>
      <c r="D79" s="88">
        <f>SUMIF($B$7:$AL$7,D$62,$B41:$AL41)</f>
        <v>29728.206920498698</v>
      </c>
      <c r="E79" s="181"/>
      <c r="F79" s="405"/>
      <c r="G79" s="405"/>
      <c r="H79" s="405"/>
    </row>
    <row r="80" spans="1:10" s="363" customFormat="1" ht="15.75">
      <c r="A80" s="363" t="s">
        <v>135</v>
      </c>
      <c r="B80" s="88">
        <f>SUMIF($B$7:$AL$7,B$62,$B45:$AL45)</f>
        <v>20863.717312105764</v>
      </c>
      <c r="C80" s="88">
        <f>SUMIF($B$7:$AL$7,C$62,$B45:$AL45)</f>
        <v>31540.79222055327</v>
      </c>
      <c r="D80" s="88">
        <f>SUMIF($B$7:$AL$7,D$62,$B45:$AL45)</f>
        <v>24038.66817481098</v>
      </c>
      <c r="E80" s="181"/>
      <c r="F80" s="405"/>
      <c r="G80" s="405"/>
      <c r="H80" s="405"/>
    </row>
    <row r="81" spans="1:14" s="363" customFormat="1" ht="15.75">
      <c r="A81" s="363" t="s">
        <v>136</v>
      </c>
      <c r="B81" s="88">
        <f>SUMIF($B$7:$AL$7,B$62,$B49:$AL49)</f>
        <v>23405.895519844504</v>
      </c>
      <c r="C81" s="88">
        <f>SUMIF($B$7:$AL$7,C$62,$B49:$AL49)</f>
        <v>38084.671595230036</v>
      </c>
      <c r="D81" s="88">
        <f>SUMIF($B$7:$AL$7,D$62,$B49:$AL49)</f>
        <v>28677.418515951897</v>
      </c>
      <c r="E81" s="181"/>
      <c r="F81" s="405"/>
      <c r="G81" s="405"/>
      <c r="H81" s="405"/>
    </row>
    <row r="82" spans="1:14" s="363" customFormat="1" ht="15.75">
      <c r="A82" s="406" t="s">
        <v>141</v>
      </c>
      <c r="B82" s="407">
        <f>SUM(B75:B81)</f>
        <v>147837.38509292301</v>
      </c>
      <c r="C82" s="407">
        <f>SUM(C75:C81)</f>
        <v>194827.85979919502</v>
      </c>
      <c r="D82" s="407">
        <f>SUM(D75:D81)</f>
        <v>150843.99315353966</v>
      </c>
      <c r="E82" s="181"/>
      <c r="F82" s="405"/>
      <c r="G82" s="405"/>
      <c r="H82" s="405"/>
    </row>
    <row r="83" spans="1:14" s="363" customFormat="1" ht="15.75">
      <c r="B83" s="409"/>
      <c r="C83" s="409"/>
      <c r="D83" s="409"/>
      <c r="E83" s="181"/>
      <c r="F83" s="405"/>
      <c r="G83" s="405"/>
      <c r="H83" s="405"/>
    </row>
    <row r="84" spans="1:14" s="363" customFormat="1" ht="15.75">
      <c r="B84" s="409"/>
      <c r="C84" s="409"/>
      <c r="D84" s="409"/>
      <c r="E84" s="181"/>
    </row>
    <row r="85" spans="1:14" s="363" customFormat="1" ht="15.75">
      <c r="A85" s="371" t="s">
        <v>166</v>
      </c>
      <c r="B85" s="411">
        <v>2000</v>
      </c>
      <c r="C85" s="411">
        <v>2001</v>
      </c>
      <c r="D85" s="411">
        <v>2002</v>
      </c>
      <c r="E85" s="181"/>
      <c r="F85" s="412"/>
    </row>
    <row r="86" spans="1:14" s="363" customFormat="1" ht="15.75">
      <c r="A86" s="363" t="s">
        <v>131</v>
      </c>
      <c r="B86" s="392">
        <f>SUMIF($B$7:$AL$7,$B$85,$B$26:$AL$26)/SUMIF($B$7:$AL$7,$B$85,$B$27:$AL$27)</f>
        <v>5.8006413512354094</v>
      </c>
      <c r="C86" s="392">
        <f>SUMIF($B$7:$AL$7,$C$85,$B$26:$AL$26)/SUMIF($B$7:$AL$7,$C$85,$B$27:$AL$27)</f>
        <v>6.9578067579820084</v>
      </c>
      <c r="D86" s="392">
        <f>SUMIF($B$7:$AL$7,$D$85,$B$26:$AL$26)/SUMIF($B$7:$AL$7,$D$85,$B$27:$AL$27)</f>
        <v>5.4452586770808056</v>
      </c>
      <c r="E86" s="181"/>
      <c r="F86" s="413"/>
    </row>
    <row r="87" spans="1:14" s="363" customFormat="1" ht="15.75">
      <c r="A87" s="363" t="s">
        <v>132</v>
      </c>
      <c r="B87" s="392">
        <f>SUMIF($B$7:$AL$7,B$85,$B$30:$AL$30)/SUMIF($B$7:$AL$7,B$85,$B$31:$AL$31)</f>
        <v>5.9235371678144908</v>
      </c>
      <c r="C87" s="392">
        <f>SUMIF($B$7:$AL$7,C$85,$B$30:$AL$30)/SUMIF($B$7:$AL$7,C$85,$B$31:$AL$31)</f>
        <v>6.6106604234080804</v>
      </c>
      <c r="D87" s="392">
        <f>SUMIF($B$7:$AL$7,D$85,$B$30:$AL$30)/SUMIF($B$7:$AL$7,D$85,$B$31:$AL$31)</f>
        <v>5.1768475542567733</v>
      </c>
      <c r="E87" s="181"/>
      <c r="F87" s="413"/>
    </row>
    <row r="88" spans="1:14" s="363" customFormat="1" ht="15.75">
      <c r="A88" s="363" t="s">
        <v>133</v>
      </c>
      <c r="B88" s="392">
        <f>SUMIF($B$7:$AL$7,B$85,$B$34:$AL$34)/SUMIF($B$7:$AL$7,B$85,$B$35:$AL$35)</f>
        <v>5.3959571868430931</v>
      </c>
      <c r="C88" s="392">
        <f>SUMIF($B$7:$AL$7,C$85,$B$34:$AL$34)/SUMIF($B$7:$AL$7,C$85,$B$35:$AL$35)</f>
        <v>6.2902725030333935</v>
      </c>
      <c r="D88" s="392">
        <f>SUMIF($B$7:$AL$7,D$85,$B$34:$AL$34)/SUMIF($B$7:$AL$7,D$85,$B$35:$AL$35)</f>
        <v>4.9284138502463319</v>
      </c>
      <c r="E88" s="181"/>
      <c r="F88" s="413"/>
    </row>
    <row r="89" spans="1:14" s="363" customFormat="1" ht="15.75">
      <c r="B89" s="88"/>
      <c r="C89" s="88"/>
      <c r="D89" s="88"/>
      <c r="E89" s="181"/>
      <c r="F89" s="413"/>
    </row>
    <row r="90" spans="1:14" s="363" customFormat="1" ht="15.75">
      <c r="A90" s="363" t="s">
        <v>134</v>
      </c>
      <c r="B90" s="154">
        <f>SUMIF($B$7:$AL$7,B$85,$B$41:$AL$41)/SUMIF($B$7:$AL$7,B$85,$B$42:$AL$42)</f>
        <v>9.5221680324631919</v>
      </c>
      <c r="C90" s="154">
        <f>SUMIF($B$7:$AL$7,C$85,$B$41:$AL$41)/SUMIF($B$7:$AL$7,C$85,$B$42:$AL$42)</f>
        <v>7.4124917330525628</v>
      </c>
      <c r="D90" s="154">
        <f>SUMIF($B$7:$AL$7,D$85,$B$41:$AL$41)/SUMIF($B$7:$AL$7,D$85,$B$42:$AL$42)</f>
        <v>5.8219254679067216</v>
      </c>
      <c r="E90" s="181"/>
      <c r="F90" s="413"/>
    </row>
    <row r="91" spans="1:14" s="363" customFormat="1" ht="15.75">
      <c r="A91" s="363" t="s">
        <v>135</v>
      </c>
      <c r="B91" s="154">
        <f>SUMIF($B$7:$AL$7,B$85,$B$45:$AL$45)/SUMIF($B$7:$AL$7,B$85,$B$46:$AL$46)</f>
        <v>6.4156572300448227</v>
      </c>
      <c r="C91" s="154">
        <f>SUMIF($B$7:$AL$7,C$85,$B$45:$AL$45)/SUMIF($B$7:$AL$7,C$85,$B$46:$AL$46)</f>
        <v>6.5957323756907718</v>
      </c>
      <c r="D91" s="154">
        <f>SUMIF($B$7:$AL$7,D$85,$B$45:$AL$45)/SUMIF($B$7:$AL$7,D$85,$B$46:$AL$46)</f>
        <v>5.0269067701403136</v>
      </c>
      <c r="E91" s="181"/>
      <c r="F91" s="413"/>
    </row>
    <row r="92" spans="1:14" s="363" customFormat="1" ht="15.75">
      <c r="A92" s="363" t="s">
        <v>136</v>
      </c>
      <c r="B92" s="154">
        <f>SUMIF($B$7:$AL$7,B$85,$B$49:$AL$49)/SUMIF($B$7:$AL$7,B$85,$B$50:$AL$50)</f>
        <v>5.553000123332029</v>
      </c>
      <c r="C92" s="154">
        <f>SUMIF($B$7:$AL$7,C$85,$B$49:$AL$49)/SUMIF($B$7:$AL$7,C$85,$B$50:$AL$50)</f>
        <v>6.1253995328074042</v>
      </c>
      <c r="D92" s="154">
        <f>SUMIF($B$7:$AL$7,D$85,$B$49:$AL$49)/SUMIF($B$7:$AL$7,D$85,$B$50:$AL$50)</f>
        <v>4.612371293277346</v>
      </c>
      <c r="E92" s="181"/>
      <c r="F92" s="413"/>
    </row>
    <row r="93" spans="1:14" s="363" customFormat="1" ht="15.75">
      <c r="A93" s="406" t="s">
        <v>142</v>
      </c>
      <c r="B93" s="414">
        <f>SUMIF($B$7:$AL$7,B$85,$B$55:$AL$55)/SUMIF($B$7:$AL$7,B$85,$B$56:$AL$56)</f>
        <v>6.267150718777537</v>
      </c>
      <c r="C93" s="414">
        <f>SUMIF($B$7:$AL$7,C$85,$B$55:$AL$55)/SUMIF($B$7:$AL$7,C$85,$B$56:$AL$56)</f>
        <v>6.6578224993744666</v>
      </c>
      <c r="D93" s="414">
        <f>SUMIF($B$7:$AL$7,D$85,$B$55:$AL$55)/SUMIF($B$7:$AL$7,D$85,$B$56:$AL$56)</f>
        <v>5.1547685867320405</v>
      </c>
      <c r="E93" s="181"/>
      <c r="F93" s="413"/>
    </row>
    <row r="94" spans="1:14" s="363" customFormat="1" ht="15.75">
      <c r="B94" s="415"/>
      <c r="C94" s="415"/>
      <c r="D94" s="415"/>
      <c r="E94" s="181"/>
    </row>
    <row r="95" spans="1:14" s="363" customFormat="1" ht="15.75">
      <c r="A95" s="387"/>
      <c r="B95" s="273"/>
      <c r="C95" s="415"/>
      <c r="D95" s="415"/>
      <c r="E95" s="415"/>
      <c r="F95" s="415"/>
      <c r="G95" s="415"/>
      <c r="H95" s="415"/>
      <c r="I95" s="415"/>
      <c r="J95" s="415"/>
      <c r="K95" s="415"/>
      <c r="L95" s="415"/>
      <c r="M95" s="415"/>
      <c r="N95" s="415"/>
    </row>
    <row r="96" spans="1:14" s="363" customFormat="1" ht="15.75">
      <c r="A96" s="387"/>
      <c r="B96" s="273"/>
      <c r="C96" s="399"/>
    </row>
    <row r="97" spans="1:5" s="363" customFormat="1" ht="15.75"/>
    <row r="98" spans="1:5" s="363" customFormat="1" ht="15.75">
      <c r="B98" s="415"/>
      <c r="C98" s="415"/>
      <c r="D98" s="415"/>
      <c r="E98" s="415"/>
    </row>
    <row r="99" spans="1:5" s="363" customFormat="1" ht="15.75">
      <c r="A99" s="387"/>
      <c r="B99" s="399"/>
      <c r="C99" s="399"/>
      <c r="D99" s="399"/>
      <c r="E99" s="399"/>
    </row>
    <row r="100" spans="1:5" s="363" customFormat="1" ht="15.75">
      <c r="A100" s="416"/>
      <c r="C100" s="88"/>
      <c r="D100" s="88"/>
      <c r="E100" s="88"/>
    </row>
    <row r="101" spans="1:5" s="363" customFormat="1" ht="15.75">
      <c r="A101" s="417"/>
      <c r="C101" s="88"/>
      <c r="D101" s="88"/>
      <c r="E101" s="88"/>
    </row>
    <row r="102" spans="1:5" s="363" customFormat="1" ht="15.75">
      <c r="A102" s="417"/>
      <c r="C102" s="88"/>
      <c r="D102" s="88"/>
      <c r="E102" s="88"/>
    </row>
    <row r="103" spans="1:5" s="363" customFormat="1" ht="15.75">
      <c r="A103" s="417"/>
      <c r="C103" s="88"/>
      <c r="D103" s="88"/>
      <c r="E103" s="88"/>
    </row>
    <row r="104" spans="1:5" s="363" customFormat="1" ht="15.75">
      <c r="A104" s="417"/>
      <c r="C104" s="88"/>
      <c r="D104" s="88"/>
      <c r="E104" s="88"/>
    </row>
    <row r="105" spans="1:5" s="363" customFormat="1" ht="15.75">
      <c r="A105" s="417"/>
      <c r="C105" s="88"/>
      <c r="D105" s="88"/>
      <c r="E105" s="88"/>
    </row>
    <row r="106" spans="1:5" s="363" customFormat="1" ht="15.75">
      <c r="A106" s="417"/>
      <c r="C106" s="88"/>
      <c r="D106" s="88"/>
      <c r="E106" s="88"/>
    </row>
    <row r="107" spans="1:5" s="363" customFormat="1" ht="15.75">
      <c r="A107" s="417"/>
      <c r="C107" s="88"/>
      <c r="D107" s="88"/>
      <c r="E107" s="88"/>
    </row>
    <row r="108" spans="1:5" s="363" customFormat="1" ht="15.75">
      <c r="A108" s="418"/>
      <c r="C108" s="88"/>
      <c r="D108" s="88"/>
      <c r="E108" s="88"/>
    </row>
    <row r="109" spans="1:5" s="363" customFormat="1" ht="15.75">
      <c r="A109" s="417"/>
      <c r="C109" s="88"/>
      <c r="D109" s="88"/>
      <c r="E109" s="88"/>
    </row>
    <row r="110" spans="1:5" s="363" customFormat="1" ht="15.75">
      <c r="A110" s="417"/>
      <c r="C110" s="88"/>
      <c r="D110" s="88"/>
      <c r="E110" s="88"/>
    </row>
    <row r="111" spans="1:5" s="363" customFormat="1" ht="15.75">
      <c r="A111" s="417"/>
      <c r="C111" s="88"/>
      <c r="D111" s="88"/>
      <c r="E111" s="88"/>
    </row>
    <row r="112" spans="1:5" s="363" customFormat="1" ht="15.75">
      <c r="A112" s="419"/>
      <c r="C112" s="88"/>
      <c r="D112" s="88"/>
      <c r="E112" s="88"/>
    </row>
    <row r="113" spans="1:5" s="363" customFormat="1" ht="15.75">
      <c r="A113" s="419"/>
      <c r="C113" s="88"/>
      <c r="D113" s="88"/>
      <c r="E113" s="88"/>
    </row>
    <row r="114" spans="1:5" s="363" customFormat="1" ht="15.75">
      <c r="A114" s="417"/>
      <c r="C114" s="88"/>
      <c r="D114" s="88"/>
      <c r="E114" s="88"/>
    </row>
    <row r="115" spans="1:5" s="363" customFormat="1" ht="15.75">
      <c r="A115" s="419"/>
      <c r="C115" s="88"/>
      <c r="D115" s="88"/>
      <c r="E115" s="88"/>
    </row>
    <row r="116" spans="1:5" s="363" customFormat="1" ht="15.75">
      <c r="A116" s="417"/>
      <c r="C116" s="88"/>
      <c r="D116" s="88"/>
      <c r="E116" s="88"/>
    </row>
    <row r="117" spans="1:5" s="363" customFormat="1" ht="15.75">
      <c r="A117" s="417"/>
      <c r="C117" s="88"/>
      <c r="D117" s="88"/>
      <c r="E117" s="88"/>
    </row>
    <row r="118" spans="1:5" s="363" customFormat="1" ht="15.75">
      <c r="A118" s="417"/>
      <c r="C118" s="88"/>
      <c r="D118" s="88"/>
      <c r="E118" s="88"/>
    </row>
    <row r="119" spans="1:5" s="363" customFormat="1" ht="15.75">
      <c r="A119" s="419"/>
      <c r="C119" s="88"/>
      <c r="D119" s="88"/>
      <c r="E119" s="88"/>
    </row>
    <row r="120" spans="1:5" s="363" customFormat="1" ht="15.75">
      <c r="A120" s="416"/>
      <c r="C120" s="88"/>
      <c r="D120" s="88"/>
      <c r="E120" s="88"/>
    </row>
    <row r="121" spans="1:5">
      <c r="A121" s="31"/>
      <c r="B121" s="5"/>
      <c r="C121" s="26"/>
      <c r="D121" s="26"/>
      <c r="E121" s="26"/>
    </row>
    <row r="122" spans="1:5">
      <c r="A122" s="31"/>
      <c r="B122" s="5"/>
      <c r="C122" s="26"/>
      <c r="D122" s="26"/>
      <c r="E122" s="26"/>
    </row>
    <row r="123" spans="1:5" ht="15" customHeight="1">
      <c r="A123" s="31"/>
      <c r="B123" s="5"/>
      <c r="C123" s="5"/>
      <c r="D123" s="28"/>
      <c r="E123" s="28"/>
    </row>
    <row r="124" spans="1:5">
      <c r="A124" s="31"/>
      <c r="B124" s="5"/>
      <c r="C124" s="5"/>
      <c r="D124" s="28"/>
      <c r="E124" s="28"/>
    </row>
    <row r="125" spans="1:5" ht="14.25" customHeight="1">
      <c r="A125" s="31"/>
      <c r="B125" s="5"/>
      <c r="C125" s="5"/>
      <c r="D125" s="28"/>
      <c r="E125" s="28"/>
    </row>
    <row r="126" spans="1:5">
      <c r="A126" s="31"/>
      <c r="B126" s="5"/>
      <c r="C126" s="5"/>
      <c r="D126" s="28"/>
      <c r="E126" s="28"/>
    </row>
    <row r="127" spans="1:5">
      <c r="A127" s="31"/>
      <c r="B127" s="5"/>
      <c r="C127" s="5"/>
      <c r="D127" s="28"/>
      <c r="E127" s="28"/>
    </row>
    <row r="128" spans="1:5">
      <c r="A128" s="34"/>
      <c r="B128" s="5"/>
      <c r="C128" s="5"/>
      <c r="D128" s="28"/>
      <c r="E128" s="28"/>
    </row>
    <row r="129" spans="1:5">
      <c r="A129" s="34"/>
      <c r="B129" s="5"/>
      <c r="C129" s="5"/>
      <c r="D129" s="28"/>
      <c r="E129" s="28"/>
    </row>
    <row r="130" spans="1:5">
      <c r="A130" s="34"/>
      <c r="B130" s="5"/>
      <c r="C130" s="5"/>
      <c r="D130" s="28"/>
      <c r="E130" s="28"/>
    </row>
    <row r="131" spans="1:5">
      <c r="A131" s="28"/>
      <c r="B131" s="5"/>
      <c r="C131" s="5"/>
      <c r="D131" s="28"/>
      <c r="E131" s="28"/>
    </row>
    <row r="132" spans="1:5">
      <c r="A132" s="5"/>
      <c r="B132" s="5"/>
      <c r="C132" s="5"/>
      <c r="D132" s="28"/>
      <c r="E132" s="28"/>
    </row>
    <row r="133" spans="1:5">
      <c r="A133" s="5"/>
      <c r="B133" s="5"/>
      <c r="C133" s="5"/>
      <c r="D133" s="28"/>
      <c r="E133" s="28"/>
    </row>
    <row r="134" spans="1:5">
      <c r="A134" s="5"/>
      <c r="B134" s="5"/>
      <c r="C134" s="5"/>
      <c r="D134" s="28"/>
      <c r="E134" s="28"/>
    </row>
    <row r="135" spans="1:5" ht="18.75">
      <c r="A135" s="35"/>
      <c r="B135" s="5"/>
      <c r="C135" s="5"/>
      <c r="D135" s="28"/>
      <c r="E135" s="28"/>
    </row>
    <row r="136" spans="1:5">
      <c r="A136" s="25"/>
      <c r="B136" s="5"/>
      <c r="C136" s="5"/>
      <c r="D136" s="28"/>
      <c r="E136" s="28"/>
    </row>
    <row r="137" spans="1:5">
      <c r="A137" s="25"/>
      <c r="B137" s="5"/>
      <c r="C137" s="5"/>
      <c r="D137" s="28"/>
      <c r="E137" s="28"/>
    </row>
    <row r="138" spans="1:5">
      <c r="A138" s="5"/>
      <c r="B138" s="5"/>
      <c r="C138" s="5"/>
      <c r="D138" s="28"/>
      <c r="E138" s="28"/>
    </row>
    <row r="139" spans="1:5">
      <c r="A139" s="5"/>
      <c r="B139" s="5"/>
      <c r="C139" s="5"/>
      <c r="D139" s="28"/>
      <c r="E139" s="28"/>
    </row>
    <row r="140" spans="1:5">
      <c r="A140" s="2"/>
      <c r="B140" s="2"/>
      <c r="C140" s="7"/>
      <c r="D140" s="7"/>
      <c r="E140" s="7"/>
    </row>
    <row r="141" spans="1:5">
      <c r="A141" s="31"/>
      <c r="B141" s="5"/>
      <c r="C141" s="5"/>
      <c r="D141" s="28"/>
      <c r="E141" s="28"/>
    </row>
    <row r="142" spans="1:5">
      <c r="A142" s="30"/>
      <c r="B142" s="5"/>
      <c r="C142" s="5"/>
      <c r="D142" s="28"/>
      <c r="E142" s="28"/>
    </row>
    <row r="143" spans="1:5">
      <c r="A143" s="30"/>
      <c r="B143" s="5"/>
      <c r="C143" s="5"/>
      <c r="D143" s="28"/>
      <c r="E143" s="28"/>
    </row>
    <row r="144" spans="1:5">
      <c r="A144" s="29"/>
      <c r="B144" s="5"/>
      <c r="C144" s="5"/>
      <c r="D144" s="28"/>
      <c r="E144" s="28"/>
    </row>
    <row r="145" spans="1:5">
      <c r="A145" s="28"/>
      <c r="B145" s="5"/>
      <c r="C145" s="5"/>
      <c r="D145" s="28"/>
      <c r="E145" s="28"/>
    </row>
    <row r="146" spans="1:5">
      <c r="A146" s="31"/>
      <c r="B146" s="5"/>
      <c r="C146" s="5"/>
      <c r="D146" s="28"/>
      <c r="E146" s="28"/>
    </row>
    <row r="147" spans="1:5">
      <c r="A147" s="30"/>
      <c r="B147" s="5"/>
      <c r="C147" s="5"/>
      <c r="D147" s="28"/>
      <c r="E147" s="28"/>
    </row>
    <row r="148" spans="1:5">
      <c r="A148" s="30"/>
      <c r="B148" s="5"/>
      <c r="C148" s="5"/>
      <c r="D148" s="28"/>
      <c r="E148" s="28"/>
    </row>
    <row r="149" spans="1:5">
      <c r="A149" s="30"/>
      <c r="B149" s="5"/>
      <c r="C149" s="26"/>
      <c r="D149" s="28"/>
      <c r="E149" s="28"/>
    </row>
    <row r="150" spans="1:5">
      <c r="A150" s="30"/>
      <c r="B150" s="5"/>
      <c r="C150" s="5"/>
      <c r="D150" s="28"/>
      <c r="E150" s="28"/>
    </row>
    <row r="151" spans="1:5">
      <c r="A151" s="28"/>
      <c r="B151" s="5"/>
      <c r="C151" s="5"/>
      <c r="D151" s="28"/>
      <c r="E151" s="28"/>
    </row>
    <row r="152" spans="1:5">
      <c r="A152" s="31"/>
      <c r="B152" s="5"/>
      <c r="C152" s="5"/>
      <c r="D152" s="28"/>
      <c r="E152" s="28"/>
    </row>
    <row r="153" spans="1:5">
      <c r="A153" s="28"/>
      <c r="B153" s="5"/>
      <c r="C153" s="5"/>
      <c r="D153" s="28"/>
      <c r="E153" s="28"/>
    </row>
    <row r="154" spans="1:5">
      <c r="A154" s="31"/>
      <c r="B154" s="5"/>
      <c r="C154" s="5"/>
      <c r="D154" s="28"/>
      <c r="E154" s="28"/>
    </row>
    <row r="155" spans="1:5">
      <c r="A155" s="30"/>
      <c r="B155" s="5"/>
      <c r="C155" s="5"/>
      <c r="D155" s="28"/>
      <c r="E155" s="28"/>
    </row>
    <row r="156" spans="1:5">
      <c r="A156" s="31"/>
      <c r="B156" s="5"/>
      <c r="C156" s="5"/>
      <c r="D156" s="28"/>
      <c r="E156" s="28"/>
    </row>
    <row r="157" spans="1:5">
      <c r="A157" s="33"/>
      <c r="B157" s="5"/>
      <c r="C157" s="5"/>
      <c r="D157" s="28"/>
      <c r="E157" s="28"/>
    </row>
    <row r="158" spans="1:5">
      <c r="A158" s="30"/>
      <c r="B158" s="5"/>
      <c r="C158" s="5"/>
      <c r="D158" s="28"/>
      <c r="E158" s="28"/>
    </row>
    <row r="159" spans="1:5">
      <c r="A159" s="29"/>
      <c r="B159" s="5"/>
      <c r="C159" s="5"/>
      <c r="D159" s="28"/>
      <c r="E159" s="28"/>
    </row>
    <row r="160" spans="1:5">
      <c r="A160" s="30"/>
      <c r="B160" s="5"/>
      <c r="C160" s="5"/>
      <c r="D160" s="28"/>
      <c r="E160" s="28"/>
    </row>
    <row r="161" spans="1:5">
      <c r="A161" s="29"/>
      <c r="B161" s="5"/>
      <c r="C161" s="5"/>
      <c r="D161" s="28"/>
      <c r="E161" s="28"/>
    </row>
    <row r="162" spans="1:5">
      <c r="A162" s="30"/>
      <c r="B162" s="5"/>
      <c r="C162" s="5"/>
      <c r="D162" s="28"/>
      <c r="E162" s="28"/>
    </row>
    <row r="163" spans="1:5">
      <c r="A163" s="30"/>
      <c r="B163" s="5"/>
      <c r="C163" s="5"/>
      <c r="D163" s="28"/>
      <c r="E163" s="28"/>
    </row>
    <row r="164" spans="1:5">
      <c r="A164" s="30"/>
      <c r="B164" s="5"/>
      <c r="C164" s="5"/>
      <c r="D164" s="28"/>
      <c r="E164" s="28"/>
    </row>
    <row r="165" spans="1:5">
      <c r="A165" s="30"/>
      <c r="B165" s="5"/>
      <c r="C165" s="5"/>
      <c r="D165" s="28"/>
      <c r="E165" s="28"/>
    </row>
    <row r="166" spans="1:5">
      <c r="A166" s="30"/>
      <c r="B166" s="5"/>
      <c r="C166" s="5"/>
      <c r="D166" s="28"/>
      <c r="E166" s="28"/>
    </row>
    <row r="167" spans="1:5">
      <c r="A167" s="30"/>
      <c r="B167" s="5"/>
      <c r="C167" s="5"/>
      <c r="D167" s="28"/>
      <c r="E167" s="28"/>
    </row>
    <row r="168" spans="1:5">
      <c r="A168" s="31"/>
      <c r="B168" s="5"/>
      <c r="C168" s="5"/>
      <c r="D168" s="28"/>
      <c r="E168" s="28"/>
    </row>
    <row r="169" spans="1:5">
      <c r="A169" s="32"/>
      <c r="B169" s="5"/>
      <c r="C169" s="5"/>
      <c r="D169" s="28"/>
      <c r="E169" s="28"/>
    </row>
    <row r="170" spans="1:5">
      <c r="A170" s="30"/>
      <c r="B170" s="5"/>
      <c r="C170" s="5"/>
      <c r="D170" s="28"/>
      <c r="E170" s="28"/>
    </row>
    <row r="171" spans="1:5">
      <c r="A171" s="33"/>
      <c r="B171" s="5"/>
      <c r="C171" s="5"/>
      <c r="D171" s="28"/>
      <c r="E171" s="28"/>
    </row>
    <row r="172" spans="1:5">
      <c r="A172" s="33"/>
      <c r="B172" s="5"/>
      <c r="C172" s="5"/>
      <c r="D172" s="28"/>
      <c r="E172" s="28"/>
    </row>
    <row r="173" spans="1:5">
      <c r="A173" s="30"/>
      <c r="B173" s="5"/>
      <c r="C173" s="5"/>
      <c r="D173" s="28"/>
      <c r="E173" s="28"/>
    </row>
    <row r="174" spans="1:5">
      <c r="A174" s="30"/>
      <c r="B174" s="5"/>
      <c r="C174" s="5"/>
      <c r="D174" s="28"/>
      <c r="E174" s="28"/>
    </row>
    <row r="175" spans="1:5">
      <c r="A175" s="29"/>
      <c r="B175" s="5"/>
      <c r="C175" s="5"/>
      <c r="D175" s="28"/>
      <c r="E175" s="28"/>
    </row>
    <row r="176" spans="1:5">
      <c r="A176" s="31"/>
      <c r="B176" s="5"/>
      <c r="C176" s="5"/>
      <c r="D176" s="28"/>
      <c r="E176" s="28"/>
    </row>
    <row r="177" spans="1:5">
      <c r="A177" s="31"/>
      <c r="B177" s="5"/>
      <c r="C177" s="5"/>
      <c r="D177" s="28"/>
      <c r="E177" s="28"/>
    </row>
    <row r="178" spans="1:5">
      <c r="A178" s="31"/>
      <c r="B178" s="5"/>
      <c r="C178" s="5"/>
      <c r="D178" s="28"/>
      <c r="E178" s="28"/>
    </row>
    <row r="179" spans="1:5">
      <c r="A179" s="31"/>
      <c r="B179" s="5"/>
      <c r="C179" s="5"/>
      <c r="D179" s="28"/>
      <c r="E179" s="28"/>
    </row>
    <row r="180" spans="1:5">
      <c r="A180" s="31"/>
      <c r="B180" s="5"/>
      <c r="C180" s="5"/>
      <c r="D180" s="28"/>
      <c r="E180" s="28"/>
    </row>
    <row r="181" spans="1:5">
      <c r="A181" s="31"/>
      <c r="B181" s="5"/>
      <c r="C181" s="5"/>
      <c r="D181" s="28"/>
      <c r="E181" s="28"/>
    </row>
    <row r="182" spans="1:5">
      <c r="A182" s="31"/>
      <c r="B182" s="5"/>
      <c r="C182" s="5"/>
      <c r="D182" s="28"/>
      <c r="E182" s="28"/>
    </row>
    <row r="183" spans="1:5">
      <c r="A183" s="5"/>
      <c r="B183" s="5"/>
      <c r="C183" s="5"/>
      <c r="D183" s="28"/>
      <c r="E183" s="28"/>
    </row>
    <row r="184" spans="1:5">
      <c r="A184" s="5"/>
      <c r="B184" s="5"/>
      <c r="C184" s="5"/>
      <c r="D184" s="28"/>
      <c r="E184" s="28"/>
    </row>
    <row r="185" spans="1:5">
      <c r="A185" s="5"/>
      <c r="B185" s="5"/>
      <c r="C185" s="5"/>
      <c r="D185" s="5"/>
      <c r="E185" s="5"/>
    </row>
    <row r="186" spans="1:5" ht="18.75">
      <c r="A186" s="36"/>
      <c r="B186" s="36"/>
      <c r="C186" s="5"/>
      <c r="D186" s="5"/>
      <c r="E186" s="5"/>
    </row>
    <row r="187" spans="1:5">
      <c r="A187" s="25"/>
      <c r="B187" s="25"/>
      <c r="C187" s="5"/>
      <c r="D187" s="5"/>
      <c r="E187" s="5"/>
    </row>
    <row r="188" spans="1:5">
      <c r="A188" s="25"/>
      <c r="B188" s="37"/>
      <c r="C188" s="5"/>
      <c r="D188" s="5"/>
      <c r="E188" s="5"/>
    </row>
    <row r="189" spans="1:5">
      <c r="A189" s="5"/>
      <c r="B189" s="5"/>
      <c r="C189" s="5"/>
      <c r="D189" s="5"/>
      <c r="E189" s="5"/>
    </row>
    <row r="190" spans="1:5">
      <c r="A190" s="2"/>
      <c r="B190" s="7"/>
      <c r="C190" s="7"/>
      <c r="D190" s="7"/>
      <c r="E190" s="7"/>
    </row>
    <row r="191" spans="1:5">
      <c r="A191" s="25"/>
      <c r="B191" s="25"/>
      <c r="C191" s="25"/>
      <c r="D191" s="5"/>
      <c r="E191" s="5"/>
    </row>
    <row r="192" spans="1:5">
      <c r="A192" s="38"/>
      <c r="B192" s="25"/>
      <c r="C192" s="25"/>
      <c r="D192" s="39"/>
      <c r="E192" s="39"/>
    </row>
    <row r="193" spans="1:5">
      <c r="A193" s="38"/>
      <c r="B193" s="25"/>
      <c r="C193" s="25"/>
      <c r="D193" s="39"/>
      <c r="E193" s="39"/>
    </row>
    <row r="194" spans="1:5">
      <c r="A194" s="38"/>
      <c r="B194" s="38"/>
      <c r="C194" s="38"/>
      <c r="D194" s="39"/>
      <c r="E194" s="39"/>
    </row>
    <row r="195" spans="1:5">
      <c r="A195" s="38"/>
      <c r="B195" s="38"/>
      <c r="C195" s="38"/>
      <c r="D195" s="39"/>
      <c r="E195" s="39"/>
    </row>
    <row r="196" spans="1:5">
      <c r="A196" s="38"/>
      <c r="B196" s="2"/>
      <c r="C196" s="2"/>
      <c r="D196" s="39"/>
      <c r="E196" s="39"/>
    </row>
    <row r="197" spans="1:5">
      <c r="A197" s="5"/>
      <c r="B197" s="5"/>
      <c r="C197" s="5"/>
      <c r="D197" s="39"/>
      <c r="E197" s="39"/>
    </row>
    <row r="198" spans="1:5">
      <c r="A198" s="25"/>
      <c r="B198" s="25"/>
      <c r="C198" s="25"/>
      <c r="D198" s="39"/>
      <c r="E198" s="39"/>
    </row>
    <row r="199" spans="1:5">
      <c r="A199" s="38"/>
      <c r="B199" s="25"/>
      <c r="C199" s="25"/>
      <c r="D199" s="39"/>
      <c r="E199" s="39"/>
    </row>
    <row r="200" spans="1:5">
      <c r="A200" s="38"/>
      <c r="B200" s="25"/>
      <c r="C200" s="25"/>
      <c r="D200" s="39"/>
      <c r="E200" s="39"/>
    </row>
    <row r="201" spans="1:5">
      <c r="A201" s="38"/>
      <c r="B201" s="25"/>
      <c r="C201" s="25"/>
      <c r="D201" s="39"/>
      <c r="E201" s="39"/>
    </row>
    <row r="202" spans="1:5">
      <c r="A202" s="38"/>
      <c r="B202" s="25"/>
      <c r="C202" s="25"/>
      <c r="D202" s="39"/>
      <c r="E202" s="39"/>
    </row>
    <row r="203" spans="1:5">
      <c r="A203" s="38"/>
      <c r="B203" s="25"/>
      <c r="C203" s="25"/>
      <c r="D203" s="39"/>
      <c r="E203" s="39"/>
    </row>
    <row r="204" spans="1:5">
      <c r="A204" s="38"/>
      <c r="B204" s="25"/>
      <c r="C204" s="25"/>
      <c r="D204" s="39"/>
      <c r="E204" s="39"/>
    </row>
    <row r="205" spans="1:5">
      <c r="A205" s="38"/>
      <c r="B205" s="25"/>
      <c r="C205" s="25"/>
      <c r="D205" s="39"/>
      <c r="E205" s="39"/>
    </row>
    <row r="206" spans="1:5">
      <c r="A206" s="38"/>
      <c r="B206" s="25"/>
      <c r="C206" s="25"/>
      <c r="D206" s="39"/>
      <c r="E206" s="39"/>
    </row>
    <row r="207" spans="1:5">
      <c r="A207" s="38"/>
      <c r="B207" s="25"/>
      <c r="C207" s="25"/>
      <c r="D207" s="39"/>
      <c r="E207" s="39"/>
    </row>
    <row r="208" spans="1:5">
      <c r="A208" s="38"/>
      <c r="B208" s="38"/>
      <c r="C208" s="38"/>
      <c r="D208" s="39"/>
      <c r="E208" s="39"/>
    </row>
    <row r="209" spans="1:5">
      <c r="A209" s="38"/>
      <c r="B209" s="38"/>
      <c r="C209" s="38"/>
      <c r="D209" s="39"/>
      <c r="E209" s="39"/>
    </row>
    <row r="210" spans="1:5">
      <c r="A210" s="25"/>
      <c r="B210" s="25"/>
      <c r="C210" s="25"/>
      <c r="D210" s="39"/>
      <c r="E210" s="39"/>
    </row>
    <row r="211" spans="1:5">
      <c r="A211" s="38"/>
      <c r="B211" s="38"/>
      <c r="C211" s="38"/>
      <c r="D211" s="39"/>
      <c r="E211" s="39"/>
    </row>
    <row r="212" spans="1:5">
      <c r="A212" s="38"/>
      <c r="B212" s="38"/>
      <c r="C212" s="38"/>
      <c r="D212" s="39"/>
      <c r="E212" s="39"/>
    </row>
    <row r="213" spans="1:5">
      <c r="A213" s="25"/>
      <c r="B213" s="25"/>
      <c r="C213" s="25"/>
      <c r="D213" s="39"/>
      <c r="E213" s="39"/>
    </row>
    <row r="214" spans="1:5">
      <c r="A214" s="25"/>
      <c r="B214" s="25"/>
      <c r="C214" s="25"/>
      <c r="D214" s="39"/>
      <c r="E214" s="39"/>
    </row>
    <row r="215" spans="1:5">
      <c r="A215" s="5"/>
      <c r="B215" s="25"/>
      <c r="C215" s="25"/>
      <c r="D215" s="39"/>
      <c r="E215" s="39"/>
    </row>
    <row r="216" spans="1:5">
      <c r="A216" s="5"/>
      <c r="B216" s="40"/>
      <c r="C216" s="40"/>
      <c r="D216" s="39"/>
      <c r="E216" s="39"/>
    </row>
    <row r="217" spans="1:5">
      <c r="A217" s="25"/>
      <c r="B217" s="40"/>
      <c r="C217" s="40"/>
      <c r="D217" s="39"/>
      <c r="E217" s="39"/>
    </row>
    <row r="218" spans="1:5">
      <c r="A218" s="38"/>
      <c r="B218" s="40"/>
      <c r="C218" s="40"/>
      <c r="D218" s="39"/>
      <c r="E218" s="39"/>
    </row>
    <row r="219" spans="1:5">
      <c r="A219" s="25"/>
      <c r="B219" s="25"/>
      <c r="C219" s="25"/>
      <c r="D219" s="39"/>
      <c r="E219" s="39"/>
    </row>
    <row r="220" spans="1:5">
      <c r="A220" s="5"/>
      <c r="B220" s="5"/>
      <c r="C220" s="5"/>
      <c r="D220" s="39"/>
      <c r="E220" s="39"/>
    </row>
    <row r="221" spans="1:5">
      <c r="A221" s="25"/>
      <c r="B221" s="25"/>
      <c r="C221" s="25"/>
      <c r="D221" s="39"/>
      <c r="E221" s="39"/>
    </row>
    <row r="222" spans="1:5">
      <c r="A222" s="38"/>
      <c r="B222" s="38"/>
      <c r="C222" s="38"/>
      <c r="D222" s="39"/>
      <c r="E222" s="39"/>
    </row>
    <row r="223" spans="1:5">
      <c r="A223" s="38"/>
      <c r="B223" s="38"/>
      <c r="C223" s="38"/>
      <c r="D223" s="39"/>
      <c r="E223" s="39"/>
    </row>
    <row r="224" spans="1:5">
      <c r="A224" s="38"/>
      <c r="B224" s="38"/>
      <c r="C224" s="38"/>
      <c r="D224" s="39"/>
      <c r="E224" s="39"/>
    </row>
    <row r="225" spans="1:5">
      <c r="A225" s="38"/>
      <c r="B225" s="38"/>
      <c r="C225" s="38"/>
      <c r="D225" s="39"/>
      <c r="E225" s="39"/>
    </row>
    <row r="226" spans="1:5">
      <c r="A226" s="38"/>
      <c r="B226" s="38"/>
      <c r="C226" s="38"/>
      <c r="D226" s="39"/>
      <c r="E226" s="39"/>
    </row>
    <row r="227" spans="1:5">
      <c r="A227" s="38"/>
      <c r="B227" s="5"/>
      <c r="C227" s="5"/>
      <c r="D227" s="39"/>
      <c r="E227" s="39"/>
    </row>
    <row r="228" spans="1:5">
      <c r="A228" s="25"/>
      <c r="B228" s="25"/>
      <c r="C228" s="25"/>
      <c r="D228" s="39"/>
      <c r="E228" s="39"/>
    </row>
    <row r="229" spans="1:5">
      <c r="A229" s="25"/>
      <c r="B229" s="25"/>
      <c r="C229" s="25"/>
      <c r="D229" s="39"/>
      <c r="E229" s="39"/>
    </row>
    <row r="230" spans="1:5">
      <c r="A230" s="5"/>
      <c r="B230" s="5"/>
      <c r="C230" s="5"/>
      <c r="D230" s="39"/>
      <c r="E230" s="39"/>
    </row>
    <row r="231" spans="1:5">
      <c r="A231" s="25"/>
      <c r="B231" s="41"/>
      <c r="C231" s="5"/>
      <c r="D231" s="39"/>
      <c r="E231" s="39"/>
    </row>
    <row r="232" spans="1:5">
      <c r="A232" s="25"/>
      <c r="B232" s="37"/>
      <c r="C232" s="37"/>
      <c r="D232" s="39"/>
      <c r="E232" s="39"/>
    </row>
    <row r="233" spans="1:5">
      <c r="A233" s="5"/>
      <c r="B233" s="5"/>
      <c r="C233" s="5"/>
      <c r="D233" s="5"/>
      <c r="E233" s="5"/>
    </row>
    <row r="234" spans="1:5">
      <c r="A234" s="25"/>
      <c r="B234" s="42"/>
      <c r="C234" s="5"/>
      <c r="D234" s="5"/>
      <c r="E234" s="5"/>
    </row>
    <row r="235" spans="1:5">
      <c r="A235" s="25"/>
      <c r="B235" s="5"/>
      <c r="C235" s="5"/>
      <c r="D235" s="5"/>
      <c r="E235" s="5"/>
    </row>
    <row r="236" spans="1:5">
      <c r="A236" s="25"/>
      <c r="B236" s="5"/>
      <c r="C236" s="5"/>
      <c r="D236" s="5"/>
      <c r="E236" s="5"/>
    </row>
    <row r="237" spans="1:5">
      <c r="A237" s="25"/>
      <c r="B237" s="5"/>
      <c r="C237" s="5"/>
      <c r="D237" s="5"/>
      <c r="E237" s="5"/>
    </row>
    <row r="238" spans="1:5">
      <c r="A238" s="5"/>
      <c r="B238" s="5"/>
      <c r="C238" s="5"/>
      <c r="D238" s="5"/>
      <c r="E238" s="5"/>
    </row>
    <row r="239" spans="1:5" ht="18.75">
      <c r="A239" s="35"/>
      <c r="B239" s="5"/>
      <c r="C239" s="5"/>
      <c r="D239" s="5"/>
      <c r="E239" s="5"/>
    </row>
    <row r="240" spans="1:5">
      <c r="A240" s="25"/>
      <c r="B240" s="5"/>
      <c r="C240" s="5"/>
      <c r="D240" s="5"/>
      <c r="E240" s="5"/>
    </row>
    <row r="241" spans="1:5">
      <c r="A241" s="5"/>
      <c r="B241" s="5"/>
      <c r="C241" s="5"/>
      <c r="D241" s="5"/>
      <c r="E241" s="5"/>
    </row>
    <row r="242" spans="1:5">
      <c r="A242" s="5"/>
      <c r="B242" s="5"/>
      <c r="C242" s="5"/>
      <c r="D242" s="5"/>
      <c r="E242" s="5"/>
    </row>
    <row r="243" spans="1:5" s="44" customFormat="1">
      <c r="A243" s="43"/>
    </row>
    <row r="244" spans="1:5">
      <c r="A244" s="25"/>
      <c r="B244" s="5"/>
      <c r="C244" s="5"/>
      <c r="D244" s="5"/>
      <c r="E244" s="5"/>
    </row>
    <row r="245" spans="1:5">
      <c r="A245" s="25"/>
      <c r="B245" s="5"/>
      <c r="C245" s="5"/>
      <c r="D245" s="5"/>
      <c r="E245" s="5"/>
    </row>
    <row r="246" spans="1:5">
      <c r="A246" s="25"/>
      <c r="B246" s="5"/>
      <c r="C246" s="5"/>
      <c r="D246" s="5"/>
      <c r="E246" s="5"/>
    </row>
    <row r="247" spans="1:5">
      <c r="A247" s="5"/>
      <c r="B247" s="46"/>
      <c r="C247" s="46"/>
      <c r="D247" s="5"/>
      <c r="E247" s="5"/>
    </row>
    <row r="248" spans="1:5">
      <c r="A248" s="25"/>
      <c r="B248" s="47"/>
      <c r="C248" s="47"/>
      <c r="D248" s="5"/>
      <c r="E248" s="5"/>
    </row>
    <row r="249" spans="1:5">
      <c r="A249" s="43"/>
      <c r="B249" s="5"/>
      <c r="C249" s="5"/>
      <c r="D249" s="5"/>
      <c r="E249" s="5"/>
    </row>
    <row r="250" spans="1:5">
      <c r="A250" s="48"/>
      <c r="B250" s="5"/>
      <c r="C250" s="5"/>
      <c r="D250" s="5"/>
      <c r="E250" s="5"/>
    </row>
    <row r="251" spans="1:5">
      <c r="A251" s="48"/>
      <c r="B251" s="5"/>
      <c r="C251" s="5"/>
      <c r="D251" s="5"/>
      <c r="E251" s="5"/>
    </row>
    <row r="252" spans="1:5">
      <c r="A252" s="48"/>
      <c r="B252" s="5"/>
      <c r="C252" s="5"/>
      <c r="D252" s="5"/>
      <c r="E252" s="5"/>
    </row>
    <row r="253" spans="1:5">
      <c r="A253" s="48"/>
      <c r="B253" s="5"/>
      <c r="C253" s="5"/>
      <c r="D253" s="5"/>
      <c r="E253" s="5"/>
    </row>
    <row r="254" spans="1:5">
      <c r="A254" s="48"/>
      <c r="B254" s="5"/>
      <c r="C254" s="5"/>
      <c r="D254" s="5"/>
      <c r="E254" s="5"/>
    </row>
    <row r="255" spans="1:5">
      <c r="A255" s="25"/>
      <c r="B255" s="5"/>
      <c r="C255" s="5"/>
      <c r="D255" s="5"/>
      <c r="E255" s="5"/>
    </row>
    <row r="256" spans="1:5">
      <c r="A256" s="48"/>
      <c r="B256" s="13"/>
      <c r="C256" s="13"/>
      <c r="D256" s="5"/>
      <c r="E256" s="5"/>
    </row>
    <row r="257" spans="1:5">
      <c r="A257" s="48"/>
      <c r="B257" s="5"/>
      <c r="C257" s="5"/>
      <c r="D257" s="5"/>
      <c r="E257" s="5"/>
    </row>
    <row r="258" spans="1:5">
      <c r="A258" s="48"/>
      <c r="B258" s="5"/>
      <c r="C258" s="5"/>
      <c r="D258" s="5"/>
      <c r="E258" s="5"/>
    </row>
    <row r="259" spans="1:5">
      <c r="A259" s="48"/>
      <c r="B259" s="5"/>
      <c r="C259" s="5"/>
      <c r="D259" s="5"/>
      <c r="E259" s="5"/>
    </row>
    <row r="260" spans="1:5">
      <c r="A260" s="48"/>
      <c r="B260" s="5"/>
      <c r="C260" s="5"/>
      <c r="D260" s="5"/>
      <c r="E260" s="5"/>
    </row>
    <row r="261" spans="1:5">
      <c r="A261" s="25"/>
      <c r="B261" s="5"/>
      <c r="C261" s="5"/>
      <c r="D261" s="5"/>
      <c r="E261" s="5"/>
    </row>
    <row r="262" spans="1:5">
      <c r="A262" s="5"/>
      <c r="B262" s="5"/>
      <c r="C262" s="5"/>
      <c r="D262" s="5"/>
      <c r="E262" s="5"/>
    </row>
    <row r="263" spans="1:5">
      <c r="A263" s="5"/>
      <c r="B263" s="5"/>
      <c r="C263" s="5"/>
      <c r="D263" s="5"/>
      <c r="E263" s="5"/>
    </row>
    <row r="264" spans="1:5">
      <c r="A264" s="5"/>
      <c r="B264" s="5"/>
      <c r="C264" s="5"/>
      <c r="D264" s="5"/>
      <c r="E264" s="5"/>
    </row>
    <row r="265" spans="1:5">
      <c r="A265" s="5"/>
      <c r="B265" s="5"/>
      <c r="C265" s="5"/>
      <c r="D265" s="49"/>
      <c r="E265" s="49"/>
    </row>
    <row r="266" spans="1:5">
      <c r="A266" s="5"/>
      <c r="B266" s="5"/>
      <c r="C266" s="5"/>
      <c r="D266" s="5"/>
      <c r="E266" s="5"/>
    </row>
    <row r="267" spans="1:5">
      <c r="A267" s="25"/>
      <c r="B267" s="5"/>
      <c r="C267" s="5"/>
      <c r="D267" s="5"/>
      <c r="E267" s="5"/>
    </row>
    <row r="268" spans="1:5">
      <c r="A268" s="5"/>
      <c r="B268" s="5"/>
      <c r="C268" s="5"/>
      <c r="D268" s="5"/>
      <c r="E268" s="5"/>
    </row>
    <row r="269" spans="1:5">
      <c r="A269" s="48"/>
      <c r="B269" s="5"/>
      <c r="C269" s="5"/>
      <c r="D269" s="5"/>
      <c r="E269" s="5"/>
    </row>
    <row r="270" spans="1:5">
      <c r="A270" s="48"/>
      <c r="B270" s="5"/>
      <c r="C270" s="5"/>
      <c r="D270" s="5"/>
      <c r="E270" s="5"/>
    </row>
    <row r="271" spans="1:5">
      <c r="A271" s="48"/>
      <c r="B271" s="5"/>
      <c r="C271" s="5"/>
      <c r="D271" s="49"/>
      <c r="E271" s="49"/>
    </row>
    <row r="272" spans="1:5">
      <c r="A272" s="5"/>
      <c r="B272" s="5"/>
      <c r="C272" s="5"/>
      <c r="D272" s="5"/>
      <c r="E272" s="5"/>
    </row>
    <row r="273" spans="1:5">
      <c r="A273" s="5"/>
      <c r="B273" s="5"/>
      <c r="C273" s="5"/>
      <c r="D273" s="5"/>
      <c r="E273" s="5"/>
    </row>
    <row r="274" spans="1:5">
      <c r="A274" s="5"/>
      <c r="B274" s="5"/>
      <c r="C274" s="5"/>
      <c r="D274" s="5"/>
      <c r="E274" s="5"/>
    </row>
    <row r="275" spans="1:5">
      <c r="A275" s="5"/>
      <c r="B275" s="5"/>
      <c r="C275" s="5"/>
      <c r="D275" s="5"/>
      <c r="E275" s="5"/>
    </row>
    <row r="276" spans="1:5">
      <c r="A276" s="5"/>
      <c r="B276" s="5"/>
      <c r="C276" s="5"/>
      <c r="D276" s="5"/>
      <c r="E276" s="5"/>
    </row>
    <row r="277" spans="1:5">
      <c r="A277" s="5"/>
      <c r="B277" s="5"/>
      <c r="C277" s="5"/>
      <c r="D277" s="5"/>
      <c r="E277" s="5"/>
    </row>
    <row r="278" spans="1:5">
      <c r="A278" s="5"/>
      <c r="B278" s="5"/>
      <c r="C278" s="5"/>
      <c r="D278" s="5"/>
      <c r="E278" s="5"/>
    </row>
    <row r="279" spans="1:5">
      <c r="A279" s="25"/>
      <c r="B279" s="5"/>
      <c r="C279" s="5"/>
      <c r="D279" s="50"/>
      <c r="E279" s="50"/>
    </row>
    <row r="280" spans="1:5">
      <c r="A280" s="25"/>
      <c r="B280" s="5"/>
      <c r="C280" s="13"/>
      <c r="D280" s="49"/>
      <c r="E280" s="49"/>
    </row>
    <row r="281" spans="1:5">
      <c r="A281" s="25"/>
      <c r="B281" s="5"/>
      <c r="C281" s="5"/>
      <c r="D281" s="50"/>
      <c r="E281" s="50"/>
    </row>
    <row r="282" spans="1:5">
      <c r="A282" s="25"/>
      <c r="B282" s="5"/>
      <c r="C282" s="5"/>
      <c r="D282" s="5"/>
      <c r="E282" s="5"/>
    </row>
    <row r="283" spans="1:5">
      <c r="A283" s="5"/>
      <c r="B283" s="5"/>
      <c r="C283" s="5"/>
      <c r="D283" s="5"/>
      <c r="E283" s="5"/>
    </row>
    <row r="284" spans="1:5">
      <c r="A284" s="25"/>
      <c r="B284" s="5"/>
      <c r="C284" s="5"/>
      <c r="D284" s="5"/>
      <c r="E284" s="5"/>
    </row>
    <row r="285" spans="1:5">
      <c r="A285" s="25"/>
      <c r="B285" s="5"/>
      <c r="C285" s="5"/>
      <c r="D285" s="5"/>
      <c r="E285" s="5"/>
    </row>
    <row r="286" spans="1:5">
      <c r="A286" s="5"/>
      <c r="B286" s="5"/>
      <c r="C286" s="5"/>
      <c r="D286" s="5"/>
      <c r="E286" s="5"/>
    </row>
    <row r="287" spans="1:5">
      <c r="A287" s="5"/>
      <c r="B287" s="5"/>
      <c r="C287" s="5"/>
      <c r="D287" s="5"/>
      <c r="E287" s="5"/>
    </row>
    <row r="288" spans="1:5">
      <c r="A288" s="5"/>
      <c r="B288" s="5"/>
      <c r="C288" s="5"/>
      <c r="D288" s="5"/>
      <c r="E288" s="5"/>
    </row>
    <row r="289" spans="1:5">
      <c r="A289" s="5"/>
      <c r="B289" s="5"/>
      <c r="C289" s="5"/>
      <c r="D289" s="5"/>
      <c r="E289" s="5"/>
    </row>
    <row r="290" spans="1:5">
      <c r="A290" s="5"/>
      <c r="B290" s="5"/>
      <c r="C290" s="5"/>
      <c r="D290" s="5"/>
      <c r="E290" s="5"/>
    </row>
    <row r="291" spans="1:5">
      <c r="A291" s="5"/>
      <c r="B291" s="5"/>
      <c r="C291" s="5"/>
      <c r="D291" s="5"/>
      <c r="E291" s="5"/>
    </row>
    <row r="292" spans="1:5">
      <c r="A292" s="5"/>
      <c r="B292" s="5"/>
      <c r="C292" s="5"/>
      <c r="D292" s="5"/>
      <c r="E292" s="5"/>
    </row>
    <row r="293" spans="1:5">
      <c r="A293" s="5"/>
      <c r="B293" s="5"/>
      <c r="C293" s="5"/>
      <c r="D293" s="5"/>
      <c r="E293" s="5"/>
    </row>
    <row r="294" spans="1:5" ht="18.75">
      <c r="A294" s="35"/>
      <c r="B294" s="5"/>
      <c r="C294" s="5"/>
      <c r="D294" s="5"/>
      <c r="E294" s="5"/>
    </row>
    <row r="295" spans="1:5">
      <c r="A295" s="25"/>
      <c r="B295" s="5"/>
      <c r="C295" s="5"/>
      <c r="D295" s="5"/>
      <c r="E295" s="5"/>
    </row>
    <row r="296" spans="1:5">
      <c r="A296" s="5"/>
      <c r="B296" s="5"/>
      <c r="C296" s="5"/>
      <c r="D296" s="5"/>
      <c r="E296" s="5"/>
    </row>
    <row r="297" spans="1:5">
      <c r="A297" s="25"/>
      <c r="B297" s="8"/>
      <c r="C297" s="8"/>
      <c r="D297" s="9"/>
      <c r="E297" s="9"/>
    </row>
    <row r="298" spans="1:5">
      <c r="A298" s="25"/>
      <c r="B298" s="5"/>
      <c r="C298" s="5"/>
      <c r="D298" s="5"/>
      <c r="E298" s="5"/>
    </row>
    <row r="299" spans="1:5">
      <c r="A299" s="5"/>
      <c r="B299" s="5"/>
      <c r="C299" s="5"/>
      <c r="D299" s="5"/>
      <c r="E299" s="5"/>
    </row>
    <row r="300" spans="1:5">
      <c r="A300" s="5"/>
      <c r="B300" s="39"/>
      <c r="C300" s="39"/>
      <c r="D300" s="39"/>
      <c r="E300" s="39"/>
    </row>
    <row r="301" spans="1:5">
      <c r="A301" s="5"/>
      <c r="B301" s="5"/>
      <c r="C301" s="5"/>
      <c r="D301" s="5"/>
      <c r="E301" s="5"/>
    </row>
    <row r="302" spans="1:5">
      <c r="A302" s="5"/>
      <c r="B302" s="50"/>
      <c r="C302" s="50"/>
      <c r="D302" s="50"/>
      <c r="E302" s="50"/>
    </row>
    <row r="303" spans="1:5">
      <c r="A303" s="5"/>
      <c r="B303" s="5"/>
      <c r="C303" s="5"/>
      <c r="D303" s="5"/>
      <c r="E303" s="5"/>
    </row>
    <row r="304" spans="1:5">
      <c r="A304" s="5"/>
      <c r="B304" s="39"/>
      <c r="C304" s="39"/>
      <c r="D304" s="39"/>
      <c r="E304" s="39"/>
    </row>
    <row r="305" spans="1:5">
      <c r="A305" s="5"/>
      <c r="B305" s="5"/>
      <c r="C305" s="5"/>
      <c r="D305" s="5"/>
      <c r="E305" s="5"/>
    </row>
    <row r="306" spans="1:5">
      <c r="A306" s="5"/>
      <c r="B306" s="39"/>
      <c r="C306" s="39"/>
      <c r="D306" s="39"/>
      <c r="E306" s="39"/>
    </row>
    <row r="307" spans="1:5">
      <c r="A307" s="5"/>
      <c r="B307" s="5"/>
      <c r="C307" s="5"/>
      <c r="D307" s="5"/>
      <c r="E307" s="5"/>
    </row>
    <row r="308" spans="1:5">
      <c r="A308" s="5"/>
      <c r="B308" s="39"/>
      <c r="C308" s="39"/>
      <c r="D308" s="39"/>
      <c r="E308" s="39"/>
    </row>
    <row r="309" spans="1:5">
      <c r="A309" s="5"/>
      <c r="B309" s="5"/>
      <c r="C309" s="5"/>
      <c r="D309" s="5"/>
      <c r="E309" s="5"/>
    </row>
    <row r="310" spans="1:5">
      <c r="A310" s="5"/>
      <c r="B310" s="39"/>
      <c r="C310" s="39"/>
      <c r="D310" s="39"/>
      <c r="E310" s="39"/>
    </row>
    <row r="311" spans="1:5">
      <c r="A311" s="5"/>
      <c r="B311" s="5"/>
      <c r="C311" s="5"/>
      <c r="D311" s="5"/>
      <c r="E311" s="5"/>
    </row>
    <row r="312" spans="1:5">
      <c r="A312" s="5"/>
      <c r="B312" s="5"/>
      <c r="C312" s="5"/>
      <c r="D312" s="5"/>
      <c r="E312" s="5"/>
    </row>
    <row r="313" spans="1:5">
      <c r="A313" s="5"/>
      <c r="B313" s="5"/>
      <c r="C313" s="5"/>
      <c r="D313" s="5"/>
      <c r="E313" s="5"/>
    </row>
    <row r="314" spans="1:5">
      <c r="A314" s="5"/>
      <c r="B314" s="5"/>
      <c r="C314" s="5"/>
      <c r="D314" s="5"/>
      <c r="E314" s="5"/>
    </row>
    <row r="315" spans="1:5" ht="18.75">
      <c r="A315" s="36"/>
      <c r="B315" s="36"/>
      <c r="C315" s="5"/>
      <c r="D315" s="5"/>
      <c r="E315" s="5"/>
    </row>
    <row r="316" spans="1:5">
      <c r="A316" s="25"/>
      <c r="B316" s="25"/>
      <c r="C316" s="5"/>
      <c r="D316" s="5"/>
      <c r="E316" s="5"/>
    </row>
    <row r="317" spans="1:5">
      <c r="A317" s="25"/>
      <c r="B317" s="37"/>
      <c r="C317" s="5"/>
      <c r="D317" s="5"/>
      <c r="E317" s="5"/>
    </row>
    <row r="318" spans="1:5">
      <c r="A318" s="5"/>
      <c r="B318" s="5"/>
      <c r="C318" s="5"/>
      <c r="D318" s="5"/>
      <c r="E318" s="5"/>
    </row>
    <row r="319" spans="1:5">
      <c r="A319" s="2"/>
      <c r="B319" s="7"/>
      <c r="C319" s="7"/>
      <c r="D319" s="7"/>
      <c r="E319" s="7"/>
    </row>
    <row r="320" spans="1:5">
      <c r="A320" s="25"/>
      <c r="B320" s="25"/>
      <c r="C320" s="5"/>
      <c r="D320" s="5"/>
      <c r="E320" s="5"/>
    </row>
    <row r="321" spans="1:5">
      <c r="A321" s="38"/>
      <c r="B321" s="25"/>
      <c r="C321" s="39"/>
      <c r="D321" s="39"/>
      <c r="E321" s="39"/>
    </row>
    <row r="322" spans="1:5">
      <c r="A322" s="38"/>
      <c r="B322" s="25"/>
      <c r="C322" s="39"/>
      <c r="D322" s="39"/>
      <c r="E322" s="39"/>
    </row>
    <row r="323" spans="1:5">
      <c r="A323" s="38"/>
      <c r="B323" s="38"/>
      <c r="C323" s="39"/>
      <c r="D323" s="39"/>
      <c r="E323" s="39"/>
    </row>
    <row r="324" spans="1:5">
      <c r="A324" s="38"/>
      <c r="B324" s="38"/>
      <c r="C324" s="39"/>
      <c r="D324" s="39"/>
      <c r="E324" s="39"/>
    </row>
    <row r="325" spans="1:5">
      <c r="A325" s="38"/>
      <c r="B325" s="2"/>
      <c r="C325" s="39"/>
      <c r="D325" s="39"/>
      <c r="E325" s="39"/>
    </row>
    <row r="326" spans="1:5">
      <c r="A326" s="5"/>
      <c r="B326" s="5"/>
      <c r="C326" s="39"/>
      <c r="D326" s="39"/>
      <c r="E326" s="39"/>
    </row>
    <row r="327" spans="1:5">
      <c r="A327" s="25"/>
      <c r="B327" s="25"/>
      <c r="C327" s="39"/>
      <c r="D327" s="39"/>
      <c r="E327" s="39"/>
    </row>
    <row r="328" spans="1:5">
      <c r="A328" s="38"/>
      <c r="B328" s="25"/>
      <c r="C328" s="39"/>
      <c r="D328" s="39"/>
      <c r="E328" s="39"/>
    </row>
    <row r="329" spans="1:5">
      <c r="A329" s="38"/>
      <c r="B329" s="25"/>
      <c r="C329" s="39"/>
      <c r="D329" s="39"/>
      <c r="E329" s="39"/>
    </row>
    <row r="330" spans="1:5">
      <c r="A330" s="38"/>
      <c r="B330" s="25"/>
      <c r="C330" s="39"/>
      <c r="D330" s="39"/>
      <c r="E330" s="39"/>
    </row>
    <row r="331" spans="1:5">
      <c r="A331" s="38"/>
      <c r="B331" s="25"/>
      <c r="C331" s="39"/>
      <c r="D331" s="39"/>
      <c r="E331" s="39"/>
    </row>
    <row r="332" spans="1:5">
      <c r="A332" s="38"/>
      <c r="B332" s="25"/>
      <c r="C332" s="39"/>
      <c r="D332" s="39"/>
      <c r="E332" s="39"/>
    </row>
    <row r="333" spans="1:5">
      <c r="A333" s="38"/>
      <c r="B333" s="25"/>
      <c r="C333" s="39"/>
      <c r="D333" s="39"/>
      <c r="E333" s="39"/>
    </row>
    <row r="334" spans="1:5">
      <c r="A334" s="38"/>
      <c r="B334" s="25"/>
      <c r="C334" s="39"/>
      <c r="D334" s="39"/>
      <c r="E334" s="39"/>
    </row>
    <row r="335" spans="1:5">
      <c r="A335" s="38"/>
      <c r="B335" s="25"/>
      <c r="C335" s="39"/>
      <c r="D335" s="39"/>
      <c r="E335" s="39"/>
    </row>
    <row r="336" spans="1:5">
      <c r="A336" s="38"/>
      <c r="B336" s="25"/>
      <c r="C336" s="39"/>
      <c r="D336" s="39"/>
      <c r="E336" s="39"/>
    </row>
    <row r="337" spans="1:5">
      <c r="A337" s="38"/>
      <c r="B337" s="38"/>
      <c r="C337" s="39"/>
      <c r="D337" s="39"/>
      <c r="E337" s="39"/>
    </row>
    <row r="338" spans="1:5">
      <c r="A338" s="38"/>
      <c r="B338" s="38"/>
      <c r="C338" s="39"/>
      <c r="D338" s="39"/>
      <c r="E338" s="39"/>
    </row>
    <row r="339" spans="1:5">
      <c r="A339" s="25"/>
      <c r="B339" s="25"/>
      <c r="C339" s="39"/>
      <c r="D339" s="39"/>
      <c r="E339" s="39"/>
    </row>
    <row r="340" spans="1:5">
      <c r="A340" s="38"/>
      <c r="B340" s="38"/>
      <c r="C340" s="39"/>
      <c r="D340" s="39"/>
      <c r="E340" s="39"/>
    </row>
    <row r="341" spans="1:5">
      <c r="A341" s="25"/>
      <c r="B341" s="25"/>
      <c r="C341" s="39"/>
      <c r="D341" s="39"/>
      <c r="E341" s="39"/>
    </row>
    <row r="342" spans="1:5">
      <c r="A342" s="38"/>
      <c r="B342" s="40"/>
      <c r="C342" s="39"/>
      <c r="D342" s="39"/>
      <c r="E342" s="39"/>
    </row>
    <row r="343" spans="1:5">
      <c r="A343" s="25"/>
      <c r="B343" s="25"/>
      <c r="C343" s="39"/>
      <c r="D343" s="39"/>
      <c r="E343" s="39"/>
    </row>
    <row r="344" spans="1:5">
      <c r="A344" s="5"/>
      <c r="B344" s="5"/>
      <c r="C344" s="39"/>
      <c r="D344" s="39"/>
      <c r="E344" s="39"/>
    </row>
    <row r="345" spans="1:5">
      <c r="A345" s="25"/>
      <c r="B345" s="25"/>
      <c r="C345" s="39"/>
      <c r="D345" s="39"/>
      <c r="E345" s="39"/>
    </row>
    <row r="346" spans="1:5">
      <c r="A346" s="38"/>
      <c r="B346" s="38"/>
      <c r="C346" s="39"/>
      <c r="D346" s="39"/>
      <c r="E346" s="39"/>
    </row>
    <row r="347" spans="1:5">
      <c r="A347" s="38"/>
      <c r="B347" s="38"/>
      <c r="C347" s="39"/>
      <c r="D347" s="39"/>
      <c r="E347" s="39"/>
    </row>
    <row r="348" spans="1:5">
      <c r="A348" s="38"/>
      <c r="B348" s="38"/>
      <c r="C348" s="39"/>
      <c r="D348" s="39"/>
      <c r="E348" s="39"/>
    </row>
    <row r="349" spans="1:5">
      <c r="A349" s="38"/>
      <c r="B349" s="5"/>
      <c r="C349" s="39"/>
      <c r="D349" s="39"/>
      <c r="E349" s="39"/>
    </row>
    <row r="350" spans="1:5">
      <c r="A350" s="25"/>
      <c r="B350" s="25"/>
      <c r="C350" s="39"/>
      <c r="D350" s="39"/>
      <c r="E350" s="39"/>
    </row>
    <row r="351" spans="1:5">
      <c r="A351" s="25"/>
      <c r="B351" s="25"/>
      <c r="C351" s="39"/>
      <c r="D351" s="39"/>
      <c r="E351" s="39"/>
    </row>
    <row r="352" spans="1:5">
      <c r="A352" s="38"/>
      <c r="B352" s="25"/>
      <c r="C352" s="39"/>
      <c r="D352" s="39"/>
      <c r="E352" s="39"/>
    </row>
    <row r="353" spans="1:5">
      <c r="A353" s="38"/>
      <c r="B353" s="25"/>
      <c r="C353" s="39"/>
      <c r="D353" s="39"/>
      <c r="E353" s="39"/>
    </row>
    <row r="354" spans="1:5">
      <c r="A354" s="38"/>
      <c r="B354" s="25"/>
      <c r="C354" s="39"/>
      <c r="D354" s="39"/>
      <c r="E354" s="39"/>
    </row>
    <row r="355" spans="1:5">
      <c r="A355" s="38"/>
      <c r="B355" s="25"/>
      <c r="C355" s="39"/>
      <c r="D355" s="39"/>
      <c r="E355" s="39"/>
    </row>
    <row r="356" spans="1:5">
      <c r="A356" s="38"/>
      <c r="B356" s="25"/>
      <c r="C356" s="39"/>
      <c r="D356" s="39"/>
      <c r="E356" s="39"/>
    </row>
    <row r="357" spans="1:5">
      <c r="A357" s="2"/>
      <c r="B357" s="40"/>
      <c r="C357" s="39"/>
      <c r="D357" s="39"/>
      <c r="E357" s="39"/>
    </row>
    <row r="358" spans="1:5">
      <c r="A358" s="25"/>
      <c r="B358" s="25"/>
      <c r="C358" s="39"/>
      <c r="D358" s="39"/>
      <c r="E358" s="39"/>
    </row>
    <row r="359" spans="1:5">
      <c r="A359" s="5"/>
      <c r="B359" s="5"/>
      <c r="C359" s="39"/>
      <c r="D359" s="39"/>
      <c r="E359" s="39"/>
    </row>
    <row r="360" spans="1:5">
      <c r="A360" s="25"/>
      <c r="B360" s="37"/>
      <c r="C360" s="39"/>
      <c r="D360" s="39"/>
      <c r="E360" s="39"/>
    </row>
    <row r="361" spans="1:5">
      <c r="A361" s="25"/>
      <c r="B361" s="37"/>
      <c r="C361" s="39"/>
      <c r="D361" s="39"/>
      <c r="E361" s="39"/>
    </row>
    <row r="362" spans="1:5">
      <c r="A362" s="25"/>
      <c r="B362" s="37"/>
      <c r="C362" s="39"/>
      <c r="D362" s="39"/>
      <c r="E362" s="39"/>
    </row>
    <row r="363" spans="1:5">
      <c r="A363" s="5"/>
      <c r="B363" s="5"/>
      <c r="C363" s="5"/>
      <c r="D363" s="5"/>
      <c r="E363" s="5"/>
    </row>
    <row r="364" spans="1:5">
      <c r="A364" s="5"/>
      <c r="B364" s="5"/>
      <c r="C364" s="5"/>
      <c r="D364" s="5"/>
      <c r="E364" s="5"/>
    </row>
    <row r="365" spans="1:5" ht="18.75">
      <c r="A365" s="36"/>
      <c r="B365" s="36"/>
      <c r="C365" s="5"/>
      <c r="D365" s="5"/>
      <c r="E365" s="5"/>
    </row>
    <row r="366" spans="1:5">
      <c r="A366" s="25"/>
      <c r="B366" s="25"/>
      <c r="C366" s="5"/>
      <c r="D366" s="5"/>
      <c r="E366" s="5"/>
    </row>
    <row r="367" spans="1:5">
      <c r="A367" s="25"/>
      <c r="B367" s="37"/>
      <c r="C367" s="5"/>
      <c r="D367" s="5"/>
      <c r="E367" s="5"/>
    </row>
    <row r="368" spans="1:5">
      <c r="A368" s="5"/>
      <c r="B368" s="5"/>
      <c r="C368" s="5"/>
      <c r="D368" s="5"/>
      <c r="E368" s="5"/>
    </row>
    <row r="369" spans="1:5">
      <c r="A369" s="2"/>
      <c r="B369" s="7"/>
      <c r="C369" s="7"/>
      <c r="D369" s="7"/>
      <c r="E369" s="7"/>
    </row>
    <row r="370" spans="1:5">
      <c r="A370" s="25"/>
      <c r="B370" s="25"/>
      <c r="C370" s="25"/>
      <c r="D370" s="5"/>
      <c r="E370" s="5"/>
    </row>
    <row r="371" spans="1:5">
      <c r="A371" s="38"/>
      <c r="B371" s="25"/>
      <c r="C371" s="25"/>
      <c r="D371" s="51"/>
      <c r="E371" s="51"/>
    </row>
    <row r="372" spans="1:5">
      <c r="A372" s="38"/>
      <c r="B372" s="25"/>
      <c r="C372" s="25"/>
      <c r="D372" s="51"/>
      <c r="E372" s="51"/>
    </row>
    <row r="373" spans="1:5">
      <c r="A373" s="38"/>
      <c r="B373" s="38"/>
      <c r="C373" s="38"/>
      <c r="D373" s="51"/>
      <c r="E373" s="51"/>
    </row>
    <row r="374" spans="1:5">
      <c r="A374" s="38"/>
      <c r="B374" s="38"/>
      <c r="C374" s="38"/>
      <c r="D374" s="51"/>
      <c r="E374" s="51"/>
    </row>
    <row r="375" spans="1:5">
      <c r="A375" s="38"/>
      <c r="B375" s="2"/>
      <c r="C375" s="2"/>
      <c r="D375" s="51"/>
      <c r="E375" s="51"/>
    </row>
    <row r="376" spans="1:5">
      <c r="A376" s="38"/>
      <c r="B376" s="2"/>
      <c r="C376" s="2"/>
      <c r="D376" s="51"/>
      <c r="E376" s="51"/>
    </row>
    <row r="377" spans="1:5">
      <c r="A377" s="25"/>
      <c r="B377" s="25"/>
      <c r="C377" s="25"/>
      <c r="D377" s="51"/>
      <c r="E377" s="51"/>
    </row>
    <row r="378" spans="1:5">
      <c r="A378" s="38"/>
      <c r="B378" s="25"/>
      <c r="C378" s="25"/>
      <c r="D378" s="51"/>
      <c r="E378" s="51"/>
    </row>
    <row r="379" spans="1:5">
      <c r="A379" s="38"/>
      <c r="B379" s="25"/>
      <c r="C379" s="25"/>
      <c r="D379" s="51"/>
      <c r="E379" s="51"/>
    </row>
    <row r="380" spans="1:5">
      <c r="A380" s="38"/>
      <c r="B380" s="25"/>
      <c r="C380" s="25"/>
      <c r="D380" s="51"/>
      <c r="E380" s="51"/>
    </row>
    <row r="381" spans="1:5">
      <c r="A381" s="38"/>
      <c r="B381" s="25"/>
      <c r="C381" s="25"/>
      <c r="D381" s="51"/>
      <c r="E381" s="51"/>
    </row>
    <row r="382" spans="1:5">
      <c r="A382" s="38"/>
      <c r="B382" s="25"/>
      <c r="C382" s="25"/>
      <c r="D382" s="51"/>
      <c r="E382" s="51"/>
    </row>
    <row r="383" spans="1:5">
      <c r="A383" s="38"/>
      <c r="B383" s="25"/>
      <c r="C383" s="25"/>
      <c r="D383" s="51"/>
      <c r="E383" s="51"/>
    </row>
    <row r="384" spans="1:5">
      <c r="A384" s="38"/>
      <c r="B384" s="25"/>
      <c r="C384" s="25"/>
      <c r="D384" s="51"/>
      <c r="E384" s="51"/>
    </row>
    <row r="385" spans="1:5">
      <c r="A385" s="38"/>
      <c r="B385" s="25"/>
      <c r="C385" s="25"/>
      <c r="D385" s="51"/>
      <c r="E385" s="51"/>
    </row>
    <row r="386" spans="1:5">
      <c r="A386" s="38"/>
      <c r="B386" s="25"/>
      <c r="C386" s="25"/>
      <c r="D386" s="51"/>
      <c r="E386" s="51"/>
    </row>
    <row r="387" spans="1:5">
      <c r="A387" s="38"/>
      <c r="B387" s="25"/>
      <c r="C387" s="25"/>
      <c r="D387" s="51"/>
      <c r="E387" s="51"/>
    </row>
    <row r="388" spans="1:5">
      <c r="A388" s="38"/>
      <c r="B388" s="38"/>
      <c r="C388" s="38"/>
      <c r="D388" s="51"/>
      <c r="E388" s="51"/>
    </row>
    <row r="389" spans="1:5">
      <c r="A389" s="38"/>
      <c r="B389" s="38"/>
      <c r="C389" s="38"/>
      <c r="D389" s="51"/>
      <c r="E389" s="51"/>
    </row>
    <row r="390" spans="1:5">
      <c r="A390" s="25"/>
      <c r="B390" s="25"/>
      <c r="C390" s="25"/>
      <c r="D390" s="51"/>
      <c r="E390" s="51"/>
    </row>
    <row r="391" spans="1:5">
      <c r="A391" s="5"/>
      <c r="B391" s="25"/>
      <c r="C391" s="25"/>
      <c r="D391" s="51"/>
      <c r="E391" s="51"/>
    </row>
    <row r="392" spans="1:5">
      <c r="A392" s="38"/>
      <c r="B392" s="38"/>
      <c r="C392" s="38"/>
      <c r="D392" s="51"/>
      <c r="E392" s="51"/>
    </row>
    <row r="393" spans="1:5">
      <c r="A393" s="25"/>
      <c r="B393" s="25"/>
      <c r="C393" s="25"/>
      <c r="D393" s="51"/>
      <c r="E393" s="51"/>
    </row>
    <row r="394" spans="1:5">
      <c r="A394" s="38"/>
      <c r="B394" s="40"/>
      <c r="C394" s="40"/>
      <c r="D394" s="51"/>
      <c r="E394" s="51"/>
    </row>
    <row r="395" spans="1:5">
      <c r="A395" s="25"/>
      <c r="B395" s="25"/>
      <c r="C395" s="25"/>
      <c r="D395" s="51"/>
      <c r="E395" s="51"/>
    </row>
    <row r="396" spans="1:5">
      <c r="A396" s="25"/>
      <c r="B396" s="25"/>
      <c r="C396" s="25"/>
      <c r="D396" s="51"/>
      <c r="E396" s="51"/>
    </row>
    <row r="397" spans="1:5">
      <c r="A397" s="25"/>
      <c r="B397" s="25"/>
      <c r="C397" s="25"/>
      <c r="D397" s="51"/>
      <c r="E397" s="51"/>
    </row>
    <row r="398" spans="1:5">
      <c r="A398" s="25"/>
      <c r="B398" s="37"/>
      <c r="C398" s="37"/>
      <c r="D398" s="51"/>
      <c r="E398" s="51"/>
    </row>
    <row r="399" spans="1:5">
      <c r="A399" s="25"/>
      <c r="B399" s="37"/>
      <c r="C399" s="37"/>
      <c r="D399" s="51"/>
      <c r="E399" s="51"/>
    </row>
    <row r="400" spans="1:5">
      <c r="A400" s="25"/>
      <c r="B400" s="37"/>
      <c r="C400" s="37"/>
      <c r="D400" s="51"/>
      <c r="E400" s="51"/>
    </row>
    <row r="401" spans="1:5">
      <c r="A401" s="25"/>
      <c r="B401" s="37"/>
      <c r="C401" s="37"/>
      <c r="D401" s="51"/>
      <c r="E401" s="51"/>
    </row>
    <row r="402" spans="1:5">
      <c r="A402" s="25"/>
      <c r="B402" s="37"/>
      <c r="C402" s="37"/>
      <c r="D402" s="51"/>
      <c r="E402" s="51"/>
    </row>
    <row r="403" spans="1:5">
      <c r="A403" s="5"/>
      <c r="B403" s="37"/>
      <c r="C403" s="37"/>
      <c r="D403" s="51"/>
      <c r="E403" s="51"/>
    </row>
    <row r="404" spans="1:5">
      <c r="A404" s="5"/>
      <c r="B404" s="51"/>
      <c r="C404" s="37"/>
      <c r="D404" s="51"/>
      <c r="E404" s="51"/>
    </row>
    <row r="405" spans="1:5">
      <c r="A405" s="5"/>
      <c r="B405" s="37"/>
      <c r="C405" s="37"/>
      <c r="D405" s="51"/>
      <c r="E405" s="51"/>
    </row>
    <row r="406" spans="1:5">
      <c r="A406" s="5"/>
      <c r="B406" s="37"/>
      <c r="C406" s="37"/>
      <c r="D406" s="51"/>
      <c r="E406" s="51"/>
    </row>
    <row r="407" spans="1:5">
      <c r="A407" s="5"/>
      <c r="B407" s="37"/>
      <c r="C407" s="37"/>
      <c r="D407" s="51"/>
      <c r="E407" s="51"/>
    </row>
    <row r="408" spans="1:5">
      <c r="A408" s="5"/>
      <c r="B408" s="37"/>
      <c r="C408" s="37"/>
      <c r="D408" s="51"/>
      <c r="E408" s="51"/>
    </row>
    <row r="409" spans="1:5">
      <c r="A409" s="25"/>
      <c r="B409" s="37"/>
      <c r="C409" s="37"/>
      <c r="D409" s="51"/>
      <c r="E409" s="51"/>
    </row>
    <row r="410" spans="1:5">
      <c r="A410" s="5"/>
      <c r="B410" s="37"/>
      <c r="C410" s="37"/>
      <c r="D410" s="51"/>
      <c r="E410" s="51"/>
    </row>
    <row r="411" spans="1:5">
      <c r="A411" s="5"/>
      <c r="B411" s="37"/>
      <c r="C411" s="37"/>
      <c r="D411" s="51"/>
      <c r="E411" s="51"/>
    </row>
    <row r="412" spans="1:5">
      <c r="A412" s="25"/>
      <c r="B412" s="37"/>
      <c r="C412" s="37"/>
      <c r="D412" s="51"/>
      <c r="E412" s="51"/>
    </row>
    <row r="413" spans="1:5">
      <c r="A413" s="25"/>
      <c r="B413" s="37"/>
      <c r="C413" s="37"/>
      <c r="D413" s="51"/>
      <c r="E413" s="51"/>
    </row>
    <row r="414" spans="1:5">
      <c r="A414" s="5"/>
      <c r="B414" s="37"/>
      <c r="C414" s="37"/>
      <c r="D414" s="51"/>
      <c r="E414" s="51"/>
    </row>
    <row r="415" spans="1:5">
      <c r="A415" s="5"/>
      <c r="B415" s="37"/>
      <c r="C415" s="37"/>
      <c r="D415" s="51"/>
      <c r="E415" s="51"/>
    </row>
    <row r="416" spans="1:5">
      <c r="A416" s="5"/>
      <c r="B416" s="37"/>
      <c r="C416" s="37"/>
      <c r="D416" s="51"/>
      <c r="E416" s="51"/>
    </row>
    <row r="417" spans="1:5">
      <c r="A417" s="5"/>
      <c r="B417" s="37"/>
      <c r="C417" s="37"/>
      <c r="D417" s="51"/>
      <c r="E417" s="51"/>
    </row>
    <row r="418" spans="1:5">
      <c r="A418" s="5"/>
      <c r="B418" s="37"/>
      <c r="C418" s="37"/>
      <c r="D418" s="51"/>
      <c r="E418" s="51"/>
    </row>
    <row r="419" spans="1:5">
      <c r="A419" s="5"/>
      <c r="B419" s="37"/>
      <c r="C419" s="37"/>
      <c r="D419" s="51"/>
      <c r="E419" s="51"/>
    </row>
    <row r="420" spans="1:5">
      <c r="A420" s="5"/>
      <c r="B420" s="37"/>
      <c r="C420" s="37"/>
      <c r="D420" s="51"/>
      <c r="E420" s="51"/>
    </row>
    <row r="421" spans="1:5">
      <c r="A421" s="5"/>
      <c r="B421" s="37"/>
      <c r="C421" s="37"/>
      <c r="D421" s="51"/>
      <c r="E421" s="51"/>
    </row>
    <row r="422" spans="1:5">
      <c r="A422" s="25"/>
      <c r="B422" s="37"/>
      <c r="C422" s="37"/>
      <c r="D422" s="51"/>
      <c r="E422" s="51"/>
    </row>
    <row r="423" spans="1:5">
      <c r="A423" s="25"/>
      <c r="B423" s="37"/>
      <c r="C423" s="37"/>
      <c r="D423" s="51"/>
      <c r="E423" s="51"/>
    </row>
    <row r="424" spans="1:5">
      <c r="A424" s="25"/>
      <c r="B424" s="37"/>
      <c r="C424" s="37"/>
      <c r="D424" s="51"/>
      <c r="E424" s="51"/>
    </row>
    <row r="425" spans="1:5">
      <c r="A425" s="25"/>
      <c r="B425" s="37"/>
      <c r="C425" s="37"/>
      <c r="D425" s="51"/>
      <c r="E425" s="51"/>
    </row>
    <row r="426" spans="1:5">
      <c r="A426" s="25"/>
      <c r="B426" s="37"/>
      <c r="C426" s="37"/>
      <c r="D426" s="52"/>
      <c r="E426" s="52"/>
    </row>
    <row r="427" spans="1:5">
      <c r="A427" s="5"/>
      <c r="B427" s="5"/>
      <c r="C427" s="5"/>
      <c r="D427" s="5"/>
      <c r="E427" s="5"/>
    </row>
    <row r="428" spans="1:5" ht="18.75">
      <c r="A428" s="35"/>
      <c r="B428" s="5"/>
      <c r="C428" s="5"/>
      <c r="D428" s="5"/>
      <c r="E428" s="5"/>
    </row>
    <row r="429" spans="1:5">
      <c r="A429" s="25"/>
      <c r="B429" s="5"/>
      <c r="C429" s="5"/>
      <c r="D429" s="5"/>
      <c r="E429" s="5"/>
    </row>
    <row r="430" spans="1:5">
      <c r="A430" s="5"/>
      <c r="B430" s="5"/>
      <c r="C430" s="5"/>
      <c r="D430" s="5"/>
      <c r="E430" s="5"/>
    </row>
    <row r="431" spans="1:5">
      <c r="A431" s="5"/>
      <c r="B431" s="5"/>
      <c r="C431" s="5"/>
      <c r="D431" s="5"/>
      <c r="E431" s="5"/>
    </row>
    <row r="432" spans="1:5">
      <c r="A432" s="2"/>
      <c r="B432" s="7"/>
      <c r="C432" s="7"/>
      <c r="D432" s="7"/>
      <c r="E432" s="7"/>
    </row>
    <row r="433" spans="1:5">
      <c r="A433" s="5"/>
      <c r="B433" s="5"/>
      <c r="C433" s="5"/>
      <c r="D433" s="5"/>
      <c r="E433" s="5"/>
    </row>
    <row r="434" spans="1:5">
      <c r="A434" s="25"/>
      <c r="B434" s="5"/>
      <c r="C434" s="5"/>
      <c r="D434" s="5"/>
      <c r="E434" s="5"/>
    </row>
    <row r="435" spans="1:5">
      <c r="A435" s="5"/>
      <c r="B435" s="5"/>
      <c r="C435" s="5"/>
      <c r="D435" s="5"/>
      <c r="E435" s="5"/>
    </row>
    <row r="436" spans="1:5">
      <c r="A436" s="5"/>
      <c r="B436" s="5"/>
      <c r="C436" s="5"/>
      <c r="D436" s="5"/>
      <c r="E436" s="5"/>
    </row>
    <row r="437" spans="1:5">
      <c r="A437" s="5"/>
      <c r="B437" s="5"/>
      <c r="C437" s="5"/>
      <c r="D437" s="5"/>
      <c r="E437" s="5"/>
    </row>
    <row r="438" spans="1:5">
      <c r="A438" s="5"/>
      <c r="B438" s="5"/>
      <c r="C438" s="5"/>
      <c r="D438" s="5"/>
      <c r="E438" s="5"/>
    </row>
    <row r="439" spans="1:5">
      <c r="A439" s="48"/>
      <c r="B439" s="5"/>
      <c r="C439" s="5"/>
      <c r="D439" s="5"/>
      <c r="E439" s="5"/>
    </row>
    <row r="440" spans="1:5">
      <c r="A440" s="48"/>
      <c r="B440" s="5"/>
      <c r="C440" s="5"/>
      <c r="D440" s="5"/>
      <c r="E440" s="5"/>
    </row>
    <row r="441" spans="1:5">
      <c r="A441" s="25"/>
      <c r="B441" s="5"/>
      <c r="C441" s="5"/>
      <c r="D441" s="5"/>
      <c r="E441" s="5"/>
    </row>
    <row r="442" spans="1:5">
      <c r="A442" s="5"/>
      <c r="B442" s="5"/>
      <c r="C442" s="52"/>
      <c r="D442" s="52"/>
      <c r="E442" s="52"/>
    </row>
    <row r="443" spans="1:5">
      <c r="A443" s="5"/>
      <c r="B443" s="5"/>
      <c r="C443" s="5"/>
      <c r="D443" s="5"/>
      <c r="E443" s="5"/>
    </row>
    <row r="444" spans="1:5">
      <c r="A444" s="25"/>
      <c r="B444" s="5"/>
      <c r="C444" s="5"/>
      <c r="D444" s="5"/>
      <c r="E444" s="5"/>
    </row>
    <row r="445" spans="1:5">
      <c r="A445" s="5"/>
      <c r="B445" s="53"/>
      <c r="C445" s="5"/>
      <c r="D445" s="5"/>
      <c r="E445" s="5"/>
    </row>
    <row r="446" spans="1:5">
      <c r="A446" s="25"/>
      <c r="B446" s="5"/>
      <c r="C446" s="5"/>
      <c r="D446" s="5"/>
      <c r="E446" s="5"/>
    </row>
    <row r="447" spans="1:5">
      <c r="A447" s="5"/>
      <c r="B447" s="5"/>
      <c r="C447" s="5"/>
      <c r="D447" s="5"/>
      <c r="E447" s="5"/>
    </row>
    <row r="448" spans="1:5">
      <c r="A448" s="5"/>
      <c r="B448" s="5"/>
      <c r="C448" s="5"/>
      <c r="D448" s="5"/>
      <c r="E448" s="5"/>
    </row>
    <row r="449" spans="1:5" s="56" customFormat="1" ht="18.75">
      <c r="A449" s="54"/>
      <c r="B449" s="55"/>
      <c r="C449" s="55"/>
      <c r="D449" s="55"/>
      <c r="E449" s="55"/>
    </row>
    <row r="450" spans="1:5" s="56" customFormat="1">
      <c r="A450" s="55"/>
      <c r="B450" s="55"/>
      <c r="C450" s="55"/>
      <c r="D450" s="57"/>
      <c r="E450" s="55"/>
    </row>
    <row r="451" spans="1:5" s="56" customFormat="1">
      <c r="A451" s="55"/>
      <c r="B451" s="58"/>
      <c r="C451" s="58"/>
      <c r="D451" s="59"/>
      <c r="E451" s="58"/>
    </row>
    <row r="452" spans="1:5" s="56" customFormat="1">
      <c r="A452" s="55"/>
      <c r="B452" s="41"/>
      <c r="C452" s="41"/>
      <c r="D452" s="41"/>
      <c r="E452" s="41"/>
    </row>
    <row r="453" spans="1:5" s="56" customFormat="1">
      <c r="A453" s="60"/>
      <c r="B453" s="57"/>
      <c r="C453" s="57"/>
      <c r="D453" s="57"/>
      <c r="E453" s="57"/>
    </row>
    <row r="454" spans="1:5" s="56" customFormat="1">
      <c r="A454" s="31"/>
      <c r="B454" s="55"/>
      <c r="C454" s="55"/>
      <c r="D454" s="55"/>
      <c r="E454" s="55"/>
    </row>
    <row r="455" spans="1:5" s="56" customFormat="1">
      <c r="A455" s="30"/>
      <c r="B455" s="55"/>
      <c r="C455" s="61"/>
      <c r="D455" s="61"/>
      <c r="E455" s="61"/>
    </row>
    <row r="456" spans="1:5" s="56" customFormat="1">
      <c r="A456" s="30"/>
      <c r="B456" s="62"/>
      <c r="C456" s="61"/>
      <c r="D456" s="61"/>
      <c r="E456" s="61"/>
    </row>
    <row r="457" spans="1:5" s="56" customFormat="1">
      <c r="A457" s="30"/>
      <c r="B457" s="63"/>
      <c r="C457" s="61"/>
      <c r="D457" s="61"/>
      <c r="E457" s="61"/>
    </row>
    <row r="458" spans="1:5" s="56" customFormat="1">
      <c r="A458" s="29"/>
      <c r="B458" s="60"/>
      <c r="C458" s="61"/>
      <c r="D458" s="61"/>
      <c r="E458" s="61"/>
    </row>
    <row r="459" spans="1:5" s="56" customFormat="1">
      <c r="A459" s="28"/>
      <c r="C459" s="61"/>
      <c r="D459" s="61"/>
      <c r="E459" s="61"/>
    </row>
    <row r="460" spans="1:5" s="56" customFormat="1">
      <c r="A460" s="31"/>
      <c r="B460" s="55"/>
      <c r="C460" s="61"/>
      <c r="D460" s="61"/>
      <c r="E460" s="61"/>
    </row>
    <row r="461" spans="1:5" s="56" customFormat="1">
      <c r="A461" s="64"/>
      <c r="B461" s="65"/>
      <c r="C461" s="61"/>
      <c r="D461" s="61"/>
      <c r="E461" s="61"/>
    </row>
    <row r="462" spans="1:5" s="56" customFormat="1">
      <c r="A462" s="64"/>
      <c r="B462" s="65"/>
      <c r="C462" s="61"/>
      <c r="D462" s="61"/>
      <c r="E462" s="61"/>
    </row>
    <row r="463" spans="1:5" s="56" customFormat="1">
      <c r="A463" s="64"/>
      <c r="B463" s="65"/>
      <c r="C463" s="61"/>
      <c r="D463" s="61"/>
      <c r="E463" s="61"/>
    </row>
    <row r="464" spans="1:5" s="56" customFormat="1">
      <c r="A464" s="64"/>
      <c r="B464" s="65"/>
      <c r="C464" s="61"/>
      <c r="D464" s="61"/>
      <c r="E464" s="61"/>
    </row>
    <row r="465" spans="1:5" s="56" customFormat="1">
      <c r="A465" s="64"/>
      <c r="B465" s="65"/>
      <c r="C465" s="61"/>
      <c r="D465" s="61"/>
      <c r="E465" s="61"/>
    </row>
    <row r="466" spans="1:5" s="56" customFormat="1">
      <c r="A466" s="34"/>
      <c r="B466" s="65"/>
      <c r="C466" s="61"/>
      <c r="D466" s="61"/>
      <c r="E466" s="61"/>
    </row>
    <row r="467" spans="1:5" s="56" customFormat="1">
      <c r="A467" s="64"/>
      <c r="B467" s="65"/>
      <c r="C467" s="61"/>
      <c r="D467" s="61"/>
      <c r="E467" s="61"/>
    </row>
    <row r="468" spans="1:5" s="56" customFormat="1">
      <c r="A468" s="64"/>
      <c r="B468" s="65"/>
      <c r="C468" s="61"/>
      <c r="D468" s="61"/>
      <c r="E468" s="61"/>
    </row>
    <row r="469" spans="1:5" s="56" customFormat="1">
      <c r="A469" s="64"/>
      <c r="B469" s="65"/>
      <c r="C469" s="61"/>
      <c r="D469" s="61"/>
      <c r="E469" s="61"/>
    </row>
    <row r="470" spans="1:5" s="56" customFormat="1">
      <c r="A470" s="64"/>
      <c r="B470" s="65"/>
      <c r="C470" s="61"/>
      <c r="D470" s="61"/>
      <c r="E470" s="61"/>
    </row>
    <row r="471" spans="1:5" s="56" customFormat="1">
      <c r="A471" s="64"/>
      <c r="B471" s="66"/>
      <c r="C471" s="61"/>
      <c r="D471" s="61"/>
      <c r="E471" s="61"/>
    </row>
    <row r="472" spans="1:5" s="56" customFormat="1">
      <c r="A472" s="31"/>
      <c r="B472" s="65"/>
      <c r="C472" s="61"/>
      <c r="D472" s="61"/>
      <c r="E472" s="61"/>
    </row>
    <row r="473" spans="1:5" s="56" customFormat="1">
      <c r="A473" s="31"/>
      <c r="B473" s="65"/>
      <c r="C473" s="61"/>
      <c r="D473" s="61"/>
      <c r="E473" s="61"/>
    </row>
    <row r="474" spans="1:5" s="56" customFormat="1">
      <c r="A474" s="31"/>
      <c r="B474" s="65"/>
      <c r="C474" s="61"/>
      <c r="D474" s="61"/>
      <c r="E474" s="61"/>
    </row>
    <row r="475" spans="1:5" s="56" customFormat="1">
      <c r="A475" s="31"/>
      <c r="B475" s="65"/>
      <c r="C475" s="61"/>
      <c r="D475" s="61"/>
      <c r="E475" s="61"/>
    </row>
    <row r="476" spans="1:5" s="56" customFormat="1">
      <c r="A476" s="30"/>
      <c r="B476" s="65"/>
      <c r="C476" s="61"/>
      <c r="D476" s="61"/>
      <c r="E476" s="61"/>
    </row>
    <row r="477" spans="1:5" s="56" customFormat="1">
      <c r="A477" s="30"/>
      <c r="B477" s="65"/>
      <c r="C477" s="61"/>
      <c r="D477" s="61"/>
      <c r="E477" s="61"/>
    </row>
    <row r="478" spans="1:5" s="56" customFormat="1">
      <c r="A478" s="31"/>
      <c r="B478" s="65"/>
      <c r="C478" s="61"/>
      <c r="D478" s="61"/>
      <c r="E478" s="61"/>
    </row>
    <row r="479" spans="1:5" s="56" customFormat="1">
      <c r="A479" s="33"/>
      <c r="B479" s="65"/>
      <c r="C479" s="67"/>
      <c r="D479" s="67"/>
      <c r="E479" s="67"/>
    </row>
    <row r="480" spans="1:5" s="56" customFormat="1">
      <c r="A480" s="30"/>
      <c r="B480" s="68"/>
      <c r="C480" s="61"/>
      <c r="D480" s="61"/>
      <c r="E480" s="61"/>
    </row>
    <row r="481" spans="1:5" s="56" customFormat="1" ht="13.9" customHeight="1">
      <c r="A481" s="29"/>
      <c r="B481" s="68"/>
      <c r="C481" s="61"/>
      <c r="D481" s="61"/>
      <c r="E481" s="61"/>
    </row>
    <row r="482" spans="1:5" s="71" customFormat="1">
      <c r="A482" s="69"/>
      <c r="B482" s="70"/>
      <c r="C482" s="61"/>
      <c r="D482" s="61"/>
      <c r="E482" s="61"/>
    </row>
    <row r="483" spans="1:5" s="56" customFormat="1">
      <c r="A483" s="29"/>
      <c r="B483" s="62"/>
      <c r="C483" s="61"/>
      <c r="D483" s="61"/>
      <c r="E483" s="61"/>
    </row>
    <row r="484" spans="1:5" s="56" customFormat="1">
      <c r="A484" s="30"/>
      <c r="B484" s="62"/>
      <c r="C484" s="61"/>
      <c r="D484" s="61"/>
      <c r="E484" s="61"/>
    </row>
    <row r="485" spans="1:5" s="56" customFormat="1">
      <c r="A485" s="30"/>
      <c r="B485" s="72"/>
      <c r="C485" s="61"/>
      <c r="D485" s="61"/>
      <c r="E485" s="61"/>
    </row>
    <row r="486" spans="1:5" s="56" customFormat="1">
      <c r="A486" s="30"/>
      <c r="B486" s="72"/>
      <c r="C486" s="61"/>
      <c r="D486" s="61"/>
      <c r="E486" s="61"/>
    </row>
    <row r="487" spans="1:5" s="56" customFormat="1">
      <c r="A487" s="30"/>
      <c r="B487" s="72"/>
      <c r="C487" s="61"/>
      <c r="D487" s="61"/>
      <c r="E487" s="61"/>
    </row>
    <row r="488" spans="1:5" s="56" customFormat="1">
      <c r="A488" s="31"/>
      <c r="C488" s="61"/>
      <c r="D488" s="61"/>
      <c r="E488" s="61"/>
    </row>
    <row r="489" spans="1:5" s="71" customFormat="1">
      <c r="A489" s="73"/>
      <c r="B489" s="74"/>
      <c r="C489" s="61"/>
      <c r="D489" s="61"/>
      <c r="E489" s="61"/>
    </row>
    <row r="490" spans="1:5" s="56" customFormat="1">
      <c r="A490" s="30"/>
      <c r="B490" s="55"/>
      <c r="C490" s="61"/>
      <c r="D490" s="61"/>
      <c r="E490" s="61"/>
    </row>
    <row r="491" spans="1:5" s="56" customFormat="1">
      <c r="A491" s="33"/>
      <c r="B491" s="55"/>
      <c r="C491" s="61"/>
      <c r="D491" s="61"/>
      <c r="E491" s="61"/>
    </row>
    <row r="492" spans="1:5" s="56" customFormat="1">
      <c r="A492" s="33"/>
      <c r="B492" s="55"/>
      <c r="C492" s="61"/>
      <c r="D492" s="61"/>
      <c r="E492" s="61"/>
    </row>
    <row r="493" spans="1:5" s="56" customFormat="1">
      <c r="A493" s="33"/>
      <c r="B493" s="55"/>
      <c r="C493" s="61"/>
      <c r="D493" s="61"/>
      <c r="E493" s="61"/>
    </row>
    <row r="494" spans="1:5" s="56" customFormat="1">
      <c r="A494" s="30"/>
      <c r="B494" s="55"/>
      <c r="C494" s="61"/>
      <c r="D494" s="61"/>
      <c r="E494" s="61"/>
    </row>
    <row r="495" spans="1:5" s="71" customFormat="1">
      <c r="A495" s="69"/>
      <c r="B495" s="74"/>
      <c r="C495" s="61"/>
      <c r="D495" s="61"/>
      <c r="E495" s="61"/>
    </row>
    <row r="496" spans="1:5" s="56" customFormat="1">
      <c r="A496" s="30"/>
      <c r="B496" s="75"/>
      <c r="C496" s="61"/>
      <c r="D496" s="61"/>
      <c r="E496" s="61"/>
    </row>
    <row r="497" spans="1:5" s="56" customFormat="1">
      <c r="A497" s="33"/>
      <c r="B497" s="75"/>
      <c r="C497" s="61"/>
      <c r="D497" s="61"/>
      <c r="E497" s="61"/>
    </row>
    <row r="498" spans="1:5" s="56" customFormat="1">
      <c r="A498" s="29"/>
      <c r="B498" s="68"/>
      <c r="C498" s="61"/>
      <c r="D498" s="61"/>
      <c r="E498" s="61"/>
    </row>
    <row r="499" spans="1:5" s="71" customFormat="1">
      <c r="A499" s="73"/>
      <c r="B499" s="74"/>
      <c r="C499" s="61"/>
      <c r="D499" s="61"/>
      <c r="E499" s="61"/>
    </row>
    <row r="500" spans="1:5" s="56" customFormat="1">
      <c r="A500" s="31"/>
      <c r="B500" s="55"/>
      <c r="C500" s="61"/>
      <c r="D500" s="61"/>
      <c r="E500" s="61"/>
    </row>
    <row r="501" spans="1:5" s="71" customFormat="1">
      <c r="A501" s="73"/>
      <c r="B501" s="74"/>
      <c r="C501" s="61"/>
      <c r="D501" s="61"/>
      <c r="E501" s="61"/>
    </row>
    <row r="502" spans="1:5" s="56" customFormat="1">
      <c r="A502" s="31"/>
      <c r="B502" s="68"/>
      <c r="C502" s="61"/>
      <c r="D502" s="61"/>
      <c r="E502" s="61"/>
    </row>
    <row r="503" spans="1:5" s="56" customFormat="1">
      <c r="A503" s="31"/>
      <c r="B503" s="68"/>
      <c r="C503" s="61"/>
      <c r="D503" s="61"/>
      <c r="E503" s="61"/>
    </row>
    <row r="504" spans="1:5" s="56" customFormat="1">
      <c r="A504" s="31"/>
      <c r="B504" s="68"/>
      <c r="C504" s="61"/>
      <c r="D504" s="61"/>
      <c r="E504" s="61"/>
    </row>
    <row r="505" spans="1:5">
      <c r="A505" s="5"/>
      <c r="B505" s="5"/>
      <c r="C505" s="5"/>
      <c r="D505" s="5"/>
      <c r="E505" s="5"/>
    </row>
    <row r="506" spans="1:5">
      <c r="A506" s="5"/>
      <c r="B506" s="5"/>
      <c r="C506" s="5"/>
      <c r="D506" s="5"/>
      <c r="E506" s="5"/>
    </row>
    <row r="507" spans="1:5">
      <c r="A507" s="5"/>
      <c r="B507" s="5"/>
      <c r="C507" s="5"/>
      <c r="D507" s="5"/>
      <c r="E507" s="5"/>
    </row>
    <row r="508" spans="1:5" ht="18.75">
      <c r="A508" s="36"/>
      <c r="B508" s="5"/>
      <c r="C508" s="5"/>
      <c r="D508" s="5"/>
      <c r="E508" s="5"/>
    </row>
    <row r="509" spans="1:5">
      <c r="A509" s="25"/>
      <c r="B509" s="5"/>
      <c r="C509" s="5"/>
      <c r="D509" s="5"/>
      <c r="E509" s="5"/>
    </row>
    <row r="510" spans="1:5">
      <c r="A510" s="76"/>
      <c r="B510" s="5"/>
      <c r="C510" s="5"/>
      <c r="D510" s="46"/>
      <c r="E510" s="46"/>
    </row>
    <row r="511" spans="1:5">
      <c r="A511" s="5"/>
      <c r="B511" s="5"/>
      <c r="C511" s="5"/>
      <c r="D511" s="5"/>
      <c r="E511" s="5"/>
    </row>
    <row r="512" spans="1:5">
      <c r="A512" s="2"/>
      <c r="B512" s="2"/>
      <c r="C512" s="7"/>
      <c r="D512" s="7"/>
      <c r="E512" s="7"/>
    </row>
    <row r="513" spans="1:5">
      <c r="A513" s="25"/>
      <c r="B513" s="5"/>
      <c r="C513" s="5"/>
      <c r="D513" s="5"/>
      <c r="E513" s="5"/>
    </row>
    <row r="514" spans="1:5">
      <c r="A514" s="38"/>
      <c r="B514" s="5"/>
      <c r="C514" s="5"/>
      <c r="D514" s="39"/>
      <c r="E514" s="39"/>
    </row>
    <row r="515" spans="1:5">
      <c r="A515" s="38"/>
      <c r="B515" s="5"/>
      <c r="C515" s="5"/>
      <c r="D515" s="39"/>
      <c r="E515" s="39"/>
    </row>
    <row r="516" spans="1:5">
      <c r="A516" s="77"/>
      <c r="B516" s="5"/>
      <c r="C516" s="5"/>
      <c r="D516" s="39"/>
      <c r="E516" s="39"/>
    </row>
    <row r="517" spans="1:5">
      <c r="A517" s="38"/>
      <c r="B517" s="5"/>
      <c r="C517" s="5"/>
      <c r="D517" s="39"/>
      <c r="E517" s="39"/>
    </row>
    <row r="518" spans="1:5">
      <c r="A518" s="5"/>
      <c r="B518" s="5"/>
      <c r="C518" s="5"/>
      <c r="D518" s="39"/>
      <c r="E518" s="39"/>
    </row>
    <row r="519" spans="1:5">
      <c r="A519" s="25"/>
      <c r="B519" s="5"/>
      <c r="C519" s="5"/>
      <c r="D519" s="39"/>
      <c r="E519" s="39"/>
    </row>
    <row r="520" spans="1:5">
      <c r="A520" s="38"/>
      <c r="B520" s="5"/>
      <c r="C520" s="5"/>
      <c r="D520" s="39"/>
      <c r="E520" s="39"/>
    </row>
    <row r="521" spans="1:5">
      <c r="A521" s="38"/>
      <c r="B521" s="5"/>
      <c r="C521" s="5"/>
      <c r="D521" s="39"/>
      <c r="E521" s="39"/>
    </row>
    <row r="522" spans="1:5">
      <c r="A522" s="38"/>
      <c r="B522" s="5"/>
      <c r="C522" s="5"/>
      <c r="D522" s="39"/>
      <c r="E522" s="39"/>
    </row>
    <row r="523" spans="1:5">
      <c r="A523" s="38"/>
      <c r="B523" s="5"/>
      <c r="C523" s="5"/>
      <c r="D523" s="39"/>
      <c r="E523" s="39"/>
    </row>
    <row r="524" spans="1:5">
      <c r="A524" s="38"/>
      <c r="B524" s="5"/>
      <c r="C524" s="5"/>
      <c r="D524" s="39"/>
      <c r="E524" s="39"/>
    </row>
    <row r="525" spans="1:5">
      <c r="A525" s="38"/>
      <c r="B525" s="5"/>
      <c r="C525" s="5"/>
      <c r="D525" s="39"/>
      <c r="E525" s="39"/>
    </row>
    <row r="526" spans="1:5">
      <c r="A526" s="38"/>
      <c r="B526" s="5"/>
      <c r="C526" s="5"/>
      <c r="D526" s="39"/>
      <c r="E526" s="39"/>
    </row>
    <row r="527" spans="1:5">
      <c r="A527" s="38"/>
      <c r="B527" s="5"/>
      <c r="C527" s="5"/>
      <c r="D527" s="39"/>
      <c r="E527" s="39"/>
    </row>
    <row r="528" spans="1:5">
      <c r="A528" s="38"/>
      <c r="B528" s="5"/>
      <c r="C528" s="5"/>
      <c r="D528" s="39"/>
      <c r="E528" s="39"/>
    </row>
    <row r="529" spans="1:5">
      <c r="A529" s="38"/>
      <c r="B529" s="5"/>
      <c r="C529" s="5"/>
      <c r="D529" s="39"/>
      <c r="E529" s="39"/>
    </row>
    <row r="530" spans="1:5">
      <c r="A530" s="5"/>
      <c r="B530" s="5"/>
      <c r="C530" s="5"/>
      <c r="D530" s="39"/>
      <c r="E530" s="39"/>
    </row>
    <row r="531" spans="1:5">
      <c r="A531" s="5"/>
      <c r="B531" s="5"/>
      <c r="C531" s="5"/>
      <c r="D531" s="39"/>
      <c r="E531" s="39"/>
    </row>
    <row r="532" spans="1:5">
      <c r="A532" s="5"/>
      <c r="B532" s="5"/>
      <c r="C532" s="5"/>
      <c r="D532" s="39"/>
      <c r="E532" s="39"/>
    </row>
    <row r="533" spans="1:5">
      <c r="A533" s="38"/>
      <c r="B533" s="5"/>
      <c r="C533" s="5"/>
      <c r="D533" s="39"/>
      <c r="E533" s="39"/>
    </row>
    <row r="534" spans="1:5">
      <c r="A534" s="5"/>
      <c r="B534" s="5"/>
      <c r="C534" s="5"/>
      <c r="D534" s="39"/>
      <c r="E534" s="39"/>
    </row>
    <row r="535" spans="1:5">
      <c r="A535" s="5"/>
      <c r="B535" s="5"/>
      <c r="C535" s="5"/>
      <c r="D535" s="39"/>
      <c r="E535" s="39"/>
    </row>
    <row r="536" spans="1:5">
      <c r="A536" s="25"/>
      <c r="B536" s="5"/>
      <c r="C536" s="5"/>
      <c r="D536" s="39"/>
      <c r="E536" s="39"/>
    </row>
    <row r="537" spans="1:5">
      <c r="A537" s="38"/>
      <c r="B537" s="5"/>
      <c r="C537" s="5"/>
      <c r="D537" s="39"/>
      <c r="E537" s="39"/>
    </row>
    <row r="538" spans="1:5">
      <c r="A538" s="25"/>
      <c r="B538" s="5"/>
      <c r="C538" s="5"/>
      <c r="D538" s="39"/>
      <c r="E538" s="39"/>
    </row>
    <row r="539" spans="1:5">
      <c r="A539" s="25"/>
      <c r="B539" s="5"/>
      <c r="C539" s="5"/>
      <c r="D539" s="39"/>
      <c r="E539" s="39"/>
    </row>
    <row r="540" spans="1:5">
      <c r="A540" s="25"/>
      <c r="B540" s="5"/>
      <c r="C540" s="5"/>
      <c r="D540" s="39"/>
      <c r="E540" s="39"/>
    </row>
    <row r="541" spans="1:5">
      <c r="A541" s="5"/>
      <c r="B541" s="5"/>
      <c r="C541" s="5"/>
      <c r="D541" s="39"/>
      <c r="E541" s="39"/>
    </row>
    <row r="542" spans="1:5">
      <c r="A542" s="5"/>
      <c r="B542" s="5"/>
      <c r="C542" s="5"/>
      <c r="D542" s="39"/>
      <c r="E542" s="39"/>
    </row>
    <row r="543" spans="1:5">
      <c r="A543" s="25"/>
      <c r="B543" s="5"/>
      <c r="C543" s="5"/>
      <c r="D543" s="39"/>
      <c r="E543" s="39"/>
    </row>
    <row r="544" spans="1:5">
      <c r="A544" s="25"/>
      <c r="B544" s="5"/>
      <c r="C544" s="5"/>
      <c r="D544" s="39"/>
      <c r="E544" s="39"/>
    </row>
    <row r="545" spans="1:5">
      <c r="A545" s="25"/>
      <c r="B545" s="5"/>
      <c r="C545" s="5"/>
      <c r="D545" s="39"/>
      <c r="E545" s="39"/>
    </row>
    <row r="546" spans="1:5">
      <c r="A546" s="25"/>
      <c r="B546" s="5"/>
      <c r="C546" s="5"/>
      <c r="D546" s="39"/>
      <c r="E546" s="39"/>
    </row>
    <row r="547" spans="1:5">
      <c r="A547" s="5"/>
      <c r="B547" s="5"/>
      <c r="C547" s="5"/>
      <c r="D547" s="5"/>
      <c r="E547" s="5"/>
    </row>
    <row r="548" spans="1:5">
      <c r="A548" s="5"/>
      <c r="B548" s="5"/>
      <c r="C548" s="5"/>
      <c r="D548" s="5"/>
      <c r="E548" s="5"/>
    </row>
    <row r="549" spans="1:5">
      <c r="A549" s="5"/>
      <c r="B549" s="5"/>
      <c r="C549" s="5"/>
      <c r="D549" s="5"/>
      <c r="E549" s="5"/>
    </row>
    <row r="550" spans="1:5">
      <c r="A550" s="5"/>
      <c r="B550" s="5"/>
      <c r="C550" s="5"/>
      <c r="D550" s="5"/>
      <c r="E550" s="5"/>
    </row>
    <row r="551" spans="1:5">
      <c r="A551" s="5"/>
      <c r="B551" s="5"/>
      <c r="C551" s="5"/>
      <c r="D551" s="5"/>
      <c r="E551" s="5"/>
    </row>
    <row r="552" spans="1:5">
      <c r="A552" s="5"/>
      <c r="B552" s="5"/>
      <c r="C552" s="5"/>
      <c r="D552" s="5"/>
      <c r="E552" s="5"/>
    </row>
    <row r="553" spans="1:5">
      <c r="A553" s="5"/>
      <c r="B553" s="5"/>
      <c r="C553" s="5"/>
      <c r="D553" s="5"/>
      <c r="E553" s="5"/>
    </row>
    <row r="554" spans="1:5">
      <c r="A554" s="5"/>
      <c r="B554" s="5"/>
      <c r="C554" s="5"/>
      <c r="D554" s="5"/>
      <c r="E554" s="5"/>
    </row>
    <row r="555" spans="1:5">
      <c r="A555" s="5"/>
      <c r="B555" s="5"/>
      <c r="C555" s="5"/>
      <c r="D555" s="5"/>
      <c r="E555" s="5"/>
    </row>
    <row r="556" spans="1:5">
      <c r="A556" s="5"/>
      <c r="B556" s="5"/>
      <c r="C556" s="5"/>
      <c r="D556" s="5"/>
      <c r="E556" s="5"/>
    </row>
    <row r="557" spans="1:5">
      <c r="A557" s="5"/>
      <c r="B557" s="5"/>
      <c r="C557" s="5"/>
      <c r="D557" s="5"/>
      <c r="E557" s="5"/>
    </row>
    <row r="558" spans="1:5">
      <c r="A558" s="5"/>
      <c r="B558" s="5"/>
      <c r="C558" s="5"/>
      <c r="D558" s="5"/>
      <c r="E558" s="5"/>
    </row>
    <row r="559" spans="1:5">
      <c r="A559" s="5"/>
      <c r="B559" s="5"/>
      <c r="C559" s="5"/>
      <c r="D559" s="5"/>
      <c r="E559" s="5"/>
    </row>
    <row r="560" spans="1:5">
      <c r="A560" s="5"/>
      <c r="B560" s="5"/>
      <c r="C560" s="5"/>
      <c r="D560" s="5"/>
      <c r="E560" s="5"/>
    </row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  <row r="685" s="5" customFormat="1"/>
    <row r="686" s="5" customFormat="1"/>
    <row r="687" s="5" customFormat="1"/>
    <row r="688" s="5" customFormat="1"/>
    <row r="689" s="5" customFormat="1"/>
    <row r="690" s="5" customFormat="1"/>
    <row r="691" s="5" customFormat="1"/>
    <row r="692" s="5" customFormat="1"/>
    <row r="693" s="5" customFormat="1"/>
    <row r="694" s="5" customFormat="1"/>
    <row r="695" s="5" customFormat="1"/>
    <row r="696" s="5" customFormat="1"/>
    <row r="697" s="5" customFormat="1"/>
    <row r="698" s="5" customFormat="1"/>
    <row r="699" s="5" customFormat="1"/>
    <row r="700" s="5" customFormat="1"/>
    <row r="701" s="5" customFormat="1"/>
    <row r="702" s="5" customFormat="1"/>
    <row r="703" s="5" customFormat="1"/>
    <row r="704" s="5" customFormat="1"/>
    <row r="705" s="5" customFormat="1"/>
    <row r="706" s="5" customFormat="1"/>
    <row r="707" s="5" customFormat="1"/>
    <row r="708" s="5" customFormat="1"/>
    <row r="709" s="5" customFormat="1"/>
    <row r="710" s="5" customFormat="1"/>
    <row r="711" s="5" customFormat="1"/>
    <row r="712" s="5" customFormat="1"/>
    <row r="713" s="5" customFormat="1"/>
    <row r="714" s="5" customFormat="1"/>
    <row r="715" s="5" customFormat="1"/>
    <row r="716" s="5" customFormat="1"/>
    <row r="717" s="5" customFormat="1"/>
    <row r="718" s="5" customFormat="1"/>
    <row r="719" s="5" customFormat="1"/>
    <row r="720" s="5" customFormat="1"/>
    <row r="721" s="5" customFormat="1"/>
    <row r="722" s="5" customFormat="1"/>
    <row r="723" s="5" customFormat="1"/>
    <row r="724" s="5" customFormat="1"/>
    <row r="725" s="5" customFormat="1"/>
    <row r="726" s="5" customFormat="1"/>
    <row r="727" s="5" customFormat="1"/>
    <row r="728" s="5" customFormat="1"/>
    <row r="729" s="5" customFormat="1"/>
    <row r="730" s="5" customFormat="1"/>
    <row r="731" s="5" customFormat="1"/>
    <row r="732" s="5" customFormat="1"/>
    <row r="733" s="5" customFormat="1"/>
    <row r="734" s="5" customFormat="1"/>
    <row r="735" s="5" customFormat="1"/>
    <row r="736" s="5" customFormat="1"/>
    <row r="737" s="5" customFormat="1"/>
    <row r="738" s="5" customFormat="1"/>
    <row r="739" s="5" customFormat="1"/>
    <row r="740" s="5" customFormat="1"/>
    <row r="741" s="5" customFormat="1"/>
    <row r="742" s="5" customFormat="1"/>
    <row r="743" s="5" customFormat="1"/>
    <row r="744" s="5" customFormat="1"/>
    <row r="745" s="5" customFormat="1"/>
    <row r="746" s="5" customFormat="1"/>
    <row r="747" s="5" customFormat="1"/>
    <row r="748" s="5" customFormat="1"/>
    <row r="749" s="5" customFormat="1"/>
    <row r="750" s="5" customFormat="1"/>
    <row r="751" s="5" customFormat="1"/>
    <row r="752" s="5" customFormat="1"/>
    <row r="753" s="5" customFormat="1"/>
    <row r="754" s="5" customFormat="1"/>
    <row r="755" s="5" customFormat="1"/>
    <row r="756" s="5" customFormat="1"/>
    <row r="757" s="5" customFormat="1"/>
    <row r="758" s="5" customFormat="1"/>
    <row r="759" s="5" customFormat="1"/>
    <row r="760" s="5" customFormat="1"/>
  </sheetData>
  <mergeCells count="1">
    <mergeCell ref="E61:G61"/>
  </mergeCells>
  <pageMargins left="0.65" right="0.35" top="0.75" bottom="0.5" header="0.25" footer="0.25"/>
  <pageSetup scale="28" fitToWidth="2" orientation="landscape" r:id="rId1"/>
  <headerFooter alignWithMargins="0">
    <oddHeader>&amp;L&amp;12GENCO&amp;RCONFIDENTIAL</oddHeader>
    <oddFooter>&amp;L&amp;T, &amp;D&amp;C&amp;F&amp;RPage &amp;P</oddFooter>
  </headerFooter>
  <colBreaks count="1" manualBreakCount="1">
    <brk id="20" max="55" man="1"/>
  </colBreak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AZ76"/>
  <sheetViews>
    <sheetView zoomScale="75" zoomScaleNormal="75" workbookViewId="0"/>
  </sheetViews>
  <sheetFormatPr defaultColWidth="8.85546875" defaultRowHeight="12.75"/>
  <cols>
    <col min="1" max="1" width="41.140625" style="219" customWidth="1"/>
    <col min="2" max="2" width="17.140625" style="219" bestFit="1" customWidth="1"/>
    <col min="3" max="5" width="14.7109375" style="220" customWidth="1"/>
    <col min="6" max="52" width="8.85546875" style="220" customWidth="1"/>
    <col min="53" max="16384" width="8.85546875" style="219"/>
  </cols>
  <sheetData>
    <row r="1" spans="1:52" s="191" customFormat="1">
      <c r="A1" s="212" t="s">
        <v>121</v>
      </c>
      <c r="B1" s="212"/>
      <c r="C1" s="212"/>
      <c r="D1" s="212"/>
      <c r="E1" s="212"/>
      <c r="F1" s="213"/>
      <c r="G1" s="213"/>
      <c r="H1" s="213"/>
      <c r="I1" s="213"/>
      <c r="J1" s="213"/>
      <c r="K1" s="213"/>
      <c r="L1" s="213"/>
      <c r="M1" s="213"/>
      <c r="N1" s="213"/>
      <c r="O1" s="213"/>
      <c r="P1" s="213"/>
      <c r="Q1" s="213"/>
      <c r="R1" s="213"/>
      <c r="S1" s="213"/>
      <c r="T1" s="213"/>
      <c r="U1" s="213"/>
      <c r="V1" s="213"/>
      <c r="W1" s="213"/>
      <c r="X1" s="213"/>
      <c r="Y1" s="213"/>
      <c r="Z1" s="213"/>
      <c r="AA1" s="213"/>
      <c r="AB1" s="213"/>
      <c r="AC1" s="213"/>
      <c r="AD1" s="213"/>
      <c r="AE1" s="213"/>
      <c r="AF1" s="213"/>
      <c r="AG1" s="213"/>
      <c r="AH1" s="213"/>
      <c r="AI1" s="213"/>
      <c r="AJ1" s="213"/>
      <c r="AK1" s="213"/>
      <c r="AL1" s="213"/>
      <c r="AM1" s="213"/>
      <c r="AN1" s="213"/>
      <c r="AO1" s="213"/>
      <c r="AP1" s="213"/>
      <c r="AQ1" s="213"/>
      <c r="AR1" s="213"/>
      <c r="AS1" s="213"/>
      <c r="AT1" s="213"/>
      <c r="AU1" s="213"/>
      <c r="AV1" s="213"/>
      <c r="AW1" s="213"/>
      <c r="AX1" s="213"/>
      <c r="AY1" s="213"/>
      <c r="AZ1" s="213"/>
    </row>
    <row r="2" spans="1:52" s="191" customFormat="1">
      <c r="A2" s="212" t="s">
        <v>73</v>
      </c>
      <c r="B2" s="212"/>
      <c r="C2" s="212"/>
      <c r="D2" s="212"/>
      <c r="E2" s="212"/>
      <c r="F2" s="213"/>
      <c r="G2" s="213"/>
      <c r="H2" s="213"/>
      <c r="I2" s="213"/>
      <c r="J2" s="213"/>
      <c r="K2" s="213"/>
      <c r="L2" s="213"/>
      <c r="M2" s="213"/>
      <c r="N2" s="213"/>
      <c r="O2" s="213"/>
      <c r="P2" s="213"/>
      <c r="Q2" s="213"/>
      <c r="R2" s="213"/>
      <c r="S2" s="213"/>
      <c r="T2" s="213"/>
      <c r="U2" s="213"/>
      <c r="V2" s="213"/>
      <c r="W2" s="213"/>
      <c r="X2" s="213"/>
      <c r="Y2" s="213"/>
      <c r="Z2" s="213"/>
      <c r="AA2" s="213"/>
      <c r="AB2" s="213"/>
      <c r="AC2" s="213"/>
      <c r="AD2" s="213"/>
      <c r="AE2" s="213"/>
      <c r="AF2" s="213"/>
      <c r="AG2" s="213"/>
      <c r="AH2" s="213"/>
      <c r="AI2" s="213"/>
      <c r="AJ2" s="213"/>
      <c r="AK2" s="213"/>
      <c r="AL2" s="213"/>
      <c r="AM2" s="213"/>
      <c r="AN2" s="213"/>
      <c r="AO2" s="213"/>
      <c r="AP2" s="213"/>
      <c r="AQ2" s="213"/>
      <c r="AR2" s="213"/>
      <c r="AS2" s="213"/>
      <c r="AT2" s="213"/>
      <c r="AU2" s="213"/>
      <c r="AV2" s="213"/>
      <c r="AW2" s="213"/>
      <c r="AX2" s="213"/>
      <c r="AY2" s="213"/>
      <c r="AZ2" s="213"/>
    </row>
    <row r="3" spans="1:52" s="191" customFormat="1">
      <c r="A3" s="214" t="s">
        <v>74</v>
      </c>
      <c r="B3" s="214"/>
      <c r="C3" s="214"/>
      <c r="D3" s="214"/>
      <c r="E3" s="214"/>
      <c r="F3" s="213"/>
      <c r="G3" s="213"/>
      <c r="H3" s="213"/>
      <c r="I3" s="213"/>
      <c r="J3" s="213"/>
      <c r="K3" s="213"/>
      <c r="L3" s="213"/>
      <c r="M3" s="213"/>
      <c r="N3" s="213"/>
      <c r="O3" s="213"/>
      <c r="P3" s="213"/>
      <c r="Q3" s="213"/>
      <c r="R3" s="213"/>
      <c r="S3" s="213"/>
      <c r="T3" s="213"/>
      <c r="U3" s="213"/>
      <c r="V3" s="213"/>
      <c r="W3" s="213"/>
      <c r="X3" s="213"/>
      <c r="Y3" s="213"/>
      <c r="Z3" s="213"/>
      <c r="AA3" s="213"/>
      <c r="AB3" s="213"/>
      <c r="AC3" s="213"/>
      <c r="AD3" s="213"/>
      <c r="AE3" s="213"/>
      <c r="AF3" s="213"/>
      <c r="AG3" s="213"/>
      <c r="AH3" s="213"/>
      <c r="AI3" s="213"/>
      <c r="AJ3" s="213"/>
      <c r="AK3" s="213"/>
      <c r="AL3" s="213"/>
      <c r="AM3" s="213"/>
      <c r="AN3" s="213"/>
      <c r="AO3" s="213"/>
      <c r="AP3" s="213"/>
      <c r="AQ3" s="213"/>
      <c r="AR3" s="213"/>
      <c r="AS3" s="213"/>
      <c r="AT3" s="213"/>
      <c r="AU3" s="213"/>
      <c r="AV3" s="213"/>
      <c r="AW3" s="213"/>
      <c r="AX3" s="213"/>
      <c r="AY3" s="213"/>
      <c r="AZ3" s="213"/>
    </row>
    <row r="4" spans="1:52" s="191" customFormat="1">
      <c r="A4" s="264">
        <v>36616</v>
      </c>
      <c r="B4" s="215"/>
      <c r="C4" s="215"/>
      <c r="D4" s="215"/>
      <c r="E4" s="215"/>
      <c r="F4" s="213"/>
      <c r="G4" s="213"/>
      <c r="H4" s="213"/>
      <c r="I4" s="213"/>
      <c r="J4" s="213"/>
      <c r="K4" s="213"/>
      <c r="L4" s="213"/>
      <c r="M4" s="213"/>
      <c r="N4" s="213"/>
      <c r="O4" s="213"/>
      <c r="P4" s="213"/>
      <c r="Q4" s="213"/>
      <c r="R4" s="213"/>
      <c r="S4" s="213"/>
      <c r="T4" s="213"/>
      <c r="U4" s="213"/>
      <c r="V4" s="213"/>
      <c r="W4" s="213"/>
      <c r="X4" s="213"/>
      <c r="Y4" s="213"/>
      <c r="Z4" s="213"/>
      <c r="AA4" s="213"/>
      <c r="AB4" s="213"/>
      <c r="AC4" s="213"/>
      <c r="AD4" s="213"/>
      <c r="AE4" s="213"/>
      <c r="AF4" s="213"/>
      <c r="AG4" s="213"/>
      <c r="AH4" s="213"/>
      <c r="AI4" s="213"/>
      <c r="AJ4" s="213"/>
      <c r="AK4" s="213"/>
      <c r="AL4" s="213"/>
      <c r="AM4" s="213"/>
      <c r="AN4" s="213"/>
      <c r="AO4" s="213"/>
      <c r="AP4" s="213"/>
      <c r="AQ4" s="213"/>
      <c r="AR4" s="213"/>
      <c r="AS4" s="213"/>
      <c r="AT4" s="213"/>
      <c r="AU4" s="213"/>
      <c r="AV4" s="213"/>
      <c r="AW4" s="213"/>
      <c r="AX4" s="213"/>
      <c r="AY4" s="213"/>
      <c r="AZ4" s="213"/>
    </row>
    <row r="5" spans="1:52" s="191" customFormat="1">
      <c r="A5" s="216"/>
      <c r="B5" s="216"/>
      <c r="C5" s="217"/>
      <c r="D5" s="217"/>
      <c r="E5" s="217"/>
      <c r="F5" s="213"/>
      <c r="G5" s="213"/>
      <c r="H5" s="213"/>
      <c r="I5" s="213"/>
      <c r="J5" s="213"/>
      <c r="K5" s="213"/>
      <c r="L5" s="213"/>
      <c r="M5" s="213"/>
      <c r="N5" s="213"/>
      <c r="O5" s="213"/>
      <c r="P5" s="213"/>
      <c r="Q5" s="213"/>
      <c r="R5" s="213"/>
      <c r="S5" s="213"/>
      <c r="T5" s="213"/>
      <c r="U5" s="213"/>
      <c r="V5" s="213"/>
      <c r="W5" s="213"/>
      <c r="X5" s="213"/>
      <c r="Y5" s="213"/>
      <c r="Z5" s="213"/>
      <c r="AA5" s="213"/>
      <c r="AB5" s="213"/>
      <c r="AC5" s="213"/>
      <c r="AD5" s="213"/>
      <c r="AE5" s="213"/>
      <c r="AF5" s="213"/>
      <c r="AG5" s="213"/>
      <c r="AH5" s="213"/>
      <c r="AI5" s="213"/>
      <c r="AJ5" s="213"/>
      <c r="AK5" s="213"/>
      <c r="AL5" s="213"/>
      <c r="AM5" s="213"/>
      <c r="AN5" s="213"/>
      <c r="AO5" s="213"/>
      <c r="AP5" s="213"/>
      <c r="AQ5" s="213"/>
      <c r="AR5" s="213"/>
      <c r="AS5" s="213"/>
      <c r="AT5" s="213"/>
      <c r="AU5" s="213"/>
      <c r="AV5" s="213"/>
      <c r="AW5" s="213"/>
      <c r="AX5" s="213"/>
      <c r="AY5" s="213"/>
      <c r="AZ5" s="213"/>
    </row>
    <row r="6" spans="1:52" s="191" customFormat="1">
      <c r="A6" s="218"/>
      <c r="B6" s="218"/>
      <c r="C6" s="217"/>
      <c r="D6" s="217"/>
      <c r="E6" s="217"/>
      <c r="F6" s="213"/>
      <c r="G6" s="213"/>
      <c r="H6" s="213"/>
      <c r="I6" s="213"/>
      <c r="J6" s="213"/>
      <c r="K6" s="213"/>
      <c r="L6" s="213"/>
      <c r="M6" s="213"/>
      <c r="N6" s="213"/>
      <c r="O6" s="213"/>
      <c r="P6" s="213"/>
      <c r="Q6" s="213"/>
      <c r="R6" s="213"/>
      <c r="S6" s="213"/>
      <c r="T6" s="213"/>
      <c r="U6" s="213"/>
      <c r="V6" s="213"/>
      <c r="W6" s="213"/>
      <c r="X6" s="213"/>
      <c r="Y6" s="213"/>
      <c r="Z6" s="213"/>
      <c r="AA6" s="213"/>
      <c r="AB6" s="213"/>
      <c r="AC6" s="213"/>
      <c r="AD6" s="213"/>
      <c r="AE6" s="213"/>
      <c r="AF6" s="213"/>
      <c r="AG6" s="213"/>
      <c r="AH6" s="213"/>
      <c r="AI6" s="213"/>
      <c r="AJ6" s="213"/>
      <c r="AK6" s="213"/>
      <c r="AL6" s="213"/>
      <c r="AM6" s="213"/>
      <c r="AN6" s="213"/>
      <c r="AO6" s="213"/>
      <c r="AP6" s="213"/>
      <c r="AQ6" s="213"/>
      <c r="AR6" s="213"/>
      <c r="AS6" s="213"/>
      <c r="AT6" s="213"/>
      <c r="AU6" s="213"/>
      <c r="AV6" s="213"/>
      <c r="AW6" s="213"/>
      <c r="AX6" s="213"/>
      <c r="AY6" s="213"/>
      <c r="AZ6" s="213"/>
    </row>
    <row r="7" spans="1:52" s="191" customFormat="1">
      <c r="A7" s="218"/>
      <c r="B7" s="218"/>
      <c r="C7" s="433" t="s">
        <v>119</v>
      </c>
      <c r="D7" s="433"/>
      <c r="E7" s="433"/>
      <c r="F7" s="213"/>
      <c r="G7" s="213"/>
      <c r="H7" s="213"/>
      <c r="I7" s="213"/>
      <c r="J7" s="213"/>
      <c r="K7" s="213"/>
      <c r="L7" s="213"/>
      <c r="M7" s="213"/>
      <c r="N7" s="213"/>
      <c r="O7" s="213"/>
      <c r="P7" s="213"/>
      <c r="Q7" s="213"/>
      <c r="R7" s="213"/>
      <c r="S7" s="213"/>
      <c r="T7" s="213"/>
      <c r="U7" s="213"/>
      <c r="V7" s="213"/>
      <c r="W7" s="213"/>
      <c r="X7" s="213"/>
      <c r="Y7" s="213"/>
      <c r="Z7" s="213"/>
      <c r="AA7" s="213"/>
      <c r="AB7" s="213"/>
      <c r="AC7" s="213"/>
      <c r="AD7" s="213"/>
      <c r="AE7" s="213"/>
      <c r="AF7" s="213"/>
      <c r="AG7" s="213"/>
      <c r="AH7" s="213"/>
      <c r="AI7" s="213"/>
      <c r="AJ7" s="213"/>
      <c r="AK7" s="213"/>
      <c r="AL7" s="213"/>
      <c r="AM7" s="213"/>
      <c r="AN7" s="213"/>
      <c r="AO7" s="213"/>
      <c r="AP7" s="213"/>
      <c r="AQ7" s="213"/>
      <c r="AR7" s="213"/>
      <c r="AS7" s="213"/>
      <c r="AT7" s="213"/>
      <c r="AU7" s="213"/>
      <c r="AV7" s="213"/>
      <c r="AW7" s="213"/>
      <c r="AX7" s="213"/>
      <c r="AY7" s="213"/>
      <c r="AZ7" s="213"/>
    </row>
    <row r="8" spans="1:52">
      <c r="C8" s="265" t="s">
        <v>3</v>
      </c>
      <c r="D8" s="265" t="s">
        <v>4</v>
      </c>
      <c r="E8" s="265" t="s">
        <v>5</v>
      </c>
    </row>
    <row r="9" spans="1:52" s="188" customFormat="1">
      <c r="C9" s="206" t="str">
        <f>"Source:  "&amp;"99 O&amp;M analysis - 0001.xls"</f>
        <v>Source:  99 O&amp;M analysis - 0001.xls</v>
      </c>
      <c r="D9" s="189"/>
      <c r="E9" s="189"/>
      <c r="F9" s="190"/>
      <c r="G9" s="190"/>
      <c r="H9" s="190"/>
      <c r="I9" s="190"/>
      <c r="J9" s="190"/>
      <c r="K9" s="190"/>
      <c r="L9" s="190"/>
      <c r="M9" s="190"/>
      <c r="N9" s="190"/>
      <c r="O9" s="190"/>
      <c r="P9" s="190"/>
      <c r="Q9" s="190"/>
      <c r="R9" s="190"/>
      <c r="S9" s="190"/>
      <c r="T9" s="190"/>
      <c r="U9" s="190"/>
      <c r="V9" s="190"/>
      <c r="W9" s="190"/>
      <c r="X9" s="190"/>
      <c r="Y9" s="190"/>
      <c r="Z9" s="190"/>
      <c r="AA9" s="190"/>
      <c r="AB9" s="190"/>
      <c r="AC9" s="190"/>
      <c r="AD9" s="190"/>
      <c r="AE9" s="190"/>
      <c r="AF9" s="190"/>
      <c r="AG9" s="190"/>
      <c r="AH9" s="190"/>
      <c r="AI9" s="190"/>
      <c r="AJ9" s="190"/>
      <c r="AK9" s="190"/>
      <c r="AL9" s="190"/>
      <c r="AM9" s="190"/>
      <c r="AN9" s="190"/>
      <c r="AO9" s="190"/>
      <c r="AP9" s="190"/>
      <c r="AQ9" s="190"/>
      <c r="AR9" s="190"/>
      <c r="AS9" s="190"/>
      <c r="AT9" s="190"/>
      <c r="AU9" s="190"/>
      <c r="AV9" s="190"/>
      <c r="AW9" s="190"/>
      <c r="AX9" s="190"/>
      <c r="AY9" s="190"/>
      <c r="AZ9" s="190"/>
    </row>
    <row r="11" spans="1:52" ht="13.5" thickBot="1">
      <c r="A11" s="191" t="s">
        <v>72</v>
      </c>
      <c r="B11" s="191"/>
      <c r="C11" s="221">
        <f>'[2]BRN Summ'!$J11</f>
        <v>0</v>
      </c>
      <c r="D11" s="221">
        <f>'[2]CAL Summ'!$J11</f>
        <v>0</v>
      </c>
      <c r="E11" s="221">
        <f>'[2]NA Summ'!$J11</f>
        <v>0</v>
      </c>
    </row>
    <row r="13" spans="1:52">
      <c r="A13" s="191" t="s">
        <v>75</v>
      </c>
      <c r="B13" s="204" t="s">
        <v>115</v>
      </c>
      <c r="I13" s="191"/>
    </row>
    <row r="14" spans="1:52">
      <c r="A14" s="192" t="s">
        <v>76</v>
      </c>
      <c r="B14" s="192"/>
      <c r="I14" s="192"/>
    </row>
    <row r="15" spans="1:52">
      <c r="A15" s="193" t="s">
        <v>77</v>
      </c>
      <c r="B15" s="259" t="s">
        <v>116</v>
      </c>
      <c r="C15" s="220">
        <f>'[2]BRN Summ'!$J16</f>
        <v>7328</v>
      </c>
      <c r="D15" s="220">
        <f>'[2]CAL Summ'!$J16</f>
        <v>13504.04</v>
      </c>
      <c r="E15" s="220">
        <f>'[2]NA Summ'!$J16</f>
        <v>7328</v>
      </c>
      <c r="I15" s="193"/>
    </row>
    <row r="16" spans="1:52">
      <c r="A16" s="193" t="s">
        <v>78</v>
      </c>
      <c r="B16" s="259" t="s">
        <v>280</v>
      </c>
      <c r="C16" s="220">
        <f>'[2]BRN Summ'!$J20</f>
        <v>0</v>
      </c>
      <c r="D16" s="220">
        <f>'[2]CAL Summ'!$J20</f>
        <v>0</v>
      </c>
      <c r="E16" s="220">
        <f>'[2]NA Summ'!$J20</f>
        <v>0</v>
      </c>
      <c r="I16" s="193"/>
    </row>
    <row r="17" spans="1:9">
      <c r="A17" s="193" t="s">
        <v>124</v>
      </c>
      <c r="B17" s="259" t="s">
        <v>116</v>
      </c>
      <c r="C17" s="220">
        <f>'[2]BRN Summ'!$J21</f>
        <v>0</v>
      </c>
      <c r="D17" s="220">
        <f>'[2]CAL Summ'!$J21</f>
        <v>1413</v>
      </c>
      <c r="E17" s="220">
        <f>'[2]NA Summ'!$J21</f>
        <v>15773.9</v>
      </c>
      <c r="I17" s="193"/>
    </row>
    <row r="18" spans="1:9">
      <c r="A18" s="193" t="s">
        <v>270</v>
      </c>
      <c r="B18" s="259" t="s">
        <v>116</v>
      </c>
      <c r="C18" s="220">
        <f>'[2]BRN Summ'!$J22</f>
        <v>10028</v>
      </c>
      <c r="I18" s="193"/>
    </row>
    <row r="19" spans="1:9">
      <c r="A19" s="193" t="s">
        <v>79</v>
      </c>
      <c r="B19" s="259" t="s">
        <v>116</v>
      </c>
      <c r="C19" s="220">
        <f>'[2]BRN Summ'!$J23</f>
        <v>3668</v>
      </c>
      <c r="D19" s="220">
        <f>'[2]CAL Summ'!$J23</f>
        <v>3811</v>
      </c>
      <c r="E19" s="220">
        <f>'[2]NA Summ'!$J23</f>
        <v>7618</v>
      </c>
      <c r="I19" s="193"/>
    </row>
    <row r="20" spans="1:9">
      <c r="A20" s="193" t="s">
        <v>80</v>
      </c>
      <c r="B20" s="259" t="s">
        <v>280</v>
      </c>
      <c r="C20" s="220">
        <f>'[2]BRN Summ'!$J24</f>
        <v>129514</v>
      </c>
      <c r="D20" s="220">
        <f>'[2]CAL Summ'!$J24</f>
        <v>67381</v>
      </c>
      <c r="E20" s="220">
        <f>'[2]NA Summ'!$J24</f>
        <v>66156</v>
      </c>
      <c r="I20" s="193"/>
    </row>
    <row r="21" spans="1:9">
      <c r="A21" s="193" t="s">
        <v>81</v>
      </c>
      <c r="B21" s="259" t="s">
        <v>116</v>
      </c>
      <c r="C21" s="220">
        <f>'[2]BRN Summ'!$J25</f>
        <v>1156</v>
      </c>
      <c r="D21" s="220">
        <f>'[2]CAL Summ'!$J25</f>
        <v>1958</v>
      </c>
      <c r="E21" s="220">
        <f>'[2]NA Summ'!$J25</f>
        <v>1156</v>
      </c>
      <c r="I21" s="193"/>
    </row>
    <row r="22" spans="1:9">
      <c r="A22" s="193" t="s">
        <v>82</v>
      </c>
      <c r="B22" s="259" t="s">
        <v>116</v>
      </c>
      <c r="C22" s="220">
        <f>'[2]BRN Summ'!$J26</f>
        <v>3856</v>
      </c>
      <c r="D22" s="220">
        <f>'[2]CAL Summ'!$J26</f>
        <v>3856</v>
      </c>
      <c r="E22" s="220">
        <f>'[2]NA Summ'!$J26</f>
        <v>11572</v>
      </c>
      <c r="I22" s="193"/>
    </row>
    <row r="23" spans="1:9">
      <c r="A23" s="193" t="s">
        <v>83</v>
      </c>
      <c r="B23" s="259" t="s">
        <v>116</v>
      </c>
      <c r="C23" s="220">
        <f>'[2]BRN Summ'!$J28</f>
        <v>9507.94</v>
      </c>
      <c r="D23" s="220">
        <f>'[2]CAL Summ'!$J28</f>
        <v>11323</v>
      </c>
      <c r="E23" s="220">
        <f>'[2]NA Summ'!$J28</f>
        <v>7917.6</v>
      </c>
      <c r="I23" s="193"/>
    </row>
    <row r="24" spans="1:9">
      <c r="A24" s="193" t="s">
        <v>84</v>
      </c>
      <c r="B24" s="259" t="s">
        <v>116</v>
      </c>
      <c r="C24" s="220">
        <f>'[2]BRN Summ'!$J29</f>
        <v>18357.72</v>
      </c>
      <c r="D24" s="220">
        <f>'[2]CAL Summ'!$J29</f>
        <v>12670.33</v>
      </c>
      <c r="E24" s="220">
        <f>'[2]NA Summ'!$J29</f>
        <v>28748.49</v>
      </c>
      <c r="I24" s="193"/>
    </row>
    <row r="25" spans="1:9">
      <c r="A25" s="193" t="s">
        <v>233</v>
      </c>
      <c r="B25" s="259" t="s">
        <v>116</v>
      </c>
      <c r="C25" s="220">
        <f>'[2]BRN Summ'!$J30</f>
        <v>0</v>
      </c>
      <c r="D25" s="220">
        <f>'[2]CAL Summ'!$J30</f>
        <v>11</v>
      </c>
      <c r="E25" s="220">
        <f>'[2]NA Summ'!$J30</f>
        <v>0</v>
      </c>
      <c r="I25" s="193"/>
    </row>
    <row r="26" spans="1:9">
      <c r="A26" s="193" t="s">
        <v>85</v>
      </c>
      <c r="B26" s="259" t="s">
        <v>116</v>
      </c>
      <c r="C26" s="220">
        <f>'[2]BRN Summ'!$J31</f>
        <v>9061.35</v>
      </c>
      <c r="D26" s="220">
        <f>'[2]CAL Summ'!$J31</f>
        <v>50100</v>
      </c>
      <c r="E26" s="220">
        <f>'[2]NA Summ'!$J31</f>
        <v>50147</v>
      </c>
      <c r="I26" s="193"/>
    </row>
    <row r="27" spans="1:9">
      <c r="A27" s="193" t="s">
        <v>86</v>
      </c>
      <c r="B27" s="259" t="s">
        <v>116</v>
      </c>
      <c r="C27" s="220">
        <f>'[2]BRN Summ'!$J32</f>
        <v>47513.43</v>
      </c>
      <c r="D27" s="220">
        <f>'[2]CAL Summ'!$J32</f>
        <v>50754.74</v>
      </c>
      <c r="E27" s="220">
        <f>'[2]NA Summ'!$J32</f>
        <v>54828.14</v>
      </c>
      <c r="I27" s="193"/>
    </row>
    <row r="28" spans="1:9">
      <c r="A28" s="193" t="s">
        <v>87</v>
      </c>
      <c r="B28" s="259" t="s">
        <v>116</v>
      </c>
      <c r="C28" s="220">
        <f>'[2]BRN Summ'!$J33</f>
        <v>234983.05</v>
      </c>
      <c r="D28" s="220">
        <f>'[2]CAL Summ'!$J33</f>
        <v>271658.25</v>
      </c>
      <c r="E28" s="220">
        <f>'[2]NA Summ'!$J33</f>
        <v>283341.74</v>
      </c>
      <c r="I28" s="193"/>
    </row>
    <row r="29" spans="1:9">
      <c r="A29" s="193" t="s">
        <v>88</v>
      </c>
      <c r="B29" s="259" t="s">
        <v>116</v>
      </c>
      <c r="C29" s="220">
        <f>'[2]BRN Summ'!$J34</f>
        <v>723929.07</v>
      </c>
      <c r="D29" s="220">
        <f>'[2]CAL Summ'!$J34</f>
        <v>769874.32</v>
      </c>
      <c r="E29" s="220">
        <f>'[2]NA Summ'!$J34</f>
        <v>1016310.71</v>
      </c>
      <c r="I29" s="193"/>
    </row>
    <row r="30" spans="1:9">
      <c r="A30" s="193" t="s">
        <v>89</v>
      </c>
      <c r="B30" s="259" t="s">
        <v>116</v>
      </c>
      <c r="C30" s="220">
        <f>'[2]BRN Summ'!$J35</f>
        <v>73629.039999999994</v>
      </c>
      <c r="D30" s="220">
        <f>'[2]CAL Summ'!$J35</f>
        <v>38773.769999999997</v>
      </c>
      <c r="E30" s="220">
        <f>'[2]NA Summ'!$J35</f>
        <v>57229.72</v>
      </c>
      <c r="I30" s="193"/>
    </row>
    <row r="31" spans="1:9">
      <c r="A31" s="193" t="s">
        <v>90</v>
      </c>
      <c r="B31" s="259" t="s">
        <v>116</v>
      </c>
      <c r="C31" s="220">
        <f>'[2]BRN Summ'!$J36</f>
        <v>359412.87</v>
      </c>
      <c r="D31" s="220">
        <f>'[2]CAL Summ'!$J36</f>
        <v>449134.98</v>
      </c>
      <c r="E31" s="220">
        <f>'[2]NA Summ'!$J36</f>
        <v>286787.90000000002</v>
      </c>
      <c r="I31" s="193"/>
    </row>
    <row r="32" spans="1:9">
      <c r="A32" s="193" t="s">
        <v>91</v>
      </c>
      <c r="B32" s="259" t="s">
        <v>116</v>
      </c>
      <c r="C32" s="220">
        <f>'[2]BRN Summ'!$J38</f>
        <v>1672</v>
      </c>
      <c r="D32" s="220">
        <f>'[2]CAL Summ'!$J38</f>
        <v>1166</v>
      </c>
      <c r="E32" s="220">
        <f>'[2]NA Summ'!$J38</f>
        <v>1208</v>
      </c>
      <c r="I32" s="193"/>
    </row>
    <row r="33" spans="1:9">
      <c r="A33" s="193" t="s">
        <v>92</v>
      </c>
      <c r="B33" s="259" t="s">
        <v>280</v>
      </c>
      <c r="C33" s="220">
        <f>'[2]BRN Summ'!$J39</f>
        <v>235202.26</v>
      </c>
      <c r="D33" s="220">
        <f>'[2]CAL Summ'!$J39</f>
        <v>181947.83</v>
      </c>
      <c r="E33" s="220">
        <f>'[2]NA Summ'!$J39</f>
        <v>158582.15</v>
      </c>
      <c r="I33" s="193"/>
    </row>
    <row r="34" spans="1:9">
      <c r="A34" s="193" t="s">
        <v>93</v>
      </c>
      <c r="B34" s="259" t="s">
        <v>280</v>
      </c>
      <c r="C34" s="220">
        <f>'[2]BRN Summ'!$J40</f>
        <v>61646.83</v>
      </c>
      <c r="D34" s="220">
        <f>'[2]CAL Summ'!$J40</f>
        <v>0</v>
      </c>
      <c r="E34" s="220">
        <f>'[2]NA Summ'!$J40</f>
        <v>0</v>
      </c>
      <c r="I34" s="193"/>
    </row>
    <row r="35" spans="1:9">
      <c r="A35" s="193" t="s">
        <v>94</v>
      </c>
      <c r="B35" s="259" t="s">
        <v>116</v>
      </c>
      <c r="C35" s="220">
        <f>'[2]BRN Summ'!$J41</f>
        <v>59529</v>
      </c>
      <c r="D35" s="220">
        <f>'[2]CAL Summ'!$J41</f>
        <v>41293.53</v>
      </c>
      <c r="E35" s="220">
        <f>'[2]NA Summ'!$J41</f>
        <v>48099.39</v>
      </c>
      <c r="I35" s="193"/>
    </row>
    <row r="36" spans="1:9">
      <c r="A36" s="194" t="s">
        <v>95</v>
      </c>
      <c r="B36" s="192"/>
      <c r="C36" s="222">
        <f>SUM(C15:C35)</f>
        <v>1989994.5600000003</v>
      </c>
      <c r="D36" s="222">
        <f>SUM(D15:D35)</f>
        <v>1970630.79</v>
      </c>
      <c r="E36" s="222">
        <f>SUM(E15:E35)</f>
        <v>2102804.7400000002</v>
      </c>
      <c r="I36" s="194"/>
    </row>
    <row r="37" spans="1:9">
      <c r="A37" s="194"/>
      <c r="B37" s="192"/>
      <c r="C37" s="223"/>
      <c r="D37" s="223"/>
      <c r="E37" s="223"/>
      <c r="I37" s="194"/>
    </row>
    <row r="38" spans="1:9">
      <c r="A38" s="192" t="s">
        <v>96</v>
      </c>
      <c r="B38" s="192"/>
      <c r="C38" s="223">
        <f>'[2]BRN Summ'!$J45</f>
        <v>207019</v>
      </c>
      <c r="D38" s="223">
        <f>'[2]CAL Summ'!$J45</f>
        <v>207019</v>
      </c>
      <c r="E38" s="223">
        <f>'[2]NA Summ'!$J45</f>
        <v>207019</v>
      </c>
      <c r="I38" s="192"/>
    </row>
    <row r="39" spans="1:9">
      <c r="A39" s="192"/>
      <c r="B39" s="192"/>
      <c r="C39" s="223"/>
      <c r="D39" s="223"/>
      <c r="E39" s="223"/>
      <c r="I39" s="192"/>
    </row>
    <row r="40" spans="1:9">
      <c r="A40" s="192" t="s">
        <v>97</v>
      </c>
      <c r="B40" s="192"/>
      <c r="C40" s="223">
        <f>'[2]BRN Summ'!$J47</f>
        <v>1000000</v>
      </c>
      <c r="D40" s="223">
        <f>'[2]CAL Summ'!$J47</f>
        <v>1006000</v>
      </c>
      <c r="E40" s="223">
        <f>'[2]NA Summ'!$J47</f>
        <v>1000000</v>
      </c>
      <c r="I40" s="192"/>
    </row>
    <row r="41" spans="1:9">
      <c r="A41" s="192"/>
      <c r="B41" s="192"/>
      <c r="I41" s="192"/>
    </row>
    <row r="42" spans="1:9">
      <c r="A42" s="194" t="s">
        <v>98</v>
      </c>
      <c r="B42" s="192"/>
      <c r="C42" s="224">
        <f>SUM(C36:C40)</f>
        <v>3197013.5600000005</v>
      </c>
      <c r="D42" s="224">
        <f>SUM(D36:D40)</f>
        <v>3183649.79</v>
      </c>
      <c r="E42" s="224">
        <f>SUM(E36:E40)</f>
        <v>3309823.74</v>
      </c>
      <c r="I42" s="276"/>
    </row>
    <row r="43" spans="1:9">
      <c r="A43" s="191"/>
      <c r="B43" s="192"/>
      <c r="I43" s="191"/>
    </row>
    <row r="44" spans="1:9">
      <c r="A44" s="191" t="s">
        <v>99</v>
      </c>
      <c r="B44" s="192"/>
      <c r="I44" s="191"/>
    </row>
    <row r="45" spans="1:9">
      <c r="A45" s="193" t="s">
        <v>17</v>
      </c>
      <c r="B45" s="260" t="s">
        <v>117</v>
      </c>
      <c r="C45" s="220">
        <f>'[2]BRN Summ'!$J52</f>
        <v>284061</v>
      </c>
      <c r="D45" s="220">
        <f>'[2]CAL Summ'!$J52</f>
        <v>261456</v>
      </c>
      <c r="E45" s="220">
        <f>'[2]NA Summ'!$J52</f>
        <v>270554</v>
      </c>
      <c r="I45" s="277"/>
    </row>
    <row r="46" spans="1:9">
      <c r="A46" s="193" t="s">
        <v>100</v>
      </c>
      <c r="B46" s="192"/>
      <c r="C46" s="220">
        <f>'[2]BRN Summ'!$J53</f>
        <v>250000</v>
      </c>
      <c r="D46" s="220">
        <f>'[2]CAL Summ'!$J53</f>
        <v>591200</v>
      </c>
      <c r="E46" s="220">
        <f>'[2]NA Summ'!$J53</f>
        <v>488800</v>
      </c>
      <c r="I46" s="277"/>
    </row>
    <row r="47" spans="1:9">
      <c r="A47" s="193" t="s">
        <v>90</v>
      </c>
      <c r="B47" s="260" t="s">
        <v>117</v>
      </c>
      <c r="C47" s="220">
        <v>0</v>
      </c>
      <c r="D47" s="220">
        <v>0</v>
      </c>
      <c r="E47" s="220">
        <v>0</v>
      </c>
      <c r="I47" s="277"/>
    </row>
    <row r="48" spans="1:9">
      <c r="A48" s="193" t="s">
        <v>101</v>
      </c>
      <c r="B48" s="260" t="s">
        <v>117</v>
      </c>
      <c r="C48" s="220">
        <f>'[2]BRN Summ'!$J54</f>
        <v>68416.666666666672</v>
      </c>
      <c r="D48" s="220">
        <f>'[2]CAL Summ'!$J54</f>
        <v>68416.666666666672</v>
      </c>
      <c r="E48" s="220">
        <f>'[2]NA Summ'!$J54</f>
        <v>68416.666666666672</v>
      </c>
      <c r="I48" s="277"/>
    </row>
    <row r="49" spans="1:9">
      <c r="A49" s="193" t="s">
        <v>102</v>
      </c>
      <c r="B49" s="260" t="s">
        <v>117</v>
      </c>
      <c r="C49" s="220">
        <f>'[2]BRN Summ'!$J55</f>
        <v>20525</v>
      </c>
      <c r="D49" s="220">
        <f>'[2]CAL Summ'!$J55</f>
        <v>20525</v>
      </c>
      <c r="E49" s="220">
        <f>'[2]NA Summ'!$J55</f>
        <v>20525</v>
      </c>
      <c r="I49" s="277"/>
    </row>
    <row r="50" spans="1:9">
      <c r="A50" s="193" t="s">
        <v>103</v>
      </c>
      <c r="B50" s="260" t="s">
        <v>117</v>
      </c>
      <c r="C50" s="220">
        <f>'[2]BRN Summ'!$J56</f>
        <v>58782.5</v>
      </c>
      <c r="D50" s="220">
        <f>'[2]CAL Summ'!$J56</f>
        <v>60533</v>
      </c>
      <c r="E50" s="220">
        <f>'[2]NA Summ'!$J56</f>
        <v>3176.5</v>
      </c>
      <c r="I50" s="277"/>
    </row>
    <row r="51" spans="1:9">
      <c r="A51" s="193" t="s">
        <v>104</v>
      </c>
      <c r="B51" s="260" t="s">
        <v>117</v>
      </c>
      <c r="C51" s="220">
        <f>'[2]BRN Summ'!$J57</f>
        <v>0</v>
      </c>
      <c r="D51" s="220">
        <f>'[2]CAL Summ'!$J57</f>
        <v>0</v>
      </c>
      <c r="E51" s="220">
        <f>'[2]NA Summ'!$J57</f>
        <v>0</v>
      </c>
      <c r="I51" s="277"/>
    </row>
    <row r="52" spans="1:9">
      <c r="A52" s="193"/>
      <c r="B52" s="193"/>
      <c r="E52" s="220">
        <v>0</v>
      </c>
      <c r="I52" s="277"/>
    </row>
    <row r="53" spans="1:9">
      <c r="A53" s="194" t="s">
        <v>105</v>
      </c>
      <c r="B53" s="194"/>
      <c r="C53" s="224">
        <f>SUM(C45:C51)</f>
        <v>681785.16666666663</v>
      </c>
      <c r="D53" s="224">
        <f>SUM(D45:D51)</f>
        <v>1002130.6666666666</v>
      </c>
      <c r="E53" s="224">
        <f>SUM(E45:E51)</f>
        <v>851472.16666666663</v>
      </c>
      <c r="I53" s="276"/>
    </row>
    <row r="54" spans="1:9" ht="13.5" thickBot="1">
      <c r="A54" s="193"/>
      <c r="B54" s="193"/>
      <c r="I54" s="277"/>
    </row>
    <row r="55" spans="1:9" ht="13.5" thickBot="1">
      <c r="A55" s="261" t="s">
        <v>120</v>
      </c>
      <c r="B55" s="262"/>
      <c r="C55" s="263">
        <f>C11+C42+C53</f>
        <v>3878798.726666667</v>
      </c>
      <c r="D55" s="263">
        <f>D11+D42+D53</f>
        <v>4185780.4566666665</v>
      </c>
      <c r="E55" s="263">
        <f>E11+E42+E53</f>
        <v>4161295.9066666667</v>
      </c>
      <c r="I55" s="191"/>
    </row>
    <row r="56" spans="1:9">
      <c r="A56" s="193"/>
      <c r="B56" s="193"/>
      <c r="I56" s="277"/>
    </row>
    <row r="57" spans="1:9">
      <c r="A57" s="280" t="s">
        <v>106</v>
      </c>
      <c r="B57" s="280"/>
      <c r="C57" s="281"/>
      <c r="D57" s="281"/>
      <c r="E57" s="281"/>
      <c r="I57" s="277"/>
    </row>
    <row r="58" spans="1:9">
      <c r="A58" s="282" t="s">
        <v>107</v>
      </c>
      <c r="B58" s="282"/>
      <c r="C58" s="281">
        <f>'[2]BRN Summ'!$J62</f>
        <v>0</v>
      </c>
      <c r="D58" s="281">
        <f>'[2]CAL Summ'!$J62</f>
        <v>0</v>
      </c>
      <c r="E58" s="281">
        <f>'[2]NA Summ'!$J62</f>
        <v>0</v>
      </c>
      <c r="I58" s="277"/>
    </row>
    <row r="59" spans="1:9">
      <c r="A59" s="282" t="s">
        <v>108</v>
      </c>
      <c r="B59" s="282"/>
      <c r="C59" s="281">
        <f>'[2]BRN Summ'!$J63</f>
        <v>5447002.3959462279</v>
      </c>
      <c r="D59" s="281">
        <f>'[2]CAL Summ'!$J63</f>
        <v>6745353.2014422277</v>
      </c>
      <c r="E59" s="281">
        <f>'[2]NA Summ'!$J63</f>
        <v>6706426.8651125086</v>
      </c>
      <c r="I59" s="277"/>
    </row>
    <row r="60" spans="1:9">
      <c r="A60" s="282" t="s">
        <v>109</v>
      </c>
      <c r="B60" s="282"/>
      <c r="C60" s="281">
        <f>'[2]BRN Summ'!$J64</f>
        <v>3805252</v>
      </c>
      <c r="D60" s="281">
        <f>'[2]CAL Summ'!$J64</f>
        <v>4590793</v>
      </c>
      <c r="E60" s="281">
        <f>'[2]NA Summ'!$J64</f>
        <v>4488989</v>
      </c>
      <c r="I60" s="276"/>
    </row>
    <row r="61" spans="1:9">
      <c r="A61" s="282"/>
      <c r="B61" s="282"/>
      <c r="C61" s="281"/>
      <c r="D61" s="281"/>
      <c r="E61" s="281"/>
      <c r="I61"/>
    </row>
    <row r="62" spans="1:9" ht="13.5" thickBot="1">
      <c r="A62" s="283" t="s">
        <v>110</v>
      </c>
      <c r="B62" s="283"/>
      <c r="C62" s="284">
        <f>SUM(C58:C61)</f>
        <v>9252254.395946227</v>
      </c>
      <c r="D62" s="284">
        <f>SUM(D58:D61)</f>
        <v>11336146.201442227</v>
      </c>
      <c r="E62" s="284">
        <f>SUM(E58:E61)</f>
        <v>11195415.86511251</v>
      </c>
      <c r="I62" s="191"/>
    </row>
    <row r="63" spans="1:9">
      <c r="I63" s="191"/>
    </row>
    <row r="64" spans="1:9" ht="13.5" thickBot="1">
      <c r="A64" s="191" t="s">
        <v>111</v>
      </c>
      <c r="B64" s="191"/>
      <c r="C64" s="225">
        <f>C62+C53+C42</f>
        <v>13131053.122612894</v>
      </c>
      <c r="D64" s="225">
        <f>D62+D53+D42</f>
        <v>15521926.658108894</v>
      </c>
      <c r="E64" s="225">
        <f>E62+E53+E42</f>
        <v>15356711.771779176</v>
      </c>
      <c r="I64"/>
    </row>
    <row r="65" spans="1:9" ht="13.5" thickTop="1">
      <c r="A65" s="191"/>
      <c r="B65" s="191"/>
      <c r="C65" s="223"/>
      <c r="I65"/>
    </row>
    <row r="66" spans="1:9">
      <c r="B66" s="207" t="s">
        <v>123</v>
      </c>
      <c r="C66" s="220">
        <f>'[2]BRN Summ'!$J68</f>
        <v>13131053.122612894</v>
      </c>
      <c r="D66" s="220">
        <f>'[2]CAL Summ'!$J68</f>
        <v>15521926.658108894</v>
      </c>
      <c r="E66" s="220">
        <f>'[2]NA Summ'!$J68</f>
        <v>15356711.771779176</v>
      </c>
      <c r="I66"/>
    </row>
    <row r="67" spans="1:9">
      <c r="B67" s="207" t="s">
        <v>183</v>
      </c>
      <c r="C67" s="348">
        <f>C64-C66</f>
        <v>0</v>
      </c>
      <c r="D67" s="348">
        <f>D64-D66</f>
        <v>0</v>
      </c>
      <c r="E67" s="348">
        <f>E64-E66</f>
        <v>0</v>
      </c>
      <c r="I67"/>
    </row>
    <row r="68" spans="1:9">
      <c r="I68"/>
    </row>
    <row r="69" spans="1:9">
      <c r="I69"/>
    </row>
    <row r="70" spans="1:9">
      <c r="I70"/>
    </row>
    <row r="71" spans="1:9">
      <c r="I71"/>
    </row>
    <row r="72" spans="1:9">
      <c r="I72"/>
    </row>
    <row r="73" spans="1:9">
      <c r="I73"/>
    </row>
    <row r="74" spans="1:9">
      <c r="I74"/>
    </row>
    <row r="75" spans="1:9">
      <c r="I75"/>
    </row>
    <row r="76" spans="1:9">
      <c r="I76"/>
    </row>
  </sheetData>
  <mergeCells count="1">
    <mergeCell ref="C7:E7"/>
  </mergeCells>
  <pageMargins left="0.65" right="0.35" top="0.75" bottom="0.5" header="0.25" footer="0.25"/>
  <pageSetup scale="64" orientation="landscape" r:id="rId1"/>
  <headerFooter alignWithMargins="0">
    <oddHeader>&amp;L&amp;12GENCO&amp;RCONFIDENTIAL</oddHeader>
    <oddFooter>&amp;L&amp;T, &amp;D&amp;C&amp;F&amp;RPage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C64"/>
  <sheetViews>
    <sheetView zoomScale="75" zoomScaleNormal="75" workbookViewId="0"/>
  </sheetViews>
  <sheetFormatPr defaultColWidth="8.85546875" defaultRowHeight="12.75"/>
  <cols>
    <col min="1" max="1" width="41.140625" style="219" customWidth="1"/>
    <col min="2" max="2" width="17.140625" style="219" customWidth="1"/>
    <col min="3" max="5" width="14.7109375" style="220" customWidth="1"/>
    <col min="6" max="6" width="2.7109375" style="220" customWidth="1"/>
    <col min="7" max="7" width="10.28515625" style="220" bestFit="1" customWidth="1"/>
    <col min="8" max="55" width="8.85546875" style="220" customWidth="1"/>
    <col min="56" max="16384" width="8.85546875" style="219"/>
  </cols>
  <sheetData>
    <row r="1" spans="1:55" s="191" customFormat="1">
      <c r="A1" s="212" t="s">
        <v>122</v>
      </c>
      <c r="B1" s="212"/>
      <c r="C1" s="212"/>
      <c r="D1" s="212"/>
      <c r="E1" s="212"/>
      <c r="F1" s="212"/>
      <c r="G1" s="213"/>
      <c r="H1" s="213"/>
      <c r="I1" s="213"/>
      <c r="J1" s="213"/>
      <c r="K1" s="213"/>
      <c r="L1" s="213"/>
      <c r="M1" s="213"/>
      <c r="N1" s="213"/>
      <c r="O1" s="213"/>
      <c r="P1" s="213"/>
      <c r="Q1" s="213"/>
      <c r="R1" s="213"/>
      <c r="S1" s="213"/>
      <c r="T1" s="213"/>
      <c r="U1" s="213"/>
      <c r="V1" s="213"/>
      <c r="W1" s="213"/>
      <c r="X1" s="213"/>
      <c r="Y1" s="213"/>
      <c r="Z1" s="213"/>
      <c r="AA1" s="213"/>
      <c r="AB1" s="213"/>
      <c r="AC1" s="213"/>
      <c r="AD1" s="213"/>
      <c r="AE1" s="213"/>
      <c r="AF1" s="213"/>
      <c r="AG1" s="213"/>
      <c r="AH1" s="213"/>
      <c r="AI1" s="213"/>
      <c r="AJ1" s="213"/>
      <c r="AK1" s="213"/>
      <c r="AL1" s="213"/>
      <c r="AM1" s="213"/>
      <c r="AN1" s="213"/>
      <c r="AO1" s="213"/>
      <c r="AP1" s="213"/>
      <c r="AQ1" s="213"/>
      <c r="AR1" s="213"/>
      <c r="AS1" s="213"/>
      <c r="AT1" s="213"/>
      <c r="AU1" s="213"/>
      <c r="AV1" s="213"/>
      <c r="AW1" s="213"/>
      <c r="AX1" s="213"/>
      <c r="AY1" s="213"/>
      <c r="AZ1" s="213"/>
      <c r="BA1" s="213"/>
      <c r="BB1" s="213"/>
      <c r="BC1" s="213"/>
    </row>
    <row r="2" spans="1:55" s="191" customFormat="1">
      <c r="A2" s="212" t="s">
        <v>73</v>
      </c>
      <c r="B2" s="212"/>
      <c r="C2" s="212"/>
      <c r="D2" s="212"/>
      <c r="E2" s="212"/>
      <c r="F2" s="212"/>
      <c r="G2" s="213"/>
      <c r="H2" s="213"/>
      <c r="I2" s="213"/>
      <c r="J2" s="213"/>
      <c r="K2" s="213"/>
      <c r="L2" s="213"/>
      <c r="M2" s="213"/>
      <c r="N2" s="213"/>
      <c r="O2" s="213"/>
      <c r="P2" s="213"/>
      <c r="Q2" s="213"/>
      <c r="R2" s="213"/>
      <c r="S2" s="213"/>
      <c r="T2" s="213"/>
      <c r="U2" s="213"/>
      <c r="V2" s="213"/>
      <c r="W2" s="213"/>
      <c r="X2" s="213"/>
      <c r="Y2" s="213"/>
      <c r="Z2" s="213"/>
      <c r="AA2" s="213"/>
      <c r="AB2" s="213"/>
      <c r="AC2" s="213"/>
      <c r="AD2" s="213"/>
      <c r="AE2" s="213"/>
      <c r="AF2" s="213"/>
      <c r="AG2" s="213"/>
      <c r="AH2" s="213"/>
      <c r="AI2" s="213"/>
      <c r="AJ2" s="213"/>
      <c r="AK2" s="213"/>
      <c r="AL2" s="213"/>
      <c r="AM2" s="213"/>
      <c r="AN2" s="213"/>
      <c r="AO2" s="213"/>
      <c r="AP2" s="213"/>
      <c r="AQ2" s="213"/>
      <c r="AR2" s="213"/>
      <c r="AS2" s="213"/>
      <c r="AT2" s="213"/>
      <c r="AU2" s="213"/>
      <c r="AV2" s="213"/>
      <c r="AW2" s="213"/>
      <c r="AX2" s="213"/>
      <c r="AY2" s="213"/>
      <c r="AZ2" s="213"/>
      <c r="BA2" s="213"/>
      <c r="BB2" s="213"/>
      <c r="BC2" s="213"/>
    </row>
    <row r="3" spans="1:55" s="191" customFormat="1">
      <c r="A3" s="214" t="s">
        <v>74</v>
      </c>
      <c r="B3" s="214"/>
      <c r="C3" s="214"/>
      <c r="D3" s="214"/>
      <c r="E3" s="214"/>
      <c r="F3" s="214"/>
      <c r="G3" s="213"/>
      <c r="H3" s="213"/>
      <c r="I3" s="213"/>
      <c r="J3" s="213"/>
      <c r="K3" s="213"/>
      <c r="L3" s="213"/>
      <c r="M3" s="213"/>
      <c r="N3" s="213"/>
      <c r="O3" s="213"/>
      <c r="P3" s="213"/>
      <c r="Q3" s="213"/>
      <c r="R3" s="213"/>
      <c r="S3" s="213"/>
      <c r="T3" s="213"/>
      <c r="U3" s="213"/>
      <c r="V3" s="213"/>
      <c r="W3" s="213"/>
      <c r="X3" s="213"/>
      <c r="Y3" s="213"/>
      <c r="Z3" s="213"/>
      <c r="AA3" s="213"/>
      <c r="AB3" s="213"/>
      <c r="AC3" s="213"/>
      <c r="AD3" s="213"/>
      <c r="AE3" s="213"/>
      <c r="AF3" s="213"/>
      <c r="AG3" s="213"/>
      <c r="AH3" s="213"/>
      <c r="AI3" s="213"/>
      <c r="AJ3" s="213"/>
      <c r="AK3" s="213"/>
      <c r="AL3" s="213"/>
      <c r="AM3" s="213"/>
      <c r="AN3" s="213"/>
      <c r="AO3" s="213"/>
      <c r="AP3" s="213"/>
      <c r="AQ3" s="213"/>
      <c r="AR3" s="213"/>
      <c r="AS3" s="213"/>
      <c r="AT3" s="213"/>
      <c r="AU3" s="213"/>
      <c r="AV3" s="213"/>
      <c r="AW3" s="213"/>
      <c r="AX3" s="213"/>
      <c r="AY3" s="213"/>
      <c r="AZ3" s="213"/>
      <c r="BA3" s="213"/>
      <c r="BB3" s="213"/>
      <c r="BC3" s="213"/>
    </row>
    <row r="4" spans="1:55" s="191" customFormat="1">
      <c r="A4" s="264">
        <v>36616</v>
      </c>
      <c r="B4" s="215"/>
      <c r="C4" s="215"/>
      <c r="D4" s="215"/>
      <c r="E4" s="215"/>
      <c r="F4" s="215"/>
      <c r="G4" s="213"/>
      <c r="H4" s="213"/>
      <c r="I4" s="213"/>
      <c r="J4" s="213"/>
      <c r="K4" s="213"/>
      <c r="L4" s="213"/>
      <c r="M4" s="213"/>
      <c r="N4" s="213"/>
      <c r="O4" s="213"/>
      <c r="P4" s="213"/>
      <c r="Q4" s="213"/>
      <c r="R4" s="213"/>
      <c r="S4" s="213"/>
      <c r="T4" s="213"/>
      <c r="U4" s="213"/>
      <c r="V4" s="213"/>
      <c r="W4" s="213"/>
      <c r="X4" s="213"/>
      <c r="Y4" s="213"/>
      <c r="Z4" s="213"/>
      <c r="AA4" s="213"/>
      <c r="AB4" s="213"/>
      <c r="AC4" s="213"/>
      <c r="AD4" s="213"/>
      <c r="AE4" s="213"/>
      <c r="AF4" s="213"/>
      <c r="AG4" s="213"/>
      <c r="AH4" s="213"/>
      <c r="AI4" s="213"/>
      <c r="AJ4" s="213"/>
      <c r="AK4" s="213"/>
      <c r="AL4" s="213"/>
      <c r="AM4" s="213"/>
      <c r="AN4" s="213"/>
      <c r="AO4" s="213"/>
      <c r="AP4" s="213"/>
      <c r="AQ4" s="213"/>
      <c r="AR4" s="213"/>
      <c r="AS4" s="213"/>
      <c r="AT4" s="213"/>
      <c r="AU4" s="213"/>
      <c r="AV4" s="213"/>
      <c r="AW4" s="213"/>
      <c r="AX4" s="213"/>
      <c r="AY4" s="213"/>
      <c r="AZ4" s="213"/>
      <c r="BA4" s="213"/>
      <c r="BB4" s="213"/>
      <c r="BC4" s="213"/>
    </row>
    <row r="5" spans="1:55" s="191" customFormat="1">
      <c r="A5" s="216"/>
      <c r="B5" s="216"/>
      <c r="C5" s="217"/>
      <c r="D5" s="217"/>
      <c r="E5" s="217"/>
      <c r="F5" s="217"/>
      <c r="G5" s="213"/>
      <c r="H5" s="213"/>
      <c r="I5" s="213"/>
      <c r="J5" s="213"/>
      <c r="K5" s="213"/>
      <c r="L5" s="213"/>
      <c r="M5" s="213"/>
      <c r="N5" s="213"/>
      <c r="O5" s="213"/>
      <c r="P5" s="213"/>
      <c r="Q5" s="213"/>
      <c r="R5" s="213"/>
      <c r="S5" s="213"/>
      <c r="T5" s="213"/>
      <c r="U5" s="213"/>
      <c r="V5" s="213"/>
      <c r="W5" s="213"/>
      <c r="X5" s="213"/>
      <c r="Y5" s="213"/>
      <c r="Z5" s="213"/>
      <c r="AA5" s="213"/>
      <c r="AB5" s="213"/>
      <c r="AC5" s="213"/>
      <c r="AD5" s="213"/>
      <c r="AE5" s="213"/>
      <c r="AF5" s="213"/>
      <c r="AG5" s="213"/>
      <c r="AH5" s="213"/>
      <c r="AI5" s="213"/>
      <c r="AJ5" s="213"/>
      <c r="AK5" s="213"/>
      <c r="AL5" s="213"/>
      <c r="AM5" s="213"/>
      <c r="AN5" s="213"/>
      <c r="AO5" s="213"/>
      <c r="AP5" s="213"/>
      <c r="AQ5" s="213"/>
      <c r="AR5" s="213"/>
      <c r="AS5" s="213"/>
      <c r="AT5" s="213"/>
      <c r="AU5" s="213"/>
      <c r="AV5" s="213"/>
      <c r="AW5" s="213"/>
      <c r="AX5" s="213"/>
      <c r="AY5" s="213"/>
      <c r="AZ5" s="213"/>
      <c r="BA5" s="213"/>
      <c r="BB5" s="213"/>
      <c r="BC5" s="213"/>
    </row>
    <row r="6" spans="1:55" s="191" customFormat="1">
      <c r="A6" s="218"/>
      <c r="B6" s="218"/>
      <c r="C6" s="217"/>
      <c r="D6" s="217"/>
      <c r="E6" s="217"/>
      <c r="F6" s="217"/>
      <c r="G6" s="213"/>
      <c r="H6" s="213"/>
      <c r="I6" s="213"/>
      <c r="J6" s="213"/>
      <c r="K6" s="213"/>
      <c r="L6" s="213"/>
      <c r="M6" s="213"/>
      <c r="N6" s="213"/>
      <c r="O6" s="213"/>
      <c r="P6" s="213"/>
      <c r="Q6" s="213"/>
      <c r="R6" s="213"/>
      <c r="S6" s="213"/>
      <c r="T6" s="213"/>
      <c r="U6" s="213"/>
      <c r="V6" s="213"/>
      <c r="W6" s="213"/>
      <c r="X6" s="213"/>
      <c r="Y6" s="213"/>
      <c r="Z6" s="213"/>
      <c r="AA6" s="213"/>
      <c r="AB6" s="213"/>
      <c r="AC6" s="213"/>
      <c r="AD6" s="213"/>
      <c r="AE6" s="213"/>
      <c r="AF6" s="213"/>
      <c r="AG6" s="213"/>
      <c r="AH6" s="213"/>
      <c r="AI6" s="213"/>
      <c r="AJ6" s="213"/>
      <c r="AK6" s="213"/>
      <c r="AL6" s="213"/>
      <c r="AM6" s="213"/>
      <c r="AN6" s="213"/>
      <c r="AO6" s="213"/>
      <c r="AP6" s="213"/>
      <c r="AQ6" s="213"/>
      <c r="AR6" s="213"/>
      <c r="AS6" s="213"/>
      <c r="AT6" s="213"/>
      <c r="AU6" s="213"/>
      <c r="AV6" s="213"/>
      <c r="AW6" s="213"/>
      <c r="AX6" s="213"/>
      <c r="AY6" s="213"/>
      <c r="AZ6" s="213"/>
      <c r="BA6" s="213"/>
      <c r="BB6" s="213"/>
      <c r="BC6" s="213"/>
    </row>
    <row r="7" spans="1:55" s="191" customFormat="1">
      <c r="A7" s="218"/>
      <c r="B7" s="218"/>
      <c r="C7" s="433" t="s">
        <v>118</v>
      </c>
      <c r="D7" s="433"/>
      <c r="E7" s="433"/>
      <c r="F7" s="226"/>
      <c r="G7" s="213"/>
      <c r="H7" s="213"/>
      <c r="I7" s="213"/>
      <c r="J7" s="213"/>
      <c r="K7" s="213"/>
      <c r="L7" s="213"/>
      <c r="M7" s="213"/>
      <c r="N7" s="213"/>
      <c r="O7" s="213"/>
      <c r="P7" s="213"/>
      <c r="Q7" s="213"/>
      <c r="R7" s="213"/>
      <c r="S7" s="213"/>
      <c r="T7" s="213"/>
      <c r="U7" s="213"/>
      <c r="V7" s="213"/>
      <c r="W7" s="213"/>
      <c r="X7" s="213"/>
      <c r="Y7" s="213"/>
      <c r="Z7" s="213"/>
      <c r="AA7" s="213"/>
      <c r="AB7" s="213"/>
      <c r="AC7" s="213"/>
      <c r="AD7" s="213"/>
      <c r="AE7" s="213"/>
      <c r="AF7" s="213"/>
      <c r="AG7" s="213"/>
      <c r="AH7" s="213"/>
      <c r="AI7" s="213"/>
      <c r="AJ7" s="213"/>
      <c r="AK7" s="213"/>
      <c r="AL7" s="213"/>
      <c r="AM7" s="213"/>
      <c r="AN7" s="213"/>
      <c r="AO7" s="213"/>
      <c r="AP7" s="213"/>
      <c r="AQ7" s="213"/>
      <c r="AR7" s="213"/>
      <c r="AS7" s="213"/>
      <c r="AT7" s="213"/>
      <c r="AU7" s="213"/>
      <c r="AV7" s="213"/>
      <c r="AW7" s="213"/>
      <c r="AX7" s="213"/>
      <c r="AY7" s="213"/>
      <c r="AZ7" s="213"/>
      <c r="BA7" s="213"/>
      <c r="BB7" s="213"/>
      <c r="BC7" s="213"/>
    </row>
    <row r="8" spans="1:55">
      <c r="C8" s="265" t="s">
        <v>34</v>
      </c>
      <c r="D8" s="265" t="s">
        <v>6</v>
      </c>
      <c r="E8" s="265" t="s">
        <v>7</v>
      </c>
      <c r="F8" s="187"/>
    </row>
    <row r="9" spans="1:55" s="188" customFormat="1">
      <c r="C9" s="206" t="str">
        <f>"Source:  "&amp;"00 O&amp;M analysis - 0001.xls"</f>
        <v>Source:  00 O&amp;M analysis - 0001.xls</v>
      </c>
      <c r="D9" s="189"/>
      <c r="E9" s="189"/>
      <c r="F9" s="189"/>
      <c r="G9" s="190"/>
      <c r="H9" s="190"/>
      <c r="I9" s="190"/>
      <c r="J9" s="190"/>
      <c r="K9" s="190"/>
      <c r="L9" s="190"/>
      <c r="M9" s="190"/>
      <c r="N9" s="190"/>
      <c r="O9" s="190"/>
      <c r="P9" s="190"/>
      <c r="Q9" s="190"/>
      <c r="R9" s="190"/>
      <c r="S9" s="190"/>
      <c r="T9" s="190"/>
      <c r="U9" s="190"/>
      <c r="V9" s="190"/>
      <c r="W9" s="190"/>
      <c r="X9" s="190"/>
      <c r="Y9" s="190"/>
      <c r="Z9" s="190"/>
      <c r="AA9" s="190"/>
      <c r="AB9" s="190"/>
      <c r="AC9" s="190"/>
      <c r="AD9" s="190"/>
      <c r="AE9" s="190"/>
      <c r="AF9" s="190"/>
      <c r="AG9" s="190"/>
      <c r="AH9" s="190"/>
      <c r="AI9" s="190"/>
      <c r="AJ9" s="190"/>
      <c r="AK9" s="190"/>
      <c r="AL9" s="190"/>
      <c r="AM9" s="190"/>
      <c r="AN9" s="190"/>
      <c r="AO9" s="190"/>
      <c r="AP9" s="190"/>
      <c r="AQ9" s="190"/>
      <c r="AR9" s="190"/>
      <c r="AS9" s="190"/>
      <c r="AT9" s="190"/>
      <c r="AU9" s="190"/>
      <c r="AV9" s="190"/>
      <c r="AW9" s="190"/>
      <c r="AX9" s="190"/>
      <c r="AY9" s="190"/>
      <c r="AZ9" s="190"/>
      <c r="BA9" s="190"/>
      <c r="BB9" s="190"/>
      <c r="BC9" s="190"/>
    </row>
    <row r="11" spans="1:55" ht="13.5" thickBot="1">
      <c r="A11" s="191" t="s">
        <v>72</v>
      </c>
      <c r="B11" s="191"/>
      <c r="C11" s="221">
        <f>'[1]Gl Summ'!$J11</f>
        <v>845041</v>
      </c>
      <c r="D11" s="221">
        <f>'[1]WH Summ'!$J11</f>
        <v>921914</v>
      </c>
      <c r="E11" s="221">
        <f>'[1]WC Summ'!$J11</f>
        <v>858480</v>
      </c>
    </row>
    <row r="13" spans="1:55">
      <c r="A13" s="191" t="s">
        <v>75</v>
      </c>
      <c r="B13" s="204" t="s">
        <v>115</v>
      </c>
    </row>
    <row r="14" spans="1:55">
      <c r="A14" s="192" t="s">
        <v>76</v>
      </c>
      <c r="B14" s="192"/>
    </row>
    <row r="15" spans="1:55">
      <c r="A15" s="193" t="s">
        <v>124</v>
      </c>
      <c r="B15" s="259" t="s">
        <v>116</v>
      </c>
      <c r="C15" s="220">
        <f>'[1]Gl Summ'!$J21</f>
        <v>19723</v>
      </c>
      <c r="D15" s="220">
        <f>'[1]WH Summ'!$J21</f>
        <v>19745</v>
      </c>
      <c r="E15" s="220">
        <f>'[1]WC Summ'!$J21</f>
        <v>19735</v>
      </c>
    </row>
    <row r="16" spans="1:55">
      <c r="A16" s="193" t="s">
        <v>78</v>
      </c>
      <c r="B16" s="259" t="s">
        <v>280</v>
      </c>
      <c r="C16" s="220">
        <f>'[1]Gl Summ'!$J20</f>
        <v>0</v>
      </c>
      <c r="D16" s="220">
        <f>'[1]WH Summ'!$J20</f>
        <v>0</v>
      </c>
      <c r="E16" s="220">
        <f>'[1]WC Summ'!$J20</f>
        <v>0</v>
      </c>
    </row>
    <row r="17" spans="1:5">
      <c r="A17" s="193" t="s">
        <v>79</v>
      </c>
      <c r="B17" s="259" t="s">
        <v>116</v>
      </c>
      <c r="C17" s="220">
        <f>'[1]Gl Summ'!$J23</f>
        <v>0</v>
      </c>
      <c r="D17" s="220">
        <f>'[1]WH Summ'!$J23</f>
        <v>0</v>
      </c>
      <c r="E17" s="220">
        <f>'[1]WC Summ'!$J23</f>
        <v>0</v>
      </c>
    </row>
    <row r="18" spans="1:5">
      <c r="A18" s="193" t="s">
        <v>80</v>
      </c>
      <c r="B18" s="259" t="s">
        <v>280</v>
      </c>
      <c r="C18" s="220">
        <f>'[1]Gl Summ'!$J24</f>
        <v>79695</v>
      </c>
      <c r="D18" s="220">
        <f>'[1]WH Summ'!$J24</f>
        <v>106260</v>
      </c>
      <c r="E18" s="220">
        <f>'[1]WC Summ'!$J24</f>
        <v>0</v>
      </c>
    </row>
    <row r="19" spans="1:5">
      <c r="A19" s="193" t="s">
        <v>81</v>
      </c>
      <c r="B19" s="259" t="s">
        <v>116</v>
      </c>
      <c r="C19" s="220">
        <f>'[1]Gl Summ'!$J25</f>
        <v>0</v>
      </c>
      <c r="D19" s="220">
        <f>'[1]WH Summ'!$J25</f>
        <v>0</v>
      </c>
      <c r="E19" s="220">
        <f>'[1]WC Summ'!$J25</f>
        <v>0</v>
      </c>
    </row>
    <row r="20" spans="1:5">
      <c r="A20" s="193" t="s">
        <v>82</v>
      </c>
      <c r="B20" s="259" t="s">
        <v>116</v>
      </c>
      <c r="C20" s="220">
        <f>'[1]Gl Summ'!$J26</f>
        <v>0</v>
      </c>
      <c r="D20" s="220">
        <f>'[1]WH Summ'!$J26</f>
        <v>0</v>
      </c>
      <c r="E20" s="220">
        <f>'[1]WC Summ'!$J26</f>
        <v>0</v>
      </c>
    </row>
    <row r="21" spans="1:5">
      <c r="A21" s="193" t="s">
        <v>83</v>
      </c>
      <c r="B21" s="259" t="s">
        <v>116</v>
      </c>
      <c r="C21" s="220">
        <f>'[1]Gl Summ'!$J28</f>
        <v>2246</v>
      </c>
      <c r="D21" s="220">
        <f>'[1]WH Summ'!$J28</f>
        <v>2246</v>
      </c>
      <c r="E21" s="220">
        <f>'[1]WC Summ'!$J28</f>
        <v>2246</v>
      </c>
    </row>
    <row r="22" spans="1:5">
      <c r="A22" s="193" t="s">
        <v>84</v>
      </c>
      <c r="B22" s="259" t="s">
        <v>116</v>
      </c>
      <c r="C22" s="220">
        <f>'[1]Gl Summ'!$J29</f>
        <v>11929</v>
      </c>
      <c r="D22" s="220">
        <f>'[1]WH Summ'!$J29</f>
        <v>11929</v>
      </c>
      <c r="E22" s="220">
        <f>'[1]WC Summ'!$J29</f>
        <v>11929</v>
      </c>
    </row>
    <row r="23" spans="1:5">
      <c r="A23" s="193" t="s">
        <v>85</v>
      </c>
      <c r="B23" s="259" t="s">
        <v>116</v>
      </c>
      <c r="C23" s="220">
        <f>'[1]Gl Summ'!$J31</f>
        <v>4667</v>
      </c>
      <c r="D23" s="220">
        <f>'[1]WH Summ'!$J31</f>
        <v>4667</v>
      </c>
      <c r="E23" s="220">
        <f>'[1]WC Summ'!$J31</f>
        <v>4667</v>
      </c>
    </row>
    <row r="24" spans="1:5">
      <c r="A24" s="193" t="s">
        <v>86</v>
      </c>
      <c r="B24" s="259" t="s">
        <v>116</v>
      </c>
      <c r="C24" s="220">
        <f>'[1]Gl Summ'!$J32</f>
        <v>9654</v>
      </c>
      <c r="D24" s="220">
        <f>'[1]WH Summ'!$J32</f>
        <v>9654</v>
      </c>
      <c r="E24" s="220">
        <f>'[1]WC Summ'!$J32</f>
        <v>9654</v>
      </c>
    </row>
    <row r="25" spans="1:5">
      <c r="A25" s="193" t="s">
        <v>87</v>
      </c>
      <c r="B25" s="259" t="s">
        <v>116</v>
      </c>
      <c r="C25" s="220">
        <f>'[1]Gl Summ'!$J33</f>
        <v>118140</v>
      </c>
      <c r="D25" s="220">
        <f>'[1]WH Summ'!$J33</f>
        <v>118140</v>
      </c>
      <c r="E25" s="220">
        <f>'[1]WC Summ'!$J33</f>
        <v>118140</v>
      </c>
    </row>
    <row r="26" spans="1:5">
      <c r="A26" s="193" t="s">
        <v>88</v>
      </c>
      <c r="B26" s="259" t="s">
        <v>116</v>
      </c>
      <c r="C26" s="220">
        <f>'[1]Gl Summ'!$J34</f>
        <v>444047</v>
      </c>
      <c r="D26" s="220">
        <f>'[1]WH Summ'!$J34</f>
        <v>589750</v>
      </c>
      <c r="E26" s="220">
        <f>'[1]WC Summ'!$J34</f>
        <v>458186</v>
      </c>
    </row>
    <row r="27" spans="1:5">
      <c r="A27" s="193" t="s">
        <v>89</v>
      </c>
      <c r="B27" s="259" t="s">
        <v>116</v>
      </c>
      <c r="C27" s="220">
        <f>'[1]Gl Summ'!$J35</f>
        <v>11000</v>
      </c>
      <c r="D27" s="220">
        <f>'[1]WH Summ'!$J35</f>
        <v>15550</v>
      </c>
      <c r="E27" s="220">
        <f>'[1]WC Summ'!$J35</f>
        <v>11000</v>
      </c>
    </row>
    <row r="28" spans="1:5">
      <c r="A28" s="193" t="s">
        <v>90</v>
      </c>
      <c r="B28" s="259" t="s">
        <v>116</v>
      </c>
      <c r="C28" s="220">
        <f>'[1]Gl Summ'!$J36</f>
        <v>92729</v>
      </c>
      <c r="D28" s="220">
        <f>'[1]WH Summ'!$J36</f>
        <v>101885</v>
      </c>
      <c r="E28" s="220">
        <f>'[1]WC Summ'!$J36</f>
        <v>198779</v>
      </c>
    </row>
    <row r="29" spans="1:5">
      <c r="A29" s="193" t="s">
        <v>91</v>
      </c>
      <c r="B29" s="259" t="s">
        <v>116</v>
      </c>
      <c r="C29" s="220">
        <f>'[1]Gl Summ'!$J38</f>
        <v>438</v>
      </c>
      <c r="D29" s="220">
        <f>'[1]WH Summ'!$J38</f>
        <v>438</v>
      </c>
      <c r="E29" s="220">
        <f>'[1]WC Summ'!$J38</f>
        <v>438</v>
      </c>
    </row>
    <row r="30" spans="1:5">
      <c r="A30" s="193" t="s">
        <v>92</v>
      </c>
      <c r="B30" s="259" t="s">
        <v>280</v>
      </c>
      <c r="C30" s="220">
        <f>'[1]Gl Summ'!$J39</f>
        <v>139125</v>
      </c>
      <c r="D30" s="220">
        <f>'[1]WH Summ'!$J39</f>
        <v>154000</v>
      </c>
      <c r="E30" s="220">
        <f>'[1]WC Summ'!$J39</f>
        <v>308000</v>
      </c>
    </row>
    <row r="31" spans="1:5">
      <c r="A31" s="193" t="s">
        <v>93</v>
      </c>
      <c r="B31" s="259" t="s">
        <v>280</v>
      </c>
      <c r="C31" s="220">
        <f>'[1]Gl Summ'!$J40</f>
        <v>0</v>
      </c>
      <c r="D31" s="220">
        <f>'[1]WH Summ'!$J40</f>
        <v>0</v>
      </c>
      <c r="E31" s="220">
        <f>'[1]WC Summ'!$J40</f>
        <v>0</v>
      </c>
    </row>
    <row r="32" spans="1:5">
      <c r="A32" s="193" t="s">
        <v>94</v>
      </c>
      <c r="B32" s="259" t="s">
        <v>116</v>
      </c>
      <c r="C32" s="220">
        <f>'[1]Gl Summ'!$J41</f>
        <v>10208</v>
      </c>
      <c r="D32" s="220">
        <f>'[1]WH Summ'!$J41</f>
        <v>10207</v>
      </c>
      <c r="E32" s="220">
        <f>'[1]WC Summ'!$J41</f>
        <v>10208</v>
      </c>
    </row>
    <row r="33" spans="1:6">
      <c r="A33" s="194" t="s">
        <v>95</v>
      </c>
      <c r="B33" s="194"/>
      <c r="C33" s="222">
        <f>SUM(C15:C32)</f>
        <v>943601</v>
      </c>
      <c r="D33" s="222">
        <f>SUM(D15:D32)</f>
        <v>1144471</v>
      </c>
      <c r="E33" s="222">
        <f>SUM(E15:E32)</f>
        <v>1152982</v>
      </c>
    </row>
    <row r="34" spans="1:6">
      <c r="A34" s="194"/>
      <c r="B34" s="194"/>
      <c r="C34" s="223"/>
      <c r="D34" s="223"/>
      <c r="E34" s="223"/>
    </row>
    <row r="35" spans="1:6">
      <c r="A35" s="192" t="s">
        <v>96</v>
      </c>
      <c r="B35" s="192"/>
      <c r="C35" s="223">
        <f>'[1]Gl Summ'!$J45</f>
        <v>200000</v>
      </c>
      <c r="D35" s="223">
        <f>'[1]WH Summ'!$J45</f>
        <v>200000</v>
      </c>
      <c r="E35" s="223">
        <f>'[1]WC Summ'!$J45</f>
        <v>200000</v>
      </c>
    </row>
    <row r="36" spans="1:6">
      <c r="A36" s="192"/>
      <c r="B36" s="192"/>
      <c r="C36" s="223"/>
      <c r="D36" s="223"/>
      <c r="E36" s="223"/>
    </row>
    <row r="37" spans="1:6">
      <c r="A37" s="192" t="s">
        <v>97</v>
      </c>
      <c r="B37" s="192"/>
      <c r="C37" s="223">
        <f>'[1]Gl Summ'!$J47</f>
        <v>600000</v>
      </c>
      <c r="D37" s="223">
        <f>'[1]WH Summ'!$J47</f>
        <v>600000</v>
      </c>
      <c r="E37" s="223">
        <f>'[1]WC Summ'!$J47</f>
        <v>600000</v>
      </c>
    </row>
    <row r="38" spans="1:6">
      <c r="A38" s="192"/>
      <c r="B38" s="192"/>
    </row>
    <row r="39" spans="1:6">
      <c r="A39" s="194" t="s">
        <v>98</v>
      </c>
      <c r="B39" s="194"/>
      <c r="C39" s="224">
        <f>SUM(C33:C37)</f>
        <v>1743601</v>
      </c>
      <c r="D39" s="224">
        <f>SUM(D33:D37)</f>
        <v>1944471</v>
      </c>
      <c r="E39" s="224">
        <f>SUM(E33:E37)</f>
        <v>1952982</v>
      </c>
    </row>
    <row r="40" spans="1:6">
      <c r="A40" s="191"/>
      <c r="B40" s="191"/>
    </row>
    <row r="41" spans="1:6">
      <c r="A41" s="191" t="s">
        <v>99</v>
      </c>
      <c r="B41" s="191"/>
    </row>
    <row r="42" spans="1:6">
      <c r="A42" s="193" t="s">
        <v>17</v>
      </c>
      <c r="B42" s="260" t="s">
        <v>117</v>
      </c>
      <c r="C42" s="223">
        <f>'[1]Gl Summ'!$J52</f>
        <v>120686.5</v>
      </c>
      <c r="D42" s="223">
        <f>'[1]WH Summ'!$J52</f>
        <v>111362.83333333331</v>
      </c>
      <c r="E42" s="223">
        <f>'[1]WC Summ'!$J52</f>
        <v>155602.5</v>
      </c>
      <c r="F42" s="223"/>
    </row>
    <row r="43" spans="1:6">
      <c r="A43" s="193" t="s">
        <v>100</v>
      </c>
      <c r="B43" s="205"/>
      <c r="C43" s="223">
        <f>'[1]Gl Summ'!$J53</f>
        <v>92225</v>
      </c>
      <c r="D43" s="223">
        <f>'[1]WH Summ'!$J53</f>
        <v>101637</v>
      </c>
      <c r="E43" s="223">
        <f>'[1]WC Summ'!$J53</f>
        <v>333700</v>
      </c>
      <c r="F43" s="223"/>
    </row>
    <row r="44" spans="1:6">
      <c r="A44" s="193" t="s">
        <v>90</v>
      </c>
      <c r="B44" s="260" t="s">
        <v>117</v>
      </c>
      <c r="C44" s="223">
        <v>0</v>
      </c>
      <c r="D44" s="223">
        <v>0</v>
      </c>
      <c r="E44" s="223">
        <v>0</v>
      </c>
      <c r="F44" s="223"/>
    </row>
    <row r="45" spans="1:6">
      <c r="A45" s="193" t="s">
        <v>101</v>
      </c>
      <c r="B45" s="260" t="s">
        <v>117</v>
      </c>
      <c r="C45" s="223">
        <f>'[1]Gl Summ'!$J54</f>
        <v>49268.333333333336</v>
      </c>
      <c r="D45" s="223">
        <f>'[1]WH Summ'!$J54</f>
        <v>49268.333333333336</v>
      </c>
      <c r="E45" s="223">
        <f>'[1]WC Summ'!$J54</f>
        <v>60083.333333333343</v>
      </c>
      <c r="F45" s="223"/>
    </row>
    <row r="46" spans="1:6">
      <c r="A46" s="193" t="s">
        <v>102</v>
      </c>
      <c r="B46" s="260" t="s">
        <v>117</v>
      </c>
      <c r="C46" s="223">
        <f>'[1]Gl Summ'!$J55</f>
        <v>18025</v>
      </c>
      <c r="D46" s="223">
        <f>'[1]WH Summ'!$J55</f>
        <v>18025</v>
      </c>
      <c r="E46" s="223">
        <f>'[1]WC Summ'!$J55</f>
        <v>18025</v>
      </c>
      <c r="F46" s="223"/>
    </row>
    <row r="47" spans="1:6">
      <c r="A47" s="193" t="s">
        <v>103</v>
      </c>
      <c r="B47" s="260" t="s">
        <v>117</v>
      </c>
      <c r="C47" s="223">
        <f>'[1]Gl Summ'!$J56</f>
        <v>0</v>
      </c>
      <c r="D47" s="223">
        <f>'[1]WH Summ'!$J56</f>
        <v>0</v>
      </c>
      <c r="E47" s="223">
        <f>'[1]WC Summ'!$J56</f>
        <v>0</v>
      </c>
      <c r="F47" s="223"/>
    </row>
    <row r="48" spans="1:6">
      <c r="A48" s="193" t="s">
        <v>104</v>
      </c>
      <c r="B48" s="260" t="s">
        <v>117</v>
      </c>
      <c r="C48" s="223">
        <f>'[1]Gl Summ'!$J57</f>
        <v>0</v>
      </c>
      <c r="D48" s="223">
        <f>'[1]WH Summ'!$J57</f>
        <v>0</v>
      </c>
      <c r="E48" s="223">
        <f>'[1]WC Summ'!$J57</f>
        <v>0</v>
      </c>
      <c r="F48" s="223"/>
    </row>
    <row r="49" spans="1:5">
      <c r="A49" s="193"/>
      <c r="B49" s="193"/>
    </row>
    <row r="50" spans="1:5">
      <c r="A50" s="194" t="s">
        <v>105</v>
      </c>
      <c r="B50" s="194"/>
      <c r="C50" s="224">
        <f>SUM(C42:C48)</f>
        <v>280204.83333333331</v>
      </c>
      <c r="D50" s="224">
        <f>SUM(D42:D48)</f>
        <v>280293.16666666663</v>
      </c>
      <c r="E50" s="224">
        <f>SUM(E42:E48)</f>
        <v>567410.83333333337</v>
      </c>
    </row>
    <row r="51" spans="1:5" ht="13.5" thickBot="1">
      <c r="A51" s="193"/>
      <c r="B51" s="193"/>
    </row>
    <row r="52" spans="1:5" ht="13.5" thickBot="1">
      <c r="A52" s="261" t="s">
        <v>120</v>
      </c>
      <c r="B52" s="262"/>
      <c r="C52" s="263">
        <f>C11+C39+C50</f>
        <v>2868846.8333333335</v>
      </c>
      <c r="D52" s="263">
        <f>D11+D39+D50</f>
        <v>3146678.1666666665</v>
      </c>
      <c r="E52" s="263">
        <f>E11+E39+E50</f>
        <v>3378872.8333333335</v>
      </c>
    </row>
    <row r="53" spans="1:5">
      <c r="A53" s="193"/>
      <c r="B53" s="193"/>
    </row>
    <row r="54" spans="1:5">
      <c r="A54" s="280" t="s">
        <v>106</v>
      </c>
      <c r="B54" s="280"/>
      <c r="C54" s="281"/>
      <c r="D54" s="281"/>
      <c r="E54" s="281"/>
    </row>
    <row r="55" spans="1:5">
      <c r="A55" s="282" t="s">
        <v>107</v>
      </c>
      <c r="B55" s="282"/>
      <c r="C55" s="281">
        <f>'[1]Gl Summ'!$J62</f>
        <v>0</v>
      </c>
      <c r="D55" s="281">
        <f>'[1]WH Summ'!$J62</f>
        <v>0</v>
      </c>
      <c r="E55" s="281">
        <f>'[1]WC Summ'!$J62</f>
        <v>0</v>
      </c>
    </row>
    <row r="56" spans="1:5">
      <c r="A56" s="282" t="s">
        <v>108</v>
      </c>
      <c r="B56" s="282"/>
      <c r="C56" s="281">
        <f>'[1]Gl Summ'!$J63</f>
        <v>5491946</v>
      </c>
      <c r="D56" s="281">
        <f>'[1]WH Summ'!$J63</f>
        <v>6096180</v>
      </c>
      <c r="E56" s="281">
        <f>'[1]WC Summ'!$J63</f>
        <v>9322568</v>
      </c>
    </row>
    <row r="57" spans="1:5">
      <c r="A57" s="282" t="s">
        <v>109</v>
      </c>
      <c r="B57" s="282"/>
      <c r="C57" s="281">
        <f>'[1]Gl Summ'!$J64</f>
        <v>2448114</v>
      </c>
      <c r="D57" s="281">
        <f>'[1]WH Summ'!$J64</f>
        <v>2676594</v>
      </c>
      <c r="E57" s="281">
        <f>'[1]WC Summ'!$J64</f>
        <v>4015032</v>
      </c>
    </row>
    <row r="58" spans="1:5">
      <c r="A58" s="282"/>
      <c r="B58" s="282"/>
      <c r="C58" s="281"/>
      <c r="D58" s="281"/>
      <c r="E58" s="281">
        <v>0</v>
      </c>
    </row>
    <row r="59" spans="1:5" ht="13.5" thickBot="1">
      <c r="A59" s="283" t="s">
        <v>110</v>
      </c>
      <c r="B59" s="283"/>
      <c r="C59" s="284">
        <f>SUM(C55:C58)</f>
        <v>7940060</v>
      </c>
      <c r="D59" s="284">
        <f>SUM(D55:D58)</f>
        <v>8772774</v>
      </c>
      <c r="E59" s="284">
        <f>SUM(E55:E58)</f>
        <v>13337600</v>
      </c>
    </row>
    <row r="61" spans="1:5" ht="13.5" thickBot="1">
      <c r="A61" s="191" t="s">
        <v>111</v>
      </c>
      <c r="B61" s="191"/>
      <c r="C61" s="225">
        <f>C11+C59+C50+C39</f>
        <v>10808906.833333334</v>
      </c>
      <c r="D61" s="225">
        <f>D11+D59+D50+D39</f>
        <v>11919452.166666666</v>
      </c>
      <c r="E61" s="225">
        <f>E11+E59+E50+E39</f>
        <v>16716472.833333334</v>
      </c>
    </row>
    <row r="62" spans="1:5" ht="13.5" thickTop="1">
      <c r="A62" s="191"/>
      <c r="B62" s="191"/>
      <c r="C62" s="223"/>
    </row>
    <row r="63" spans="1:5">
      <c r="B63" s="207" t="s">
        <v>123</v>
      </c>
      <c r="C63" s="220">
        <f>'[1]Gl Summ'!$J68</f>
        <v>10808906.833333334</v>
      </c>
      <c r="D63" s="220">
        <f>'[1]WH Summ'!$J68</f>
        <v>11919452.166666666</v>
      </c>
      <c r="E63" s="220">
        <f>'[1]WC Summ'!$J68</f>
        <v>16716472.833333334</v>
      </c>
    </row>
    <row r="64" spans="1:5">
      <c r="B64" s="207" t="s">
        <v>183</v>
      </c>
      <c r="C64" s="348">
        <f>C61-C63</f>
        <v>0</v>
      </c>
      <c r="D64" s="348">
        <f>D61-D63</f>
        <v>0</v>
      </c>
      <c r="E64" s="348">
        <f>E61-E63</f>
        <v>0</v>
      </c>
    </row>
  </sheetData>
  <mergeCells count="1">
    <mergeCell ref="C7:E7"/>
  </mergeCells>
  <pageMargins left="0.65" right="0.35" top="0.75" bottom="0.5" header="0.25" footer="0.25"/>
  <pageSetup scale="66" orientation="landscape" verticalDpi="300" r:id="rId1"/>
  <headerFooter alignWithMargins="0">
    <oddHeader>&amp;L&amp;12GENCO&amp;RCONFIDENTIAL</oddHeader>
    <oddFooter>&amp;L&amp;T, &amp;D&amp;C&amp;F&amp;RPage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AH702"/>
  <sheetViews>
    <sheetView zoomScale="75" zoomScaleNormal="75" workbookViewId="0"/>
  </sheetViews>
  <sheetFormatPr defaultRowHeight="12.75"/>
  <cols>
    <col min="1" max="1" width="58.42578125" style="4" customWidth="1"/>
    <col min="2" max="5" width="15.7109375" style="4" customWidth="1"/>
    <col min="6" max="37" width="15.7109375" style="5" customWidth="1"/>
    <col min="38" max="38" width="15.85546875" style="5" customWidth="1"/>
    <col min="39" max="16384" width="9.140625" style="5"/>
  </cols>
  <sheetData>
    <row r="1" spans="1:34">
      <c r="F1" s="208"/>
    </row>
    <row r="2" spans="1:34" ht="20.25">
      <c r="A2" s="172" t="s">
        <v>60</v>
      </c>
      <c r="C2" s="79"/>
      <c r="D2" s="79"/>
      <c r="E2" s="79"/>
      <c r="F2" s="208"/>
    </row>
    <row r="3" spans="1:34">
      <c r="A3" s="1"/>
      <c r="F3" s="208"/>
    </row>
    <row r="4" spans="1:34" ht="14.25" thickBot="1">
      <c r="A4" s="129" t="s">
        <v>18</v>
      </c>
      <c r="B4" s="152">
        <v>36526</v>
      </c>
      <c r="C4" s="152">
        <v>36891</v>
      </c>
      <c r="D4" s="152">
        <v>37256</v>
      </c>
      <c r="E4" s="152">
        <v>37621</v>
      </c>
      <c r="F4" s="278" t="s">
        <v>123</v>
      </c>
    </row>
    <row r="5" spans="1:34" ht="13.5">
      <c r="A5" s="2"/>
      <c r="B5" s="7"/>
      <c r="C5" s="7"/>
      <c r="D5" s="7"/>
      <c r="E5" s="7"/>
      <c r="F5" s="279"/>
    </row>
    <row r="6" spans="1:34" ht="13.5">
      <c r="A6" s="2" t="s">
        <v>71</v>
      </c>
      <c r="B6" s="7"/>
      <c r="C6" s="186">
        <f>'Spark-Spread'!B93</f>
        <v>6.267150718777537</v>
      </c>
      <c r="D6" s="186">
        <f>'Spark-Spread'!C93</f>
        <v>6.6578224993744666</v>
      </c>
      <c r="E6" s="186">
        <f>'Spark-Spread'!D93</f>
        <v>5.1547685867320405</v>
      </c>
      <c r="F6" s="279"/>
    </row>
    <row r="7" spans="1:34" ht="13.5">
      <c r="A7" s="2"/>
      <c r="B7" s="7"/>
      <c r="C7" s="7"/>
      <c r="D7" s="7"/>
      <c r="E7" s="7"/>
      <c r="F7" s="279"/>
    </row>
    <row r="8" spans="1:34" s="10" customFormat="1" ht="13.5">
      <c r="A8" s="2" t="s">
        <v>35</v>
      </c>
      <c r="C8" s="26">
        <f>'Spark-Spread'!B71</f>
        <v>146748.18606192264</v>
      </c>
      <c r="D8" s="26">
        <f>'Spark-Spread'!C71</f>
        <v>180982.39242637824</v>
      </c>
      <c r="E8" s="26">
        <f>'Spark-Spread'!D71</f>
        <v>130682.22430276193</v>
      </c>
      <c r="F8" s="279"/>
    </row>
    <row r="9" spans="1:34" s="10" customFormat="1" ht="13.5">
      <c r="A9" s="2"/>
      <c r="F9" s="279"/>
    </row>
    <row r="10" spans="1:34" s="10" customFormat="1">
      <c r="A10" s="2" t="s">
        <v>36</v>
      </c>
      <c r="C10" s="185">
        <f>'Spark-Spread'!B82</f>
        <v>147837.38509292301</v>
      </c>
      <c r="D10" s="185">
        <f>'Spark-Spread'!C82</f>
        <v>194827.85979919502</v>
      </c>
      <c r="E10" s="185">
        <f>'Spark-Spread'!D82</f>
        <v>150843.99315353966</v>
      </c>
      <c r="F10" s="349"/>
    </row>
    <row r="11" spans="1:34">
      <c r="A11" s="2"/>
      <c r="B11" s="24"/>
      <c r="C11" s="24"/>
      <c r="D11" s="24"/>
      <c r="E11" s="24"/>
      <c r="F11" s="349"/>
    </row>
    <row r="12" spans="1:34">
      <c r="A12" s="1" t="s">
        <v>19</v>
      </c>
      <c r="B12" s="10"/>
      <c r="C12" s="10"/>
      <c r="D12" s="10"/>
      <c r="E12" s="10"/>
      <c r="F12" s="349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</row>
    <row r="13" spans="1:34">
      <c r="A13" s="11" t="s">
        <v>143</v>
      </c>
      <c r="B13" s="10"/>
      <c r="C13" s="24">
        <f>SUM(Brownsville!C13,Caledonia!C13,'New Albany'!C13,Gleason!C13,Wheatland!C13,Wilton!C13)</f>
        <v>4500.7457142857147</v>
      </c>
      <c r="D13" s="24">
        <f>SUM(Brownsville!D13,Caledonia!D13,'New Albany'!D13,Gleason!D13,Wheatland!D13,Wilton!D13)</f>
        <v>0</v>
      </c>
      <c r="E13" s="24">
        <f>SUM(Brownsville!E13,Caledonia!E13,'New Albany'!E13,Gleason!E13,Wheatland!E13,Wilton!E13)</f>
        <v>0</v>
      </c>
      <c r="F13" s="349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</row>
    <row r="14" spans="1:34">
      <c r="A14" s="38" t="s">
        <v>144</v>
      </c>
      <c r="B14" s="10"/>
      <c r="C14" s="24">
        <f>SUM(Brownsville!C14,Caledonia!C14,'New Albany'!C14,Gleason!C14,Wheatland!C14,Wilton!C14)</f>
        <v>9369.812591428572</v>
      </c>
      <c r="D14" s="24">
        <f>SUM(Brownsville!D14,Caledonia!D14,'New Albany'!D14,Gleason!D14,Wheatland!D14,Wilton!D14)</f>
        <v>9650.9069691714303</v>
      </c>
      <c r="E14" s="24">
        <f>SUM(Brownsville!E14,Caledonia!E14,'New Albany'!E14,Gleason!E14,Wheatland!E14,Wilton!E14)</f>
        <v>9940.4341782465726</v>
      </c>
      <c r="F14" s="349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</row>
    <row r="15" spans="1:34">
      <c r="A15" s="38" t="s">
        <v>145</v>
      </c>
      <c r="B15" s="10"/>
      <c r="C15" s="24">
        <f>SUM(Brownsville!C15,Caledonia!C15,'New Albany'!C15,Gleason!C15,Wheatland!C15,Wilton!C15)</f>
        <v>2249.7100700000001</v>
      </c>
      <c r="D15" s="24">
        <f>SUM(Brownsville!D15,Caledonia!D15,'New Albany'!D15,Gleason!D15,Wheatland!D15,Wilton!D15)</f>
        <v>2317.2013720999998</v>
      </c>
      <c r="E15" s="24">
        <f>SUM(Brownsville!E15,Caledonia!E15,'New Albany'!E15,Gleason!E15,Wheatland!E15,Wilton!E15)</f>
        <v>2386.7174132630003</v>
      </c>
      <c r="F15" s="349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</row>
    <row r="16" spans="1:34">
      <c r="A16" s="11" t="s">
        <v>146</v>
      </c>
      <c r="B16" s="10"/>
      <c r="C16" s="24">
        <f>SUM(Brownsville!C16,Caledonia!C16,'New Albany'!C16,Gleason!C16,Wheatland!C16,Wilton!C16)</f>
        <v>6091.7142857142853</v>
      </c>
      <c r="D16" s="24">
        <f>SUM(Brownsville!D16,Caledonia!D16,'New Albany'!D16,Gleason!D16,Wheatland!D16,Wilton!D16)</f>
        <v>6274.465714285715</v>
      </c>
      <c r="E16" s="24">
        <f>SUM(Brownsville!E16,Caledonia!E16,'New Albany'!E16,Gleason!E16,Wheatland!E16,Wilton!E16)</f>
        <v>6462.6996857142858</v>
      </c>
      <c r="F16" s="349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</row>
    <row r="17" spans="1:34">
      <c r="A17" s="11" t="s">
        <v>147</v>
      </c>
      <c r="B17" s="10"/>
      <c r="C17" s="24">
        <f>SUM(Brownsville!C17,Caledonia!C17,'New Albany'!C17,Gleason!C17,Wheatland!C17,Wilton!C17)</f>
        <v>1649.6284285714287</v>
      </c>
      <c r="D17" s="24">
        <f>SUM(Brownsville!D17,Caledonia!D17,'New Albany'!D17,Gleason!D17,Wheatland!D17,Wilton!D17)</f>
        <v>1699.1172814285715</v>
      </c>
      <c r="E17" s="24">
        <f>SUM(Brownsville!E17,Caledonia!E17,'New Albany'!E17,Gleason!E17,Wheatland!E17,Wilton!E17)</f>
        <v>1750.0907998714288</v>
      </c>
      <c r="F17" s="34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</row>
    <row r="18" spans="1:34">
      <c r="A18" s="11" t="s">
        <v>148</v>
      </c>
      <c r="B18" s="10"/>
      <c r="C18" s="24">
        <f>SUM(Brownsville!C18,Caledonia!C18,'New Albany'!C18,Gleason!C18,Wheatland!C18,Wilton!C18)</f>
        <v>2234.5540000000001</v>
      </c>
      <c r="D18" s="24">
        <f>SUM(Brownsville!D18,Caledonia!D18,'New Albany'!D18,Gleason!D18,Wheatland!D18,Wilton!D18)</f>
        <v>2301.5906200000004</v>
      </c>
      <c r="E18" s="24">
        <f>SUM(Brownsville!E18,Caledonia!E18,'New Albany'!E18,Gleason!E18,Wheatland!E18,Wilton!E18)</f>
        <v>2370.6383386000002</v>
      </c>
      <c r="F18" s="34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spans="1:34">
      <c r="A19" s="11" t="s">
        <v>149</v>
      </c>
      <c r="B19" s="10"/>
      <c r="C19" s="24">
        <f>SUM(Brownsville!C19,Caledonia!C19,'New Albany'!C19,Gleason!C19,Wheatland!C19,Wilton!C19)</f>
        <v>2234.3919999999998</v>
      </c>
      <c r="D19" s="24">
        <f>SUM(Brownsville!D19,Caledonia!D19,'New Albany'!D19,Gleason!D19,Wheatland!D19,Wilton!D19)</f>
        <v>2234.3919999999998</v>
      </c>
      <c r="E19" s="24">
        <f>SUM(Brownsville!E19,Caledonia!E19,'New Albany'!E19,Gleason!E19,Wheatland!E19,Wilton!E19)</f>
        <v>2234.3919999999998</v>
      </c>
      <c r="F19" s="349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</row>
    <row r="20" spans="1:34">
      <c r="A20" s="285" t="s">
        <v>150</v>
      </c>
      <c r="B20" s="209"/>
      <c r="C20" s="209">
        <f>SUM(C13:C19)</f>
        <v>28330.557090000002</v>
      </c>
      <c r="D20" s="209">
        <f>SUM(D13:D19)</f>
        <v>24477.673956985716</v>
      </c>
      <c r="E20" s="209">
        <f>SUM(E13:E19)</f>
        <v>25144.972415695291</v>
      </c>
      <c r="F20" s="349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</row>
    <row r="21" spans="1:34" s="27" customFormat="1">
      <c r="A21" s="3"/>
      <c r="B21" s="80"/>
      <c r="C21" s="80"/>
      <c r="D21" s="81"/>
      <c r="E21" s="81"/>
      <c r="F21" s="349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</row>
    <row r="22" spans="1:34" s="25" customFormat="1">
      <c r="A22" s="1" t="s">
        <v>20</v>
      </c>
      <c r="B22" s="82"/>
      <c r="C22" s="82">
        <f>C10-C20</f>
        <v>119506.82800292301</v>
      </c>
      <c r="D22" s="82">
        <f>D10-D20</f>
        <v>170350.18584220932</v>
      </c>
      <c r="E22" s="82">
        <f>E10-E20</f>
        <v>125699.02073784437</v>
      </c>
      <c r="F22" s="349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</row>
    <row r="23" spans="1:34">
      <c r="A23" s="168"/>
      <c r="B23" s="169"/>
      <c r="C23" s="169"/>
      <c r="D23" s="169"/>
      <c r="E23" s="169"/>
      <c r="F23" s="349"/>
    </row>
    <row r="24" spans="1:34">
      <c r="A24" s="28"/>
      <c r="B24" s="26"/>
      <c r="C24" s="26"/>
      <c r="D24" s="26"/>
      <c r="E24" s="26"/>
      <c r="F24" s="349"/>
    </row>
    <row r="25" spans="1:34" s="10" customFormat="1">
      <c r="A25" s="10" t="s">
        <v>48</v>
      </c>
      <c r="C25" s="26">
        <v>0</v>
      </c>
      <c r="D25" s="26">
        <v>0</v>
      </c>
      <c r="E25" s="26">
        <f>Assumptions!$J$9*Summary!$B$28</f>
        <v>951214.25877488742</v>
      </c>
      <c r="F25" s="349">
        <f>SUM(Brownsville!E25,Caledonia!E25,'New Albany'!E25,Gleason!E25,Wheatland!E25,Wilton!E25)</f>
        <v>951214.25877488742</v>
      </c>
      <c r="G25" s="228"/>
    </row>
    <row r="26" spans="1:34" s="10" customFormat="1">
      <c r="C26" s="26"/>
      <c r="D26" s="26"/>
      <c r="E26" s="26"/>
      <c r="F26" s="349"/>
    </row>
    <row r="27" spans="1:34" s="10" customFormat="1">
      <c r="A27" s="176" t="s">
        <v>49</v>
      </c>
      <c r="C27" s="175"/>
      <c r="D27" s="175"/>
      <c r="E27" s="175"/>
      <c r="F27" s="349"/>
    </row>
    <row r="28" spans="1:34" s="10" customFormat="1">
      <c r="A28" s="10" t="s">
        <v>37</v>
      </c>
      <c r="B28" s="12">
        <v>0</v>
      </c>
      <c r="C28" s="174">
        <f>C22</f>
        <v>119506.82800292301</v>
      </c>
      <c r="D28" s="174">
        <f>D22</f>
        <v>170350.18584220932</v>
      </c>
      <c r="E28" s="174">
        <f>E22</f>
        <v>125699.02073784437</v>
      </c>
      <c r="F28" s="349"/>
    </row>
    <row r="29" spans="1:34">
      <c r="A29" s="10"/>
      <c r="B29" s="10"/>
      <c r="C29" s="175"/>
      <c r="D29" s="175"/>
      <c r="E29" s="175"/>
      <c r="F29" s="349"/>
    </row>
    <row r="30" spans="1:34">
      <c r="A30" s="10" t="s">
        <v>38</v>
      </c>
      <c r="B30" s="177">
        <f>Summary!$F$25</f>
        <v>0.144985</v>
      </c>
      <c r="C30" s="5"/>
      <c r="D30" s="5"/>
      <c r="E30" s="5"/>
      <c r="F30" s="349"/>
    </row>
    <row r="31" spans="1:34" ht="13.5" thickBot="1">
      <c r="A31" s="10"/>
      <c r="B31" s="10"/>
      <c r="C31" s="175"/>
      <c r="D31" s="175"/>
      <c r="E31" s="175"/>
      <c r="F31" s="349"/>
    </row>
    <row r="32" spans="1:34" ht="16.5" thickBot="1">
      <c r="A32" s="178" t="s">
        <v>39</v>
      </c>
      <c r="B32" s="179">
        <f>XNPV(B30,B28:E28,B4:E4)</f>
        <v>318054.10173195647</v>
      </c>
      <c r="D32" s="175"/>
      <c r="E32" s="175"/>
      <c r="F32" s="349">
        <f>SUM(Brownsville!B32,Caledonia!B32,'New Albany'!B32,Gleason!B32,Wheatland!B32,Wilton!B32)</f>
        <v>318054.10173195647</v>
      </c>
    </row>
    <row r="33" spans="1:6">
      <c r="A33" s="10"/>
      <c r="B33" s="10"/>
      <c r="C33" s="175"/>
      <c r="D33" s="175"/>
      <c r="E33" s="175"/>
      <c r="F33" s="349"/>
    </row>
    <row r="34" spans="1:6">
      <c r="A34" s="10"/>
      <c r="B34" s="180"/>
      <c r="C34" s="175"/>
      <c r="D34" s="175"/>
      <c r="E34" s="175"/>
      <c r="F34" s="349"/>
    </row>
    <row r="35" spans="1:6">
      <c r="A35" s="176" t="s">
        <v>50</v>
      </c>
      <c r="B35" s="180"/>
      <c r="C35" s="175"/>
      <c r="D35" s="175"/>
      <c r="E35" s="175"/>
      <c r="F35" s="349"/>
    </row>
    <row r="36" spans="1:6">
      <c r="A36" s="10" t="s">
        <v>37</v>
      </c>
      <c r="B36" s="12">
        <v>0</v>
      </c>
      <c r="C36" s="174">
        <f>C28+C25</f>
        <v>119506.82800292301</v>
      </c>
      <c r="D36" s="174">
        <f>D28+D25</f>
        <v>170350.18584220932</v>
      </c>
      <c r="E36" s="174">
        <f>E28+E25</f>
        <v>1076913.2795127318</v>
      </c>
      <c r="F36" s="349"/>
    </row>
    <row r="37" spans="1:6">
      <c r="A37" s="10"/>
      <c r="B37" s="10"/>
      <c r="C37" s="175"/>
      <c r="D37" s="175"/>
      <c r="E37" s="175"/>
      <c r="F37" s="349"/>
    </row>
    <row r="38" spans="1:6">
      <c r="A38" s="10" t="s">
        <v>38</v>
      </c>
      <c r="B38" s="177">
        <f>Summary!$F$25</f>
        <v>0.144985</v>
      </c>
      <c r="C38" s="5"/>
      <c r="D38" s="5"/>
      <c r="E38" s="5"/>
      <c r="F38" s="349"/>
    </row>
    <row r="39" spans="1:6" ht="13.5" thickBot="1">
      <c r="A39" s="10"/>
      <c r="B39" s="10"/>
      <c r="C39" s="175"/>
      <c r="D39" s="175"/>
      <c r="E39" s="175"/>
      <c r="F39" s="349"/>
    </row>
    <row r="40" spans="1:6" ht="16.5" thickBot="1">
      <c r="A40" s="178" t="s">
        <v>39</v>
      </c>
      <c r="B40" s="179">
        <f>XNPV(B38,B36:E36,B4:E4)</f>
        <v>951747.17529270588</v>
      </c>
      <c r="D40" s="175"/>
      <c r="E40" s="175"/>
      <c r="F40" s="349">
        <f>SUM(Brownsville!B40,Caledonia!B40,'New Albany'!B40,Gleason!B40,Wheatland!B40,Wilton!B40)</f>
        <v>951747.17529270577</v>
      </c>
    </row>
    <row r="41" spans="1:6">
      <c r="A41" s="10"/>
      <c r="B41" s="10"/>
      <c r="C41" s="45"/>
      <c r="D41" s="5"/>
      <c r="E41" s="5"/>
    </row>
    <row r="42" spans="1:6">
      <c r="A42" s="10"/>
      <c r="B42" s="10"/>
      <c r="C42" s="5"/>
      <c r="D42" s="5"/>
      <c r="E42" s="5"/>
    </row>
    <row r="43" spans="1:6">
      <c r="A43" s="30"/>
      <c r="B43" s="5"/>
      <c r="C43" s="26"/>
      <c r="D43" s="26"/>
      <c r="E43" s="26"/>
    </row>
    <row r="44" spans="1:6">
      <c r="A44" s="30"/>
      <c r="B44" s="5"/>
      <c r="C44" s="26"/>
      <c r="D44" s="26"/>
      <c r="E44" s="26"/>
    </row>
    <row r="45" spans="1:6">
      <c r="A45" s="30"/>
      <c r="B45" s="5"/>
      <c r="C45" s="26"/>
      <c r="D45" s="26"/>
      <c r="E45" s="26"/>
    </row>
    <row r="46" spans="1:6">
      <c r="A46" s="30"/>
      <c r="B46" s="5"/>
      <c r="C46" s="26"/>
      <c r="D46" s="26"/>
      <c r="E46" s="26"/>
    </row>
    <row r="47" spans="1:6">
      <c r="A47" s="30"/>
      <c r="B47" s="5"/>
      <c r="C47" s="26"/>
      <c r="D47" s="26"/>
      <c r="E47" s="26"/>
    </row>
    <row r="48" spans="1:6">
      <c r="A48" s="30"/>
      <c r="B48" s="5"/>
      <c r="C48" s="26"/>
      <c r="D48" s="26"/>
      <c r="E48" s="26"/>
    </row>
    <row r="49" spans="1:5">
      <c r="A49" s="30"/>
      <c r="B49" s="5"/>
      <c r="C49" s="26"/>
      <c r="D49" s="26"/>
      <c r="E49" s="26"/>
    </row>
    <row r="50" spans="1:5">
      <c r="A50" s="31"/>
      <c r="B50" s="5"/>
      <c r="C50" s="26"/>
      <c r="D50" s="26"/>
      <c r="E50" s="26"/>
    </row>
    <row r="51" spans="1:5">
      <c r="A51" s="32"/>
      <c r="B51" s="5"/>
      <c r="C51" s="26"/>
      <c r="D51" s="26"/>
      <c r="E51" s="26"/>
    </row>
    <row r="52" spans="1:5">
      <c r="A52" s="30"/>
      <c r="B52" s="5"/>
      <c r="C52" s="26"/>
      <c r="D52" s="26"/>
      <c r="E52" s="26"/>
    </row>
    <row r="53" spans="1:5">
      <c r="A53" s="30"/>
      <c r="B53" s="5"/>
      <c r="C53" s="26"/>
      <c r="D53" s="26"/>
      <c r="E53" s="26"/>
    </row>
    <row r="54" spans="1:5">
      <c r="A54" s="33"/>
      <c r="B54" s="5"/>
      <c r="C54" s="26"/>
      <c r="D54" s="26"/>
      <c r="E54" s="26"/>
    </row>
    <row r="55" spans="1:5">
      <c r="A55" s="33"/>
      <c r="B55" s="5"/>
      <c r="C55" s="26"/>
      <c r="D55" s="26"/>
      <c r="E55" s="26"/>
    </row>
    <row r="56" spans="1:5">
      <c r="A56" s="30"/>
      <c r="B56" s="5"/>
      <c r="C56" s="26"/>
      <c r="D56" s="26"/>
      <c r="E56" s="26"/>
    </row>
    <row r="57" spans="1:5">
      <c r="A57" s="33"/>
      <c r="B57" s="5"/>
      <c r="C57" s="26"/>
      <c r="D57" s="26"/>
      <c r="E57" s="26"/>
    </row>
    <row r="58" spans="1:5">
      <c r="A58" s="30"/>
      <c r="B58" s="5"/>
      <c r="C58" s="26"/>
      <c r="D58" s="26"/>
      <c r="E58" s="26"/>
    </row>
    <row r="59" spans="1:5">
      <c r="A59" s="30"/>
      <c r="B59" s="5"/>
      <c r="C59" s="26"/>
      <c r="D59" s="26"/>
      <c r="E59" s="26"/>
    </row>
    <row r="60" spans="1:5">
      <c r="A60" s="30"/>
      <c r="B60" s="5"/>
      <c r="C60" s="26"/>
      <c r="D60" s="26"/>
      <c r="E60" s="26"/>
    </row>
    <row r="61" spans="1:5">
      <c r="A61" s="33"/>
      <c r="B61" s="5"/>
      <c r="C61" s="26"/>
      <c r="D61" s="26"/>
      <c r="E61" s="26"/>
    </row>
    <row r="62" spans="1:5">
      <c r="A62" s="29"/>
      <c r="B62" s="5"/>
      <c r="C62" s="26"/>
      <c r="D62" s="26"/>
      <c r="E62" s="26"/>
    </row>
    <row r="63" spans="1:5">
      <c r="A63" s="31"/>
      <c r="B63" s="5"/>
      <c r="C63" s="26"/>
      <c r="D63" s="26"/>
      <c r="E63" s="26"/>
    </row>
    <row r="64" spans="1:5">
      <c r="A64" s="31"/>
      <c r="B64" s="5"/>
      <c r="C64" s="26"/>
      <c r="D64" s="26"/>
      <c r="E64" s="26"/>
    </row>
    <row r="65" spans="1:5" ht="15" customHeight="1">
      <c r="A65" s="31"/>
      <c r="B65" s="5"/>
      <c r="C65" s="5"/>
      <c r="D65" s="28"/>
      <c r="E65" s="28"/>
    </row>
    <row r="66" spans="1:5">
      <c r="A66" s="31"/>
      <c r="B66" s="5"/>
      <c r="C66" s="5"/>
      <c r="D66" s="28"/>
      <c r="E66" s="28"/>
    </row>
    <row r="67" spans="1:5" ht="14.25" customHeight="1">
      <c r="A67" s="31"/>
      <c r="B67" s="5"/>
      <c r="C67" s="5"/>
      <c r="D67" s="28"/>
      <c r="E67" s="28"/>
    </row>
    <row r="68" spans="1:5">
      <c r="A68" s="31"/>
      <c r="B68" s="5"/>
      <c r="C68" s="5"/>
      <c r="D68" s="28"/>
      <c r="E68" s="28"/>
    </row>
    <row r="69" spans="1:5">
      <c r="A69" s="31"/>
      <c r="B69" s="5"/>
      <c r="C69" s="5"/>
      <c r="D69" s="28"/>
      <c r="E69" s="28"/>
    </row>
    <row r="70" spans="1:5">
      <c r="A70" s="34"/>
      <c r="B70" s="5"/>
      <c r="C70" s="5"/>
      <c r="D70" s="28"/>
      <c r="E70" s="28"/>
    </row>
    <row r="71" spans="1:5">
      <c r="A71" s="34"/>
      <c r="B71" s="5"/>
      <c r="C71" s="5"/>
      <c r="D71" s="28"/>
      <c r="E71" s="28"/>
    </row>
    <row r="72" spans="1:5">
      <c r="A72" s="34"/>
      <c r="B72" s="5"/>
      <c r="C72" s="5"/>
      <c r="D72" s="28"/>
      <c r="E72" s="28"/>
    </row>
    <row r="73" spans="1:5">
      <c r="A73" s="28"/>
      <c r="B73" s="5"/>
      <c r="C73" s="5"/>
      <c r="D73" s="28"/>
      <c r="E73" s="28"/>
    </row>
    <row r="74" spans="1:5">
      <c r="A74" s="5"/>
      <c r="B74" s="5"/>
      <c r="C74" s="5"/>
      <c r="D74" s="28"/>
      <c r="E74" s="28"/>
    </row>
    <row r="75" spans="1:5">
      <c r="A75" s="5"/>
      <c r="B75" s="5"/>
      <c r="C75" s="5"/>
      <c r="D75" s="28"/>
      <c r="E75" s="28"/>
    </row>
    <row r="76" spans="1:5">
      <c r="A76" s="5"/>
      <c r="B76" s="5"/>
      <c r="C76" s="5"/>
      <c r="D76" s="28"/>
      <c r="E76" s="28"/>
    </row>
    <row r="77" spans="1:5" ht="18.75">
      <c r="A77" s="35"/>
      <c r="B77" s="5"/>
      <c r="C77" s="5"/>
      <c r="D77" s="28"/>
      <c r="E77" s="28"/>
    </row>
    <row r="78" spans="1:5">
      <c r="A78" s="25"/>
      <c r="B78" s="5"/>
      <c r="C78" s="5"/>
      <c r="D78" s="28"/>
      <c r="E78" s="28"/>
    </row>
    <row r="79" spans="1:5">
      <c r="A79" s="25"/>
      <c r="B79" s="5"/>
      <c r="C79" s="5"/>
      <c r="D79" s="28"/>
      <c r="E79" s="28"/>
    </row>
    <row r="80" spans="1:5">
      <c r="A80" s="5"/>
      <c r="B80" s="5"/>
      <c r="C80" s="5"/>
      <c r="D80" s="28"/>
      <c r="E80" s="28"/>
    </row>
    <row r="81" spans="1:5">
      <c r="A81" s="5"/>
      <c r="B81" s="5"/>
      <c r="C81" s="5"/>
      <c r="D81" s="28"/>
      <c r="E81" s="28"/>
    </row>
    <row r="82" spans="1:5">
      <c r="A82" s="2"/>
      <c r="B82" s="2"/>
      <c r="C82" s="7"/>
      <c r="D82" s="7"/>
      <c r="E82" s="7"/>
    </row>
    <row r="83" spans="1:5">
      <c r="A83" s="31"/>
      <c r="B83" s="5"/>
      <c r="C83" s="5"/>
      <c r="D83" s="28"/>
      <c r="E83" s="28"/>
    </row>
    <row r="84" spans="1:5">
      <c r="A84" s="30"/>
      <c r="B84" s="5"/>
      <c r="C84" s="5"/>
      <c r="D84" s="28"/>
      <c r="E84" s="28"/>
    </row>
    <row r="85" spans="1:5">
      <c r="A85" s="30"/>
      <c r="B85" s="5"/>
      <c r="C85" s="5"/>
      <c r="D85" s="28"/>
      <c r="E85" s="28"/>
    </row>
    <row r="86" spans="1:5">
      <c r="A86" s="29"/>
      <c r="B86" s="5"/>
      <c r="C86" s="5"/>
      <c r="D86" s="28"/>
      <c r="E86" s="28"/>
    </row>
    <row r="87" spans="1:5">
      <c r="A87" s="28"/>
      <c r="B87" s="5"/>
      <c r="C87" s="5"/>
      <c r="D87" s="28"/>
      <c r="E87" s="28"/>
    </row>
    <row r="88" spans="1:5">
      <c r="A88" s="31"/>
      <c r="B88" s="5"/>
      <c r="C88" s="5"/>
      <c r="D88" s="28"/>
      <c r="E88" s="28"/>
    </row>
    <row r="89" spans="1:5">
      <c r="A89" s="30"/>
      <c r="B89" s="5"/>
      <c r="C89" s="5"/>
      <c r="D89" s="28"/>
      <c r="E89" s="28"/>
    </row>
    <row r="90" spans="1:5">
      <c r="A90" s="30"/>
      <c r="B90" s="5"/>
      <c r="C90" s="5"/>
      <c r="D90" s="28"/>
      <c r="E90" s="28"/>
    </row>
    <row r="91" spans="1:5">
      <c r="A91" s="30"/>
      <c r="B91" s="5"/>
      <c r="C91" s="26"/>
      <c r="D91" s="28"/>
      <c r="E91" s="28"/>
    </row>
    <row r="92" spans="1:5">
      <c r="A92" s="30"/>
      <c r="B92" s="5"/>
      <c r="C92" s="5"/>
      <c r="D92" s="28"/>
      <c r="E92" s="28"/>
    </row>
    <row r="93" spans="1:5">
      <c r="A93" s="28"/>
      <c r="B93" s="5"/>
      <c r="C93" s="5"/>
      <c r="D93" s="28"/>
      <c r="E93" s="28"/>
    </row>
    <row r="94" spans="1:5">
      <c r="A94" s="31"/>
      <c r="B94" s="5"/>
      <c r="C94" s="5"/>
      <c r="D94" s="28"/>
      <c r="E94" s="28"/>
    </row>
    <row r="95" spans="1:5">
      <c r="A95" s="28"/>
      <c r="B95" s="5"/>
      <c r="C95" s="5"/>
      <c r="D95" s="28"/>
      <c r="E95" s="28"/>
    </row>
    <row r="96" spans="1:5">
      <c r="A96" s="31"/>
      <c r="B96" s="5"/>
      <c r="C96" s="5"/>
      <c r="D96" s="28"/>
      <c r="E96" s="28"/>
    </row>
    <row r="97" spans="1:5">
      <c r="A97" s="30"/>
      <c r="B97" s="5"/>
      <c r="C97" s="5"/>
      <c r="D97" s="28"/>
      <c r="E97" s="28"/>
    </row>
    <row r="98" spans="1:5">
      <c r="A98" s="31"/>
      <c r="B98" s="5"/>
      <c r="C98" s="5"/>
      <c r="D98" s="28"/>
      <c r="E98" s="28"/>
    </row>
    <row r="99" spans="1:5">
      <c r="A99" s="33"/>
      <c r="B99" s="5"/>
      <c r="C99" s="5"/>
      <c r="D99" s="28"/>
      <c r="E99" s="28"/>
    </row>
    <row r="100" spans="1:5">
      <c r="A100" s="30"/>
      <c r="B100" s="5"/>
      <c r="C100" s="5"/>
      <c r="D100" s="28"/>
      <c r="E100" s="28"/>
    </row>
    <row r="101" spans="1:5">
      <c r="A101" s="29"/>
      <c r="B101" s="5"/>
      <c r="C101" s="5"/>
      <c r="D101" s="28"/>
      <c r="E101" s="28"/>
    </row>
    <row r="102" spans="1:5">
      <c r="A102" s="30"/>
      <c r="B102" s="5"/>
      <c r="C102" s="5"/>
      <c r="D102" s="28"/>
      <c r="E102" s="28"/>
    </row>
    <row r="103" spans="1:5">
      <c r="A103" s="29"/>
      <c r="B103" s="5"/>
      <c r="C103" s="5"/>
      <c r="D103" s="28"/>
      <c r="E103" s="28"/>
    </row>
    <row r="104" spans="1:5">
      <c r="A104" s="30"/>
      <c r="B104" s="5"/>
      <c r="C104" s="5"/>
      <c r="D104" s="28"/>
      <c r="E104" s="28"/>
    </row>
    <row r="105" spans="1:5">
      <c r="A105" s="30"/>
      <c r="B105" s="5"/>
      <c r="C105" s="5"/>
      <c r="D105" s="28"/>
      <c r="E105" s="28"/>
    </row>
    <row r="106" spans="1:5">
      <c r="A106" s="30"/>
      <c r="B106" s="5"/>
      <c r="C106" s="5"/>
      <c r="D106" s="28"/>
      <c r="E106" s="28"/>
    </row>
    <row r="107" spans="1:5">
      <c r="A107" s="30"/>
      <c r="B107" s="5"/>
      <c r="C107" s="5"/>
      <c r="D107" s="28"/>
      <c r="E107" s="28"/>
    </row>
    <row r="108" spans="1:5">
      <c r="A108" s="30"/>
      <c r="B108" s="5"/>
      <c r="C108" s="5"/>
      <c r="D108" s="28"/>
      <c r="E108" s="28"/>
    </row>
    <row r="109" spans="1:5">
      <c r="A109" s="30"/>
      <c r="B109" s="5"/>
      <c r="C109" s="5"/>
      <c r="D109" s="28"/>
      <c r="E109" s="28"/>
    </row>
    <row r="110" spans="1:5">
      <c r="A110" s="31"/>
      <c r="B110" s="5"/>
      <c r="C110" s="5"/>
      <c r="D110" s="28"/>
      <c r="E110" s="28"/>
    </row>
    <row r="111" spans="1:5">
      <c r="A111" s="32"/>
      <c r="B111" s="5"/>
      <c r="C111" s="5"/>
      <c r="D111" s="28"/>
      <c r="E111" s="28"/>
    </row>
    <row r="112" spans="1:5">
      <c r="A112" s="30"/>
      <c r="B112" s="5"/>
      <c r="C112" s="5"/>
      <c r="D112" s="28"/>
      <c r="E112" s="28"/>
    </row>
    <row r="113" spans="1:5">
      <c r="A113" s="33"/>
      <c r="B113" s="5"/>
      <c r="C113" s="5"/>
      <c r="D113" s="28"/>
      <c r="E113" s="28"/>
    </row>
    <row r="114" spans="1:5">
      <c r="A114" s="33"/>
      <c r="B114" s="5"/>
      <c r="C114" s="5"/>
      <c r="D114" s="28"/>
      <c r="E114" s="28"/>
    </row>
    <row r="115" spans="1:5">
      <c r="A115" s="30"/>
      <c r="B115" s="5"/>
      <c r="C115" s="5"/>
      <c r="D115" s="28"/>
      <c r="E115" s="28"/>
    </row>
    <row r="116" spans="1:5">
      <c r="A116" s="30"/>
      <c r="B116" s="5"/>
      <c r="C116" s="5"/>
      <c r="D116" s="28"/>
      <c r="E116" s="28"/>
    </row>
    <row r="117" spans="1:5">
      <c r="A117" s="29"/>
      <c r="B117" s="5"/>
      <c r="C117" s="5"/>
      <c r="D117" s="28"/>
      <c r="E117" s="28"/>
    </row>
    <row r="118" spans="1:5">
      <c r="A118" s="31"/>
      <c r="B118" s="5"/>
      <c r="C118" s="5"/>
      <c r="D118" s="28"/>
      <c r="E118" s="28"/>
    </row>
    <row r="119" spans="1:5">
      <c r="A119" s="31"/>
      <c r="B119" s="5"/>
      <c r="C119" s="5"/>
      <c r="D119" s="28"/>
      <c r="E119" s="28"/>
    </row>
    <row r="120" spans="1:5">
      <c r="A120" s="31"/>
      <c r="B120" s="5"/>
      <c r="C120" s="5"/>
      <c r="D120" s="28"/>
      <c r="E120" s="28"/>
    </row>
    <row r="121" spans="1:5">
      <c r="A121" s="31"/>
      <c r="B121" s="5"/>
      <c r="C121" s="5"/>
      <c r="D121" s="28"/>
      <c r="E121" s="28"/>
    </row>
    <row r="122" spans="1:5">
      <c r="A122" s="31"/>
      <c r="B122" s="5"/>
      <c r="C122" s="5"/>
      <c r="D122" s="28"/>
      <c r="E122" s="28"/>
    </row>
    <row r="123" spans="1:5">
      <c r="A123" s="31"/>
      <c r="B123" s="5"/>
      <c r="C123" s="5"/>
      <c r="D123" s="28"/>
      <c r="E123" s="28"/>
    </row>
    <row r="124" spans="1:5">
      <c r="A124" s="31"/>
      <c r="B124" s="5"/>
      <c r="C124" s="5"/>
      <c r="D124" s="28"/>
      <c r="E124" s="28"/>
    </row>
    <row r="125" spans="1:5">
      <c r="A125" s="5"/>
      <c r="B125" s="5"/>
      <c r="C125" s="5"/>
      <c r="D125" s="28"/>
      <c r="E125" s="28"/>
    </row>
    <row r="126" spans="1:5">
      <c r="A126" s="5"/>
      <c r="B126" s="5"/>
      <c r="C126" s="5"/>
      <c r="D126" s="28"/>
      <c r="E126" s="28"/>
    </row>
    <row r="127" spans="1:5">
      <c r="A127" s="5"/>
      <c r="B127" s="5"/>
      <c r="C127" s="5"/>
      <c r="D127" s="5"/>
      <c r="E127" s="5"/>
    </row>
    <row r="128" spans="1:5" ht="18.75">
      <c r="A128" s="36"/>
      <c r="B128" s="36"/>
      <c r="C128" s="5"/>
      <c r="D128" s="5"/>
      <c r="E128" s="5"/>
    </row>
    <row r="129" spans="1:5">
      <c r="A129" s="25"/>
      <c r="B129" s="25"/>
      <c r="C129" s="5"/>
      <c r="D129" s="5"/>
      <c r="E129" s="5"/>
    </row>
    <row r="130" spans="1:5">
      <c r="A130" s="25"/>
      <c r="B130" s="37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2"/>
      <c r="B132" s="7"/>
      <c r="C132" s="7"/>
      <c r="D132" s="7"/>
      <c r="E132" s="7"/>
    </row>
    <row r="133" spans="1:5">
      <c r="A133" s="25"/>
      <c r="B133" s="25"/>
      <c r="C133" s="25"/>
      <c r="D133" s="5"/>
      <c r="E133" s="5"/>
    </row>
    <row r="134" spans="1:5">
      <c r="A134" s="38"/>
      <c r="B134" s="25"/>
      <c r="C134" s="25"/>
      <c r="D134" s="39"/>
      <c r="E134" s="39"/>
    </row>
    <row r="135" spans="1:5">
      <c r="A135" s="38"/>
      <c r="B135" s="25"/>
      <c r="C135" s="25"/>
      <c r="D135" s="39"/>
      <c r="E135" s="39"/>
    </row>
    <row r="136" spans="1:5">
      <c r="A136" s="38"/>
      <c r="B136" s="38"/>
      <c r="C136" s="38"/>
      <c r="D136" s="39"/>
      <c r="E136" s="39"/>
    </row>
    <row r="137" spans="1:5">
      <c r="A137" s="38"/>
      <c r="B137" s="38"/>
      <c r="C137" s="38"/>
      <c r="D137" s="39"/>
      <c r="E137" s="39"/>
    </row>
    <row r="138" spans="1:5">
      <c r="A138" s="38"/>
      <c r="B138" s="2"/>
      <c r="C138" s="2"/>
      <c r="D138" s="39"/>
      <c r="E138" s="39"/>
    </row>
    <row r="139" spans="1:5">
      <c r="A139" s="5"/>
      <c r="B139" s="5"/>
      <c r="C139" s="5"/>
      <c r="D139" s="39"/>
      <c r="E139" s="39"/>
    </row>
    <row r="140" spans="1:5">
      <c r="A140" s="25"/>
      <c r="B140" s="25"/>
      <c r="C140" s="25"/>
      <c r="D140" s="39"/>
      <c r="E140" s="39"/>
    </row>
    <row r="141" spans="1:5">
      <c r="A141" s="38"/>
      <c r="B141" s="25"/>
      <c r="C141" s="25"/>
      <c r="D141" s="39"/>
      <c r="E141" s="39"/>
    </row>
    <row r="142" spans="1:5">
      <c r="A142" s="38"/>
      <c r="B142" s="25"/>
      <c r="C142" s="25"/>
      <c r="D142" s="39"/>
      <c r="E142" s="39"/>
    </row>
    <row r="143" spans="1:5">
      <c r="A143" s="38"/>
      <c r="B143" s="25"/>
      <c r="C143" s="25"/>
      <c r="D143" s="39"/>
      <c r="E143" s="39"/>
    </row>
    <row r="144" spans="1:5">
      <c r="A144" s="38"/>
      <c r="B144" s="25"/>
      <c r="C144" s="25"/>
      <c r="D144" s="39"/>
      <c r="E144" s="39"/>
    </row>
    <row r="145" spans="1:5">
      <c r="A145" s="38"/>
      <c r="B145" s="25"/>
      <c r="C145" s="25"/>
      <c r="D145" s="39"/>
      <c r="E145" s="39"/>
    </row>
    <row r="146" spans="1:5">
      <c r="A146" s="38"/>
      <c r="B146" s="25"/>
      <c r="C146" s="25"/>
      <c r="D146" s="39"/>
      <c r="E146" s="39"/>
    </row>
    <row r="147" spans="1:5">
      <c r="A147" s="38"/>
      <c r="B147" s="25"/>
      <c r="C147" s="25"/>
      <c r="D147" s="39"/>
      <c r="E147" s="39"/>
    </row>
    <row r="148" spans="1:5">
      <c r="A148" s="38"/>
      <c r="B148" s="25"/>
      <c r="C148" s="25"/>
      <c r="D148" s="39"/>
      <c r="E148" s="39"/>
    </row>
    <row r="149" spans="1:5">
      <c r="A149" s="38"/>
      <c r="B149" s="25"/>
      <c r="C149" s="25"/>
      <c r="D149" s="39"/>
      <c r="E149" s="39"/>
    </row>
    <row r="150" spans="1:5">
      <c r="A150" s="38"/>
      <c r="B150" s="38"/>
      <c r="C150" s="38"/>
      <c r="D150" s="39"/>
      <c r="E150" s="39"/>
    </row>
    <row r="151" spans="1:5">
      <c r="A151" s="38"/>
      <c r="B151" s="38"/>
      <c r="C151" s="38"/>
      <c r="D151" s="39"/>
      <c r="E151" s="39"/>
    </row>
    <row r="152" spans="1:5">
      <c r="A152" s="25"/>
      <c r="B152" s="25"/>
      <c r="C152" s="25"/>
      <c r="D152" s="39"/>
      <c r="E152" s="39"/>
    </row>
    <row r="153" spans="1:5">
      <c r="A153" s="38"/>
      <c r="B153" s="38"/>
      <c r="C153" s="38"/>
      <c r="D153" s="39"/>
      <c r="E153" s="39"/>
    </row>
    <row r="154" spans="1:5">
      <c r="A154" s="38"/>
      <c r="B154" s="38"/>
      <c r="C154" s="38"/>
      <c r="D154" s="39"/>
      <c r="E154" s="39"/>
    </row>
    <row r="155" spans="1:5">
      <c r="A155" s="25"/>
      <c r="B155" s="25"/>
      <c r="C155" s="25"/>
      <c r="D155" s="39"/>
      <c r="E155" s="39"/>
    </row>
    <row r="156" spans="1:5">
      <c r="A156" s="25"/>
      <c r="B156" s="25"/>
      <c r="C156" s="25"/>
      <c r="D156" s="39"/>
      <c r="E156" s="39"/>
    </row>
    <row r="157" spans="1:5">
      <c r="A157" s="5"/>
      <c r="B157" s="25"/>
      <c r="C157" s="25"/>
      <c r="D157" s="39"/>
      <c r="E157" s="39"/>
    </row>
    <row r="158" spans="1:5">
      <c r="A158" s="5"/>
      <c r="B158" s="40"/>
      <c r="C158" s="40"/>
      <c r="D158" s="39"/>
      <c r="E158" s="39"/>
    </row>
    <row r="159" spans="1:5">
      <c r="A159" s="25"/>
      <c r="B159" s="40"/>
      <c r="C159" s="40"/>
      <c r="D159" s="39"/>
      <c r="E159" s="39"/>
    </row>
    <row r="160" spans="1:5">
      <c r="A160" s="38"/>
      <c r="B160" s="40"/>
      <c r="C160" s="40"/>
      <c r="D160" s="39"/>
      <c r="E160" s="39"/>
    </row>
    <row r="161" spans="1:5">
      <c r="A161" s="25"/>
      <c r="B161" s="25"/>
      <c r="C161" s="25"/>
      <c r="D161" s="39"/>
      <c r="E161" s="39"/>
    </row>
    <row r="162" spans="1:5">
      <c r="A162" s="5"/>
      <c r="B162" s="5"/>
      <c r="C162" s="5"/>
      <c r="D162" s="39"/>
      <c r="E162" s="39"/>
    </row>
    <row r="163" spans="1:5">
      <c r="A163" s="25"/>
      <c r="B163" s="25"/>
      <c r="C163" s="25"/>
      <c r="D163" s="39"/>
      <c r="E163" s="39"/>
    </row>
    <row r="164" spans="1:5">
      <c r="A164" s="38"/>
      <c r="B164" s="38"/>
      <c r="C164" s="38"/>
      <c r="D164" s="39"/>
      <c r="E164" s="39"/>
    </row>
    <row r="165" spans="1:5">
      <c r="A165" s="38"/>
      <c r="B165" s="38"/>
      <c r="C165" s="38"/>
      <c r="D165" s="39"/>
      <c r="E165" s="39"/>
    </row>
    <row r="166" spans="1:5">
      <c r="A166" s="38"/>
      <c r="B166" s="38"/>
      <c r="C166" s="38"/>
      <c r="D166" s="39"/>
      <c r="E166" s="39"/>
    </row>
    <row r="167" spans="1:5">
      <c r="A167" s="38"/>
      <c r="B167" s="38"/>
      <c r="C167" s="38"/>
      <c r="D167" s="39"/>
      <c r="E167" s="39"/>
    </row>
    <row r="168" spans="1:5">
      <c r="A168" s="38"/>
      <c r="B168" s="38"/>
      <c r="C168" s="38"/>
      <c r="D168" s="39"/>
      <c r="E168" s="39"/>
    </row>
    <row r="169" spans="1:5">
      <c r="A169" s="38"/>
      <c r="B169" s="5"/>
      <c r="C169" s="5"/>
      <c r="D169" s="39"/>
      <c r="E169" s="39"/>
    </row>
    <row r="170" spans="1:5">
      <c r="A170" s="25"/>
      <c r="B170" s="25"/>
      <c r="C170" s="25"/>
      <c r="D170" s="39"/>
      <c r="E170" s="39"/>
    </row>
    <row r="171" spans="1:5">
      <c r="A171" s="25"/>
      <c r="B171" s="25"/>
      <c r="C171" s="25"/>
      <c r="D171" s="39"/>
      <c r="E171" s="39"/>
    </row>
    <row r="172" spans="1:5">
      <c r="A172" s="5"/>
      <c r="B172" s="5"/>
      <c r="C172" s="5"/>
      <c r="D172" s="39"/>
      <c r="E172" s="39"/>
    </row>
    <row r="173" spans="1:5">
      <c r="A173" s="25"/>
      <c r="B173" s="41"/>
      <c r="C173" s="5"/>
      <c r="D173" s="39"/>
      <c r="E173" s="39"/>
    </row>
    <row r="174" spans="1:5">
      <c r="A174" s="25"/>
      <c r="B174" s="37"/>
      <c r="C174" s="37"/>
      <c r="D174" s="39"/>
      <c r="E174" s="39"/>
    </row>
    <row r="175" spans="1:5">
      <c r="A175" s="5"/>
      <c r="B175" s="5"/>
      <c r="C175" s="5"/>
      <c r="D175" s="5"/>
      <c r="E175" s="5"/>
    </row>
    <row r="176" spans="1:5">
      <c r="A176" s="25"/>
      <c r="B176" s="42"/>
      <c r="C176" s="5"/>
      <c r="D176" s="5"/>
      <c r="E176" s="5"/>
    </row>
    <row r="177" spans="1:5">
      <c r="A177" s="25"/>
      <c r="B177" s="5"/>
      <c r="C177" s="5"/>
      <c r="D177" s="5"/>
      <c r="E177" s="5"/>
    </row>
    <row r="178" spans="1:5">
      <c r="A178" s="25"/>
      <c r="B178" s="5"/>
      <c r="C178" s="5"/>
      <c r="D178" s="5"/>
      <c r="E178" s="5"/>
    </row>
    <row r="179" spans="1:5">
      <c r="A179" s="25"/>
      <c r="B179" s="5"/>
      <c r="C179" s="5"/>
      <c r="D179" s="5"/>
      <c r="E179" s="5"/>
    </row>
    <row r="180" spans="1:5">
      <c r="A180" s="5"/>
      <c r="B180" s="5"/>
      <c r="C180" s="5"/>
      <c r="D180" s="5"/>
      <c r="E180" s="5"/>
    </row>
    <row r="181" spans="1:5" ht="18.75">
      <c r="A181" s="35"/>
      <c r="B181" s="5"/>
      <c r="C181" s="5"/>
      <c r="D181" s="5"/>
      <c r="E181" s="5"/>
    </row>
    <row r="182" spans="1:5">
      <c r="A182" s="25"/>
      <c r="B182" s="5"/>
      <c r="C182" s="5"/>
      <c r="D182" s="5"/>
      <c r="E182" s="5"/>
    </row>
    <row r="183" spans="1:5">
      <c r="A183" s="5"/>
      <c r="B183" s="5"/>
      <c r="C183" s="5"/>
      <c r="D183" s="5"/>
      <c r="E183" s="5"/>
    </row>
    <row r="184" spans="1:5">
      <c r="A184" s="5"/>
      <c r="B184" s="5"/>
      <c r="C184" s="5"/>
      <c r="D184" s="5"/>
      <c r="E184" s="5"/>
    </row>
    <row r="185" spans="1:5" s="44" customFormat="1">
      <c r="A185" s="43"/>
    </row>
    <row r="186" spans="1:5">
      <c r="A186" s="25"/>
      <c r="B186" s="5"/>
      <c r="C186" s="5"/>
      <c r="D186" s="5"/>
      <c r="E186" s="5"/>
    </row>
    <row r="187" spans="1:5">
      <c r="A187" s="25"/>
      <c r="B187" s="5"/>
      <c r="C187" s="5"/>
      <c r="D187" s="5"/>
      <c r="E187" s="5"/>
    </row>
    <row r="188" spans="1:5">
      <c r="A188" s="25"/>
      <c r="B188" s="5"/>
      <c r="C188" s="5"/>
      <c r="D188" s="5"/>
      <c r="E188" s="5"/>
    </row>
    <row r="189" spans="1:5">
      <c r="A189" s="5"/>
      <c r="B189" s="46"/>
      <c r="C189" s="46"/>
      <c r="D189" s="5"/>
      <c r="E189" s="5"/>
    </row>
    <row r="190" spans="1:5">
      <c r="A190" s="25"/>
      <c r="B190" s="47"/>
      <c r="C190" s="47"/>
      <c r="D190" s="5"/>
      <c r="E190" s="5"/>
    </row>
    <row r="191" spans="1:5">
      <c r="A191" s="43"/>
      <c r="B191" s="5"/>
      <c r="C191" s="5"/>
      <c r="D191" s="5"/>
      <c r="E191" s="5"/>
    </row>
    <row r="192" spans="1:5">
      <c r="A192" s="48"/>
      <c r="B192" s="5"/>
      <c r="C192" s="5"/>
      <c r="D192" s="5"/>
      <c r="E192" s="5"/>
    </row>
    <row r="193" spans="1:5">
      <c r="A193" s="48"/>
      <c r="B193" s="5"/>
      <c r="C193" s="5"/>
      <c r="D193" s="5"/>
      <c r="E193" s="5"/>
    </row>
    <row r="194" spans="1:5">
      <c r="A194" s="48"/>
      <c r="B194" s="5"/>
      <c r="C194" s="5"/>
      <c r="D194" s="5"/>
      <c r="E194" s="5"/>
    </row>
    <row r="195" spans="1:5">
      <c r="A195" s="48"/>
      <c r="B195" s="5"/>
      <c r="C195" s="5"/>
      <c r="D195" s="5"/>
      <c r="E195" s="5"/>
    </row>
    <row r="196" spans="1:5">
      <c r="A196" s="48"/>
      <c r="B196" s="5"/>
      <c r="C196" s="5"/>
      <c r="D196" s="5"/>
      <c r="E196" s="5"/>
    </row>
    <row r="197" spans="1:5">
      <c r="A197" s="25"/>
      <c r="B197" s="5"/>
      <c r="C197" s="5"/>
      <c r="D197" s="5"/>
      <c r="E197" s="5"/>
    </row>
    <row r="198" spans="1:5">
      <c r="A198" s="48"/>
      <c r="B198" s="13"/>
      <c r="C198" s="13"/>
      <c r="D198" s="5"/>
      <c r="E198" s="5"/>
    </row>
    <row r="199" spans="1:5">
      <c r="A199" s="48"/>
      <c r="B199" s="5"/>
      <c r="C199" s="5"/>
      <c r="D199" s="5"/>
      <c r="E199" s="5"/>
    </row>
    <row r="200" spans="1:5">
      <c r="A200" s="48"/>
      <c r="B200" s="5"/>
      <c r="C200" s="5"/>
      <c r="D200" s="5"/>
      <c r="E200" s="5"/>
    </row>
    <row r="201" spans="1:5">
      <c r="A201" s="48"/>
      <c r="B201" s="5"/>
      <c r="C201" s="5"/>
      <c r="D201" s="5"/>
      <c r="E201" s="5"/>
    </row>
    <row r="202" spans="1:5">
      <c r="A202" s="48"/>
      <c r="B202" s="5"/>
      <c r="C202" s="5"/>
      <c r="D202" s="5"/>
      <c r="E202" s="5"/>
    </row>
    <row r="203" spans="1:5">
      <c r="A203" s="25"/>
      <c r="B203" s="5"/>
      <c r="C203" s="5"/>
      <c r="D203" s="5"/>
      <c r="E203" s="5"/>
    </row>
    <row r="204" spans="1:5">
      <c r="A204" s="5"/>
      <c r="B204" s="5"/>
      <c r="C204" s="5"/>
      <c r="D204" s="5"/>
      <c r="E204" s="5"/>
    </row>
    <row r="205" spans="1:5">
      <c r="A205" s="5"/>
      <c r="B205" s="5"/>
      <c r="C205" s="5"/>
      <c r="D205" s="5"/>
      <c r="E205" s="5"/>
    </row>
    <row r="206" spans="1:5">
      <c r="A206" s="5"/>
      <c r="B206" s="5"/>
      <c r="C206" s="5"/>
      <c r="D206" s="5"/>
      <c r="E206" s="5"/>
    </row>
    <row r="207" spans="1:5">
      <c r="A207" s="5"/>
      <c r="B207" s="5"/>
      <c r="C207" s="5"/>
      <c r="D207" s="49"/>
      <c r="E207" s="49"/>
    </row>
    <row r="208" spans="1:5">
      <c r="A208" s="5"/>
      <c r="B208" s="5"/>
      <c r="C208" s="5"/>
      <c r="D208" s="5"/>
      <c r="E208" s="5"/>
    </row>
    <row r="209" spans="1:5">
      <c r="A209" s="25"/>
      <c r="B209" s="5"/>
      <c r="C209" s="5"/>
      <c r="D209" s="5"/>
      <c r="E209" s="5"/>
    </row>
    <row r="210" spans="1:5">
      <c r="A210" s="5"/>
      <c r="B210" s="5"/>
      <c r="C210" s="5"/>
      <c r="D210" s="5"/>
      <c r="E210" s="5"/>
    </row>
    <row r="211" spans="1:5">
      <c r="A211" s="48"/>
      <c r="B211" s="5"/>
      <c r="C211" s="5"/>
      <c r="D211" s="5"/>
      <c r="E211" s="5"/>
    </row>
    <row r="212" spans="1:5">
      <c r="A212" s="48"/>
      <c r="B212" s="5"/>
      <c r="C212" s="5"/>
      <c r="D212" s="5"/>
      <c r="E212" s="5"/>
    </row>
    <row r="213" spans="1:5">
      <c r="A213" s="48"/>
      <c r="B213" s="5"/>
      <c r="C213" s="5"/>
      <c r="D213" s="49"/>
      <c r="E213" s="49"/>
    </row>
    <row r="214" spans="1:5">
      <c r="A214" s="5"/>
      <c r="B214" s="5"/>
      <c r="C214" s="5"/>
      <c r="D214" s="5"/>
      <c r="E214" s="5"/>
    </row>
    <row r="215" spans="1:5">
      <c r="A215" s="5"/>
      <c r="B215" s="5"/>
      <c r="C215" s="5"/>
      <c r="D215" s="5"/>
      <c r="E215" s="5"/>
    </row>
    <row r="216" spans="1:5">
      <c r="A216" s="5"/>
      <c r="B216" s="5"/>
      <c r="C216" s="5"/>
      <c r="D216" s="5"/>
      <c r="E216" s="5"/>
    </row>
    <row r="217" spans="1:5">
      <c r="A217" s="5"/>
      <c r="B217" s="5"/>
      <c r="C217" s="5"/>
      <c r="D217" s="5"/>
      <c r="E217" s="5"/>
    </row>
    <row r="218" spans="1:5">
      <c r="A218" s="5"/>
      <c r="B218" s="5"/>
      <c r="C218" s="5"/>
      <c r="D218" s="5"/>
      <c r="E218" s="5"/>
    </row>
    <row r="219" spans="1:5">
      <c r="A219" s="5"/>
      <c r="B219" s="5"/>
      <c r="C219" s="5"/>
      <c r="D219" s="5"/>
      <c r="E219" s="5"/>
    </row>
    <row r="220" spans="1:5">
      <c r="A220" s="5"/>
      <c r="B220" s="5"/>
      <c r="C220" s="5"/>
      <c r="D220" s="5"/>
      <c r="E220" s="5"/>
    </row>
    <row r="221" spans="1:5">
      <c r="A221" s="25"/>
      <c r="B221" s="5"/>
      <c r="C221" s="5"/>
      <c r="D221" s="50"/>
      <c r="E221" s="50"/>
    </row>
    <row r="222" spans="1:5">
      <c r="A222" s="25"/>
      <c r="B222" s="5"/>
      <c r="C222" s="13"/>
      <c r="D222" s="49"/>
      <c r="E222" s="49"/>
    </row>
    <row r="223" spans="1:5">
      <c r="A223" s="25"/>
      <c r="B223" s="5"/>
      <c r="C223" s="5"/>
      <c r="D223" s="50"/>
      <c r="E223" s="50"/>
    </row>
    <row r="224" spans="1:5">
      <c r="A224" s="25"/>
      <c r="B224" s="5"/>
      <c r="C224" s="5"/>
      <c r="D224" s="5"/>
      <c r="E224" s="5"/>
    </row>
    <row r="225" spans="1:5">
      <c r="A225" s="5"/>
      <c r="B225" s="5"/>
      <c r="C225" s="5"/>
      <c r="D225" s="5"/>
      <c r="E225" s="5"/>
    </row>
    <row r="226" spans="1:5">
      <c r="A226" s="25"/>
      <c r="B226" s="5"/>
      <c r="C226" s="5"/>
      <c r="D226" s="5"/>
      <c r="E226" s="5"/>
    </row>
    <row r="227" spans="1:5">
      <c r="A227" s="25"/>
      <c r="B227" s="5"/>
      <c r="C227" s="5"/>
      <c r="D227" s="5"/>
      <c r="E227" s="5"/>
    </row>
    <row r="228" spans="1:5">
      <c r="A228" s="5"/>
      <c r="B228" s="5"/>
      <c r="C228" s="5"/>
      <c r="D228" s="5"/>
      <c r="E228" s="5"/>
    </row>
    <row r="229" spans="1:5">
      <c r="A229" s="5"/>
      <c r="B229" s="5"/>
      <c r="C229" s="5"/>
      <c r="D229" s="5"/>
      <c r="E229" s="5"/>
    </row>
    <row r="230" spans="1:5">
      <c r="A230" s="5"/>
      <c r="B230" s="5"/>
      <c r="C230" s="5"/>
      <c r="D230" s="5"/>
      <c r="E230" s="5"/>
    </row>
    <row r="231" spans="1:5">
      <c r="A231" s="5"/>
      <c r="B231" s="5"/>
      <c r="C231" s="5"/>
      <c r="D231" s="5"/>
      <c r="E231" s="5"/>
    </row>
    <row r="232" spans="1:5">
      <c r="A232" s="5"/>
      <c r="B232" s="5"/>
      <c r="C232" s="5"/>
      <c r="D232" s="5"/>
      <c r="E232" s="5"/>
    </row>
    <row r="233" spans="1:5">
      <c r="A233" s="5"/>
      <c r="B233" s="5"/>
      <c r="C233" s="5"/>
      <c r="D233" s="5"/>
      <c r="E233" s="5"/>
    </row>
    <row r="234" spans="1:5">
      <c r="A234" s="5"/>
      <c r="B234" s="5"/>
      <c r="C234" s="5"/>
      <c r="D234" s="5"/>
      <c r="E234" s="5"/>
    </row>
    <row r="235" spans="1:5">
      <c r="A235" s="5"/>
      <c r="B235" s="5"/>
      <c r="C235" s="5"/>
      <c r="D235" s="5"/>
      <c r="E235" s="5"/>
    </row>
    <row r="236" spans="1:5" ht="18.75">
      <c r="A236" s="35"/>
      <c r="B236" s="5"/>
      <c r="C236" s="5"/>
      <c r="D236" s="5"/>
      <c r="E236" s="5"/>
    </row>
    <row r="237" spans="1:5">
      <c r="A237" s="25"/>
      <c r="B237" s="5"/>
      <c r="C237" s="5"/>
      <c r="D237" s="5"/>
      <c r="E237" s="5"/>
    </row>
    <row r="238" spans="1:5">
      <c r="A238" s="5"/>
      <c r="B238" s="5"/>
      <c r="C238" s="5"/>
      <c r="D238" s="5"/>
      <c r="E238" s="5"/>
    </row>
    <row r="239" spans="1:5">
      <c r="A239" s="25"/>
      <c r="B239" s="8"/>
      <c r="C239" s="8"/>
      <c r="D239" s="9"/>
      <c r="E239" s="9"/>
    </row>
    <row r="240" spans="1:5">
      <c r="A240" s="25"/>
      <c r="B240" s="5"/>
      <c r="C240" s="5"/>
      <c r="D240" s="5"/>
      <c r="E240" s="5"/>
    </row>
    <row r="241" spans="1:5">
      <c r="A241" s="5"/>
      <c r="B241" s="5"/>
      <c r="C241" s="5"/>
      <c r="D241" s="5"/>
      <c r="E241" s="5"/>
    </row>
    <row r="242" spans="1:5">
      <c r="A242" s="5"/>
      <c r="B242" s="39"/>
      <c r="C242" s="39"/>
      <c r="D242" s="39"/>
      <c r="E242" s="39"/>
    </row>
    <row r="243" spans="1:5">
      <c r="A243" s="5"/>
      <c r="B243" s="5"/>
      <c r="C243" s="5"/>
      <c r="D243" s="5"/>
      <c r="E243" s="5"/>
    </row>
    <row r="244" spans="1:5">
      <c r="A244" s="5"/>
      <c r="B244" s="50"/>
      <c r="C244" s="50"/>
      <c r="D244" s="50"/>
      <c r="E244" s="50"/>
    </row>
    <row r="245" spans="1:5">
      <c r="A245" s="5"/>
      <c r="B245" s="5"/>
      <c r="C245" s="5"/>
      <c r="D245" s="5"/>
      <c r="E245" s="5"/>
    </row>
    <row r="246" spans="1:5">
      <c r="A246" s="5"/>
      <c r="B246" s="39"/>
      <c r="C246" s="39"/>
      <c r="D246" s="39"/>
      <c r="E246" s="39"/>
    </row>
    <row r="247" spans="1:5">
      <c r="A247" s="5"/>
      <c r="B247" s="5"/>
      <c r="C247" s="5"/>
      <c r="D247" s="5"/>
      <c r="E247" s="5"/>
    </row>
    <row r="248" spans="1:5">
      <c r="A248" s="5"/>
      <c r="B248" s="39"/>
      <c r="C248" s="39"/>
      <c r="D248" s="39"/>
      <c r="E248" s="39"/>
    </row>
    <row r="249" spans="1:5">
      <c r="A249" s="5"/>
      <c r="B249" s="5"/>
      <c r="C249" s="5"/>
      <c r="D249" s="5"/>
      <c r="E249" s="5"/>
    </row>
    <row r="250" spans="1:5">
      <c r="A250" s="5"/>
      <c r="B250" s="39"/>
      <c r="C250" s="39"/>
      <c r="D250" s="39"/>
      <c r="E250" s="39"/>
    </row>
    <row r="251" spans="1:5">
      <c r="A251" s="5"/>
      <c r="B251" s="5"/>
      <c r="C251" s="5"/>
      <c r="D251" s="5"/>
      <c r="E251" s="5"/>
    </row>
    <row r="252" spans="1:5">
      <c r="A252" s="5"/>
      <c r="B252" s="39"/>
      <c r="C252" s="39"/>
      <c r="D252" s="39"/>
      <c r="E252" s="39"/>
    </row>
    <row r="253" spans="1:5">
      <c r="A253" s="5"/>
      <c r="B253" s="5"/>
      <c r="C253" s="5"/>
      <c r="D253" s="5"/>
      <c r="E253" s="5"/>
    </row>
    <row r="254" spans="1:5">
      <c r="A254" s="5"/>
      <c r="B254" s="5"/>
      <c r="C254" s="5"/>
      <c r="D254" s="5"/>
      <c r="E254" s="5"/>
    </row>
    <row r="255" spans="1:5">
      <c r="A255" s="5"/>
      <c r="B255" s="5"/>
      <c r="C255" s="5"/>
      <c r="D255" s="5"/>
      <c r="E255" s="5"/>
    </row>
    <row r="256" spans="1:5">
      <c r="A256" s="5"/>
      <c r="B256" s="5"/>
      <c r="C256" s="5"/>
      <c r="D256" s="5"/>
      <c r="E256" s="5"/>
    </row>
    <row r="257" spans="1:5" ht="18.75">
      <c r="A257" s="36"/>
      <c r="B257" s="36"/>
      <c r="C257" s="5"/>
      <c r="D257" s="5"/>
      <c r="E257" s="5"/>
    </row>
    <row r="258" spans="1:5">
      <c r="A258" s="25"/>
      <c r="B258" s="25"/>
      <c r="C258" s="5"/>
      <c r="D258" s="5"/>
      <c r="E258" s="5"/>
    </row>
    <row r="259" spans="1:5">
      <c r="A259" s="25"/>
      <c r="B259" s="37"/>
      <c r="C259" s="5"/>
      <c r="D259" s="5"/>
      <c r="E259" s="5"/>
    </row>
    <row r="260" spans="1:5">
      <c r="A260" s="5"/>
      <c r="B260" s="5"/>
      <c r="C260" s="5"/>
      <c r="D260" s="5"/>
      <c r="E260" s="5"/>
    </row>
    <row r="261" spans="1:5">
      <c r="A261" s="2"/>
      <c r="B261" s="7"/>
      <c r="C261" s="7"/>
      <c r="D261" s="7"/>
      <c r="E261" s="7"/>
    </row>
    <row r="262" spans="1:5">
      <c r="A262" s="25"/>
      <c r="B262" s="25"/>
      <c r="C262" s="5"/>
      <c r="D262" s="5"/>
      <c r="E262" s="5"/>
    </row>
    <row r="263" spans="1:5">
      <c r="A263" s="38"/>
      <c r="B263" s="25"/>
      <c r="C263" s="39"/>
      <c r="D263" s="39"/>
      <c r="E263" s="39"/>
    </row>
    <row r="264" spans="1:5">
      <c r="A264" s="38"/>
      <c r="B264" s="25"/>
      <c r="C264" s="39"/>
      <c r="D264" s="39"/>
      <c r="E264" s="39"/>
    </row>
    <row r="265" spans="1:5">
      <c r="A265" s="38"/>
      <c r="B265" s="38"/>
      <c r="C265" s="39"/>
      <c r="D265" s="39"/>
      <c r="E265" s="39"/>
    </row>
    <row r="266" spans="1:5">
      <c r="A266" s="38"/>
      <c r="B266" s="38"/>
      <c r="C266" s="39"/>
      <c r="D266" s="39"/>
      <c r="E266" s="39"/>
    </row>
    <row r="267" spans="1:5">
      <c r="A267" s="38"/>
      <c r="B267" s="2"/>
      <c r="C267" s="39"/>
      <c r="D267" s="39"/>
      <c r="E267" s="39"/>
    </row>
    <row r="268" spans="1:5">
      <c r="A268" s="5"/>
      <c r="B268" s="5"/>
      <c r="C268" s="39"/>
      <c r="D268" s="39"/>
      <c r="E268" s="39"/>
    </row>
    <row r="269" spans="1:5">
      <c r="A269" s="25"/>
      <c r="B269" s="25"/>
      <c r="C269" s="39"/>
      <c r="D269" s="39"/>
      <c r="E269" s="39"/>
    </row>
    <row r="270" spans="1:5">
      <c r="A270" s="38"/>
      <c r="B270" s="25"/>
      <c r="C270" s="39"/>
      <c r="D270" s="39"/>
      <c r="E270" s="39"/>
    </row>
    <row r="271" spans="1:5">
      <c r="A271" s="38"/>
      <c r="B271" s="25"/>
      <c r="C271" s="39"/>
      <c r="D271" s="39"/>
      <c r="E271" s="39"/>
    </row>
    <row r="272" spans="1:5">
      <c r="A272" s="38"/>
      <c r="B272" s="25"/>
      <c r="C272" s="39"/>
      <c r="D272" s="39"/>
      <c r="E272" s="39"/>
    </row>
    <row r="273" spans="1:5">
      <c r="A273" s="38"/>
      <c r="B273" s="25"/>
      <c r="C273" s="39"/>
      <c r="D273" s="39"/>
      <c r="E273" s="39"/>
    </row>
    <row r="274" spans="1:5">
      <c r="A274" s="38"/>
      <c r="B274" s="25"/>
      <c r="C274" s="39"/>
      <c r="D274" s="39"/>
      <c r="E274" s="39"/>
    </row>
    <row r="275" spans="1:5">
      <c r="A275" s="38"/>
      <c r="B275" s="25"/>
      <c r="C275" s="39"/>
      <c r="D275" s="39"/>
      <c r="E275" s="39"/>
    </row>
    <row r="276" spans="1:5">
      <c r="A276" s="38"/>
      <c r="B276" s="25"/>
      <c r="C276" s="39"/>
      <c r="D276" s="39"/>
      <c r="E276" s="39"/>
    </row>
    <row r="277" spans="1:5">
      <c r="A277" s="38"/>
      <c r="B277" s="25"/>
      <c r="C277" s="39"/>
      <c r="D277" s="39"/>
      <c r="E277" s="39"/>
    </row>
    <row r="278" spans="1:5">
      <c r="A278" s="38"/>
      <c r="B278" s="25"/>
      <c r="C278" s="39"/>
      <c r="D278" s="39"/>
      <c r="E278" s="39"/>
    </row>
    <row r="279" spans="1:5">
      <c r="A279" s="38"/>
      <c r="B279" s="38"/>
      <c r="C279" s="39"/>
      <c r="D279" s="39"/>
      <c r="E279" s="39"/>
    </row>
    <row r="280" spans="1:5">
      <c r="A280" s="38"/>
      <c r="B280" s="38"/>
      <c r="C280" s="39"/>
      <c r="D280" s="39"/>
      <c r="E280" s="39"/>
    </row>
    <row r="281" spans="1:5">
      <c r="A281" s="25"/>
      <c r="B281" s="25"/>
      <c r="C281" s="39"/>
      <c r="D281" s="39"/>
      <c r="E281" s="39"/>
    </row>
    <row r="282" spans="1:5">
      <c r="A282" s="38"/>
      <c r="B282" s="38"/>
      <c r="C282" s="39"/>
      <c r="D282" s="39"/>
      <c r="E282" s="39"/>
    </row>
    <row r="283" spans="1:5">
      <c r="A283" s="25"/>
      <c r="B283" s="25"/>
      <c r="C283" s="39"/>
      <c r="D283" s="39"/>
      <c r="E283" s="39"/>
    </row>
    <row r="284" spans="1:5">
      <c r="A284" s="38"/>
      <c r="B284" s="40"/>
      <c r="C284" s="39"/>
      <c r="D284" s="39"/>
      <c r="E284" s="39"/>
    </row>
    <row r="285" spans="1:5">
      <c r="A285" s="25"/>
      <c r="B285" s="25"/>
      <c r="C285" s="39"/>
      <c r="D285" s="39"/>
      <c r="E285" s="39"/>
    </row>
    <row r="286" spans="1:5">
      <c r="A286" s="5"/>
      <c r="B286" s="5"/>
      <c r="C286" s="39"/>
      <c r="D286" s="39"/>
      <c r="E286" s="39"/>
    </row>
    <row r="287" spans="1:5">
      <c r="A287" s="25"/>
      <c r="B287" s="25"/>
      <c r="C287" s="39"/>
      <c r="D287" s="39"/>
      <c r="E287" s="39"/>
    </row>
    <row r="288" spans="1:5">
      <c r="A288" s="38"/>
      <c r="B288" s="38"/>
      <c r="C288" s="39"/>
      <c r="D288" s="39"/>
      <c r="E288" s="39"/>
    </row>
    <row r="289" spans="1:5">
      <c r="A289" s="38"/>
      <c r="B289" s="38"/>
      <c r="C289" s="39"/>
      <c r="D289" s="39"/>
      <c r="E289" s="39"/>
    </row>
    <row r="290" spans="1:5">
      <c r="A290" s="38"/>
      <c r="B290" s="38"/>
      <c r="C290" s="39"/>
      <c r="D290" s="39"/>
      <c r="E290" s="39"/>
    </row>
    <row r="291" spans="1:5">
      <c r="A291" s="38"/>
      <c r="B291" s="5"/>
      <c r="C291" s="39"/>
      <c r="D291" s="39"/>
      <c r="E291" s="39"/>
    </row>
    <row r="292" spans="1:5">
      <c r="A292" s="25"/>
      <c r="B292" s="25"/>
      <c r="C292" s="39"/>
      <c r="D292" s="39"/>
      <c r="E292" s="39"/>
    </row>
    <row r="293" spans="1:5">
      <c r="A293" s="25"/>
      <c r="B293" s="25"/>
      <c r="C293" s="39"/>
      <c r="D293" s="39"/>
      <c r="E293" s="39"/>
    </row>
    <row r="294" spans="1:5">
      <c r="A294" s="38"/>
      <c r="B294" s="25"/>
      <c r="C294" s="39"/>
      <c r="D294" s="39"/>
      <c r="E294" s="39"/>
    </row>
    <row r="295" spans="1:5">
      <c r="A295" s="38"/>
      <c r="B295" s="25"/>
      <c r="C295" s="39"/>
      <c r="D295" s="39"/>
      <c r="E295" s="39"/>
    </row>
    <row r="296" spans="1:5">
      <c r="A296" s="38"/>
      <c r="B296" s="25"/>
      <c r="C296" s="39"/>
      <c r="D296" s="39"/>
      <c r="E296" s="39"/>
    </row>
    <row r="297" spans="1:5">
      <c r="A297" s="38"/>
      <c r="B297" s="25"/>
      <c r="C297" s="39"/>
      <c r="D297" s="39"/>
      <c r="E297" s="39"/>
    </row>
    <row r="298" spans="1:5">
      <c r="A298" s="38"/>
      <c r="B298" s="25"/>
      <c r="C298" s="39"/>
      <c r="D298" s="39"/>
      <c r="E298" s="39"/>
    </row>
    <row r="299" spans="1:5">
      <c r="A299" s="2"/>
      <c r="B299" s="40"/>
      <c r="C299" s="39"/>
      <c r="D299" s="39"/>
      <c r="E299" s="39"/>
    </row>
    <row r="300" spans="1:5">
      <c r="A300" s="25"/>
      <c r="B300" s="25"/>
      <c r="C300" s="39"/>
      <c r="D300" s="39"/>
      <c r="E300" s="39"/>
    </row>
    <row r="301" spans="1:5">
      <c r="A301" s="5"/>
      <c r="B301" s="5"/>
      <c r="C301" s="39"/>
      <c r="D301" s="39"/>
      <c r="E301" s="39"/>
    </row>
    <row r="302" spans="1:5">
      <c r="A302" s="25"/>
      <c r="B302" s="37"/>
      <c r="C302" s="39"/>
      <c r="D302" s="39"/>
      <c r="E302" s="39"/>
    </row>
    <row r="303" spans="1:5">
      <c r="A303" s="25"/>
      <c r="B303" s="37"/>
      <c r="C303" s="39"/>
      <c r="D303" s="39"/>
      <c r="E303" s="39"/>
    </row>
    <row r="304" spans="1:5">
      <c r="A304" s="25"/>
      <c r="B304" s="37"/>
      <c r="C304" s="39"/>
      <c r="D304" s="39"/>
      <c r="E304" s="39"/>
    </row>
    <row r="305" spans="1:5">
      <c r="A305" s="5"/>
      <c r="B305" s="5"/>
      <c r="C305" s="5"/>
      <c r="D305" s="5"/>
      <c r="E305" s="5"/>
    </row>
    <row r="306" spans="1:5">
      <c r="A306" s="5"/>
      <c r="B306" s="5"/>
      <c r="C306" s="5"/>
      <c r="D306" s="5"/>
      <c r="E306" s="5"/>
    </row>
    <row r="307" spans="1:5" ht="18.75">
      <c r="A307" s="36"/>
      <c r="B307" s="36"/>
      <c r="C307" s="5"/>
      <c r="D307" s="5"/>
      <c r="E307" s="5"/>
    </row>
    <row r="308" spans="1:5">
      <c r="A308" s="25"/>
      <c r="B308" s="25"/>
      <c r="C308" s="5"/>
      <c r="D308" s="5"/>
      <c r="E308" s="5"/>
    </row>
    <row r="309" spans="1:5">
      <c r="A309" s="25"/>
      <c r="B309" s="37"/>
      <c r="C309" s="5"/>
      <c r="D309" s="5"/>
      <c r="E309" s="5"/>
    </row>
    <row r="310" spans="1:5">
      <c r="A310" s="5"/>
      <c r="B310" s="5"/>
      <c r="C310" s="5"/>
      <c r="D310" s="5"/>
      <c r="E310" s="5"/>
    </row>
    <row r="311" spans="1:5">
      <c r="A311" s="2"/>
      <c r="B311" s="7"/>
      <c r="C311" s="7"/>
      <c r="D311" s="7"/>
      <c r="E311" s="7"/>
    </row>
    <row r="312" spans="1:5">
      <c r="A312" s="25"/>
      <c r="B312" s="25"/>
      <c r="C312" s="25"/>
      <c r="D312" s="5"/>
      <c r="E312" s="5"/>
    </row>
    <row r="313" spans="1:5">
      <c r="A313" s="38"/>
      <c r="B313" s="25"/>
      <c r="C313" s="25"/>
      <c r="D313" s="51"/>
      <c r="E313" s="51"/>
    </row>
    <row r="314" spans="1:5">
      <c r="A314" s="38"/>
      <c r="B314" s="25"/>
      <c r="C314" s="25"/>
      <c r="D314" s="51"/>
      <c r="E314" s="51"/>
    </row>
    <row r="315" spans="1:5">
      <c r="A315" s="38"/>
      <c r="B315" s="38"/>
      <c r="C315" s="38"/>
      <c r="D315" s="51"/>
      <c r="E315" s="51"/>
    </row>
    <row r="316" spans="1:5">
      <c r="A316" s="38"/>
      <c r="B316" s="38"/>
      <c r="C316" s="38"/>
      <c r="D316" s="51"/>
      <c r="E316" s="51"/>
    </row>
    <row r="317" spans="1:5">
      <c r="A317" s="38"/>
      <c r="B317" s="2"/>
      <c r="C317" s="2"/>
      <c r="D317" s="51"/>
      <c r="E317" s="51"/>
    </row>
    <row r="318" spans="1:5">
      <c r="A318" s="38"/>
      <c r="B318" s="2"/>
      <c r="C318" s="2"/>
      <c r="D318" s="51"/>
      <c r="E318" s="51"/>
    </row>
    <row r="319" spans="1:5">
      <c r="A319" s="25"/>
      <c r="B319" s="25"/>
      <c r="C319" s="25"/>
      <c r="D319" s="51"/>
      <c r="E319" s="51"/>
    </row>
    <row r="320" spans="1:5">
      <c r="A320" s="38"/>
      <c r="B320" s="25"/>
      <c r="C320" s="25"/>
      <c r="D320" s="51"/>
      <c r="E320" s="51"/>
    </row>
    <row r="321" spans="1:5">
      <c r="A321" s="38"/>
      <c r="B321" s="25"/>
      <c r="C321" s="25"/>
      <c r="D321" s="51"/>
      <c r="E321" s="51"/>
    </row>
    <row r="322" spans="1:5">
      <c r="A322" s="38"/>
      <c r="B322" s="25"/>
      <c r="C322" s="25"/>
      <c r="D322" s="51"/>
      <c r="E322" s="51"/>
    </row>
    <row r="323" spans="1:5">
      <c r="A323" s="38"/>
      <c r="B323" s="25"/>
      <c r="C323" s="25"/>
      <c r="D323" s="51"/>
      <c r="E323" s="51"/>
    </row>
    <row r="324" spans="1:5">
      <c r="A324" s="38"/>
      <c r="B324" s="25"/>
      <c r="C324" s="25"/>
      <c r="D324" s="51"/>
      <c r="E324" s="51"/>
    </row>
    <row r="325" spans="1:5">
      <c r="A325" s="38"/>
      <c r="B325" s="25"/>
      <c r="C325" s="25"/>
      <c r="D325" s="51"/>
      <c r="E325" s="51"/>
    </row>
    <row r="326" spans="1:5">
      <c r="A326" s="38"/>
      <c r="B326" s="25"/>
      <c r="C326" s="25"/>
      <c r="D326" s="51"/>
      <c r="E326" s="51"/>
    </row>
    <row r="327" spans="1:5">
      <c r="A327" s="38"/>
      <c r="B327" s="25"/>
      <c r="C327" s="25"/>
      <c r="D327" s="51"/>
      <c r="E327" s="51"/>
    </row>
    <row r="328" spans="1:5">
      <c r="A328" s="38"/>
      <c r="B328" s="25"/>
      <c r="C328" s="25"/>
      <c r="D328" s="51"/>
      <c r="E328" s="51"/>
    </row>
    <row r="329" spans="1:5">
      <c r="A329" s="38"/>
      <c r="B329" s="25"/>
      <c r="C329" s="25"/>
      <c r="D329" s="51"/>
      <c r="E329" s="51"/>
    </row>
    <row r="330" spans="1:5">
      <c r="A330" s="38"/>
      <c r="B330" s="38"/>
      <c r="C330" s="38"/>
      <c r="D330" s="51"/>
      <c r="E330" s="51"/>
    </row>
    <row r="331" spans="1:5">
      <c r="A331" s="38"/>
      <c r="B331" s="38"/>
      <c r="C331" s="38"/>
      <c r="D331" s="51"/>
      <c r="E331" s="51"/>
    </row>
    <row r="332" spans="1:5">
      <c r="A332" s="25"/>
      <c r="B332" s="25"/>
      <c r="C332" s="25"/>
      <c r="D332" s="51"/>
      <c r="E332" s="51"/>
    </row>
    <row r="333" spans="1:5">
      <c r="A333" s="5"/>
      <c r="B333" s="25"/>
      <c r="C333" s="25"/>
      <c r="D333" s="51"/>
      <c r="E333" s="51"/>
    </row>
    <row r="334" spans="1:5">
      <c r="A334" s="38"/>
      <c r="B334" s="38"/>
      <c r="C334" s="38"/>
      <c r="D334" s="51"/>
      <c r="E334" s="51"/>
    </row>
    <row r="335" spans="1:5">
      <c r="A335" s="25"/>
      <c r="B335" s="25"/>
      <c r="C335" s="25"/>
      <c r="D335" s="51"/>
      <c r="E335" s="51"/>
    </row>
    <row r="336" spans="1:5">
      <c r="A336" s="38"/>
      <c r="B336" s="40"/>
      <c r="C336" s="40"/>
      <c r="D336" s="51"/>
      <c r="E336" s="51"/>
    </row>
    <row r="337" spans="1:5">
      <c r="A337" s="25"/>
      <c r="B337" s="25"/>
      <c r="C337" s="25"/>
      <c r="D337" s="51"/>
      <c r="E337" s="51"/>
    </row>
    <row r="338" spans="1:5">
      <c r="A338" s="25"/>
      <c r="B338" s="25"/>
      <c r="C338" s="25"/>
      <c r="D338" s="51"/>
      <c r="E338" s="51"/>
    </row>
    <row r="339" spans="1:5">
      <c r="A339" s="25"/>
      <c r="B339" s="25"/>
      <c r="C339" s="25"/>
      <c r="D339" s="51"/>
      <c r="E339" s="51"/>
    </row>
    <row r="340" spans="1:5">
      <c r="A340" s="25"/>
      <c r="B340" s="37"/>
      <c r="C340" s="37"/>
      <c r="D340" s="51"/>
      <c r="E340" s="51"/>
    </row>
    <row r="341" spans="1:5">
      <c r="A341" s="25"/>
      <c r="B341" s="37"/>
      <c r="C341" s="37"/>
      <c r="D341" s="51"/>
      <c r="E341" s="51"/>
    </row>
    <row r="342" spans="1:5">
      <c r="A342" s="25"/>
      <c r="B342" s="37"/>
      <c r="C342" s="37"/>
      <c r="D342" s="51"/>
      <c r="E342" s="51"/>
    </row>
    <row r="343" spans="1:5">
      <c r="A343" s="25"/>
      <c r="B343" s="37"/>
      <c r="C343" s="37"/>
      <c r="D343" s="51"/>
      <c r="E343" s="51"/>
    </row>
    <row r="344" spans="1:5">
      <c r="A344" s="25"/>
      <c r="B344" s="37"/>
      <c r="C344" s="37"/>
      <c r="D344" s="51"/>
      <c r="E344" s="51"/>
    </row>
    <row r="345" spans="1:5">
      <c r="A345" s="5"/>
      <c r="B345" s="37"/>
      <c r="C345" s="37"/>
      <c r="D345" s="51"/>
      <c r="E345" s="51"/>
    </row>
    <row r="346" spans="1:5">
      <c r="A346" s="5"/>
      <c r="B346" s="51"/>
      <c r="C346" s="37"/>
      <c r="D346" s="51"/>
      <c r="E346" s="51"/>
    </row>
    <row r="347" spans="1:5">
      <c r="A347" s="5"/>
      <c r="B347" s="37"/>
      <c r="C347" s="37"/>
      <c r="D347" s="51"/>
      <c r="E347" s="51"/>
    </row>
    <row r="348" spans="1:5">
      <c r="A348" s="5"/>
      <c r="B348" s="37"/>
      <c r="C348" s="37"/>
      <c r="D348" s="51"/>
      <c r="E348" s="51"/>
    </row>
    <row r="349" spans="1:5">
      <c r="A349" s="5"/>
      <c r="B349" s="37"/>
      <c r="C349" s="37"/>
      <c r="D349" s="51"/>
      <c r="E349" s="51"/>
    </row>
    <row r="350" spans="1:5">
      <c r="A350" s="5"/>
      <c r="B350" s="37"/>
      <c r="C350" s="37"/>
      <c r="D350" s="51"/>
      <c r="E350" s="51"/>
    </row>
    <row r="351" spans="1:5">
      <c r="A351" s="25"/>
      <c r="B351" s="37"/>
      <c r="C351" s="37"/>
      <c r="D351" s="51"/>
      <c r="E351" s="51"/>
    </row>
    <row r="352" spans="1:5">
      <c r="A352" s="5"/>
      <c r="B352" s="37"/>
      <c r="C352" s="37"/>
      <c r="D352" s="51"/>
      <c r="E352" s="51"/>
    </row>
    <row r="353" spans="1:5">
      <c r="A353" s="5"/>
      <c r="B353" s="37"/>
      <c r="C353" s="37"/>
      <c r="D353" s="51"/>
      <c r="E353" s="51"/>
    </row>
    <row r="354" spans="1:5">
      <c r="A354" s="25"/>
      <c r="B354" s="37"/>
      <c r="C354" s="37"/>
      <c r="D354" s="51"/>
      <c r="E354" s="51"/>
    </row>
    <row r="355" spans="1:5">
      <c r="A355" s="25"/>
      <c r="B355" s="37"/>
      <c r="C355" s="37"/>
      <c r="D355" s="51"/>
      <c r="E355" s="51"/>
    </row>
    <row r="356" spans="1:5">
      <c r="A356" s="5"/>
      <c r="B356" s="37"/>
      <c r="C356" s="37"/>
      <c r="D356" s="51"/>
      <c r="E356" s="51"/>
    </row>
    <row r="357" spans="1:5">
      <c r="A357" s="5"/>
      <c r="B357" s="37"/>
      <c r="C357" s="37"/>
      <c r="D357" s="51"/>
      <c r="E357" s="51"/>
    </row>
    <row r="358" spans="1:5">
      <c r="A358" s="5"/>
      <c r="B358" s="37"/>
      <c r="C358" s="37"/>
      <c r="D358" s="51"/>
      <c r="E358" s="51"/>
    </row>
    <row r="359" spans="1:5">
      <c r="A359" s="5"/>
      <c r="B359" s="37"/>
      <c r="C359" s="37"/>
      <c r="D359" s="51"/>
      <c r="E359" s="51"/>
    </row>
    <row r="360" spans="1:5">
      <c r="A360" s="5"/>
      <c r="B360" s="37"/>
      <c r="C360" s="37"/>
      <c r="D360" s="51"/>
      <c r="E360" s="51"/>
    </row>
    <row r="361" spans="1:5">
      <c r="A361" s="5"/>
      <c r="B361" s="37"/>
      <c r="C361" s="37"/>
      <c r="D361" s="51"/>
      <c r="E361" s="51"/>
    </row>
    <row r="362" spans="1:5">
      <c r="A362" s="5"/>
      <c r="B362" s="37"/>
      <c r="C362" s="37"/>
      <c r="D362" s="51"/>
      <c r="E362" s="51"/>
    </row>
    <row r="363" spans="1:5">
      <c r="A363" s="5"/>
      <c r="B363" s="37"/>
      <c r="C363" s="37"/>
      <c r="D363" s="51"/>
      <c r="E363" s="51"/>
    </row>
    <row r="364" spans="1:5">
      <c r="A364" s="25"/>
      <c r="B364" s="37"/>
      <c r="C364" s="37"/>
      <c r="D364" s="51"/>
      <c r="E364" s="51"/>
    </row>
    <row r="365" spans="1:5">
      <c r="A365" s="25"/>
      <c r="B365" s="37"/>
      <c r="C365" s="37"/>
      <c r="D365" s="51"/>
      <c r="E365" s="51"/>
    </row>
    <row r="366" spans="1:5">
      <c r="A366" s="25"/>
      <c r="B366" s="37"/>
      <c r="C366" s="37"/>
      <c r="D366" s="51"/>
      <c r="E366" s="51"/>
    </row>
    <row r="367" spans="1:5">
      <c r="A367" s="25"/>
      <c r="B367" s="37"/>
      <c r="C367" s="37"/>
      <c r="D367" s="51"/>
      <c r="E367" s="51"/>
    </row>
    <row r="368" spans="1:5">
      <c r="A368" s="25"/>
      <c r="B368" s="37"/>
      <c r="C368" s="37"/>
      <c r="D368" s="52"/>
      <c r="E368" s="52"/>
    </row>
    <row r="369" spans="1:5">
      <c r="A369" s="5"/>
      <c r="B369" s="5"/>
      <c r="C369" s="5"/>
      <c r="D369" s="5"/>
      <c r="E369" s="5"/>
    </row>
    <row r="370" spans="1:5" ht="18.75">
      <c r="A370" s="35"/>
      <c r="B370" s="5"/>
      <c r="C370" s="5"/>
      <c r="D370" s="5"/>
      <c r="E370" s="5"/>
    </row>
    <row r="371" spans="1:5">
      <c r="A371" s="25"/>
      <c r="B371" s="5"/>
      <c r="C371" s="5"/>
      <c r="D371" s="5"/>
      <c r="E371" s="5"/>
    </row>
    <row r="372" spans="1:5">
      <c r="A372" s="5"/>
      <c r="B372" s="5"/>
      <c r="C372" s="5"/>
      <c r="D372" s="5"/>
      <c r="E372" s="5"/>
    </row>
    <row r="373" spans="1:5">
      <c r="A373" s="5"/>
      <c r="B373" s="5"/>
      <c r="C373" s="5"/>
      <c r="D373" s="5"/>
      <c r="E373" s="5"/>
    </row>
    <row r="374" spans="1:5">
      <c r="A374" s="2"/>
      <c r="B374" s="7"/>
      <c r="C374" s="7"/>
      <c r="D374" s="7"/>
      <c r="E374" s="7"/>
    </row>
    <row r="375" spans="1:5">
      <c r="A375" s="5"/>
      <c r="B375" s="5"/>
      <c r="C375" s="5"/>
      <c r="D375" s="5"/>
      <c r="E375" s="5"/>
    </row>
    <row r="376" spans="1:5">
      <c r="A376" s="25"/>
      <c r="B376" s="5"/>
      <c r="C376" s="5"/>
      <c r="D376" s="5"/>
      <c r="E376" s="5"/>
    </row>
    <row r="377" spans="1:5">
      <c r="A377" s="5"/>
      <c r="B377" s="5"/>
      <c r="C377" s="5"/>
      <c r="D377" s="5"/>
      <c r="E377" s="5"/>
    </row>
    <row r="378" spans="1:5">
      <c r="A378" s="5"/>
      <c r="B378" s="5"/>
      <c r="C378" s="5"/>
      <c r="D378" s="5"/>
      <c r="E378" s="5"/>
    </row>
    <row r="379" spans="1:5">
      <c r="A379" s="5"/>
      <c r="B379" s="5"/>
      <c r="C379" s="5"/>
      <c r="D379" s="5"/>
      <c r="E379" s="5"/>
    </row>
    <row r="380" spans="1:5">
      <c r="A380" s="5"/>
      <c r="B380" s="5"/>
      <c r="C380" s="5"/>
      <c r="D380" s="5"/>
      <c r="E380" s="5"/>
    </row>
    <row r="381" spans="1:5">
      <c r="A381" s="48"/>
      <c r="B381" s="5"/>
      <c r="C381" s="5"/>
      <c r="D381" s="5"/>
      <c r="E381" s="5"/>
    </row>
    <row r="382" spans="1:5">
      <c r="A382" s="48"/>
      <c r="B382" s="5"/>
      <c r="C382" s="5"/>
      <c r="D382" s="5"/>
      <c r="E382" s="5"/>
    </row>
    <row r="383" spans="1:5">
      <c r="A383" s="25"/>
      <c r="B383" s="5"/>
      <c r="C383" s="5"/>
      <c r="D383" s="5"/>
      <c r="E383" s="5"/>
    </row>
    <row r="384" spans="1:5">
      <c r="A384" s="5"/>
      <c r="B384" s="5"/>
      <c r="C384" s="52"/>
      <c r="D384" s="52"/>
      <c r="E384" s="52"/>
    </row>
    <row r="385" spans="1:5">
      <c r="A385" s="5"/>
      <c r="B385" s="5"/>
      <c r="C385" s="5"/>
      <c r="D385" s="5"/>
      <c r="E385" s="5"/>
    </row>
    <row r="386" spans="1:5">
      <c r="A386" s="25"/>
      <c r="B386" s="5"/>
      <c r="C386" s="5"/>
      <c r="D386" s="5"/>
      <c r="E386" s="5"/>
    </row>
    <row r="387" spans="1:5">
      <c r="A387" s="5"/>
      <c r="B387" s="53"/>
      <c r="C387" s="5"/>
      <c r="D387" s="5"/>
      <c r="E387" s="5"/>
    </row>
    <row r="388" spans="1:5">
      <c r="A388" s="25"/>
      <c r="B388" s="5"/>
      <c r="C388" s="5"/>
      <c r="D388" s="5"/>
      <c r="E388" s="5"/>
    </row>
    <row r="389" spans="1:5">
      <c r="A389" s="5"/>
      <c r="B389" s="5"/>
      <c r="C389" s="5"/>
      <c r="D389" s="5"/>
      <c r="E389" s="5"/>
    </row>
    <row r="390" spans="1:5">
      <c r="A390" s="5"/>
      <c r="B390" s="5"/>
      <c r="C390" s="5"/>
      <c r="D390" s="5"/>
      <c r="E390" s="5"/>
    </row>
    <row r="391" spans="1:5" s="56" customFormat="1" ht="18.75">
      <c r="A391" s="54"/>
      <c r="B391" s="55"/>
      <c r="C391" s="55"/>
      <c r="D391" s="55"/>
      <c r="E391" s="55"/>
    </row>
    <row r="392" spans="1:5" s="56" customFormat="1">
      <c r="A392" s="55"/>
      <c r="B392" s="55"/>
      <c r="C392" s="55"/>
      <c r="D392" s="55"/>
      <c r="E392" s="57"/>
    </row>
    <row r="393" spans="1:5" s="56" customFormat="1">
      <c r="A393" s="55"/>
      <c r="B393" s="58"/>
      <c r="C393" s="58"/>
      <c r="D393" s="58"/>
      <c r="E393" s="59"/>
    </row>
    <row r="394" spans="1:5" s="56" customFormat="1">
      <c r="A394" s="55"/>
      <c r="B394" s="41"/>
      <c r="C394" s="41"/>
      <c r="D394" s="41"/>
      <c r="E394" s="41"/>
    </row>
    <row r="395" spans="1:5" s="56" customFormat="1">
      <c r="A395" s="60"/>
      <c r="B395" s="57"/>
      <c r="C395" s="57"/>
      <c r="D395" s="57"/>
      <c r="E395" s="57"/>
    </row>
    <row r="396" spans="1:5" s="56" customFormat="1">
      <c r="A396" s="31"/>
      <c r="B396" s="55"/>
      <c r="C396" s="55"/>
      <c r="D396" s="55"/>
      <c r="E396" s="55"/>
    </row>
    <row r="397" spans="1:5" s="56" customFormat="1">
      <c r="A397" s="30"/>
      <c r="B397" s="55"/>
      <c r="C397" s="61"/>
      <c r="D397" s="61"/>
      <c r="E397" s="61"/>
    </row>
    <row r="398" spans="1:5" s="56" customFormat="1">
      <c r="A398" s="30"/>
      <c r="B398" s="62"/>
      <c r="C398" s="61"/>
      <c r="D398" s="61"/>
      <c r="E398" s="61"/>
    </row>
    <row r="399" spans="1:5" s="56" customFormat="1">
      <c r="A399" s="30"/>
      <c r="B399" s="63"/>
      <c r="C399" s="61"/>
      <c r="D399" s="61"/>
      <c r="E399" s="61"/>
    </row>
    <row r="400" spans="1:5" s="56" customFormat="1">
      <c r="A400" s="29"/>
      <c r="B400" s="60"/>
      <c r="C400" s="61"/>
      <c r="D400" s="61"/>
      <c r="E400" s="61"/>
    </row>
    <row r="401" spans="1:5" s="56" customFormat="1">
      <c r="A401" s="28"/>
      <c r="C401" s="61"/>
      <c r="D401" s="61"/>
      <c r="E401" s="61"/>
    </row>
    <row r="402" spans="1:5" s="56" customFormat="1">
      <c r="A402" s="31"/>
      <c r="B402" s="55"/>
      <c r="C402" s="61"/>
      <c r="D402" s="61"/>
      <c r="E402" s="61"/>
    </row>
    <row r="403" spans="1:5" s="56" customFormat="1">
      <c r="A403" s="64"/>
      <c r="B403" s="65"/>
      <c r="C403" s="61"/>
      <c r="D403" s="61"/>
      <c r="E403" s="61"/>
    </row>
    <row r="404" spans="1:5" s="56" customFormat="1">
      <c r="A404" s="64"/>
      <c r="B404" s="65"/>
      <c r="C404" s="61"/>
      <c r="D404" s="61"/>
      <c r="E404" s="61"/>
    </row>
    <row r="405" spans="1:5" s="56" customFormat="1">
      <c r="A405" s="64"/>
      <c r="B405" s="65"/>
      <c r="C405" s="61"/>
      <c r="D405" s="61"/>
      <c r="E405" s="61"/>
    </row>
    <row r="406" spans="1:5" s="56" customFormat="1">
      <c r="A406" s="64"/>
      <c r="B406" s="65"/>
      <c r="C406" s="61"/>
      <c r="D406" s="61"/>
      <c r="E406" s="61"/>
    </row>
    <row r="407" spans="1:5" s="56" customFormat="1">
      <c r="A407" s="64"/>
      <c r="B407" s="65"/>
      <c r="C407" s="61"/>
      <c r="D407" s="61"/>
      <c r="E407" s="61"/>
    </row>
    <row r="408" spans="1:5" s="56" customFormat="1">
      <c r="A408" s="34"/>
      <c r="B408" s="65"/>
      <c r="C408" s="61"/>
      <c r="D408" s="61"/>
      <c r="E408" s="61"/>
    </row>
    <row r="409" spans="1:5" s="56" customFormat="1">
      <c r="A409" s="64"/>
      <c r="B409" s="65"/>
      <c r="C409" s="61"/>
      <c r="D409" s="61"/>
      <c r="E409" s="61"/>
    </row>
    <row r="410" spans="1:5" s="56" customFormat="1">
      <c r="A410" s="64"/>
      <c r="B410" s="65"/>
      <c r="C410" s="61"/>
      <c r="D410" s="61"/>
      <c r="E410" s="61"/>
    </row>
    <row r="411" spans="1:5" s="56" customFormat="1">
      <c r="A411" s="64"/>
      <c r="B411" s="65"/>
      <c r="C411" s="61"/>
      <c r="D411" s="61"/>
      <c r="E411" s="61"/>
    </row>
    <row r="412" spans="1:5" s="56" customFormat="1">
      <c r="A412" s="64"/>
      <c r="B412" s="65"/>
      <c r="C412" s="61"/>
      <c r="D412" s="61"/>
      <c r="E412" s="61"/>
    </row>
    <row r="413" spans="1:5" s="56" customFormat="1">
      <c r="A413" s="64"/>
      <c r="B413" s="66"/>
      <c r="C413" s="61"/>
      <c r="D413" s="61"/>
      <c r="E413" s="61"/>
    </row>
    <row r="414" spans="1:5" s="56" customFormat="1">
      <c r="A414" s="31"/>
      <c r="B414" s="65"/>
      <c r="C414" s="61"/>
      <c r="D414" s="61"/>
      <c r="E414" s="61"/>
    </row>
    <row r="415" spans="1:5" s="56" customFormat="1">
      <c r="A415" s="31"/>
      <c r="B415" s="65"/>
      <c r="C415" s="61"/>
      <c r="D415" s="61"/>
      <c r="E415" s="61"/>
    </row>
    <row r="416" spans="1:5" s="56" customFormat="1">
      <c r="A416" s="31"/>
      <c r="B416" s="65"/>
      <c r="C416" s="61"/>
      <c r="D416" s="61"/>
      <c r="E416" s="61"/>
    </row>
    <row r="417" spans="1:5" s="56" customFormat="1">
      <c r="A417" s="31"/>
      <c r="B417" s="65"/>
      <c r="C417" s="61"/>
      <c r="D417" s="61"/>
      <c r="E417" s="61"/>
    </row>
    <row r="418" spans="1:5" s="56" customFormat="1">
      <c r="A418" s="30"/>
      <c r="B418" s="65"/>
      <c r="C418" s="61"/>
      <c r="D418" s="61"/>
      <c r="E418" s="61"/>
    </row>
    <row r="419" spans="1:5" s="56" customFormat="1">
      <c r="A419" s="30"/>
      <c r="B419" s="65"/>
      <c r="C419" s="61"/>
      <c r="D419" s="61"/>
      <c r="E419" s="61"/>
    </row>
    <row r="420" spans="1:5" s="56" customFormat="1">
      <c r="A420" s="31"/>
      <c r="B420" s="65"/>
      <c r="C420" s="61"/>
      <c r="D420" s="61"/>
      <c r="E420" s="61"/>
    </row>
    <row r="421" spans="1:5" s="56" customFormat="1">
      <c r="A421" s="33"/>
      <c r="B421" s="65"/>
      <c r="C421" s="67"/>
      <c r="D421" s="67"/>
      <c r="E421" s="67"/>
    </row>
    <row r="422" spans="1:5" s="56" customFormat="1">
      <c r="A422" s="30"/>
      <c r="B422" s="68"/>
      <c r="C422" s="61"/>
      <c r="D422" s="61"/>
      <c r="E422" s="61"/>
    </row>
    <row r="423" spans="1:5" s="56" customFormat="1" ht="13.9" customHeight="1">
      <c r="A423" s="29"/>
      <c r="B423" s="68"/>
      <c r="C423" s="61"/>
      <c r="D423" s="61"/>
      <c r="E423" s="61"/>
    </row>
    <row r="424" spans="1:5" s="71" customFormat="1">
      <c r="A424" s="69"/>
      <c r="B424" s="70"/>
      <c r="C424" s="61"/>
      <c r="D424" s="61"/>
      <c r="E424" s="61"/>
    </row>
    <row r="425" spans="1:5" s="56" customFormat="1">
      <c r="A425" s="29"/>
      <c r="B425" s="62"/>
      <c r="C425" s="61"/>
      <c r="D425" s="61"/>
      <c r="E425" s="61"/>
    </row>
    <row r="426" spans="1:5" s="56" customFormat="1">
      <c r="A426" s="30"/>
      <c r="B426" s="62"/>
      <c r="C426" s="61"/>
      <c r="D426" s="61"/>
      <c r="E426" s="61"/>
    </row>
    <row r="427" spans="1:5" s="56" customFormat="1">
      <c r="A427" s="30"/>
      <c r="B427" s="72"/>
      <c r="C427" s="61"/>
      <c r="D427" s="61"/>
      <c r="E427" s="61"/>
    </row>
    <row r="428" spans="1:5" s="56" customFormat="1">
      <c r="A428" s="30"/>
      <c r="B428" s="72"/>
      <c r="C428" s="61"/>
      <c r="D428" s="61"/>
      <c r="E428" s="61"/>
    </row>
    <row r="429" spans="1:5" s="56" customFormat="1">
      <c r="A429" s="30"/>
      <c r="B429" s="72"/>
      <c r="C429" s="61"/>
      <c r="D429" s="61"/>
      <c r="E429" s="61"/>
    </row>
    <row r="430" spans="1:5" s="56" customFormat="1">
      <c r="A430" s="31"/>
      <c r="C430" s="61"/>
      <c r="D430" s="61"/>
      <c r="E430" s="61"/>
    </row>
    <row r="431" spans="1:5" s="71" customFormat="1">
      <c r="A431" s="73"/>
      <c r="B431" s="74"/>
      <c r="C431" s="61"/>
      <c r="D431" s="61"/>
      <c r="E431" s="61"/>
    </row>
    <row r="432" spans="1:5" s="56" customFormat="1">
      <c r="A432" s="30"/>
      <c r="B432" s="55"/>
      <c r="C432" s="61"/>
      <c r="D432" s="61"/>
      <c r="E432" s="61"/>
    </row>
    <row r="433" spans="1:5" s="56" customFormat="1">
      <c r="A433" s="33"/>
      <c r="B433" s="55"/>
      <c r="C433" s="61"/>
      <c r="D433" s="61"/>
      <c r="E433" s="61"/>
    </row>
    <row r="434" spans="1:5" s="56" customFormat="1">
      <c r="A434" s="33"/>
      <c r="B434" s="55"/>
      <c r="C434" s="61"/>
      <c r="D434" s="61"/>
      <c r="E434" s="61"/>
    </row>
    <row r="435" spans="1:5" s="56" customFormat="1">
      <c r="A435" s="33"/>
      <c r="B435" s="55"/>
      <c r="C435" s="61"/>
      <c r="D435" s="61"/>
      <c r="E435" s="61"/>
    </row>
    <row r="436" spans="1:5" s="56" customFormat="1">
      <c r="A436" s="30"/>
      <c r="B436" s="55"/>
      <c r="C436" s="61"/>
      <c r="D436" s="61"/>
      <c r="E436" s="61"/>
    </row>
    <row r="437" spans="1:5" s="71" customFormat="1">
      <c r="A437" s="69"/>
      <c r="B437" s="74"/>
      <c r="C437" s="61"/>
      <c r="D437" s="61"/>
      <c r="E437" s="61"/>
    </row>
    <row r="438" spans="1:5" s="56" customFormat="1">
      <c r="A438" s="30"/>
      <c r="B438" s="75"/>
      <c r="C438" s="61"/>
      <c r="D438" s="61"/>
      <c r="E438" s="61"/>
    </row>
    <row r="439" spans="1:5" s="56" customFormat="1">
      <c r="A439" s="33"/>
      <c r="B439" s="75"/>
      <c r="C439" s="61"/>
      <c r="D439" s="61"/>
      <c r="E439" s="61"/>
    </row>
    <row r="440" spans="1:5" s="56" customFormat="1">
      <c r="A440" s="29"/>
      <c r="B440" s="68"/>
      <c r="C440" s="61"/>
      <c r="D440" s="61"/>
      <c r="E440" s="61"/>
    </row>
    <row r="441" spans="1:5" s="71" customFormat="1">
      <c r="A441" s="73"/>
      <c r="B441" s="74"/>
      <c r="C441" s="61"/>
      <c r="D441" s="61"/>
      <c r="E441" s="61"/>
    </row>
    <row r="442" spans="1:5" s="56" customFormat="1">
      <c r="A442" s="31"/>
      <c r="B442" s="55"/>
      <c r="C442" s="61"/>
      <c r="D442" s="61"/>
      <c r="E442" s="61"/>
    </row>
    <row r="443" spans="1:5" s="71" customFormat="1">
      <c r="A443" s="73"/>
      <c r="B443" s="74"/>
      <c r="C443" s="61"/>
      <c r="D443" s="61"/>
      <c r="E443" s="61"/>
    </row>
    <row r="444" spans="1:5" s="56" customFormat="1">
      <c r="A444" s="31"/>
      <c r="B444" s="68"/>
      <c r="C444" s="61"/>
      <c r="D444" s="61"/>
      <c r="E444" s="61"/>
    </row>
    <row r="445" spans="1:5" s="56" customFormat="1">
      <c r="A445" s="31"/>
      <c r="B445" s="68"/>
      <c r="C445" s="61"/>
      <c r="D445" s="61"/>
      <c r="E445" s="61"/>
    </row>
    <row r="446" spans="1:5" s="56" customFormat="1">
      <c r="A446" s="31"/>
      <c r="B446" s="68"/>
      <c r="C446" s="61"/>
      <c r="D446" s="61"/>
      <c r="E446" s="61"/>
    </row>
    <row r="447" spans="1:5">
      <c r="A447" s="5"/>
      <c r="B447" s="5"/>
      <c r="C447" s="5"/>
      <c r="D447" s="5"/>
      <c r="E447" s="5"/>
    </row>
    <row r="448" spans="1:5">
      <c r="A448" s="5"/>
      <c r="B448" s="5"/>
      <c r="C448" s="5"/>
      <c r="D448" s="5"/>
      <c r="E448" s="5"/>
    </row>
    <row r="449" spans="1:5">
      <c r="A449" s="5"/>
      <c r="B449" s="5"/>
      <c r="C449" s="5"/>
      <c r="D449" s="5"/>
      <c r="E449" s="5"/>
    </row>
    <row r="450" spans="1:5" ht="18.75">
      <c r="A450" s="36"/>
      <c r="B450" s="5"/>
      <c r="C450" s="5"/>
      <c r="D450" s="5"/>
      <c r="E450" s="5"/>
    </row>
    <row r="451" spans="1:5">
      <c r="A451" s="25"/>
      <c r="B451" s="5"/>
      <c r="C451" s="5"/>
      <c r="D451" s="5"/>
      <c r="E451" s="5"/>
    </row>
    <row r="452" spans="1:5">
      <c r="A452" s="76"/>
      <c r="B452" s="5"/>
      <c r="C452" s="5"/>
      <c r="D452" s="46"/>
      <c r="E452" s="46"/>
    </row>
    <row r="453" spans="1:5">
      <c r="A453" s="5"/>
      <c r="B453" s="5"/>
      <c r="C453" s="5"/>
      <c r="D453" s="5"/>
      <c r="E453" s="5"/>
    </row>
    <row r="454" spans="1:5">
      <c r="A454" s="2"/>
      <c r="B454" s="2"/>
      <c r="C454" s="7"/>
      <c r="D454" s="7"/>
      <c r="E454" s="7"/>
    </row>
    <row r="455" spans="1:5">
      <c r="A455" s="25"/>
      <c r="B455" s="5"/>
      <c r="C455" s="5"/>
      <c r="D455" s="5"/>
      <c r="E455" s="5"/>
    </row>
    <row r="456" spans="1:5">
      <c r="A456" s="38"/>
      <c r="B456" s="5"/>
      <c r="C456" s="5"/>
      <c r="D456" s="39"/>
      <c r="E456" s="39"/>
    </row>
    <row r="457" spans="1:5">
      <c r="A457" s="38"/>
      <c r="B457" s="5"/>
      <c r="C457" s="5"/>
      <c r="D457" s="39"/>
      <c r="E457" s="39"/>
    </row>
    <row r="458" spans="1:5">
      <c r="A458" s="77"/>
      <c r="B458" s="5"/>
      <c r="C458" s="5"/>
      <c r="D458" s="39"/>
      <c r="E458" s="39"/>
    </row>
    <row r="459" spans="1:5">
      <c r="A459" s="38"/>
      <c r="B459" s="5"/>
      <c r="C459" s="5"/>
      <c r="D459" s="39"/>
      <c r="E459" s="39"/>
    </row>
    <row r="460" spans="1:5">
      <c r="A460" s="5"/>
      <c r="B460" s="5"/>
      <c r="C460" s="5"/>
      <c r="D460" s="39"/>
      <c r="E460" s="39"/>
    </row>
    <row r="461" spans="1:5">
      <c r="A461" s="25"/>
      <c r="B461" s="5"/>
      <c r="C461" s="5"/>
      <c r="D461" s="39"/>
      <c r="E461" s="39"/>
    </row>
    <row r="462" spans="1:5">
      <c r="A462" s="38"/>
      <c r="B462" s="5"/>
      <c r="C462" s="5"/>
      <c r="D462" s="39"/>
      <c r="E462" s="39"/>
    </row>
    <row r="463" spans="1:5">
      <c r="A463" s="38"/>
      <c r="B463" s="5"/>
      <c r="C463" s="5"/>
      <c r="D463" s="39"/>
      <c r="E463" s="39"/>
    </row>
    <row r="464" spans="1:5">
      <c r="A464" s="38"/>
      <c r="B464" s="5"/>
      <c r="C464" s="5"/>
      <c r="D464" s="39"/>
      <c r="E464" s="39"/>
    </row>
    <row r="465" spans="1:5">
      <c r="A465" s="38"/>
      <c r="B465" s="5"/>
      <c r="C465" s="5"/>
      <c r="D465" s="39"/>
      <c r="E465" s="39"/>
    </row>
    <row r="466" spans="1:5">
      <c r="A466" s="38"/>
      <c r="B466" s="5"/>
      <c r="C466" s="5"/>
      <c r="D466" s="39"/>
      <c r="E466" s="39"/>
    </row>
    <row r="467" spans="1:5">
      <c r="A467" s="38"/>
      <c r="B467" s="5"/>
      <c r="C467" s="5"/>
      <c r="D467" s="39"/>
      <c r="E467" s="39"/>
    </row>
    <row r="468" spans="1:5">
      <c r="A468" s="38"/>
      <c r="B468" s="5"/>
      <c r="C468" s="5"/>
      <c r="D468" s="39"/>
      <c r="E468" s="39"/>
    </row>
    <row r="469" spans="1:5">
      <c r="A469" s="38"/>
      <c r="B469" s="5"/>
      <c r="C469" s="5"/>
      <c r="D469" s="39"/>
      <c r="E469" s="39"/>
    </row>
    <row r="470" spans="1:5">
      <c r="A470" s="38"/>
      <c r="B470" s="5"/>
      <c r="C470" s="5"/>
      <c r="D470" s="39"/>
      <c r="E470" s="39"/>
    </row>
    <row r="471" spans="1:5">
      <c r="A471" s="38"/>
      <c r="B471" s="5"/>
      <c r="C471" s="5"/>
      <c r="D471" s="39"/>
      <c r="E471" s="39"/>
    </row>
    <row r="472" spans="1:5">
      <c r="A472" s="5"/>
      <c r="B472" s="5"/>
      <c r="C472" s="5"/>
      <c r="D472" s="39"/>
      <c r="E472" s="39"/>
    </row>
    <row r="473" spans="1:5">
      <c r="A473" s="5"/>
      <c r="B473" s="5"/>
      <c r="C473" s="5"/>
      <c r="D473" s="39"/>
      <c r="E473" s="39"/>
    </row>
    <row r="474" spans="1:5">
      <c r="A474" s="5"/>
      <c r="B474" s="5"/>
      <c r="C474" s="5"/>
      <c r="D474" s="39"/>
      <c r="E474" s="39"/>
    </row>
    <row r="475" spans="1:5">
      <c r="A475" s="38"/>
      <c r="B475" s="5"/>
      <c r="C475" s="5"/>
      <c r="D475" s="39"/>
      <c r="E475" s="39"/>
    </row>
    <row r="476" spans="1:5">
      <c r="A476" s="5"/>
      <c r="B476" s="5"/>
      <c r="C476" s="5"/>
      <c r="D476" s="39"/>
      <c r="E476" s="39"/>
    </row>
    <row r="477" spans="1:5">
      <c r="A477" s="5"/>
      <c r="B477" s="5"/>
      <c r="C477" s="5"/>
      <c r="D477" s="39"/>
      <c r="E477" s="39"/>
    </row>
    <row r="478" spans="1:5">
      <c r="A478" s="25"/>
      <c r="B478" s="5"/>
      <c r="C478" s="5"/>
      <c r="D478" s="39"/>
      <c r="E478" s="39"/>
    </row>
    <row r="479" spans="1:5">
      <c r="A479" s="38"/>
      <c r="B479" s="5"/>
      <c r="C479" s="5"/>
      <c r="D479" s="39"/>
      <c r="E479" s="39"/>
    </row>
    <row r="480" spans="1:5">
      <c r="A480" s="25"/>
      <c r="B480" s="5"/>
      <c r="C480" s="5"/>
      <c r="D480" s="39"/>
      <c r="E480" s="39"/>
    </row>
    <row r="481" spans="1:5">
      <c r="A481" s="25"/>
      <c r="B481" s="5"/>
      <c r="C481" s="5"/>
      <c r="D481" s="39"/>
      <c r="E481" s="39"/>
    </row>
    <row r="482" spans="1:5">
      <c r="A482" s="25"/>
      <c r="B482" s="5"/>
      <c r="C482" s="5"/>
      <c r="D482" s="39"/>
      <c r="E482" s="39"/>
    </row>
    <row r="483" spans="1:5">
      <c r="A483" s="5"/>
      <c r="B483" s="5"/>
      <c r="C483" s="5"/>
      <c r="D483" s="39"/>
      <c r="E483" s="39"/>
    </row>
    <row r="484" spans="1:5">
      <c r="A484" s="5"/>
      <c r="B484" s="5"/>
      <c r="C484" s="5"/>
      <c r="D484" s="39"/>
      <c r="E484" s="39"/>
    </row>
    <row r="485" spans="1:5">
      <c r="A485" s="25"/>
      <c r="B485" s="5"/>
      <c r="C485" s="5"/>
      <c r="D485" s="39"/>
      <c r="E485" s="39"/>
    </row>
    <row r="486" spans="1:5">
      <c r="A486" s="25"/>
      <c r="B486" s="5"/>
      <c r="C486" s="5"/>
      <c r="D486" s="39"/>
      <c r="E486" s="39"/>
    </row>
    <row r="487" spans="1:5">
      <c r="A487" s="25"/>
      <c r="B487" s="5"/>
      <c r="C487" s="5"/>
      <c r="D487" s="39"/>
      <c r="E487" s="39"/>
    </row>
    <row r="488" spans="1:5">
      <c r="A488" s="25"/>
      <c r="B488" s="5"/>
      <c r="C488" s="5"/>
      <c r="D488" s="39"/>
      <c r="E488" s="39"/>
    </row>
    <row r="489" spans="1:5">
      <c r="A489" s="5"/>
      <c r="B489" s="5"/>
      <c r="C489" s="5"/>
      <c r="D489" s="5"/>
      <c r="E489" s="5"/>
    </row>
    <row r="490" spans="1:5">
      <c r="A490" s="5"/>
      <c r="B490" s="5"/>
      <c r="C490" s="5"/>
      <c r="D490" s="5"/>
      <c r="E490" s="5"/>
    </row>
    <row r="491" spans="1:5">
      <c r="A491" s="5"/>
      <c r="B491" s="5"/>
      <c r="C491" s="5"/>
      <c r="D491" s="5"/>
      <c r="E491" s="5"/>
    </row>
    <row r="492" spans="1:5">
      <c r="A492" s="5"/>
      <c r="B492" s="5"/>
      <c r="C492" s="5"/>
      <c r="D492" s="5"/>
      <c r="E492" s="5"/>
    </row>
    <row r="493" spans="1:5">
      <c r="A493" s="5"/>
      <c r="B493" s="5"/>
      <c r="C493" s="5"/>
      <c r="D493" s="5"/>
      <c r="E493" s="5"/>
    </row>
    <row r="494" spans="1:5">
      <c r="A494" s="5"/>
      <c r="B494" s="5"/>
      <c r="C494" s="5"/>
      <c r="D494" s="5"/>
      <c r="E494" s="5"/>
    </row>
    <row r="495" spans="1:5">
      <c r="A495" s="5"/>
      <c r="B495" s="5"/>
      <c r="C495" s="5"/>
      <c r="D495" s="5"/>
      <c r="E495" s="5"/>
    </row>
    <row r="496" spans="1:5">
      <c r="A496" s="5"/>
      <c r="B496" s="5"/>
      <c r="C496" s="5"/>
      <c r="D496" s="5"/>
      <c r="E496" s="5"/>
    </row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  <row r="685" s="5" customFormat="1"/>
    <row r="686" s="5" customFormat="1"/>
    <row r="687" s="5" customFormat="1"/>
    <row r="688" s="5" customFormat="1"/>
    <row r="689" s="5" customFormat="1"/>
    <row r="690" s="5" customFormat="1"/>
    <row r="691" s="5" customFormat="1"/>
    <row r="692" s="5" customFormat="1"/>
    <row r="693" s="5" customFormat="1"/>
    <row r="694" s="5" customFormat="1"/>
    <row r="695" s="5" customFormat="1"/>
    <row r="696" s="5" customFormat="1"/>
    <row r="697" s="5" customFormat="1"/>
    <row r="698" s="5" customFormat="1"/>
    <row r="699" s="5" customFormat="1"/>
    <row r="700" s="5" customFormat="1"/>
    <row r="701" s="5" customFormat="1"/>
    <row r="702" s="5" customFormat="1"/>
  </sheetData>
  <pageMargins left="0.65" right="0.35" top="0.75" bottom="0.5" header="0.25" footer="0.25"/>
  <pageSetup scale="72" orientation="landscape" r:id="rId1"/>
  <headerFooter alignWithMargins="0">
    <oddHeader>&amp;L&amp;12GENCO&amp;RCONFIDENTIAL</oddHeader>
    <oddFooter>&amp;L&amp;T, &amp;D&amp;C&amp;F&amp;RPage &amp;P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>
    <pageSetUpPr fitToPage="1"/>
  </sheetPr>
  <dimension ref="A2:AH702"/>
  <sheetViews>
    <sheetView zoomScale="75" zoomScaleNormal="75" workbookViewId="0"/>
  </sheetViews>
  <sheetFormatPr defaultRowHeight="12.75"/>
  <cols>
    <col min="1" max="1" width="58.42578125" style="4" bestFit="1" customWidth="1"/>
    <col min="2" max="5" width="15.7109375" style="4" customWidth="1"/>
    <col min="6" max="37" width="15.7109375" style="5" customWidth="1"/>
    <col min="38" max="38" width="15.85546875" style="5" customWidth="1"/>
    <col min="39" max="16384" width="9.140625" style="5"/>
  </cols>
  <sheetData>
    <row r="2" spans="1:34" ht="20.25">
      <c r="A2" s="172" t="s">
        <v>30</v>
      </c>
      <c r="C2" s="79"/>
      <c r="D2" s="79"/>
      <c r="E2" s="79"/>
    </row>
    <row r="3" spans="1:34">
      <c r="A3" s="1"/>
    </row>
    <row r="4" spans="1:34" ht="13.5" thickBot="1">
      <c r="A4" s="129" t="s">
        <v>18</v>
      </c>
      <c r="B4" s="152">
        <v>36526</v>
      </c>
      <c r="C4" s="152">
        <v>36891</v>
      </c>
      <c r="D4" s="152">
        <v>37256</v>
      </c>
      <c r="E4" s="152">
        <v>37621</v>
      </c>
      <c r="G4" s="350" t="s">
        <v>123</v>
      </c>
    </row>
    <row r="5" spans="1:34">
      <c r="A5" s="2"/>
      <c r="B5" s="7"/>
      <c r="C5" s="7"/>
      <c r="D5" s="7"/>
      <c r="E5" s="7"/>
    </row>
    <row r="6" spans="1:34">
      <c r="A6" s="2" t="s">
        <v>71</v>
      </c>
      <c r="B6" s="7"/>
      <c r="C6" s="186">
        <f>'Spark-Spread'!B86</f>
        <v>5.8006413512354094</v>
      </c>
      <c r="D6" s="186">
        <f>'Spark-Spread'!C86</f>
        <v>6.9578067579820084</v>
      </c>
      <c r="E6" s="186">
        <f>'Spark-Spread'!D86</f>
        <v>5.4452586770808056</v>
      </c>
    </row>
    <row r="7" spans="1:34">
      <c r="A7" s="2"/>
      <c r="B7" s="7"/>
      <c r="C7" s="7"/>
      <c r="D7" s="7"/>
      <c r="E7" s="7"/>
    </row>
    <row r="8" spans="1:34" s="10" customFormat="1">
      <c r="A8" s="2" t="s">
        <v>35</v>
      </c>
      <c r="C8" s="26">
        <f>'Spark-Spread'!B64</f>
        <v>26698.63995080156</v>
      </c>
      <c r="D8" s="26">
        <f>'Spark-Spread'!C64</f>
        <v>29955.681009559263</v>
      </c>
      <c r="E8" s="26">
        <f>'Spark-Spread'!D64</f>
        <v>21864.862310158125</v>
      </c>
    </row>
    <row r="9" spans="1:34" s="10" customFormat="1">
      <c r="A9" s="2"/>
    </row>
    <row r="10" spans="1:34" s="10" customFormat="1">
      <c r="A10" s="2" t="s">
        <v>36</v>
      </c>
      <c r="C10" s="185">
        <f>'Spark-Spread'!B75</f>
        <v>26885.972662976124</v>
      </c>
      <c r="D10" s="185">
        <f>'Spark-Spread'!C75</f>
        <v>32249.434323246609</v>
      </c>
      <c r="E10" s="185">
        <f>'Spark-Spread'!D75</f>
        <v>25238.773968269536</v>
      </c>
    </row>
    <row r="11" spans="1:34">
      <c r="A11" s="2"/>
      <c r="B11" s="24"/>
      <c r="C11" s="24"/>
      <c r="D11" s="24"/>
      <c r="E11" s="24"/>
    </row>
    <row r="12" spans="1:34">
      <c r="A12" s="1" t="s">
        <v>19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</row>
    <row r="13" spans="1:34">
      <c r="A13" s="11" t="s">
        <v>143</v>
      </c>
      <c r="B13" s="10"/>
      <c r="C13" s="24">
        <f>Assumptions!B35</f>
        <v>0</v>
      </c>
      <c r="D13" s="24">
        <f>C13*(1+Assumptions!$B$33)</f>
        <v>0</v>
      </c>
      <c r="E13" s="24">
        <f>D13*(1+Assumptions!$B$33)</f>
        <v>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</row>
    <row r="14" spans="1:34">
      <c r="A14" s="38" t="s">
        <v>144</v>
      </c>
      <c r="B14" s="10"/>
      <c r="C14" s="24">
        <f>Assumptions!B36</f>
        <v>1563.6314700000003</v>
      </c>
      <c r="D14" s="24">
        <f>C14*(1+Assumptions!$B$33)</f>
        <v>1610.5404141000004</v>
      </c>
      <c r="E14" s="24">
        <f>D14*(1+Assumptions!$B$33)</f>
        <v>1658.8566265230004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</row>
    <row r="15" spans="1:34">
      <c r="A15" s="38" t="s">
        <v>145</v>
      </c>
      <c r="B15" s="10"/>
      <c r="C15" s="24">
        <f>Assumptions!B37</f>
        <v>426.36309</v>
      </c>
      <c r="D15" s="24">
        <f>C15*(1+Assumptions!$B$33)</f>
        <v>439.15398270000003</v>
      </c>
      <c r="E15" s="24">
        <f>D15*(1+Assumptions!$B$33)</f>
        <v>452.32860218100006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</row>
    <row r="16" spans="1:34">
      <c r="A16" s="11" t="s">
        <v>146</v>
      </c>
      <c r="B16" s="10"/>
      <c r="C16" s="24">
        <f>Assumptions!B38</f>
        <v>1000</v>
      </c>
      <c r="D16" s="24">
        <f>C16*(1+Assumptions!$B$33)</f>
        <v>1030</v>
      </c>
      <c r="E16" s="24">
        <f>D16*(1+Assumptions!$B$33)</f>
        <v>1060.9000000000001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</row>
    <row r="17" spans="1:34">
      <c r="A17" s="11" t="s">
        <v>147</v>
      </c>
      <c r="B17" s="10"/>
      <c r="C17" s="24">
        <f>Assumptions!B39</f>
        <v>207.01900000000001</v>
      </c>
      <c r="D17" s="24">
        <f>C17*(1+Assumptions!$B$33)</f>
        <v>213.22957000000002</v>
      </c>
      <c r="E17" s="24">
        <f>D17*(1+Assumptions!$B$33)</f>
        <v>219.62645710000004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</row>
    <row r="18" spans="1:34">
      <c r="A18" s="11" t="s">
        <v>148</v>
      </c>
      <c r="B18" s="10"/>
      <c r="C18" s="24">
        <f>Assumptions!B40</f>
        <v>431.78516666666667</v>
      </c>
      <c r="D18" s="24">
        <f>C18*(1+Assumptions!$B$33)</f>
        <v>444.73872166666666</v>
      </c>
      <c r="E18" s="24">
        <f>D18*(1+Assumptions!$B$33)</f>
        <v>458.0808833166667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spans="1:34">
      <c r="A19" s="11" t="s">
        <v>149</v>
      </c>
      <c r="B19" s="10"/>
      <c r="C19" s="24">
        <f>Assumptions!B41</f>
        <v>250</v>
      </c>
      <c r="D19" s="24">
        <f>C19</f>
        <v>250</v>
      </c>
      <c r="E19" s="24">
        <f>D19</f>
        <v>250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</row>
    <row r="20" spans="1:34">
      <c r="A20" s="285" t="s">
        <v>150</v>
      </c>
      <c r="B20" s="209"/>
      <c r="C20" s="209">
        <f>SUM(C13:C19)</f>
        <v>3878.7987266666669</v>
      </c>
      <c r="D20" s="209">
        <f>SUM(D13:D19)</f>
        <v>3987.6626884666671</v>
      </c>
      <c r="E20" s="209">
        <f>SUM(E13:E19)</f>
        <v>4099.7925691206674</v>
      </c>
      <c r="F20" s="10"/>
      <c r="G20" s="351">
        <f>'99 Acct Sumry'!C55/1000</f>
        <v>3878.7987266666669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</row>
    <row r="21" spans="1:34" s="27" customFormat="1">
      <c r="A21" s="3"/>
      <c r="B21" s="80"/>
      <c r="C21" s="80"/>
      <c r="D21" s="81"/>
      <c r="E21" s="81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</row>
    <row r="22" spans="1:34" s="25" customFormat="1">
      <c r="A22" s="1" t="s">
        <v>20</v>
      </c>
      <c r="B22" s="82"/>
      <c r="C22" s="82">
        <f>C10-C20</f>
        <v>23007.173936309457</v>
      </c>
      <c r="D22" s="82">
        <f>D10-D20</f>
        <v>28261.771634779943</v>
      </c>
      <c r="E22" s="82">
        <f>E10-E20</f>
        <v>21138.98139914887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</row>
    <row r="23" spans="1:34">
      <c r="A23" s="168"/>
      <c r="B23" s="169"/>
      <c r="C23" s="169"/>
      <c r="D23" s="169"/>
      <c r="E23" s="169"/>
    </row>
    <row r="24" spans="1:34">
      <c r="A24" s="28"/>
      <c r="B24" s="26"/>
      <c r="C24" s="26"/>
      <c r="D24" s="26"/>
      <c r="E24" s="26"/>
    </row>
    <row r="25" spans="1:34" s="10" customFormat="1">
      <c r="A25" s="10" t="s">
        <v>48</v>
      </c>
      <c r="C25" s="26">
        <v>0</v>
      </c>
      <c r="D25" s="26">
        <v>0</v>
      </c>
      <c r="E25" s="26">
        <f>Summary!$B$28*Assumptions!$B$9</f>
        <v>152591.26681357829</v>
      </c>
    </row>
    <row r="26" spans="1:34" s="10" customFormat="1">
      <c r="C26" s="26"/>
      <c r="D26" s="26"/>
      <c r="E26" s="26"/>
    </row>
    <row r="27" spans="1:34" s="10" customFormat="1">
      <c r="A27" s="176" t="s">
        <v>49</v>
      </c>
      <c r="C27" s="175"/>
      <c r="D27" s="175"/>
      <c r="E27" s="175"/>
    </row>
    <row r="28" spans="1:34" s="10" customFormat="1">
      <c r="A28" s="10" t="s">
        <v>37</v>
      </c>
      <c r="B28" s="12">
        <v>0</v>
      </c>
      <c r="C28" s="174">
        <f>C22</f>
        <v>23007.173936309457</v>
      </c>
      <c r="D28" s="174">
        <f>D22</f>
        <v>28261.771634779943</v>
      </c>
      <c r="E28" s="174">
        <f>E22</f>
        <v>21138.98139914887</v>
      </c>
    </row>
    <row r="29" spans="1:34">
      <c r="A29" s="10"/>
      <c r="B29" s="10"/>
      <c r="C29" s="175"/>
      <c r="D29" s="175"/>
      <c r="E29" s="175"/>
    </row>
    <row r="30" spans="1:34">
      <c r="A30" s="10" t="s">
        <v>38</v>
      </c>
      <c r="B30" s="177">
        <f>Summary!$F$25</f>
        <v>0.144985</v>
      </c>
      <c r="C30" s="5"/>
      <c r="D30" s="5"/>
      <c r="E30" s="5"/>
    </row>
    <row r="31" spans="1:34" ht="13.5" thickBot="1">
      <c r="A31" s="10"/>
      <c r="B31" s="10"/>
      <c r="C31" s="175"/>
      <c r="D31" s="175"/>
      <c r="E31" s="175"/>
    </row>
    <row r="32" spans="1:34" ht="16.5" thickBot="1">
      <c r="A32" s="178" t="s">
        <v>39</v>
      </c>
      <c r="B32" s="179">
        <f>XNPV(B30,B28:E28,B$4:E$4)</f>
        <v>55734.093163346974</v>
      </c>
      <c r="C32" s="175"/>
      <c r="D32" s="175"/>
      <c r="E32" s="175"/>
    </row>
    <row r="33" spans="1:5">
      <c r="A33" s="10"/>
      <c r="B33" s="10"/>
      <c r="C33" s="175"/>
      <c r="D33" s="175"/>
      <c r="E33" s="175"/>
    </row>
    <row r="34" spans="1:5">
      <c r="A34" s="10"/>
      <c r="B34" s="180"/>
      <c r="C34" s="175"/>
      <c r="D34" s="175"/>
      <c r="E34" s="175"/>
    </row>
    <row r="35" spans="1:5">
      <c r="A35" s="176" t="s">
        <v>50</v>
      </c>
      <c r="B35" s="180"/>
      <c r="C35" s="175"/>
      <c r="D35" s="175"/>
      <c r="E35" s="175"/>
    </row>
    <row r="36" spans="1:5">
      <c r="A36" s="10" t="s">
        <v>37</v>
      </c>
      <c r="B36" s="12">
        <v>0</v>
      </c>
      <c r="C36" s="174">
        <f>C28+C25</f>
        <v>23007.173936309457</v>
      </c>
      <c r="D36" s="174">
        <f>D28+D25</f>
        <v>28261.771634779943</v>
      </c>
      <c r="E36" s="174">
        <f>E28+E25</f>
        <v>173730.24821272717</v>
      </c>
    </row>
    <row r="37" spans="1:5">
      <c r="A37" s="10"/>
      <c r="B37" s="10"/>
      <c r="C37" s="175"/>
      <c r="D37" s="175"/>
      <c r="E37" s="175"/>
    </row>
    <row r="38" spans="1:5">
      <c r="A38" s="10" t="s">
        <v>38</v>
      </c>
      <c r="B38" s="177">
        <f>Summary!$F$25</f>
        <v>0.144985</v>
      </c>
      <c r="C38" s="5"/>
      <c r="D38" s="5"/>
      <c r="E38" s="5"/>
    </row>
    <row r="39" spans="1:5" ht="13.5" thickBot="1">
      <c r="A39" s="10"/>
      <c r="B39" s="10"/>
      <c r="C39" s="175"/>
      <c r="D39" s="175"/>
      <c r="E39" s="175"/>
    </row>
    <row r="40" spans="1:5" ht="16.5" thickBot="1">
      <c r="A40" s="178" t="s">
        <v>39</v>
      </c>
      <c r="B40" s="179">
        <f>XNPV(B38,B36:E36,B$4:E$4)</f>
        <v>157389.45416494092</v>
      </c>
      <c r="C40" s="175"/>
      <c r="D40" s="175"/>
      <c r="E40" s="175"/>
    </row>
    <row r="41" spans="1:5">
      <c r="A41" s="10"/>
      <c r="B41" s="10"/>
      <c r="C41" s="45"/>
      <c r="D41" s="5"/>
      <c r="E41" s="5"/>
    </row>
    <row r="42" spans="1:5">
      <c r="A42" s="10"/>
      <c r="B42" s="10"/>
      <c r="C42" s="5"/>
      <c r="D42" s="5"/>
      <c r="E42" s="5"/>
    </row>
    <row r="43" spans="1:5">
      <c r="A43" s="30"/>
      <c r="B43" s="5"/>
      <c r="C43" s="26"/>
      <c r="D43" s="26"/>
      <c r="E43" s="26"/>
    </row>
    <row r="44" spans="1:5">
      <c r="A44" s="30"/>
      <c r="B44" s="5"/>
      <c r="C44" s="26"/>
      <c r="D44" s="26"/>
      <c r="E44" s="26"/>
    </row>
    <row r="45" spans="1:5">
      <c r="A45" s="30"/>
      <c r="B45" s="5"/>
      <c r="C45" s="26"/>
      <c r="D45" s="26"/>
      <c r="E45" s="26"/>
    </row>
    <row r="46" spans="1:5">
      <c r="A46" s="30"/>
      <c r="B46" s="5"/>
      <c r="C46" s="26"/>
      <c r="D46" s="26"/>
      <c r="E46" s="26"/>
    </row>
    <row r="47" spans="1:5">
      <c r="A47" s="30"/>
      <c r="B47" s="5"/>
      <c r="C47" s="26"/>
      <c r="D47" s="26"/>
      <c r="E47" s="26"/>
    </row>
    <row r="48" spans="1:5">
      <c r="A48" s="30"/>
      <c r="B48" s="5"/>
      <c r="C48" s="26"/>
      <c r="D48" s="26"/>
      <c r="E48" s="26"/>
    </row>
    <row r="49" spans="1:5">
      <c r="A49" s="30"/>
      <c r="B49" s="5"/>
      <c r="C49" s="26"/>
      <c r="D49" s="26"/>
      <c r="E49" s="26"/>
    </row>
    <row r="50" spans="1:5">
      <c r="A50" s="31"/>
      <c r="B50" s="5"/>
      <c r="C50" s="26"/>
      <c r="D50" s="26"/>
      <c r="E50" s="26"/>
    </row>
    <row r="51" spans="1:5">
      <c r="A51" s="32"/>
      <c r="B51" s="5"/>
      <c r="C51" s="26"/>
      <c r="D51" s="26"/>
      <c r="E51" s="26"/>
    </row>
    <row r="52" spans="1:5">
      <c r="A52" s="30"/>
      <c r="B52" s="5"/>
      <c r="C52" s="26"/>
      <c r="D52" s="26"/>
      <c r="E52" s="26"/>
    </row>
    <row r="53" spans="1:5">
      <c r="A53" s="30"/>
      <c r="B53" s="5"/>
      <c r="C53" s="26"/>
      <c r="D53" s="26"/>
      <c r="E53" s="26"/>
    </row>
    <row r="54" spans="1:5">
      <c r="A54" s="33"/>
      <c r="B54" s="5"/>
      <c r="C54" s="26"/>
      <c r="D54" s="26"/>
      <c r="E54" s="26"/>
    </row>
    <row r="55" spans="1:5">
      <c r="A55" s="33"/>
      <c r="B55" s="5"/>
      <c r="C55" s="26"/>
      <c r="D55" s="26"/>
      <c r="E55" s="26"/>
    </row>
    <row r="56" spans="1:5">
      <c r="A56" s="30"/>
      <c r="B56" s="5"/>
      <c r="C56" s="26"/>
      <c r="D56" s="26"/>
      <c r="E56" s="26"/>
    </row>
    <row r="57" spans="1:5">
      <c r="A57" s="33"/>
      <c r="B57" s="5"/>
      <c r="C57" s="26"/>
      <c r="D57" s="26"/>
      <c r="E57" s="26"/>
    </row>
    <row r="58" spans="1:5">
      <c r="A58" s="30"/>
      <c r="B58" s="5"/>
      <c r="C58" s="26"/>
      <c r="D58" s="26"/>
      <c r="E58" s="26"/>
    </row>
    <row r="59" spans="1:5">
      <c r="A59" s="30"/>
      <c r="B59" s="5"/>
      <c r="C59" s="26"/>
      <c r="D59" s="26"/>
      <c r="E59" s="26"/>
    </row>
    <row r="60" spans="1:5">
      <c r="A60" s="30"/>
      <c r="B60" s="5"/>
      <c r="C60" s="26"/>
      <c r="D60" s="26"/>
      <c r="E60" s="26"/>
    </row>
    <row r="61" spans="1:5">
      <c r="A61" s="33"/>
      <c r="B61" s="5"/>
      <c r="C61" s="26"/>
      <c r="D61" s="26"/>
      <c r="E61" s="26"/>
    </row>
    <row r="62" spans="1:5">
      <c r="A62" s="29"/>
      <c r="B62" s="5"/>
      <c r="C62" s="26"/>
      <c r="D62" s="26"/>
      <c r="E62" s="26"/>
    </row>
    <row r="63" spans="1:5">
      <c r="A63" s="31"/>
      <c r="B63" s="5"/>
      <c r="C63" s="26"/>
      <c r="D63" s="26"/>
      <c r="E63" s="26"/>
    </row>
    <row r="64" spans="1:5">
      <c r="A64" s="31"/>
      <c r="B64" s="5"/>
      <c r="C64" s="26"/>
      <c r="D64" s="26"/>
      <c r="E64" s="26"/>
    </row>
    <row r="65" spans="1:5" ht="15" customHeight="1">
      <c r="A65" s="31"/>
      <c r="B65" s="5"/>
      <c r="C65" s="5"/>
      <c r="D65" s="28"/>
      <c r="E65" s="28"/>
    </row>
    <row r="66" spans="1:5">
      <c r="A66" s="31"/>
      <c r="B66" s="5"/>
      <c r="C66" s="5"/>
      <c r="D66" s="28"/>
      <c r="E66" s="28"/>
    </row>
    <row r="67" spans="1:5" ht="14.25" customHeight="1">
      <c r="A67" s="31"/>
      <c r="B67" s="5"/>
      <c r="C67" s="5"/>
      <c r="D67" s="28"/>
      <c r="E67" s="28"/>
    </row>
    <row r="68" spans="1:5">
      <c r="A68" s="31"/>
      <c r="B68" s="5"/>
      <c r="C68" s="5"/>
      <c r="D68" s="28"/>
      <c r="E68" s="28"/>
    </row>
    <row r="69" spans="1:5">
      <c r="A69" s="31"/>
      <c r="B69" s="5"/>
      <c r="C69" s="5"/>
      <c r="D69" s="28"/>
      <c r="E69" s="28"/>
    </row>
    <row r="70" spans="1:5">
      <c r="A70" s="34"/>
      <c r="B70" s="5"/>
      <c r="C70" s="5"/>
      <c r="D70" s="28"/>
      <c r="E70" s="28"/>
    </row>
    <row r="71" spans="1:5">
      <c r="A71" s="34"/>
      <c r="B71" s="5"/>
      <c r="C71" s="5"/>
      <c r="D71" s="28"/>
      <c r="E71" s="28"/>
    </row>
    <row r="72" spans="1:5">
      <c r="A72" s="34"/>
      <c r="B72" s="5"/>
      <c r="C72" s="5"/>
      <c r="D72" s="28"/>
      <c r="E72" s="28"/>
    </row>
    <row r="73" spans="1:5">
      <c r="A73" s="28"/>
      <c r="B73" s="5"/>
      <c r="C73" s="5"/>
      <c r="D73" s="28"/>
      <c r="E73" s="28"/>
    </row>
    <row r="74" spans="1:5">
      <c r="A74" s="5"/>
      <c r="B74" s="5"/>
      <c r="C74" s="5"/>
      <c r="D74" s="28"/>
      <c r="E74" s="28"/>
    </row>
    <row r="75" spans="1:5">
      <c r="A75" s="5"/>
      <c r="B75" s="5"/>
      <c r="C75" s="5"/>
      <c r="D75" s="28"/>
      <c r="E75" s="28"/>
    </row>
    <row r="76" spans="1:5">
      <c r="A76" s="5"/>
      <c r="B76" s="5"/>
      <c r="C76" s="5"/>
      <c r="D76" s="28"/>
      <c r="E76" s="28"/>
    </row>
    <row r="77" spans="1:5" ht="18.75">
      <c r="A77" s="35"/>
      <c r="B77" s="5"/>
      <c r="C77" s="5"/>
      <c r="D77" s="28"/>
      <c r="E77" s="28"/>
    </row>
    <row r="78" spans="1:5">
      <c r="A78" s="25"/>
      <c r="B78" s="5"/>
      <c r="C78" s="5"/>
      <c r="D78" s="28"/>
      <c r="E78" s="28"/>
    </row>
    <row r="79" spans="1:5">
      <c r="A79" s="25"/>
      <c r="B79" s="5"/>
      <c r="C79" s="5"/>
      <c r="D79" s="28"/>
      <c r="E79" s="28"/>
    </row>
    <row r="80" spans="1:5">
      <c r="A80" s="5"/>
      <c r="B80" s="5"/>
      <c r="C80" s="5"/>
      <c r="D80" s="28"/>
      <c r="E80" s="28"/>
    </row>
    <row r="81" spans="1:5">
      <c r="A81" s="5"/>
      <c r="B81" s="5"/>
      <c r="C81" s="5"/>
      <c r="D81" s="28"/>
      <c r="E81" s="28"/>
    </row>
    <row r="82" spans="1:5">
      <c r="A82" s="2"/>
      <c r="B82" s="2"/>
      <c r="C82" s="7"/>
      <c r="D82" s="7"/>
      <c r="E82" s="7"/>
    </row>
    <row r="83" spans="1:5">
      <c r="A83" s="31"/>
      <c r="B83" s="5"/>
      <c r="C83" s="5"/>
      <c r="D83" s="28"/>
      <c r="E83" s="28"/>
    </row>
    <row r="84" spans="1:5">
      <c r="A84" s="30"/>
      <c r="B84" s="5"/>
      <c r="C84" s="5"/>
      <c r="D84" s="28"/>
      <c r="E84" s="28"/>
    </row>
    <row r="85" spans="1:5">
      <c r="A85" s="30"/>
      <c r="B85" s="5"/>
      <c r="C85" s="5"/>
      <c r="D85" s="28"/>
      <c r="E85" s="28"/>
    </row>
    <row r="86" spans="1:5">
      <c r="A86" s="29"/>
      <c r="B86" s="5"/>
      <c r="C86" s="5"/>
      <c r="D86" s="28"/>
      <c r="E86" s="28"/>
    </row>
    <row r="87" spans="1:5">
      <c r="A87" s="28"/>
      <c r="B87" s="5"/>
      <c r="C87" s="5"/>
      <c r="D87" s="28"/>
      <c r="E87" s="28"/>
    </row>
    <row r="88" spans="1:5">
      <c r="A88" s="31"/>
      <c r="B88" s="5"/>
      <c r="C88" s="5"/>
      <c r="D88" s="28"/>
      <c r="E88" s="28"/>
    </row>
    <row r="89" spans="1:5">
      <c r="A89" s="30"/>
      <c r="B89" s="5"/>
      <c r="C89" s="5"/>
      <c r="D89" s="28"/>
      <c r="E89" s="28"/>
    </row>
    <row r="90" spans="1:5">
      <c r="A90" s="30"/>
      <c r="B90" s="5"/>
      <c r="C90" s="5"/>
      <c r="D90" s="28"/>
      <c r="E90" s="28"/>
    </row>
    <row r="91" spans="1:5">
      <c r="A91" s="30"/>
      <c r="B91" s="5"/>
      <c r="C91" s="26"/>
      <c r="D91" s="28"/>
      <c r="E91" s="28"/>
    </row>
    <row r="92" spans="1:5">
      <c r="A92" s="30"/>
      <c r="B92" s="5"/>
      <c r="C92" s="5"/>
      <c r="D92" s="28"/>
      <c r="E92" s="28"/>
    </row>
    <row r="93" spans="1:5">
      <c r="A93" s="28"/>
      <c r="B93" s="5"/>
      <c r="C93" s="5"/>
      <c r="D93" s="28"/>
      <c r="E93" s="28"/>
    </row>
    <row r="94" spans="1:5">
      <c r="A94" s="31"/>
      <c r="B94" s="5"/>
      <c r="C94" s="5"/>
      <c r="D94" s="28"/>
      <c r="E94" s="28"/>
    </row>
    <row r="95" spans="1:5">
      <c r="A95" s="28"/>
      <c r="B95" s="5"/>
      <c r="C95" s="5"/>
      <c r="D95" s="28"/>
      <c r="E95" s="28"/>
    </row>
    <row r="96" spans="1:5">
      <c r="A96" s="31"/>
      <c r="B96" s="5"/>
      <c r="C96" s="5"/>
      <c r="D96" s="28"/>
      <c r="E96" s="28"/>
    </row>
    <row r="97" spans="1:5">
      <c r="A97" s="30"/>
      <c r="B97" s="5"/>
      <c r="C97" s="5"/>
      <c r="D97" s="28"/>
      <c r="E97" s="28"/>
    </row>
    <row r="98" spans="1:5">
      <c r="A98" s="31"/>
      <c r="B98" s="5"/>
      <c r="C98" s="5"/>
      <c r="D98" s="28"/>
      <c r="E98" s="28"/>
    </row>
    <row r="99" spans="1:5">
      <c r="A99" s="33"/>
      <c r="B99" s="5"/>
      <c r="C99" s="5"/>
      <c r="D99" s="28"/>
      <c r="E99" s="28"/>
    </row>
    <row r="100" spans="1:5">
      <c r="A100" s="30"/>
      <c r="B100" s="5"/>
      <c r="C100" s="5"/>
      <c r="D100" s="28"/>
      <c r="E100" s="28"/>
    </row>
    <row r="101" spans="1:5">
      <c r="A101" s="29"/>
      <c r="B101" s="5"/>
      <c r="C101" s="5"/>
      <c r="D101" s="28"/>
      <c r="E101" s="28"/>
    </row>
    <row r="102" spans="1:5">
      <c r="A102" s="30"/>
      <c r="B102" s="5"/>
      <c r="C102" s="5"/>
      <c r="D102" s="28"/>
      <c r="E102" s="28"/>
    </row>
    <row r="103" spans="1:5">
      <c r="A103" s="29"/>
      <c r="B103" s="5"/>
      <c r="C103" s="5"/>
      <c r="D103" s="28"/>
      <c r="E103" s="28"/>
    </row>
    <row r="104" spans="1:5">
      <c r="A104" s="30"/>
      <c r="B104" s="5"/>
      <c r="C104" s="5"/>
      <c r="D104" s="28"/>
      <c r="E104" s="28"/>
    </row>
    <row r="105" spans="1:5">
      <c r="A105" s="30"/>
      <c r="B105" s="5"/>
      <c r="C105" s="5"/>
      <c r="D105" s="28"/>
      <c r="E105" s="28"/>
    </row>
    <row r="106" spans="1:5">
      <c r="A106" s="30"/>
      <c r="B106" s="5"/>
      <c r="C106" s="5"/>
      <c r="D106" s="28"/>
      <c r="E106" s="28"/>
    </row>
    <row r="107" spans="1:5">
      <c r="A107" s="30"/>
      <c r="B107" s="5"/>
      <c r="C107" s="5"/>
      <c r="D107" s="28"/>
      <c r="E107" s="28"/>
    </row>
    <row r="108" spans="1:5">
      <c r="A108" s="30"/>
      <c r="B108" s="5"/>
      <c r="C108" s="5"/>
      <c r="D108" s="28"/>
      <c r="E108" s="28"/>
    </row>
    <row r="109" spans="1:5">
      <c r="A109" s="30"/>
      <c r="B109" s="5"/>
      <c r="C109" s="5"/>
      <c r="D109" s="28"/>
      <c r="E109" s="28"/>
    </row>
    <row r="110" spans="1:5">
      <c r="A110" s="31"/>
      <c r="B110" s="5"/>
      <c r="C110" s="5"/>
      <c r="D110" s="28"/>
      <c r="E110" s="28"/>
    </row>
    <row r="111" spans="1:5">
      <c r="A111" s="32"/>
      <c r="B111" s="5"/>
      <c r="C111" s="5"/>
      <c r="D111" s="28"/>
      <c r="E111" s="28"/>
    </row>
    <row r="112" spans="1:5">
      <c r="A112" s="30"/>
      <c r="B112" s="5"/>
      <c r="C112" s="5"/>
      <c r="D112" s="28"/>
      <c r="E112" s="28"/>
    </row>
    <row r="113" spans="1:5">
      <c r="A113" s="33"/>
      <c r="B113" s="5"/>
      <c r="C113" s="5"/>
      <c r="D113" s="28"/>
      <c r="E113" s="28"/>
    </row>
    <row r="114" spans="1:5">
      <c r="A114" s="33"/>
      <c r="B114" s="5"/>
      <c r="C114" s="5"/>
      <c r="D114" s="28"/>
      <c r="E114" s="28"/>
    </row>
    <row r="115" spans="1:5">
      <c r="A115" s="30"/>
      <c r="B115" s="5"/>
      <c r="C115" s="5"/>
      <c r="D115" s="28"/>
      <c r="E115" s="28"/>
    </row>
    <row r="116" spans="1:5">
      <c r="A116" s="30"/>
      <c r="B116" s="5"/>
      <c r="C116" s="5"/>
      <c r="D116" s="28"/>
      <c r="E116" s="28"/>
    </row>
    <row r="117" spans="1:5">
      <c r="A117" s="29"/>
      <c r="B117" s="5"/>
      <c r="C117" s="5"/>
      <c r="D117" s="28"/>
      <c r="E117" s="28"/>
    </row>
    <row r="118" spans="1:5">
      <c r="A118" s="31"/>
      <c r="B118" s="5"/>
      <c r="C118" s="5"/>
      <c r="D118" s="28"/>
      <c r="E118" s="28"/>
    </row>
    <row r="119" spans="1:5">
      <c r="A119" s="31"/>
      <c r="B119" s="5"/>
      <c r="C119" s="5"/>
      <c r="D119" s="28"/>
      <c r="E119" s="28"/>
    </row>
    <row r="120" spans="1:5">
      <c r="A120" s="31"/>
      <c r="B120" s="5"/>
      <c r="C120" s="5"/>
      <c r="D120" s="28"/>
      <c r="E120" s="28"/>
    </row>
    <row r="121" spans="1:5">
      <c r="A121" s="31"/>
      <c r="B121" s="5"/>
      <c r="C121" s="5"/>
      <c r="D121" s="28"/>
      <c r="E121" s="28"/>
    </row>
    <row r="122" spans="1:5">
      <c r="A122" s="31"/>
      <c r="B122" s="5"/>
      <c r="C122" s="5"/>
      <c r="D122" s="28"/>
      <c r="E122" s="28"/>
    </row>
    <row r="123" spans="1:5">
      <c r="A123" s="31"/>
      <c r="B123" s="5"/>
      <c r="C123" s="5"/>
      <c r="D123" s="28"/>
      <c r="E123" s="28"/>
    </row>
    <row r="124" spans="1:5">
      <c r="A124" s="31"/>
      <c r="B124" s="5"/>
      <c r="C124" s="5"/>
      <c r="D124" s="28"/>
      <c r="E124" s="28"/>
    </row>
    <row r="125" spans="1:5">
      <c r="A125" s="5"/>
      <c r="B125" s="5"/>
      <c r="C125" s="5"/>
      <c r="D125" s="28"/>
      <c r="E125" s="28"/>
    </row>
    <row r="126" spans="1:5">
      <c r="A126" s="5"/>
      <c r="B126" s="5"/>
      <c r="C126" s="5"/>
      <c r="D126" s="28"/>
      <c r="E126" s="28"/>
    </row>
    <row r="127" spans="1:5">
      <c r="A127" s="5"/>
      <c r="B127" s="5"/>
      <c r="C127" s="5"/>
      <c r="D127" s="5"/>
      <c r="E127" s="5"/>
    </row>
    <row r="128" spans="1:5" ht="18.75">
      <c r="A128" s="36"/>
      <c r="B128" s="36"/>
      <c r="C128" s="5"/>
      <c r="D128" s="5"/>
      <c r="E128" s="5"/>
    </row>
    <row r="129" spans="1:5">
      <c r="A129" s="25"/>
      <c r="B129" s="25"/>
      <c r="C129" s="5"/>
      <c r="D129" s="5"/>
      <c r="E129" s="5"/>
    </row>
    <row r="130" spans="1:5">
      <c r="A130" s="25"/>
      <c r="B130" s="37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2"/>
      <c r="B132" s="7"/>
      <c r="C132" s="7"/>
      <c r="D132" s="7"/>
      <c r="E132" s="7"/>
    </row>
    <row r="133" spans="1:5">
      <c r="A133" s="25"/>
      <c r="B133" s="25"/>
      <c r="C133" s="25"/>
      <c r="D133" s="5"/>
      <c r="E133" s="5"/>
    </row>
    <row r="134" spans="1:5">
      <c r="A134" s="38"/>
      <c r="B134" s="25"/>
      <c r="C134" s="25"/>
      <c r="D134" s="39"/>
      <c r="E134" s="39"/>
    </row>
    <row r="135" spans="1:5">
      <c r="A135" s="38"/>
      <c r="B135" s="25"/>
      <c r="C135" s="25"/>
      <c r="D135" s="39"/>
      <c r="E135" s="39"/>
    </row>
    <row r="136" spans="1:5">
      <c r="A136" s="38"/>
      <c r="B136" s="38"/>
      <c r="C136" s="38"/>
      <c r="D136" s="39"/>
      <c r="E136" s="39"/>
    </row>
    <row r="137" spans="1:5">
      <c r="A137" s="38"/>
      <c r="B137" s="38"/>
      <c r="C137" s="38"/>
      <c r="D137" s="39"/>
      <c r="E137" s="39"/>
    </row>
    <row r="138" spans="1:5">
      <c r="A138" s="38"/>
      <c r="B138" s="2"/>
      <c r="C138" s="2"/>
      <c r="D138" s="39"/>
      <c r="E138" s="39"/>
    </row>
    <row r="139" spans="1:5">
      <c r="A139" s="5"/>
      <c r="B139" s="5"/>
      <c r="C139" s="5"/>
      <c r="D139" s="39"/>
      <c r="E139" s="39"/>
    </row>
    <row r="140" spans="1:5">
      <c r="A140" s="25"/>
      <c r="B140" s="25"/>
      <c r="C140" s="25"/>
      <c r="D140" s="39"/>
      <c r="E140" s="39"/>
    </row>
    <row r="141" spans="1:5">
      <c r="A141" s="38"/>
      <c r="B141" s="25"/>
      <c r="C141" s="25"/>
      <c r="D141" s="39"/>
      <c r="E141" s="39"/>
    </row>
    <row r="142" spans="1:5">
      <c r="A142" s="38"/>
      <c r="B142" s="25"/>
      <c r="C142" s="25"/>
      <c r="D142" s="39"/>
      <c r="E142" s="39"/>
    </row>
    <row r="143" spans="1:5">
      <c r="A143" s="38"/>
      <c r="B143" s="25"/>
      <c r="C143" s="25"/>
      <c r="D143" s="39"/>
      <c r="E143" s="39"/>
    </row>
    <row r="144" spans="1:5">
      <c r="A144" s="38"/>
      <c r="B144" s="25"/>
      <c r="C144" s="25"/>
      <c r="D144" s="39"/>
      <c r="E144" s="39"/>
    </row>
    <row r="145" spans="1:5">
      <c r="A145" s="38"/>
      <c r="B145" s="25"/>
      <c r="C145" s="25"/>
      <c r="D145" s="39"/>
      <c r="E145" s="39"/>
    </row>
    <row r="146" spans="1:5">
      <c r="A146" s="38"/>
      <c r="B146" s="25"/>
      <c r="C146" s="25"/>
      <c r="D146" s="39"/>
      <c r="E146" s="39"/>
    </row>
    <row r="147" spans="1:5">
      <c r="A147" s="38"/>
      <c r="B147" s="25"/>
      <c r="C147" s="25"/>
      <c r="D147" s="39"/>
      <c r="E147" s="39"/>
    </row>
    <row r="148" spans="1:5">
      <c r="A148" s="38"/>
      <c r="B148" s="25"/>
      <c r="C148" s="25"/>
      <c r="D148" s="39"/>
      <c r="E148" s="39"/>
    </row>
    <row r="149" spans="1:5">
      <c r="A149" s="38"/>
      <c r="B149" s="25"/>
      <c r="C149" s="25"/>
      <c r="D149" s="39"/>
      <c r="E149" s="39"/>
    </row>
    <row r="150" spans="1:5">
      <c r="A150" s="38"/>
      <c r="B150" s="38"/>
      <c r="C150" s="38"/>
      <c r="D150" s="39"/>
      <c r="E150" s="39"/>
    </row>
    <row r="151" spans="1:5">
      <c r="A151" s="38"/>
      <c r="B151" s="38"/>
      <c r="C151" s="38"/>
      <c r="D151" s="39"/>
      <c r="E151" s="39"/>
    </row>
    <row r="152" spans="1:5">
      <c r="A152" s="25"/>
      <c r="B152" s="25"/>
      <c r="C152" s="25"/>
      <c r="D152" s="39"/>
      <c r="E152" s="39"/>
    </row>
    <row r="153" spans="1:5">
      <c r="A153" s="38"/>
      <c r="B153" s="38"/>
      <c r="C153" s="38"/>
      <c r="D153" s="39"/>
      <c r="E153" s="39"/>
    </row>
    <row r="154" spans="1:5">
      <c r="A154" s="38"/>
      <c r="B154" s="38"/>
      <c r="C154" s="38"/>
      <c r="D154" s="39"/>
      <c r="E154" s="39"/>
    </row>
    <row r="155" spans="1:5">
      <c r="A155" s="25"/>
      <c r="B155" s="25"/>
      <c r="C155" s="25"/>
      <c r="D155" s="39"/>
      <c r="E155" s="39"/>
    </row>
    <row r="156" spans="1:5">
      <c r="A156" s="25"/>
      <c r="B156" s="25"/>
      <c r="C156" s="25"/>
      <c r="D156" s="39"/>
      <c r="E156" s="39"/>
    </row>
    <row r="157" spans="1:5">
      <c r="A157" s="5"/>
      <c r="B157" s="25"/>
      <c r="C157" s="25"/>
      <c r="D157" s="39"/>
      <c r="E157" s="39"/>
    </row>
    <row r="158" spans="1:5">
      <c r="A158" s="5"/>
      <c r="B158" s="40"/>
      <c r="C158" s="40"/>
      <c r="D158" s="39"/>
      <c r="E158" s="39"/>
    </row>
    <row r="159" spans="1:5">
      <c r="A159" s="25"/>
      <c r="B159" s="40"/>
      <c r="C159" s="40"/>
      <c r="D159" s="39"/>
      <c r="E159" s="39"/>
    </row>
    <row r="160" spans="1:5">
      <c r="A160" s="38"/>
      <c r="B160" s="40"/>
      <c r="C160" s="40"/>
      <c r="D160" s="39"/>
      <c r="E160" s="39"/>
    </row>
    <row r="161" spans="1:5">
      <c r="A161" s="25"/>
      <c r="B161" s="25"/>
      <c r="C161" s="25"/>
      <c r="D161" s="39"/>
      <c r="E161" s="39"/>
    </row>
    <row r="162" spans="1:5">
      <c r="A162" s="5"/>
      <c r="B162" s="5"/>
      <c r="C162" s="5"/>
      <c r="D162" s="39"/>
      <c r="E162" s="39"/>
    </row>
    <row r="163" spans="1:5">
      <c r="A163" s="25"/>
      <c r="B163" s="25"/>
      <c r="C163" s="25"/>
      <c r="D163" s="39"/>
      <c r="E163" s="39"/>
    </row>
    <row r="164" spans="1:5">
      <c r="A164" s="38"/>
      <c r="B164" s="38"/>
      <c r="C164" s="38"/>
      <c r="D164" s="39"/>
      <c r="E164" s="39"/>
    </row>
    <row r="165" spans="1:5">
      <c r="A165" s="38"/>
      <c r="B165" s="38"/>
      <c r="C165" s="38"/>
      <c r="D165" s="39"/>
      <c r="E165" s="39"/>
    </row>
    <row r="166" spans="1:5">
      <c r="A166" s="38"/>
      <c r="B166" s="38"/>
      <c r="C166" s="38"/>
      <c r="D166" s="39"/>
      <c r="E166" s="39"/>
    </row>
    <row r="167" spans="1:5">
      <c r="A167" s="38"/>
      <c r="B167" s="38"/>
      <c r="C167" s="38"/>
      <c r="D167" s="39"/>
      <c r="E167" s="39"/>
    </row>
    <row r="168" spans="1:5">
      <c r="A168" s="38"/>
      <c r="B168" s="38"/>
      <c r="C168" s="38"/>
      <c r="D168" s="39"/>
      <c r="E168" s="39"/>
    </row>
    <row r="169" spans="1:5">
      <c r="A169" s="38"/>
      <c r="B169" s="5"/>
      <c r="C169" s="5"/>
      <c r="D169" s="39"/>
      <c r="E169" s="39"/>
    </row>
    <row r="170" spans="1:5">
      <c r="A170" s="25"/>
      <c r="B170" s="25"/>
      <c r="C170" s="25"/>
      <c r="D170" s="39"/>
      <c r="E170" s="39"/>
    </row>
    <row r="171" spans="1:5">
      <c r="A171" s="25"/>
      <c r="B171" s="25"/>
      <c r="C171" s="25"/>
      <c r="D171" s="39"/>
      <c r="E171" s="39"/>
    </row>
    <row r="172" spans="1:5">
      <c r="A172" s="5"/>
      <c r="B172" s="5"/>
      <c r="C172" s="5"/>
      <c r="D172" s="39"/>
      <c r="E172" s="39"/>
    </row>
    <row r="173" spans="1:5">
      <c r="A173" s="25"/>
      <c r="B173" s="41"/>
      <c r="C173" s="5"/>
      <c r="D173" s="39"/>
      <c r="E173" s="39"/>
    </row>
    <row r="174" spans="1:5">
      <c r="A174" s="25"/>
      <c r="B174" s="37"/>
      <c r="C174" s="37"/>
      <c r="D174" s="39"/>
      <c r="E174" s="39"/>
    </row>
    <row r="175" spans="1:5">
      <c r="A175" s="5"/>
      <c r="B175" s="5"/>
      <c r="C175" s="5"/>
      <c r="D175" s="5"/>
      <c r="E175" s="5"/>
    </row>
    <row r="176" spans="1:5">
      <c r="A176" s="25"/>
      <c r="B176" s="42"/>
      <c r="C176" s="5"/>
      <c r="D176" s="5"/>
      <c r="E176" s="5"/>
    </row>
    <row r="177" spans="1:5">
      <c r="A177" s="25"/>
      <c r="B177" s="5"/>
      <c r="C177" s="5"/>
      <c r="D177" s="5"/>
      <c r="E177" s="5"/>
    </row>
    <row r="178" spans="1:5">
      <c r="A178" s="25"/>
      <c r="B178" s="5"/>
      <c r="C178" s="5"/>
      <c r="D178" s="5"/>
      <c r="E178" s="5"/>
    </row>
    <row r="179" spans="1:5">
      <c r="A179" s="25"/>
      <c r="B179" s="5"/>
      <c r="C179" s="5"/>
      <c r="D179" s="5"/>
      <c r="E179" s="5"/>
    </row>
    <row r="180" spans="1:5">
      <c r="A180" s="5"/>
      <c r="B180" s="5"/>
      <c r="C180" s="5"/>
      <c r="D180" s="5"/>
      <c r="E180" s="5"/>
    </row>
    <row r="181" spans="1:5" ht="18.75">
      <c r="A181" s="35"/>
      <c r="B181" s="5"/>
      <c r="C181" s="5"/>
      <c r="D181" s="5"/>
      <c r="E181" s="5"/>
    </row>
    <row r="182" spans="1:5">
      <c r="A182" s="25"/>
      <c r="B182" s="5"/>
      <c r="C182" s="5"/>
      <c r="D182" s="5"/>
      <c r="E182" s="5"/>
    </row>
    <row r="183" spans="1:5">
      <c r="A183" s="5"/>
      <c r="B183" s="5"/>
      <c r="C183" s="5"/>
      <c r="D183" s="5"/>
      <c r="E183" s="5"/>
    </row>
    <row r="184" spans="1:5">
      <c r="A184" s="5"/>
      <c r="B184" s="5"/>
      <c r="C184" s="5"/>
      <c r="D184" s="5"/>
      <c r="E184" s="5"/>
    </row>
    <row r="185" spans="1:5" s="44" customFormat="1">
      <c r="A185" s="43"/>
    </row>
    <row r="186" spans="1:5">
      <c r="A186" s="25"/>
      <c r="B186" s="5"/>
      <c r="C186" s="5"/>
      <c r="D186" s="5"/>
      <c r="E186" s="5"/>
    </row>
    <row r="187" spans="1:5">
      <c r="A187" s="25"/>
      <c r="B187" s="5"/>
      <c r="C187" s="5"/>
      <c r="D187" s="5"/>
      <c r="E187" s="5"/>
    </row>
    <row r="188" spans="1:5">
      <c r="A188" s="25"/>
      <c r="B188" s="5"/>
      <c r="C188" s="5"/>
      <c r="D188" s="5"/>
      <c r="E188" s="5"/>
    </row>
    <row r="189" spans="1:5">
      <c r="A189" s="5"/>
      <c r="B189" s="46"/>
      <c r="C189" s="46"/>
      <c r="D189" s="5"/>
      <c r="E189" s="5"/>
    </row>
    <row r="190" spans="1:5">
      <c r="A190" s="25"/>
      <c r="B190" s="47"/>
      <c r="C190" s="47"/>
      <c r="D190" s="5"/>
      <c r="E190" s="5"/>
    </row>
    <row r="191" spans="1:5">
      <c r="A191" s="43"/>
      <c r="B191" s="5"/>
      <c r="C191" s="5"/>
      <c r="D191" s="5"/>
      <c r="E191" s="5"/>
    </row>
    <row r="192" spans="1:5">
      <c r="A192" s="48"/>
      <c r="B192" s="5"/>
      <c r="C192" s="5"/>
      <c r="D192" s="5"/>
      <c r="E192" s="5"/>
    </row>
    <row r="193" spans="1:5">
      <c r="A193" s="48"/>
      <c r="B193" s="5"/>
      <c r="C193" s="5"/>
      <c r="D193" s="5"/>
      <c r="E193" s="5"/>
    </row>
    <row r="194" spans="1:5">
      <c r="A194" s="48"/>
      <c r="B194" s="5"/>
      <c r="C194" s="5"/>
      <c r="D194" s="5"/>
      <c r="E194" s="5"/>
    </row>
    <row r="195" spans="1:5">
      <c r="A195" s="48"/>
      <c r="B195" s="5"/>
      <c r="C195" s="5"/>
      <c r="D195" s="5"/>
      <c r="E195" s="5"/>
    </row>
    <row r="196" spans="1:5">
      <c r="A196" s="48"/>
      <c r="B196" s="5"/>
      <c r="C196" s="5"/>
      <c r="D196" s="5"/>
      <c r="E196" s="5"/>
    </row>
    <row r="197" spans="1:5">
      <c r="A197" s="25"/>
      <c r="B197" s="5"/>
      <c r="C197" s="5"/>
      <c r="D197" s="5"/>
      <c r="E197" s="5"/>
    </row>
    <row r="198" spans="1:5">
      <c r="A198" s="48"/>
      <c r="B198" s="13"/>
      <c r="C198" s="13"/>
      <c r="D198" s="5"/>
      <c r="E198" s="5"/>
    </row>
    <row r="199" spans="1:5">
      <c r="A199" s="48"/>
      <c r="B199" s="5"/>
      <c r="C199" s="5"/>
      <c r="D199" s="5"/>
      <c r="E199" s="5"/>
    </row>
    <row r="200" spans="1:5">
      <c r="A200" s="48"/>
      <c r="B200" s="5"/>
      <c r="C200" s="5"/>
      <c r="D200" s="5"/>
      <c r="E200" s="5"/>
    </row>
    <row r="201" spans="1:5">
      <c r="A201" s="48"/>
      <c r="B201" s="5"/>
      <c r="C201" s="5"/>
      <c r="D201" s="5"/>
      <c r="E201" s="5"/>
    </row>
    <row r="202" spans="1:5">
      <c r="A202" s="48"/>
      <c r="B202" s="5"/>
      <c r="C202" s="5"/>
      <c r="D202" s="5"/>
      <c r="E202" s="5"/>
    </row>
    <row r="203" spans="1:5">
      <c r="A203" s="25"/>
      <c r="B203" s="5"/>
      <c r="C203" s="5"/>
      <c r="D203" s="5"/>
      <c r="E203" s="5"/>
    </row>
    <row r="204" spans="1:5">
      <c r="A204" s="5"/>
      <c r="B204" s="5"/>
      <c r="C204" s="5"/>
      <c r="D204" s="5"/>
      <c r="E204" s="5"/>
    </row>
    <row r="205" spans="1:5">
      <c r="A205" s="5"/>
      <c r="B205" s="5"/>
      <c r="C205" s="5"/>
      <c r="D205" s="5"/>
      <c r="E205" s="5"/>
    </row>
    <row r="206" spans="1:5">
      <c r="A206" s="5"/>
      <c r="B206" s="5"/>
      <c r="C206" s="5"/>
      <c r="D206" s="5"/>
      <c r="E206" s="5"/>
    </row>
    <row r="207" spans="1:5">
      <c r="A207" s="5"/>
      <c r="B207" s="5"/>
      <c r="C207" s="5"/>
      <c r="D207" s="49"/>
      <c r="E207" s="49"/>
    </row>
    <row r="208" spans="1:5">
      <c r="A208" s="5"/>
      <c r="B208" s="5"/>
      <c r="C208" s="5"/>
      <c r="D208" s="5"/>
      <c r="E208" s="5"/>
    </row>
    <row r="209" spans="1:5">
      <c r="A209" s="25"/>
      <c r="B209" s="5"/>
      <c r="C209" s="5"/>
      <c r="D209" s="5"/>
      <c r="E209" s="5"/>
    </row>
    <row r="210" spans="1:5">
      <c r="A210" s="5"/>
      <c r="B210" s="5"/>
      <c r="C210" s="5"/>
      <c r="D210" s="5"/>
      <c r="E210" s="5"/>
    </row>
    <row r="211" spans="1:5">
      <c r="A211" s="48"/>
      <c r="B211" s="5"/>
      <c r="C211" s="5"/>
      <c r="D211" s="5"/>
      <c r="E211" s="5"/>
    </row>
    <row r="212" spans="1:5">
      <c r="A212" s="48"/>
      <c r="B212" s="5"/>
      <c r="C212" s="5"/>
      <c r="D212" s="5"/>
      <c r="E212" s="5"/>
    </row>
    <row r="213" spans="1:5">
      <c r="A213" s="48"/>
      <c r="B213" s="5"/>
      <c r="C213" s="5"/>
      <c r="D213" s="49"/>
      <c r="E213" s="49"/>
    </row>
    <row r="214" spans="1:5">
      <c r="A214" s="5"/>
      <c r="B214" s="5"/>
      <c r="C214" s="5"/>
      <c r="D214" s="5"/>
      <c r="E214" s="5"/>
    </row>
    <row r="215" spans="1:5">
      <c r="A215" s="5"/>
      <c r="B215" s="5"/>
      <c r="C215" s="5"/>
      <c r="D215" s="5"/>
      <c r="E215" s="5"/>
    </row>
    <row r="216" spans="1:5">
      <c r="A216" s="5"/>
      <c r="B216" s="5"/>
      <c r="C216" s="5"/>
      <c r="D216" s="5"/>
      <c r="E216" s="5"/>
    </row>
    <row r="217" spans="1:5">
      <c r="A217" s="5"/>
      <c r="B217" s="5"/>
      <c r="C217" s="5"/>
      <c r="D217" s="5"/>
      <c r="E217" s="5"/>
    </row>
    <row r="218" spans="1:5">
      <c r="A218" s="5"/>
      <c r="B218" s="5"/>
      <c r="C218" s="5"/>
      <c r="D218" s="5"/>
      <c r="E218" s="5"/>
    </row>
    <row r="219" spans="1:5">
      <c r="A219" s="5"/>
      <c r="B219" s="5"/>
      <c r="C219" s="5"/>
      <c r="D219" s="5"/>
      <c r="E219" s="5"/>
    </row>
    <row r="220" spans="1:5">
      <c r="A220" s="5"/>
      <c r="B220" s="5"/>
      <c r="C220" s="5"/>
      <c r="D220" s="5"/>
      <c r="E220" s="5"/>
    </row>
    <row r="221" spans="1:5">
      <c r="A221" s="25"/>
      <c r="B221" s="5"/>
      <c r="C221" s="5"/>
      <c r="D221" s="50"/>
      <c r="E221" s="50"/>
    </row>
    <row r="222" spans="1:5">
      <c r="A222" s="25"/>
      <c r="B222" s="5"/>
      <c r="C222" s="13"/>
      <c r="D222" s="49"/>
      <c r="E222" s="49"/>
    </row>
    <row r="223" spans="1:5">
      <c r="A223" s="25"/>
      <c r="B223" s="5"/>
      <c r="C223" s="5"/>
      <c r="D223" s="50"/>
      <c r="E223" s="50"/>
    </row>
    <row r="224" spans="1:5">
      <c r="A224" s="25"/>
      <c r="B224" s="5"/>
      <c r="C224" s="5"/>
      <c r="D224" s="5"/>
      <c r="E224" s="5"/>
    </row>
    <row r="225" spans="1:5">
      <c r="A225" s="5"/>
      <c r="B225" s="5"/>
      <c r="C225" s="5"/>
      <c r="D225" s="5"/>
      <c r="E225" s="5"/>
    </row>
    <row r="226" spans="1:5">
      <c r="A226" s="25"/>
      <c r="B226" s="5"/>
      <c r="C226" s="5"/>
      <c r="D226" s="5"/>
      <c r="E226" s="5"/>
    </row>
    <row r="227" spans="1:5">
      <c r="A227" s="25"/>
      <c r="B227" s="5"/>
      <c r="C227" s="5"/>
      <c r="D227" s="5"/>
      <c r="E227" s="5"/>
    </row>
    <row r="228" spans="1:5">
      <c r="A228" s="5"/>
      <c r="B228" s="5"/>
      <c r="C228" s="5"/>
      <c r="D228" s="5"/>
      <c r="E228" s="5"/>
    </row>
    <row r="229" spans="1:5">
      <c r="A229" s="5"/>
      <c r="B229" s="5"/>
      <c r="C229" s="5"/>
      <c r="D229" s="5"/>
      <c r="E229" s="5"/>
    </row>
    <row r="230" spans="1:5">
      <c r="A230" s="5"/>
      <c r="B230" s="5"/>
      <c r="C230" s="5"/>
      <c r="D230" s="5"/>
      <c r="E230" s="5"/>
    </row>
    <row r="231" spans="1:5">
      <c r="A231" s="5"/>
      <c r="B231" s="5"/>
      <c r="C231" s="5"/>
      <c r="D231" s="5"/>
      <c r="E231" s="5"/>
    </row>
    <row r="232" spans="1:5">
      <c r="A232" s="5"/>
      <c r="B232" s="5"/>
      <c r="C232" s="5"/>
      <c r="D232" s="5"/>
      <c r="E232" s="5"/>
    </row>
    <row r="233" spans="1:5">
      <c r="A233" s="5"/>
      <c r="B233" s="5"/>
      <c r="C233" s="5"/>
      <c r="D233" s="5"/>
      <c r="E233" s="5"/>
    </row>
    <row r="234" spans="1:5">
      <c r="A234" s="5"/>
      <c r="B234" s="5"/>
      <c r="C234" s="5"/>
      <c r="D234" s="5"/>
      <c r="E234" s="5"/>
    </row>
    <row r="235" spans="1:5">
      <c r="A235" s="5"/>
      <c r="B235" s="5"/>
      <c r="C235" s="5"/>
      <c r="D235" s="5"/>
      <c r="E235" s="5"/>
    </row>
    <row r="236" spans="1:5" ht="18.75">
      <c r="A236" s="35"/>
      <c r="B236" s="5"/>
      <c r="C236" s="5"/>
      <c r="D236" s="5"/>
      <c r="E236" s="5"/>
    </row>
    <row r="237" spans="1:5">
      <c r="A237" s="25"/>
      <c r="B237" s="5"/>
      <c r="C237" s="5"/>
      <c r="D237" s="5"/>
      <c r="E237" s="5"/>
    </row>
    <row r="238" spans="1:5">
      <c r="A238" s="5"/>
      <c r="B238" s="5"/>
      <c r="C238" s="5"/>
      <c r="D238" s="5"/>
      <c r="E238" s="5"/>
    </row>
    <row r="239" spans="1:5">
      <c r="A239" s="25"/>
      <c r="B239" s="8"/>
      <c r="C239" s="8"/>
      <c r="D239" s="9"/>
      <c r="E239" s="9"/>
    </row>
    <row r="240" spans="1:5">
      <c r="A240" s="25"/>
      <c r="B240" s="5"/>
      <c r="C240" s="5"/>
      <c r="D240" s="5"/>
      <c r="E240" s="5"/>
    </row>
    <row r="241" spans="1:5">
      <c r="A241" s="5"/>
      <c r="B241" s="5"/>
      <c r="C241" s="5"/>
      <c r="D241" s="5"/>
      <c r="E241" s="5"/>
    </row>
    <row r="242" spans="1:5">
      <c r="A242" s="5"/>
      <c r="B242" s="39"/>
      <c r="C242" s="39"/>
      <c r="D242" s="39"/>
      <c r="E242" s="39"/>
    </row>
    <row r="243" spans="1:5">
      <c r="A243" s="5"/>
      <c r="B243" s="5"/>
      <c r="C243" s="5"/>
      <c r="D243" s="5"/>
      <c r="E243" s="5"/>
    </row>
    <row r="244" spans="1:5">
      <c r="A244" s="5"/>
      <c r="B244" s="50"/>
      <c r="C244" s="50"/>
      <c r="D244" s="50"/>
      <c r="E244" s="50"/>
    </row>
    <row r="245" spans="1:5">
      <c r="A245" s="5"/>
      <c r="B245" s="5"/>
      <c r="C245" s="5"/>
      <c r="D245" s="5"/>
      <c r="E245" s="5"/>
    </row>
    <row r="246" spans="1:5">
      <c r="A246" s="5"/>
      <c r="B246" s="39"/>
      <c r="C246" s="39"/>
      <c r="D246" s="39"/>
      <c r="E246" s="39"/>
    </row>
    <row r="247" spans="1:5">
      <c r="A247" s="5"/>
      <c r="B247" s="5"/>
      <c r="C247" s="5"/>
      <c r="D247" s="5"/>
      <c r="E247" s="5"/>
    </row>
    <row r="248" spans="1:5">
      <c r="A248" s="5"/>
      <c r="B248" s="39"/>
      <c r="C248" s="39"/>
      <c r="D248" s="39"/>
      <c r="E248" s="39"/>
    </row>
    <row r="249" spans="1:5">
      <c r="A249" s="5"/>
      <c r="B249" s="5"/>
      <c r="C249" s="5"/>
      <c r="D249" s="5"/>
      <c r="E249" s="5"/>
    </row>
    <row r="250" spans="1:5">
      <c r="A250" s="5"/>
      <c r="B250" s="39"/>
      <c r="C250" s="39"/>
      <c r="D250" s="39"/>
      <c r="E250" s="39"/>
    </row>
    <row r="251" spans="1:5">
      <c r="A251" s="5"/>
      <c r="B251" s="5"/>
      <c r="C251" s="5"/>
      <c r="D251" s="5"/>
      <c r="E251" s="5"/>
    </row>
    <row r="252" spans="1:5">
      <c r="A252" s="5"/>
      <c r="B252" s="39"/>
      <c r="C252" s="39"/>
      <c r="D252" s="39"/>
      <c r="E252" s="39"/>
    </row>
    <row r="253" spans="1:5">
      <c r="A253" s="5"/>
      <c r="B253" s="5"/>
      <c r="C253" s="5"/>
      <c r="D253" s="5"/>
      <c r="E253" s="5"/>
    </row>
    <row r="254" spans="1:5">
      <c r="A254" s="5"/>
      <c r="B254" s="5"/>
      <c r="C254" s="5"/>
      <c r="D254" s="5"/>
      <c r="E254" s="5"/>
    </row>
    <row r="255" spans="1:5">
      <c r="A255" s="5"/>
      <c r="B255" s="5"/>
      <c r="C255" s="5"/>
      <c r="D255" s="5"/>
      <c r="E255" s="5"/>
    </row>
    <row r="256" spans="1:5">
      <c r="A256" s="5"/>
      <c r="B256" s="5"/>
      <c r="C256" s="5"/>
      <c r="D256" s="5"/>
      <c r="E256" s="5"/>
    </row>
    <row r="257" spans="1:5" ht="18.75">
      <c r="A257" s="36"/>
      <c r="B257" s="36"/>
      <c r="C257" s="5"/>
      <c r="D257" s="5"/>
      <c r="E257" s="5"/>
    </row>
    <row r="258" spans="1:5">
      <c r="A258" s="25"/>
      <c r="B258" s="25"/>
      <c r="C258" s="5"/>
      <c r="D258" s="5"/>
      <c r="E258" s="5"/>
    </row>
    <row r="259" spans="1:5">
      <c r="A259" s="25"/>
      <c r="B259" s="37"/>
      <c r="C259" s="5"/>
      <c r="D259" s="5"/>
      <c r="E259" s="5"/>
    </row>
    <row r="260" spans="1:5">
      <c r="A260" s="5"/>
      <c r="B260" s="5"/>
      <c r="C260" s="5"/>
      <c r="D260" s="5"/>
      <c r="E260" s="5"/>
    </row>
    <row r="261" spans="1:5">
      <c r="A261" s="2"/>
      <c r="B261" s="7"/>
      <c r="C261" s="7"/>
      <c r="D261" s="7"/>
      <c r="E261" s="7"/>
    </row>
    <row r="262" spans="1:5">
      <c r="A262" s="25"/>
      <c r="B262" s="25"/>
      <c r="C262" s="5"/>
      <c r="D262" s="5"/>
      <c r="E262" s="5"/>
    </row>
    <row r="263" spans="1:5">
      <c r="A263" s="38"/>
      <c r="B263" s="25"/>
      <c r="C263" s="39"/>
      <c r="D263" s="39"/>
      <c r="E263" s="39"/>
    </row>
    <row r="264" spans="1:5">
      <c r="A264" s="38"/>
      <c r="B264" s="25"/>
      <c r="C264" s="39"/>
      <c r="D264" s="39"/>
      <c r="E264" s="39"/>
    </row>
    <row r="265" spans="1:5">
      <c r="A265" s="38"/>
      <c r="B265" s="38"/>
      <c r="C265" s="39"/>
      <c r="D265" s="39"/>
      <c r="E265" s="39"/>
    </row>
    <row r="266" spans="1:5">
      <c r="A266" s="38"/>
      <c r="B266" s="38"/>
      <c r="C266" s="39"/>
      <c r="D266" s="39"/>
      <c r="E266" s="39"/>
    </row>
    <row r="267" spans="1:5">
      <c r="A267" s="38"/>
      <c r="B267" s="2"/>
      <c r="C267" s="39"/>
      <c r="D267" s="39"/>
      <c r="E267" s="39"/>
    </row>
    <row r="268" spans="1:5">
      <c r="A268" s="5"/>
      <c r="B268" s="5"/>
      <c r="C268" s="39"/>
      <c r="D268" s="39"/>
      <c r="E268" s="39"/>
    </row>
    <row r="269" spans="1:5">
      <c r="A269" s="25"/>
      <c r="B269" s="25"/>
      <c r="C269" s="39"/>
      <c r="D269" s="39"/>
      <c r="E269" s="39"/>
    </row>
    <row r="270" spans="1:5">
      <c r="A270" s="38"/>
      <c r="B270" s="25"/>
      <c r="C270" s="39"/>
      <c r="D270" s="39"/>
      <c r="E270" s="39"/>
    </row>
    <row r="271" spans="1:5">
      <c r="A271" s="38"/>
      <c r="B271" s="25"/>
      <c r="C271" s="39"/>
      <c r="D271" s="39"/>
      <c r="E271" s="39"/>
    </row>
    <row r="272" spans="1:5">
      <c r="A272" s="38"/>
      <c r="B272" s="25"/>
      <c r="C272" s="39"/>
      <c r="D272" s="39"/>
      <c r="E272" s="39"/>
    </row>
    <row r="273" spans="1:5">
      <c r="A273" s="38"/>
      <c r="B273" s="25"/>
      <c r="C273" s="39"/>
      <c r="D273" s="39"/>
      <c r="E273" s="39"/>
    </row>
    <row r="274" spans="1:5">
      <c r="A274" s="38"/>
      <c r="B274" s="25"/>
      <c r="C274" s="39"/>
      <c r="D274" s="39"/>
      <c r="E274" s="39"/>
    </row>
    <row r="275" spans="1:5">
      <c r="A275" s="38"/>
      <c r="B275" s="25"/>
      <c r="C275" s="39"/>
      <c r="D275" s="39"/>
      <c r="E275" s="39"/>
    </row>
    <row r="276" spans="1:5">
      <c r="A276" s="38"/>
      <c r="B276" s="25"/>
      <c r="C276" s="39"/>
      <c r="D276" s="39"/>
      <c r="E276" s="39"/>
    </row>
    <row r="277" spans="1:5">
      <c r="A277" s="38"/>
      <c r="B277" s="25"/>
      <c r="C277" s="39"/>
      <c r="D277" s="39"/>
      <c r="E277" s="39"/>
    </row>
    <row r="278" spans="1:5">
      <c r="A278" s="38"/>
      <c r="B278" s="25"/>
      <c r="C278" s="39"/>
      <c r="D278" s="39"/>
      <c r="E278" s="39"/>
    </row>
    <row r="279" spans="1:5">
      <c r="A279" s="38"/>
      <c r="B279" s="38"/>
      <c r="C279" s="39"/>
      <c r="D279" s="39"/>
      <c r="E279" s="39"/>
    </row>
    <row r="280" spans="1:5">
      <c r="A280" s="38"/>
      <c r="B280" s="38"/>
      <c r="C280" s="39"/>
      <c r="D280" s="39"/>
      <c r="E280" s="39"/>
    </row>
    <row r="281" spans="1:5">
      <c r="A281" s="25"/>
      <c r="B281" s="25"/>
      <c r="C281" s="39"/>
      <c r="D281" s="39"/>
      <c r="E281" s="39"/>
    </row>
    <row r="282" spans="1:5">
      <c r="A282" s="38"/>
      <c r="B282" s="38"/>
      <c r="C282" s="39"/>
      <c r="D282" s="39"/>
      <c r="E282" s="39"/>
    </row>
    <row r="283" spans="1:5">
      <c r="A283" s="25"/>
      <c r="B283" s="25"/>
      <c r="C283" s="39"/>
      <c r="D283" s="39"/>
      <c r="E283" s="39"/>
    </row>
    <row r="284" spans="1:5">
      <c r="A284" s="38"/>
      <c r="B284" s="40"/>
      <c r="C284" s="39"/>
      <c r="D284" s="39"/>
      <c r="E284" s="39"/>
    </row>
    <row r="285" spans="1:5">
      <c r="A285" s="25"/>
      <c r="B285" s="25"/>
      <c r="C285" s="39"/>
      <c r="D285" s="39"/>
      <c r="E285" s="39"/>
    </row>
    <row r="286" spans="1:5">
      <c r="A286" s="5"/>
      <c r="B286" s="5"/>
      <c r="C286" s="39"/>
      <c r="D286" s="39"/>
      <c r="E286" s="39"/>
    </row>
    <row r="287" spans="1:5">
      <c r="A287" s="25"/>
      <c r="B287" s="25"/>
      <c r="C287" s="39"/>
      <c r="D287" s="39"/>
      <c r="E287" s="39"/>
    </row>
    <row r="288" spans="1:5">
      <c r="A288" s="38"/>
      <c r="B288" s="38"/>
      <c r="C288" s="39"/>
      <c r="D288" s="39"/>
      <c r="E288" s="39"/>
    </row>
    <row r="289" spans="1:5">
      <c r="A289" s="38"/>
      <c r="B289" s="38"/>
      <c r="C289" s="39"/>
      <c r="D289" s="39"/>
      <c r="E289" s="39"/>
    </row>
    <row r="290" spans="1:5">
      <c r="A290" s="38"/>
      <c r="B290" s="38"/>
      <c r="C290" s="39"/>
      <c r="D290" s="39"/>
      <c r="E290" s="39"/>
    </row>
    <row r="291" spans="1:5">
      <c r="A291" s="38"/>
      <c r="B291" s="5"/>
      <c r="C291" s="39"/>
      <c r="D291" s="39"/>
      <c r="E291" s="39"/>
    </row>
    <row r="292" spans="1:5">
      <c r="A292" s="25"/>
      <c r="B292" s="25"/>
      <c r="C292" s="39"/>
      <c r="D292" s="39"/>
      <c r="E292" s="39"/>
    </row>
    <row r="293" spans="1:5">
      <c r="A293" s="25"/>
      <c r="B293" s="25"/>
      <c r="C293" s="39"/>
      <c r="D293" s="39"/>
      <c r="E293" s="39"/>
    </row>
    <row r="294" spans="1:5">
      <c r="A294" s="38"/>
      <c r="B294" s="25"/>
      <c r="C294" s="39"/>
      <c r="D294" s="39"/>
      <c r="E294" s="39"/>
    </row>
    <row r="295" spans="1:5">
      <c r="A295" s="38"/>
      <c r="B295" s="25"/>
      <c r="C295" s="39"/>
      <c r="D295" s="39"/>
      <c r="E295" s="39"/>
    </row>
    <row r="296" spans="1:5">
      <c r="A296" s="38"/>
      <c r="B296" s="25"/>
      <c r="C296" s="39"/>
      <c r="D296" s="39"/>
      <c r="E296" s="39"/>
    </row>
    <row r="297" spans="1:5">
      <c r="A297" s="38"/>
      <c r="B297" s="25"/>
      <c r="C297" s="39"/>
      <c r="D297" s="39"/>
      <c r="E297" s="39"/>
    </row>
    <row r="298" spans="1:5">
      <c r="A298" s="38"/>
      <c r="B298" s="25"/>
      <c r="C298" s="39"/>
      <c r="D298" s="39"/>
      <c r="E298" s="39"/>
    </row>
    <row r="299" spans="1:5">
      <c r="A299" s="2"/>
      <c r="B299" s="40"/>
      <c r="C299" s="39"/>
      <c r="D299" s="39"/>
      <c r="E299" s="39"/>
    </row>
    <row r="300" spans="1:5">
      <c r="A300" s="25"/>
      <c r="B300" s="25"/>
      <c r="C300" s="39"/>
      <c r="D300" s="39"/>
      <c r="E300" s="39"/>
    </row>
    <row r="301" spans="1:5">
      <c r="A301" s="5"/>
      <c r="B301" s="5"/>
      <c r="C301" s="39"/>
      <c r="D301" s="39"/>
      <c r="E301" s="39"/>
    </row>
    <row r="302" spans="1:5">
      <c r="A302" s="25"/>
      <c r="B302" s="37"/>
      <c r="C302" s="39"/>
      <c r="D302" s="39"/>
      <c r="E302" s="39"/>
    </row>
    <row r="303" spans="1:5">
      <c r="A303" s="25"/>
      <c r="B303" s="37"/>
      <c r="C303" s="39"/>
      <c r="D303" s="39"/>
      <c r="E303" s="39"/>
    </row>
    <row r="304" spans="1:5">
      <c r="A304" s="25"/>
      <c r="B304" s="37"/>
      <c r="C304" s="39"/>
      <c r="D304" s="39"/>
      <c r="E304" s="39"/>
    </row>
    <row r="305" spans="1:5">
      <c r="A305" s="5"/>
      <c r="B305" s="5"/>
      <c r="C305" s="5"/>
      <c r="D305" s="5"/>
      <c r="E305" s="5"/>
    </row>
    <row r="306" spans="1:5">
      <c r="A306" s="5"/>
      <c r="B306" s="5"/>
      <c r="C306" s="5"/>
      <c r="D306" s="5"/>
      <c r="E306" s="5"/>
    </row>
    <row r="307" spans="1:5" ht="18.75">
      <c r="A307" s="36"/>
      <c r="B307" s="36"/>
      <c r="C307" s="5"/>
      <c r="D307" s="5"/>
      <c r="E307" s="5"/>
    </row>
    <row r="308" spans="1:5">
      <c r="A308" s="25"/>
      <c r="B308" s="25"/>
      <c r="C308" s="5"/>
      <c r="D308" s="5"/>
      <c r="E308" s="5"/>
    </row>
    <row r="309" spans="1:5">
      <c r="A309" s="25"/>
      <c r="B309" s="37"/>
      <c r="C309" s="5"/>
      <c r="D309" s="5"/>
      <c r="E309" s="5"/>
    </row>
    <row r="310" spans="1:5">
      <c r="A310" s="5"/>
      <c r="B310" s="5"/>
      <c r="C310" s="5"/>
      <c r="D310" s="5"/>
      <c r="E310" s="5"/>
    </row>
    <row r="311" spans="1:5">
      <c r="A311" s="2"/>
      <c r="B311" s="7"/>
      <c r="C311" s="7"/>
      <c r="D311" s="7"/>
      <c r="E311" s="7"/>
    </row>
    <row r="312" spans="1:5">
      <c r="A312" s="25"/>
      <c r="B312" s="25"/>
      <c r="C312" s="25"/>
      <c r="D312" s="5"/>
      <c r="E312" s="5"/>
    </row>
    <row r="313" spans="1:5">
      <c r="A313" s="38"/>
      <c r="B313" s="25"/>
      <c r="C313" s="25"/>
      <c r="D313" s="51"/>
      <c r="E313" s="51"/>
    </row>
    <row r="314" spans="1:5">
      <c r="A314" s="38"/>
      <c r="B314" s="25"/>
      <c r="C314" s="25"/>
      <c r="D314" s="51"/>
      <c r="E314" s="51"/>
    </row>
    <row r="315" spans="1:5">
      <c r="A315" s="38"/>
      <c r="B315" s="38"/>
      <c r="C315" s="38"/>
      <c r="D315" s="51"/>
      <c r="E315" s="51"/>
    </row>
    <row r="316" spans="1:5">
      <c r="A316" s="38"/>
      <c r="B316" s="38"/>
      <c r="C316" s="38"/>
      <c r="D316" s="51"/>
      <c r="E316" s="51"/>
    </row>
    <row r="317" spans="1:5">
      <c r="A317" s="38"/>
      <c r="B317" s="2"/>
      <c r="C317" s="2"/>
      <c r="D317" s="51"/>
      <c r="E317" s="51"/>
    </row>
    <row r="318" spans="1:5">
      <c r="A318" s="38"/>
      <c r="B318" s="2"/>
      <c r="C318" s="2"/>
      <c r="D318" s="51"/>
      <c r="E318" s="51"/>
    </row>
    <row r="319" spans="1:5">
      <c r="A319" s="25"/>
      <c r="B319" s="25"/>
      <c r="C319" s="25"/>
      <c r="D319" s="51"/>
      <c r="E319" s="51"/>
    </row>
    <row r="320" spans="1:5">
      <c r="A320" s="38"/>
      <c r="B320" s="25"/>
      <c r="C320" s="25"/>
      <c r="D320" s="51"/>
      <c r="E320" s="51"/>
    </row>
    <row r="321" spans="1:5">
      <c r="A321" s="38"/>
      <c r="B321" s="25"/>
      <c r="C321" s="25"/>
      <c r="D321" s="51"/>
      <c r="E321" s="51"/>
    </row>
    <row r="322" spans="1:5">
      <c r="A322" s="38"/>
      <c r="B322" s="25"/>
      <c r="C322" s="25"/>
      <c r="D322" s="51"/>
      <c r="E322" s="51"/>
    </row>
    <row r="323" spans="1:5">
      <c r="A323" s="38"/>
      <c r="B323" s="25"/>
      <c r="C323" s="25"/>
      <c r="D323" s="51"/>
      <c r="E323" s="51"/>
    </row>
    <row r="324" spans="1:5">
      <c r="A324" s="38"/>
      <c r="B324" s="25"/>
      <c r="C324" s="25"/>
      <c r="D324" s="51"/>
      <c r="E324" s="51"/>
    </row>
    <row r="325" spans="1:5">
      <c r="A325" s="38"/>
      <c r="B325" s="25"/>
      <c r="C325" s="25"/>
      <c r="D325" s="51"/>
      <c r="E325" s="51"/>
    </row>
    <row r="326" spans="1:5">
      <c r="A326" s="38"/>
      <c r="B326" s="25"/>
      <c r="C326" s="25"/>
      <c r="D326" s="51"/>
      <c r="E326" s="51"/>
    </row>
    <row r="327" spans="1:5">
      <c r="A327" s="38"/>
      <c r="B327" s="25"/>
      <c r="C327" s="25"/>
      <c r="D327" s="51"/>
      <c r="E327" s="51"/>
    </row>
    <row r="328" spans="1:5">
      <c r="A328" s="38"/>
      <c r="B328" s="25"/>
      <c r="C328" s="25"/>
      <c r="D328" s="51"/>
      <c r="E328" s="51"/>
    </row>
    <row r="329" spans="1:5">
      <c r="A329" s="38"/>
      <c r="B329" s="25"/>
      <c r="C329" s="25"/>
      <c r="D329" s="51"/>
      <c r="E329" s="51"/>
    </row>
    <row r="330" spans="1:5">
      <c r="A330" s="38"/>
      <c r="B330" s="38"/>
      <c r="C330" s="38"/>
      <c r="D330" s="51"/>
      <c r="E330" s="51"/>
    </row>
    <row r="331" spans="1:5">
      <c r="A331" s="38"/>
      <c r="B331" s="38"/>
      <c r="C331" s="38"/>
      <c r="D331" s="51"/>
      <c r="E331" s="51"/>
    </row>
    <row r="332" spans="1:5">
      <c r="A332" s="25"/>
      <c r="B332" s="25"/>
      <c r="C332" s="25"/>
      <c r="D332" s="51"/>
      <c r="E332" s="51"/>
    </row>
    <row r="333" spans="1:5">
      <c r="A333" s="5"/>
      <c r="B333" s="25"/>
      <c r="C333" s="25"/>
      <c r="D333" s="51"/>
      <c r="E333" s="51"/>
    </row>
    <row r="334" spans="1:5">
      <c r="A334" s="38"/>
      <c r="B334" s="38"/>
      <c r="C334" s="38"/>
      <c r="D334" s="51"/>
      <c r="E334" s="51"/>
    </row>
    <row r="335" spans="1:5">
      <c r="A335" s="25"/>
      <c r="B335" s="25"/>
      <c r="C335" s="25"/>
      <c r="D335" s="51"/>
      <c r="E335" s="51"/>
    </row>
    <row r="336" spans="1:5">
      <c r="A336" s="38"/>
      <c r="B336" s="40"/>
      <c r="C336" s="40"/>
      <c r="D336" s="51"/>
      <c r="E336" s="51"/>
    </row>
    <row r="337" spans="1:5">
      <c r="A337" s="25"/>
      <c r="B337" s="25"/>
      <c r="C337" s="25"/>
      <c r="D337" s="51"/>
      <c r="E337" s="51"/>
    </row>
    <row r="338" spans="1:5">
      <c r="A338" s="25"/>
      <c r="B338" s="25"/>
      <c r="C338" s="25"/>
      <c r="D338" s="51"/>
      <c r="E338" s="51"/>
    </row>
    <row r="339" spans="1:5">
      <c r="A339" s="25"/>
      <c r="B339" s="25"/>
      <c r="C339" s="25"/>
      <c r="D339" s="51"/>
      <c r="E339" s="51"/>
    </row>
    <row r="340" spans="1:5">
      <c r="A340" s="25"/>
      <c r="B340" s="37"/>
      <c r="C340" s="37"/>
      <c r="D340" s="51"/>
      <c r="E340" s="51"/>
    </row>
    <row r="341" spans="1:5">
      <c r="A341" s="25"/>
      <c r="B341" s="37"/>
      <c r="C341" s="37"/>
      <c r="D341" s="51"/>
      <c r="E341" s="51"/>
    </row>
    <row r="342" spans="1:5">
      <c r="A342" s="25"/>
      <c r="B342" s="37"/>
      <c r="C342" s="37"/>
      <c r="D342" s="51"/>
      <c r="E342" s="51"/>
    </row>
    <row r="343" spans="1:5">
      <c r="A343" s="25"/>
      <c r="B343" s="37"/>
      <c r="C343" s="37"/>
      <c r="D343" s="51"/>
      <c r="E343" s="51"/>
    </row>
    <row r="344" spans="1:5">
      <c r="A344" s="25"/>
      <c r="B344" s="37"/>
      <c r="C344" s="37"/>
      <c r="D344" s="51"/>
      <c r="E344" s="51"/>
    </row>
    <row r="345" spans="1:5">
      <c r="A345" s="5"/>
      <c r="B345" s="37"/>
      <c r="C345" s="37"/>
      <c r="D345" s="51"/>
      <c r="E345" s="51"/>
    </row>
    <row r="346" spans="1:5">
      <c r="A346" s="5"/>
      <c r="B346" s="51"/>
      <c r="C346" s="37"/>
      <c r="D346" s="51"/>
      <c r="E346" s="51"/>
    </row>
    <row r="347" spans="1:5">
      <c r="A347" s="5"/>
      <c r="B347" s="37"/>
      <c r="C347" s="37"/>
      <c r="D347" s="51"/>
      <c r="E347" s="51"/>
    </row>
    <row r="348" spans="1:5">
      <c r="A348" s="5"/>
      <c r="B348" s="37"/>
      <c r="C348" s="37"/>
      <c r="D348" s="51"/>
      <c r="E348" s="51"/>
    </row>
    <row r="349" spans="1:5">
      <c r="A349" s="5"/>
      <c r="B349" s="37"/>
      <c r="C349" s="37"/>
      <c r="D349" s="51"/>
      <c r="E349" s="51"/>
    </row>
    <row r="350" spans="1:5">
      <c r="A350" s="5"/>
      <c r="B350" s="37"/>
      <c r="C350" s="37"/>
      <c r="D350" s="51"/>
      <c r="E350" s="51"/>
    </row>
    <row r="351" spans="1:5">
      <c r="A351" s="25"/>
      <c r="B351" s="37"/>
      <c r="C351" s="37"/>
      <c r="D351" s="51"/>
      <c r="E351" s="51"/>
    </row>
    <row r="352" spans="1:5">
      <c r="A352" s="5"/>
      <c r="B352" s="37"/>
      <c r="C352" s="37"/>
      <c r="D352" s="51"/>
      <c r="E352" s="51"/>
    </row>
    <row r="353" spans="1:5">
      <c r="A353" s="5"/>
      <c r="B353" s="37"/>
      <c r="C353" s="37"/>
      <c r="D353" s="51"/>
      <c r="E353" s="51"/>
    </row>
    <row r="354" spans="1:5">
      <c r="A354" s="25"/>
      <c r="B354" s="37"/>
      <c r="C354" s="37"/>
      <c r="D354" s="51"/>
      <c r="E354" s="51"/>
    </row>
    <row r="355" spans="1:5">
      <c r="A355" s="25"/>
      <c r="B355" s="37"/>
      <c r="C355" s="37"/>
      <c r="D355" s="51"/>
      <c r="E355" s="51"/>
    </row>
    <row r="356" spans="1:5">
      <c r="A356" s="5"/>
      <c r="B356" s="37"/>
      <c r="C356" s="37"/>
      <c r="D356" s="51"/>
      <c r="E356" s="51"/>
    </row>
    <row r="357" spans="1:5">
      <c r="A357" s="5"/>
      <c r="B357" s="37"/>
      <c r="C357" s="37"/>
      <c r="D357" s="51"/>
      <c r="E357" s="51"/>
    </row>
    <row r="358" spans="1:5">
      <c r="A358" s="5"/>
      <c r="B358" s="37"/>
      <c r="C358" s="37"/>
      <c r="D358" s="51"/>
      <c r="E358" s="51"/>
    </row>
    <row r="359" spans="1:5">
      <c r="A359" s="5"/>
      <c r="B359" s="37"/>
      <c r="C359" s="37"/>
      <c r="D359" s="51"/>
      <c r="E359" s="51"/>
    </row>
    <row r="360" spans="1:5">
      <c r="A360" s="5"/>
      <c r="B360" s="37"/>
      <c r="C360" s="37"/>
      <c r="D360" s="51"/>
      <c r="E360" s="51"/>
    </row>
    <row r="361" spans="1:5">
      <c r="A361" s="5"/>
      <c r="B361" s="37"/>
      <c r="C361" s="37"/>
      <c r="D361" s="51"/>
      <c r="E361" s="51"/>
    </row>
    <row r="362" spans="1:5">
      <c r="A362" s="5"/>
      <c r="B362" s="37"/>
      <c r="C362" s="37"/>
      <c r="D362" s="51"/>
      <c r="E362" s="51"/>
    </row>
    <row r="363" spans="1:5">
      <c r="A363" s="5"/>
      <c r="B363" s="37"/>
      <c r="C363" s="37"/>
      <c r="D363" s="51"/>
      <c r="E363" s="51"/>
    </row>
    <row r="364" spans="1:5">
      <c r="A364" s="25"/>
      <c r="B364" s="37"/>
      <c r="C364" s="37"/>
      <c r="D364" s="51"/>
      <c r="E364" s="51"/>
    </row>
    <row r="365" spans="1:5">
      <c r="A365" s="25"/>
      <c r="B365" s="37"/>
      <c r="C365" s="37"/>
      <c r="D365" s="51"/>
      <c r="E365" s="51"/>
    </row>
    <row r="366" spans="1:5">
      <c r="A366" s="25"/>
      <c r="B366" s="37"/>
      <c r="C366" s="37"/>
      <c r="D366" s="51"/>
      <c r="E366" s="51"/>
    </row>
    <row r="367" spans="1:5">
      <c r="A367" s="25"/>
      <c r="B367" s="37"/>
      <c r="C367" s="37"/>
      <c r="D367" s="51"/>
      <c r="E367" s="51"/>
    </row>
    <row r="368" spans="1:5">
      <c r="A368" s="25"/>
      <c r="B368" s="37"/>
      <c r="C368" s="37"/>
      <c r="D368" s="52"/>
      <c r="E368" s="52"/>
    </row>
    <row r="369" spans="1:5">
      <c r="A369" s="5"/>
      <c r="B369" s="5"/>
      <c r="C369" s="5"/>
      <c r="D369" s="5"/>
      <c r="E369" s="5"/>
    </row>
    <row r="370" spans="1:5" ht="18.75">
      <c r="A370" s="35"/>
      <c r="B370" s="5"/>
      <c r="C370" s="5"/>
      <c r="D370" s="5"/>
      <c r="E370" s="5"/>
    </row>
    <row r="371" spans="1:5">
      <c r="A371" s="25"/>
      <c r="B371" s="5"/>
      <c r="C371" s="5"/>
      <c r="D371" s="5"/>
      <c r="E371" s="5"/>
    </row>
    <row r="372" spans="1:5">
      <c r="A372" s="5"/>
      <c r="B372" s="5"/>
      <c r="C372" s="5"/>
      <c r="D372" s="5"/>
      <c r="E372" s="5"/>
    </row>
    <row r="373" spans="1:5">
      <c r="A373" s="5"/>
      <c r="B373" s="5"/>
      <c r="C373" s="5"/>
      <c r="D373" s="5"/>
      <c r="E373" s="5"/>
    </row>
    <row r="374" spans="1:5">
      <c r="A374" s="2"/>
      <c r="B374" s="7"/>
      <c r="C374" s="7"/>
      <c r="D374" s="7"/>
      <c r="E374" s="7"/>
    </row>
    <row r="375" spans="1:5">
      <c r="A375" s="5"/>
      <c r="B375" s="5"/>
      <c r="C375" s="5"/>
      <c r="D375" s="5"/>
      <c r="E375" s="5"/>
    </row>
    <row r="376" spans="1:5">
      <c r="A376" s="25"/>
      <c r="B376" s="5"/>
      <c r="C376" s="5"/>
      <c r="D376" s="5"/>
      <c r="E376" s="5"/>
    </row>
    <row r="377" spans="1:5">
      <c r="A377" s="5"/>
      <c r="B377" s="5"/>
      <c r="C377" s="5"/>
      <c r="D377" s="5"/>
      <c r="E377" s="5"/>
    </row>
    <row r="378" spans="1:5">
      <c r="A378" s="5"/>
      <c r="B378" s="5"/>
      <c r="C378" s="5"/>
      <c r="D378" s="5"/>
      <c r="E378" s="5"/>
    </row>
    <row r="379" spans="1:5">
      <c r="A379" s="5"/>
      <c r="B379" s="5"/>
      <c r="C379" s="5"/>
      <c r="D379" s="5"/>
      <c r="E379" s="5"/>
    </row>
    <row r="380" spans="1:5">
      <c r="A380" s="5"/>
      <c r="B380" s="5"/>
      <c r="C380" s="5"/>
      <c r="D380" s="5"/>
      <c r="E380" s="5"/>
    </row>
    <row r="381" spans="1:5">
      <c r="A381" s="48"/>
      <c r="B381" s="5"/>
      <c r="C381" s="5"/>
      <c r="D381" s="5"/>
      <c r="E381" s="5"/>
    </row>
    <row r="382" spans="1:5">
      <c r="A382" s="48"/>
      <c r="B382" s="5"/>
      <c r="C382" s="5"/>
      <c r="D382" s="5"/>
      <c r="E382" s="5"/>
    </row>
    <row r="383" spans="1:5">
      <c r="A383" s="25"/>
      <c r="B383" s="5"/>
      <c r="C383" s="5"/>
      <c r="D383" s="5"/>
      <c r="E383" s="5"/>
    </row>
    <row r="384" spans="1:5">
      <c r="A384" s="5"/>
      <c r="B384" s="5"/>
      <c r="C384" s="52"/>
      <c r="D384" s="52"/>
      <c r="E384" s="52"/>
    </row>
    <row r="385" spans="1:5">
      <c r="A385" s="5"/>
      <c r="B385" s="5"/>
      <c r="C385" s="5"/>
      <c r="D385" s="5"/>
      <c r="E385" s="5"/>
    </row>
    <row r="386" spans="1:5">
      <c r="A386" s="25"/>
      <c r="B386" s="5"/>
      <c r="C386" s="5"/>
      <c r="D386" s="5"/>
      <c r="E386" s="5"/>
    </row>
    <row r="387" spans="1:5">
      <c r="A387" s="5"/>
      <c r="B387" s="53"/>
      <c r="C387" s="5"/>
      <c r="D387" s="5"/>
      <c r="E387" s="5"/>
    </row>
    <row r="388" spans="1:5">
      <c r="A388" s="25"/>
      <c r="B388" s="5"/>
      <c r="C388" s="5"/>
      <c r="D388" s="5"/>
      <c r="E388" s="5"/>
    </row>
    <row r="389" spans="1:5">
      <c r="A389" s="5"/>
      <c r="B389" s="5"/>
      <c r="C389" s="5"/>
      <c r="D389" s="5"/>
      <c r="E389" s="5"/>
    </row>
    <row r="390" spans="1:5">
      <c r="A390" s="5"/>
      <c r="B390" s="5"/>
      <c r="C390" s="5"/>
      <c r="D390" s="5"/>
      <c r="E390" s="5"/>
    </row>
    <row r="391" spans="1:5" s="56" customFormat="1" ht="18.75">
      <c r="A391" s="54"/>
      <c r="B391" s="55"/>
      <c r="C391" s="55"/>
      <c r="D391" s="55"/>
      <c r="E391" s="55"/>
    </row>
    <row r="392" spans="1:5" s="56" customFormat="1">
      <c r="A392" s="55"/>
      <c r="B392" s="55"/>
      <c r="C392" s="55"/>
      <c r="D392" s="55"/>
      <c r="E392" s="57"/>
    </row>
    <row r="393" spans="1:5" s="56" customFormat="1">
      <c r="A393" s="55"/>
      <c r="B393" s="58"/>
      <c r="C393" s="58"/>
      <c r="D393" s="58"/>
      <c r="E393" s="59"/>
    </row>
    <row r="394" spans="1:5" s="56" customFormat="1">
      <c r="A394" s="55"/>
      <c r="B394" s="41"/>
      <c r="C394" s="41"/>
      <c r="D394" s="41"/>
      <c r="E394" s="41"/>
    </row>
    <row r="395" spans="1:5" s="56" customFormat="1">
      <c r="A395" s="60"/>
      <c r="B395" s="57"/>
      <c r="C395" s="57"/>
      <c r="D395" s="57"/>
      <c r="E395" s="57"/>
    </row>
    <row r="396" spans="1:5" s="56" customFormat="1">
      <c r="A396" s="31"/>
      <c r="B396" s="55"/>
      <c r="C396" s="55"/>
      <c r="D396" s="55"/>
      <c r="E396" s="55"/>
    </row>
    <row r="397" spans="1:5" s="56" customFormat="1">
      <c r="A397" s="30"/>
      <c r="B397" s="55"/>
      <c r="C397" s="61"/>
      <c r="D397" s="61"/>
      <c r="E397" s="61"/>
    </row>
    <row r="398" spans="1:5" s="56" customFormat="1">
      <c r="A398" s="30"/>
      <c r="B398" s="62"/>
      <c r="C398" s="61"/>
      <c r="D398" s="61"/>
      <c r="E398" s="61"/>
    </row>
    <row r="399" spans="1:5" s="56" customFormat="1">
      <c r="A399" s="30"/>
      <c r="B399" s="63"/>
      <c r="C399" s="61"/>
      <c r="D399" s="61"/>
      <c r="E399" s="61"/>
    </row>
    <row r="400" spans="1:5" s="56" customFormat="1">
      <c r="A400" s="29"/>
      <c r="B400" s="60"/>
      <c r="C400" s="61"/>
      <c r="D400" s="61"/>
      <c r="E400" s="61"/>
    </row>
    <row r="401" spans="1:5" s="56" customFormat="1">
      <c r="A401" s="28"/>
      <c r="C401" s="61"/>
      <c r="D401" s="61"/>
      <c r="E401" s="61"/>
    </row>
    <row r="402" spans="1:5" s="56" customFormat="1">
      <c r="A402" s="31"/>
      <c r="B402" s="55"/>
      <c r="C402" s="61"/>
      <c r="D402" s="61"/>
      <c r="E402" s="61"/>
    </row>
    <row r="403" spans="1:5" s="56" customFormat="1">
      <c r="A403" s="64"/>
      <c r="B403" s="65"/>
      <c r="C403" s="61"/>
      <c r="D403" s="61"/>
      <c r="E403" s="61"/>
    </row>
    <row r="404" spans="1:5" s="56" customFormat="1">
      <c r="A404" s="64"/>
      <c r="B404" s="65"/>
      <c r="C404" s="61"/>
      <c r="D404" s="61"/>
      <c r="E404" s="61"/>
    </row>
    <row r="405" spans="1:5" s="56" customFormat="1">
      <c r="A405" s="64"/>
      <c r="B405" s="65"/>
      <c r="C405" s="61"/>
      <c r="D405" s="61"/>
      <c r="E405" s="61"/>
    </row>
    <row r="406" spans="1:5" s="56" customFormat="1">
      <c r="A406" s="64"/>
      <c r="B406" s="65"/>
      <c r="C406" s="61"/>
      <c r="D406" s="61"/>
      <c r="E406" s="61"/>
    </row>
    <row r="407" spans="1:5" s="56" customFormat="1">
      <c r="A407" s="64"/>
      <c r="B407" s="65"/>
      <c r="C407" s="61"/>
      <c r="D407" s="61"/>
      <c r="E407" s="61"/>
    </row>
    <row r="408" spans="1:5" s="56" customFormat="1">
      <c r="A408" s="34"/>
      <c r="B408" s="65"/>
      <c r="C408" s="61"/>
      <c r="D408" s="61"/>
      <c r="E408" s="61"/>
    </row>
    <row r="409" spans="1:5" s="56" customFormat="1">
      <c r="A409" s="64"/>
      <c r="B409" s="65"/>
      <c r="C409" s="61"/>
      <c r="D409" s="61"/>
      <c r="E409" s="61"/>
    </row>
    <row r="410" spans="1:5" s="56" customFormat="1">
      <c r="A410" s="64"/>
      <c r="B410" s="65"/>
      <c r="C410" s="61"/>
      <c r="D410" s="61"/>
      <c r="E410" s="61"/>
    </row>
    <row r="411" spans="1:5" s="56" customFormat="1">
      <c r="A411" s="64"/>
      <c r="B411" s="65"/>
      <c r="C411" s="61"/>
      <c r="D411" s="61"/>
      <c r="E411" s="61"/>
    </row>
    <row r="412" spans="1:5" s="56" customFormat="1">
      <c r="A412" s="64"/>
      <c r="B412" s="65"/>
      <c r="C412" s="61"/>
      <c r="D412" s="61"/>
      <c r="E412" s="61"/>
    </row>
    <row r="413" spans="1:5" s="56" customFormat="1">
      <c r="A413" s="64"/>
      <c r="B413" s="66"/>
      <c r="C413" s="61"/>
      <c r="D413" s="61"/>
      <c r="E413" s="61"/>
    </row>
    <row r="414" spans="1:5" s="56" customFormat="1">
      <c r="A414" s="31"/>
      <c r="B414" s="65"/>
      <c r="C414" s="61"/>
      <c r="D414" s="61"/>
      <c r="E414" s="61"/>
    </row>
    <row r="415" spans="1:5" s="56" customFormat="1">
      <c r="A415" s="31"/>
      <c r="B415" s="65"/>
      <c r="C415" s="61"/>
      <c r="D415" s="61"/>
      <c r="E415" s="61"/>
    </row>
    <row r="416" spans="1:5" s="56" customFormat="1">
      <c r="A416" s="31"/>
      <c r="B416" s="65"/>
      <c r="C416" s="61"/>
      <c r="D416" s="61"/>
      <c r="E416" s="61"/>
    </row>
    <row r="417" spans="1:5" s="56" customFormat="1">
      <c r="A417" s="31"/>
      <c r="B417" s="65"/>
      <c r="C417" s="61"/>
      <c r="D417" s="61"/>
      <c r="E417" s="61"/>
    </row>
    <row r="418" spans="1:5" s="56" customFormat="1">
      <c r="A418" s="30"/>
      <c r="B418" s="65"/>
      <c r="C418" s="61"/>
      <c r="D418" s="61"/>
      <c r="E418" s="61"/>
    </row>
    <row r="419" spans="1:5" s="56" customFormat="1">
      <c r="A419" s="30"/>
      <c r="B419" s="65"/>
      <c r="C419" s="61"/>
      <c r="D419" s="61"/>
      <c r="E419" s="61"/>
    </row>
    <row r="420" spans="1:5" s="56" customFormat="1">
      <c r="A420" s="31"/>
      <c r="B420" s="65"/>
      <c r="C420" s="61"/>
      <c r="D420" s="61"/>
      <c r="E420" s="61"/>
    </row>
    <row r="421" spans="1:5" s="56" customFormat="1">
      <c r="A421" s="33"/>
      <c r="B421" s="65"/>
      <c r="C421" s="67"/>
      <c r="D421" s="67"/>
      <c r="E421" s="67"/>
    </row>
    <row r="422" spans="1:5" s="56" customFormat="1">
      <c r="A422" s="30"/>
      <c r="B422" s="68"/>
      <c r="C422" s="61"/>
      <c r="D422" s="61"/>
      <c r="E422" s="61"/>
    </row>
    <row r="423" spans="1:5" s="56" customFormat="1" ht="13.9" customHeight="1">
      <c r="A423" s="29"/>
      <c r="B423" s="68"/>
      <c r="C423" s="61"/>
      <c r="D423" s="61"/>
      <c r="E423" s="61"/>
    </row>
    <row r="424" spans="1:5" s="71" customFormat="1">
      <c r="A424" s="69"/>
      <c r="B424" s="70"/>
      <c r="C424" s="61"/>
      <c r="D424" s="61"/>
      <c r="E424" s="61"/>
    </row>
    <row r="425" spans="1:5" s="56" customFormat="1">
      <c r="A425" s="29"/>
      <c r="B425" s="62"/>
      <c r="C425" s="61"/>
      <c r="D425" s="61"/>
      <c r="E425" s="61"/>
    </row>
    <row r="426" spans="1:5" s="56" customFormat="1">
      <c r="A426" s="30"/>
      <c r="B426" s="62"/>
      <c r="C426" s="61"/>
      <c r="D426" s="61"/>
      <c r="E426" s="61"/>
    </row>
    <row r="427" spans="1:5" s="56" customFormat="1">
      <c r="A427" s="30"/>
      <c r="B427" s="72"/>
      <c r="C427" s="61"/>
      <c r="D427" s="61"/>
      <c r="E427" s="61"/>
    </row>
    <row r="428" spans="1:5" s="56" customFormat="1">
      <c r="A428" s="30"/>
      <c r="B428" s="72"/>
      <c r="C428" s="61"/>
      <c r="D428" s="61"/>
      <c r="E428" s="61"/>
    </row>
    <row r="429" spans="1:5" s="56" customFormat="1">
      <c r="A429" s="30"/>
      <c r="B429" s="72"/>
      <c r="C429" s="61"/>
      <c r="D429" s="61"/>
      <c r="E429" s="61"/>
    </row>
    <row r="430" spans="1:5" s="56" customFormat="1">
      <c r="A430" s="31"/>
      <c r="C430" s="61"/>
      <c r="D430" s="61"/>
      <c r="E430" s="61"/>
    </row>
    <row r="431" spans="1:5" s="71" customFormat="1">
      <c r="A431" s="73"/>
      <c r="B431" s="74"/>
      <c r="C431" s="61"/>
      <c r="D431" s="61"/>
      <c r="E431" s="61"/>
    </row>
    <row r="432" spans="1:5" s="56" customFormat="1">
      <c r="A432" s="30"/>
      <c r="B432" s="55"/>
      <c r="C432" s="61"/>
      <c r="D432" s="61"/>
      <c r="E432" s="61"/>
    </row>
    <row r="433" spans="1:5" s="56" customFormat="1">
      <c r="A433" s="33"/>
      <c r="B433" s="55"/>
      <c r="C433" s="61"/>
      <c r="D433" s="61"/>
      <c r="E433" s="61"/>
    </row>
    <row r="434" spans="1:5" s="56" customFormat="1">
      <c r="A434" s="33"/>
      <c r="B434" s="55"/>
      <c r="C434" s="61"/>
      <c r="D434" s="61"/>
      <c r="E434" s="61"/>
    </row>
    <row r="435" spans="1:5" s="56" customFormat="1">
      <c r="A435" s="33"/>
      <c r="B435" s="55"/>
      <c r="C435" s="61"/>
      <c r="D435" s="61"/>
      <c r="E435" s="61"/>
    </row>
    <row r="436" spans="1:5" s="56" customFormat="1">
      <c r="A436" s="30"/>
      <c r="B436" s="55"/>
      <c r="C436" s="61"/>
      <c r="D436" s="61"/>
      <c r="E436" s="61"/>
    </row>
    <row r="437" spans="1:5" s="71" customFormat="1">
      <c r="A437" s="69"/>
      <c r="B437" s="74"/>
      <c r="C437" s="61"/>
      <c r="D437" s="61"/>
      <c r="E437" s="61"/>
    </row>
    <row r="438" spans="1:5" s="56" customFormat="1">
      <c r="A438" s="30"/>
      <c r="B438" s="75"/>
      <c r="C438" s="61"/>
      <c r="D438" s="61"/>
      <c r="E438" s="61"/>
    </row>
    <row r="439" spans="1:5" s="56" customFormat="1">
      <c r="A439" s="33"/>
      <c r="B439" s="75"/>
      <c r="C439" s="61"/>
      <c r="D439" s="61"/>
      <c r="E439" s="61"/>
    </row>
    <row r="440" spans="1:5" s="56" customFormat="1">
      <c r="A440" s="29"/>
      <c r="B440" s="68"/>
      <c r="C440" s="61"/>
      <c r="D440" s="61"/>
      <c r="E440" s="61"/>
    </row>
    <row r="441" spans="1:5" s="71" customFormat="1">
      <c r="A441" s="73"/>
      <c r="B441" s="74"/>
      <c r="C441" s="61"/>
      <c r="D441" s="61"/>
      <c r="E441" s="61"/>
    </row>
    <row r="442" spans="1:5" s="56" customFormat="1">
      <c r="A442" s="31"/>
      <c r="B442" s="55"/>
      <c r="C442" s="61"/>
      <c r="D442" s="61"/>
      <c r="E442" s="61"/>
    </row>
    <row r="443" spans="1:5" s="71" customFormat="1">
      <c r="A443" s="73"/>
      <c r="B443" s="74"/>
      <c r="C443" s="61"/>
      <c r="D443" s="61"/>
      <c r="E443" s="61"/>
    </row>
    <row r="444" spans="1:5" s="56" customFormat="1">
      <c r="A444" s="31"/>
      <c r="B444" s="68"/>
      <c r="C444" s="61"/>
      <c r="D444" s="61"/>
      <c r="E444" s="61"/>
    </row>
    <row r="445" spans="1:5" s="56" customFormat="1">
      <c r="A445" s="31"/>
      <c r="B445" s="68"/>
      <c r="C445" s="61"/>
      <c r="D445" s="61"/>
      <c r="E445" s="61"/>
    </row>
    <row r="446" spans="1:5" s="56" customFormat="1">
      <c r="A446" s="31"/>
      <c r="B446" s="68"/>
      <c r="C446" s="61"/>
      <c r="D446" s="61"/>
      <c r="E446" s="61"/>
    </row>
    <row r="447" spans="1:5">
      <c r="A447" s="5"/>
      <c r="B447" s="5"/>
      <c r="C447" s="5"/>
      <c r="D447" s="5"/>
      <c r="E447" s="5"/>
    </row>
    <row r="448" spans="1:5">
      <c r="A448" s="5"/>
      <c r="B448" s="5"/>
      <c r="C448" s="5"/>
      <c r="D448" s="5"/>
      <c r="E448" s="5"/>
    </row>
    <row r="449" spans="1:5">
      <c r="A449" s="5"/>
      <c r="B449" s="5"/>
      <c r="C449" s="5"/>
      <c r="D449" s="5"/>
      <c r="E449" s="5"/>
    </row>
    <row r="450" spans="1:5" ht="18.75">
      <c r="A450" s="36"/>
      <c r="B450" s="5"/>
      <c r="C450" s="5"/>
      <c r="D450" s="5"/>
      <c r="E450" s="5"/>
    </row>
    <row r="451" spans="1:5">
      <c r="A451" s="25"/>
      <c r="B451" s="5"/>
      <c r="C451" s="5"/>
      <c r="D451" s="5"/>
      <c r="E451" s="5"/>
    </row>
    <row r="452" spans="1:5">
      <c r="A452" s="76"/>
      <c r="B452" s="5"/>
      <c r="C452" s="5"/>
      <c r="D452" s="46"/>
      <c r="E452" s="46"/>
    </row>
    <row r="453" spans="1:5">
      <c r="A453" s="5"/>
      <c r="B453" s="5"/>
      <c r="C453" s="5"/>
      <c r="D453" s="5"/>
      <c r="E453" s="5"/>
    </row>
    <row r="454" spans="1:5">
      <c r="A454" s="2"/>
      <c r="B454" s="2"/>
      <c r="C454" s="7"/>
      <c r="D454" s="7"/>
      <c r="E454" s="7"/>
    </row>
    <row r="455" spans="1:5">
      <c r="A455" s="25"/>
      <c r="B455" s="5"/>
      <c r="C455" s="5"/>
      <c r="D455" s="5"/>
      <c r="E455" s="5"/>
    </row>
    <row r="456" spans="1:5">
      <c r="A456" s="38"/>
      <c r="B456" s="5"/>
      <c r="C456" s="5"/>
      <c r="D456" s="39"/>
      <c r="E456" s="39"/>
    </row>
    <row r="457" spans="1:5">
      <c r="A457" s="38"/>
      <c r="B457" s="5"/>
      <c r="C457" s="5"/>
      <c r="D457" s="39"/>
      <c r="E457" s="39"/>
    </row>
    <row r="458" spans="1:5">
      <c r="A458" s="77"/>
      <c r="B458" s="5"/>
      <c r="C458" s="5"/>
      <c r="D458" s="39"/>
      <c r="E458" s="39"/>
    </row>
    <row r="459" spans="1:5">
      <c r="A459" s="38"/>
      <c r="B459" s="5"/>
      <c r="C459" s="5"/>
      <c r="D459" s="39"/>
      <c r="E459" s="39"/>
    </row>
    <row r="460" spans="1:5">
      <c r="A460" s="5"/>
      <c r="B460" s="5"/>
      <c r="C460" s="5"/>
      <c r="D460" s="39"/>
      <c r="E460" s="39"/>
    </row>
    <row r="461" spans="1:5">
      <c r="A461" s="25"/>
      <c r="B461" s="5"/>
      <c r="C461" s="5"/>
      <c r="D461" s="39"/>
      <c r="E461" s="39"/>
    </row>
    <row r="462" spans="1:5">
      <c r="A462" s="38"/>
      <c r="B462" s="5"/>
      <c r="C462" s="5"/>
      <c r="D462" s="39"/>
      <c r="E462" s="39"/>
    </row>
    <row r="463" spans="1:5">
      <c r="A463" s="38"/>
      <c r="B463" s="5"/>
      <c r="C463" s="5"/>
      <c r="D463" s="39"/>
      <c r="E463" s="39"/>
    </row>
    <row r="464" spans="1:5">
      <c r="A464" s="38"/>
      <c r="B464" s="5"/>
      <c r="C464" s="5"/>
      <c r="D464" s="39"/>
      <c r="E464" s="39"/>
    </row>
    <row r="465" spans="1:5">
      <c r="A465" s="38"/>
      <c r="B465" s="5"/>
      <c r="C465" s="5"/>
      <c r="D465" s="39"/>
      <c r="E465" s="39"/>
    </row>
    <row r="466" spans="1:5">
      <c r="A466" s="38"/>
      <c r="B466" s="5"/>
      <c r="C466" s="5"/>
      <c r="D466" s="39"/>
      <c r="E466" s="39"/>
    </row>
    <row r="467" spans="1:5">
      <c r="A467" s="38"/>
      <c r="B467" s="5"/>
      <c r="C467" s="5"/>
      <c r="D467" s="39"/>
      <c r="E467" s="39"/>
    </row>
    <row r="468" spans="1:5">
      <c r="A468" s="38"/>
      <c r="B468" s="5"/>
      <c r="C468" s="5"/>
      <c r="D468" s="39"/>
      <c r="E468" s="39"/>
    </row>
    <row r="469" spans="1:5">
      <c r="A469" s="38"/>
      <c r="B469" s="5"/>
      <c r="C469" s="5"/>
      <c r="D469" s="39"/>
      <c r="E469" s="39"/>
    </row>
    <row r="470" spans="1:5">
      <c r="A470" s="38"/>
      <c r="B470" s="5"/>
      <c r="C470" s="5"/>
      <c r="D470" s="39"/>
      <c r="E470" s="39"/>
    </row>
    <row r="471" spans="1:5">
      <c r="A471" s="38"/>
      <c r="B471" s="5"/>
      <c r="C471" s="5"/>
      <c r="D471" s="39"/>
      <c r="E471" s="39"/>
    </row>
    <row r="472" spans="1:5">
      <c r="A472" s="5"/>
      <c r="B472" s="5"/>
      <c r="C472" s="5"/>
      <c r="D472" s="39"/>
      <c r="E472" s="39"/>
    </row>
    <row r="473" spans="1:5">
      <c r="A473" s="5"/>
      <c r="B473" s="5"/>
      <c r="C473" s="5"/>
      <c r="D473" s="39"/>
      <c r="E473" s="39"/>
    </row>
    <row r="474" spans="1:5">
      <c r="A474" s="5"/>
      <c r="B474" s="5"/>
      <c r="C474" s="5"/>
      <c r="D474" s="39"/>
      <c r="E474" s="39"/>
    </row>
    <row r="475" spans="1:5">
      <c r="A475" s="38"/>
      <c r="B475" s="5"/>
      <c r="C475" s="5"/>
      <c r="D475" s="39"/>
      <c r="E475" s="39"/>
    </row>
    <row r="476" spans="1:5">
      <c r="A476" s="5"/>
      <c r="B476" s="5"/>
      <c r="C476" s="5"/>
      <c r="D476" s="39"/>
      <c r="E476" s="39"/>
    </row>
    <row r="477" spans="1:5">
      <c r="A477" s="5"/>
      <c r="B477" s="5"/>
      <c r="C477" s="5"/>
      <c r="D477" s="39"/>
      <c r="E477" s="39"/>
    </row>
    <row r="478" spans="1:5">
      <c r="A478" s="25"/>
      <c r="B478" s="5"/>
      <c r="C478" s="5"/>
      <c r="D478" s="39"/>
      <c r="E478" s="39"/>
    </row>
    <row r="479" spans="1:5">
      <c r="A479" s="38"/>
      <c r="B479" s="5"/>
      <c r="C479" s="5"/>
      <c r="D479" s="39"/>
      <c r="E479" s="39"/>
    </row>
    <row r="480" spans="1:5">
      <c r="A480" s="25"/>
      <c r="B480" s="5"/>
      <c r="C480" s="5"/>
      <c r="D480" s="39"/>
      <c r="E480" s="39"/>
    </row>
    <row r="481" spans="1:5">
      <c r="A481" s="25"/>
      <c r="B481" s="5"/>
      <c r="C481" s="5"/>
      <c r="D481" s="39"/>
      <c r="E481" s="39"/>
    </row>
    <row r="482" spans="1:5">
      <c r="A482" s="25"/>
      <c r="B482" s="5"/>
      <c r="C482" s="5"/>
      <c r="D482" s="39"/>
      <c r="E482" s="39"/>
    </row>
    <row r="483" spans="1:5">
      <c r="A483" s="5"/>
      <c r="B483" s="5"/>
      <c r="C483" s="5"/>
      <c r="D483" s="39"/>
      <c r="E483" s="39"/>
    </row>
    <row r="484" spans="1:5">
      <c r="A484" s="5"/>
      <c r="B484" s="5"/>
      <c r="C484" s="5"/>
      <c r="D484" s="39"/>
      <c r="E484" s="39"/>
    </row>
    <row r="485" spans="1:5">
      <c r="A485" s="25"/>
      <c r="B485" s="5"/>
      <c r="C485" s="5"/>
      <c r="D485" s="39"/>
      <c r="E485" s="39"/>
    </row>
    <row r="486" spans="1:5">
      <c r="A486" s="25"/>
      <c r="B486" s="5"/>
      <c r="C486" s="5"/>
      <c r="D486" s="39"/>
      <c r="E486" s="39"/>
    </row>
    <row r="487" spans="1:5">
      <c r="A487" s="25"/>
      <c r="B487" s="5"/>
      <c r="C487" s="5"/>
      <c r="D487" s="39"/>
      <c r="E487" s="39"/>
    </row>
    <row r="488" spans="1:5">
      <c r="A488" s="25"/>
      <c r="B488" s="5"/>
      <c r="C488" s="5"/>
      <c r="D488" s="39"/>
      <c r="E488" s="39"/>
    </row>
    <row r="489" spans="1:5">
      <c r="A489" s="5"/>
      <c r="B489" s="5"/>
      <c r="C489" s="5"/>
      <c r="D489" s="5"/>
      <c r="E489" s="5"/>
    </row>
    <row r="490" spans="1:5">
      <c r="A490" s="5"/>
      <c r="B490" s="5"/>
      <c r="C490" s="5"/>
      <c r="D490" s="5"/>
      <c r="E490" s="5"/>
    </row>
    <row r="491" spans="1:5">
      <c r="A491" s="5"/>
      <c r="B491" s="5"/>
      <c r="C491" s="5"/>
      <c r="D491" s="5"/>
      <c r="E491" s="5"/>
    </row>
    <row r="492" spans="1:5">
      <c r="A492" s="5"/>
      <c r="B492" s="5"/>
      <c r="C492" s="5"/>
      <c r="D492" s="5"/>
      <c r="E492" s="5"/>
    </row>
    <row r="493" spans="1:5">
      <c r="A493" s="5"/>
      <c r="B493" s="5"/>
      <c r="C493" s="5"/>
      <c r="D493" s="5"/>
      <c r="E493" s="5"/>
    </row>
    <row r="494" spans="1:5">
      <c r="A494" s="5"/>
      <c r="B494" s="5"/>
      <c r="C494" s="5"/>
      <c r="D494" s="5"/>
      <c r="E494" s="5"/>
    </row>
    <row r="495" spans="1:5">
      <c r="A495" s="5"/>
      <c r="B495" s="5"/>
      <c r="C495" s="5"/>
      <c r="D495" s="5"/>
      <c r="E495" s="5"/>
    </row>
    <row r="496" spans="1:5">
      <c r="A496" s="5"/>
      <c r="B496" s="5"/>
      <c r="C496" s="5"/>
      <c r="D496" s="5"/>
      <c r="E496" s="5"/>
    </row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  <row r="685" s="5" customFormat="1"/>
    <row r="686" s="5" customFormat="1"/>
    <row r="687" s="5" customFormat="1"/>
    <row r="688" s="5" customFormat="1"/>
    <row r="689" s="5" customFormat="1"/>
    <row r="690" s="5" customFormat="1"/>
    <row r="691" s="5" customFormat="1"/>
    <row r="692" s="5" customFormat="1"/>
    <row r="693" s="5" customFormat="1"/>
    <row r="694" s="5" customFormat="1"/>
    <row r="695" s="5" customFormat="1"/>
    <row r="696" s="5" customFormat="1"/>
    <row r="697" s="5" customFormat="1"/>
    <row r="698" s="5" customFormat="1"/>
    <row r="699" s="5" customFormat="1"/>
    <row r="700" s="5" customFormat="1"/>
    <row r="701" s="5" customFormat="1"/>
    <row r="702" s="5" customFormat="1"/>
  </sheetData>
  <pageMargins left="0.65" right="0.35" top="0.75" bottom="0.5" header="0.25" footer="0.25"/>
  <pageSetup scale="72" orientation="landscape" r:id="rId1"/>
  <headerFooter alignWithMargins="0">
    <oddHeader>&amp;L&amp;12GENCO&amp;RCONFIDENTIAL</oddHeader>
    <oddFooter>&amp;L&amp;T, &amp;D&amp;C&amp;F&amp;RPage &amp;P</oddFooter>
  </headerFooter>
  <rowBreaks count="9" manualBreakCount="9">
    <brk id="206" max="65535" man="1"/>
    <brk id="297" max="65535" man="1"/>
    <brk id="348" max="65535" man="1"/>
    <brk id="401" max="65535" man="1"/>
    <brk id="456" max="65535" man="1"/>
    <brk id="477" max="65535" man="1"/>
    <brk id="527" max="65535" man="1"/>
    <brk id="590" max="65535" man="1"/>
    <brk id="611" max="65535" man="1"/>
  </rowBreak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A2:AH702"/>
  <sheetViews>
    <sheetView zoomScale="75" zoomScaleNormal="75" workbookViewId="0"/>
  </sheetViews>
  <sheetFormatPr defaultRowHeight="12.75"/>
  <cols>
    <col min="1" max="1" width="58.42578125" style="4" customWidth="1"/>
    <col min="2" max="5" width="15.7109375" style="4" customWidth="1"/>
    <col min="6" max="37" width="15.7109375" style="5" customWidth="1"/>
    <col min="38" max="38" width="15.85546875" style="5" customWidth="1"/>
    <col min="39" max="16384" width="9.140625" style="5"/>
  </cols>
  <sheetData>
    <row r="2" spans="1:34" ht="20.25">
      <c r="A2" s="172" t="s">
        <v>31</v>
      </c>
      <c r="C2" s="79"/>
      <c r="D2" s="79"/>
      <c r="E2" s="79"/>
    </row>
    <row r="3" spans="1:34">
      <c r="A3" s="1"/>
    </row>
    <row r="4" spans="1:34" ht="13.5" thickBot="1">
      <c r="A4" s="129" t="s">
        <v>18</v>
      </c>
      <c r="B4" s="152">
        <v>36526</v>
      </c>
      <c r="C4" s="152">
        <v>36891</v>
      </c>
      <c r="D4" s="152">
        <v>37256</v>
      </c>
      <c r="E4" s="152">
        <v>37621</v>
      </c>
      <c r="G4" s="350" t="s">
        <v>123</v>
      </c>
    </row>
    <row r="5" spans="1:34">
      <c r="A5" s="2"/>
      <c r="B5" s="7"/>
      <c r="C5" s="7"/>
      <c r="D5" s="7"/>
      <c r="E5" s="7"/>
    </row>
    <row r="6" spans="1:34">
      <c r="A6" s="2" t="s">
        <v>71</v>
      </c>
      <c r="B6" s="7"/>
      <c r="C6" s="186">
        <f>'Spark-Spread'!B87</f>
        <v>5.9235371678144908</v>
      </c>
      <c r="D6" s="186">
        <f>'Spark-Spread'!C87</f>
        <v>6.6106604234080804</v>
      </c>
      <c r="E6" s="186">
        <f>'Spark-Spread'!D87</f>
        <v>5.1768475542567733</v>
      </c>
    </row>
    <row r="7" spans="1:34">
      <c r="A7" s="2"/>
      <c r="B7" s="7"/>
      <c r="C7" s="7"/>
      <c r="D7" s="7"/>
      <c r="E7" s="7"/>
    </row>
    <row r="8" spans="1:34" s="10" customFormat="1">
      <c r="A8" s="2" t="s">
        <v>35</v>
      </c>
      <c r="C8" s="26">
        <f>'Spark-Spread'!B65</f>
        <v>27461.016886562225</v>
      </c>
      <c r="D8" s="26">
        <f>'Spark-Spread'!C65</f>
        <v>28664.355100568897</v>
      </c>
      <c r="E8" s="26">
        <f>'Spark-Spread'!D65</f>
        <v>20935.678153826626</v>
      </c>
    </row>
    <row r="9" spans="1:34" s="10" customFormat="1">
      <c r="A9" s="2"/>
    </row>
    <row r="10" spans="1:34" s="10" customFormat="1">
      <c r="A10" s="2" t="s">
        <v>36</v>
      </c>
      <c r="C10" s="185">
        <f>'Spark-Spread'!B76</f>
        <v>27652.552383649996</v>
      </c>
      <c r="D10" s="185">
        <f>'Spark-Spread'!C76</f>
        <v>30860.21552157477</v>
      </c>
      <c r="E10" s="185">
        <f>'Spark-Spread'!D76</f>
        <v>24166.818595159184</v>
      </c>
    </row>
    <row r="11" spans="1:34">
      <c r="A11" s="2"/>
      <c r="B11" s="24"/>
      <c r="C11" s="24"/>
      <c r="D11" s="24"/>
      <c r="E11" s="24"/>
    </row>
    <row r="12" spans="1:34">
      <c r="A12" s="1" t="s">
        <v>19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</row>
    <row r="13" spans="1:34">
      <c r="A13" s="11" t="s">
        <v>143</v>
      </c>
      <c r="B13" s="10"/>
      <c r="C13" s="24">
        <f>Assumptions!C35</f>
        <v>0</v>
      </c>
      <c r="D13" s="24">
        <f>C13*(1+Assumptions!$B$33)</f>
        <v>0</v>
      </c>
      <c r="E13" s="24">
        <f>D13*(1+Assumptions!$B$33)</f>
        <v>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</row>
    <row r="14" spans="1:34">
      <c r="A14" s="38" t="s">
        <v>144</v>
      </c>
      <c r="B14" s="10"/>
      <c r="C14" s="24">
        <f>Assumptions!C36</f>
        <v>1721.30196</v>
      </c>
      <c r="D14" s="24">
        <f>C14*(1+Assumptions!$B$33)</f>
        <v>1772.9410188000002</v>
      </c>
      <c r="E14" s="24">
        <f>D14*(1+Assumptions!$B$33)</f>
        <v>1826.1292493640003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</row>
    <row r="15" spans="1:34">
      <c r="A15" s="38" t="s">
        <v>145</v>
      </c>
      <c r="B15" s="10"/>
      <c r="C15" s="24">
        <f>Assumptions!C37</f>
        <v>249.32882999999998</v>
      </c>
      <c r="D15" s="24">
        <f>C15*(1+Assumptions!$B$33)</f>
        <v>256.80869489999998</v>
      </c>
      <c r="E15" s="24">
        <f>D15*(1+Assumptions!$B$33)</f>
        <v>264.51295574699998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</row>
    <row r="16" spans="1:34">
      <c r="A16" s="11" t="s">
        <v>146</v>
      </c>
      <c r="B16" s="10"/>
      <c r="C16" s="24">
        <f>Assumptions!C38</f>
        <v>1006</v>
      </c>
      <c r="D16" s="24">
        <f>C16*(1+Assumptions!$B$33)</f>
        <v>1036.18</v>
      </c>
      <c r="E16" s="24">
        <f>D16*(1+Assumptions!$B$33)</f>
        <v>1067.2654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</row>
    <row r="17" spans="1:34">
      <c r="A17" s="11" t="s">
        <v>147</v>
      </c>
      <c r="B17" s="10"/>
      <c r="C17" s="24">
        <f>Assumptions!C39</f>
        <v>207.01900000000001</v>
      </c>
      <c r="D17" s="24">
        <f>C17*(1+Assumptions!$B$33)</f>
        <v>213.22957000000002</v>
      </c>
      <c r="E17" s="24">
        <f>D17*(1+Assumptions!$B$33)</f>
        <v>219.62645710000004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</row>
    <row r="18" spans="1:34">
      <c r="A18" s="11" t="s">
        <v>148</v>
      </c>
      <c r="B18" s="10"/>
      <c r="C18" s="24">
        <f>Assumptions!C40</f>
        <v>410.9306666666667</v>
      </c>
      <c r="D18" s="24">
        <f>C18*(1+Assumptions!$B$33)</f>
        <v>423.2585866666667</v>
      </c>
      <c r="E18" s="24">
        <f>D18*(1+Assumptions!$B$33)</f>
        <v>435.95634426666669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spans="1:34">
      <c r="A19" s="11" t="s">
        <v>149</v>
      </c>
      <c r="B19" s="10"/>
      <c r="C19" s="24">
        <f>Assumptions!C41</f>
        <v>591.20000000000005</v>
      </c>
      <c r="D19" s="24">
        <f>C19</f>
        <v>591.20000000000005</v>
      </c>
      <c r="E19" s="24">
        <f>D19</f>
        <v>591.20000000000005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</row>
    <row r="20" spans="1:34">
      <c r="A20" s="285" t="s">
        <v>150</v>
      </c>
      <c r="B20" s="209"/>
      <c r="C20" s="209">
        <f>SUM(C13:C19)</f>
        <v>4185.7804566666673</v>
      </c>
      <c r="D20" s="209">
        <f>SUM(D13:D19)</f>
        <v>4293.6178703666674</v>
      </c>
      <c r="E20" s="209">
        <f>SUM(E13:E19)</f>
        <v>4404.6904064776672</v>
      </c>
      <c r="F20" s="10"/>
      <c r="G20" s="351">
        <f>'99 Acct Sumry'!D55/1000</f>
        <v>4185.7804566666664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</row>
    <row r="21" spans="1:34" s="27" customFormat="1">
      <c r="A21" s="3"/>
      <c r="B21" s="80"/>
      <c r="C21" s="80"/>
      <c r="D21" s="81"/>
      <c r="E21" s="81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</row>
    <row r="22" spans="1:34" s="25" customFormat="1">
      <c r="A22" s="1" t="s">
        <v>20</v>
      </c>
      <c r="B22" s="82"/>
      <c r="C22" s="82">
        <f>C10-C20</f>
        <v>23466.771926983329</v>
      </c>
      <c r="D22" s="82">
        <f>D10-D20</f>
        <v>26566.597651208103</v>
      </c>
      <c r="E22" s="82">
        <f>E10-E20</f>
        <v>19762.128188681516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</row>
    <row r="23" spans="1:34">
      <c r="A23" s="168"/>
      <c r="B23" s="169"/>
      <c r="C23" s="169"/>
      <c r="D23" s="169"/>
      <c r="E23" s="169"/>
    </row>
    <row r="24" spans="1:34">
      <c r="A24" s="28"/>
      <c r="B24" s="26"/>
      <c r="C24" s="26"/>
      <c r="D24" s="26"/>
      <c r="E24" s="26"/>
    </row>
    <row r="25" spans="1:34" s="10" customFormat="1">
      <c r="A25" s="10" t="s">
        <v>48</v>
      </c>
      <c r="C25" s="26">
        <v>0</v>
      </c>
      <c r="D25" s="26">
        <v>0</v>
      </c>
      <c r="E25" s="26">
        <f>Summary!$B$28*Assumptions!$C$9</f>
        <v>154452.13592106095</v>
      </c>
    </row>
    <row r="26" spans="1:34" s="10" customFormat="1">
      <c r="C26" s="26"/>
      <c r="D26" s="26"/>
      <c r="E26" s="26"/>
    </row>
    <row r="27" spans="1:34" s="10" customFormat="1">
      <c r="A27" s="176" t="s">
        <v>49</v>
      </c>
      <c r="C27" s="175"/>
      <c r="D27" s="175"/>
      <c r="E27" s="175"/>
    </row>
    <row r="28" spans="1:34" s="10" customFormat="1">
      <c r="A28" s="10" t="s">
        <v>37</v>
      </c>
      <c r="B28" s="12">
        <v>0</v>
      </c>
      <c r="C28" s="174">
        <f>C22</f>
        <v>23466.771926983329</v>
      </c>
      <c r="D28" s="174">
        <f>D22</f>
        <v>26566.597651208103</v>
      </c>
      <c r="E28" s="174">
        <f>E22</f>
        <v>19762.128188681516</v>
      </c>
    </row>
    <row r="29" spans="1:34">
      <c r="A29" s="10"/>
      <c r="B29" s="10"/>
      <c r="C29" s="175"/>
      <c r="D29" s="175"/>
      <c r="E29" s="175"/>
    </row>
    <row r="30" spans="1:34">
      <c r="A30" s="10" t="s">
        <v>38</v>
      </c>
      <c r="B30" s="177">
        <f>Summary!$F$25</f>
        <v>0.144985</v>
      </c>
      <c r="C30" s="5"/>
      <c r="D30" s="5"/>
      <c r="E30" s="5"/>
    </row>
    <row r="31" spans="1:34" ht="13.5" thickBot="1">
      <c r="A31" s="10"/>
      <c r="B31" s="10"/>
      <c r="C31" s="175"/>
      <c r="D31" s="175"/>
      <c r="E31" s="175"/>
    </row>
    <row r="32" spans="1:34" ht="16.5" thickBot="1">
      <c r="A32" s="178" t="s">
        <v>39</v>
      </c>
      <c r="B32" s="179">
        <f>XNPV(B30,B28:E28,B$4:E$4)</f>
        <v>53925.194817611737</v>
      </c>
      <c r="C32" s="175"/>
      <c r="D32" s="175"/>
      <c r="E32" s="175"/>
    </row>
    <row r="33" spans="1:5">
      <c r="A33" s="10"/>
      <c r="B33" s="10"/>
      <c r="C33" s="175"/>
      <c r="D33" s="175"/>
      <c r="E33" s="175"/>
    </row>
    <row r="34" spans="1:5">
      <c r="A34" s="10"/>
      <c r="B34" s="180"/>
      <c r="C34" s="175"/>
      <c r="D34" s="175"/>
      <c r="E34" s="175"/>
    </row>
    <row r="35" spans="1:5">
      <c r="A35" s="176" t="s">
        <v>50</v>
      </c>
      <c r="B35" s="180"/>
      <c r="C35" s="175"/>
      <c r="D35" s="175"/>
      <c r="E35" s="175"/>
    </row>
    <row r="36" spans="1:5">
      <c r="A36" s="10" t="s">
        <v>37</v>
      </c>
      <c r="B36" s="12">
        <v>0</v>
      </c>
      <c r="C36" s="174">
        <f>C28+C25</f>
        <v>23466.771926983329</v>
      </c>
      <c r="D36" s="174">
        <f>D28+D25</f>
        <v>26566.597651208103</v>
      </c>
      <c r="E36" s="174">
        <f>E28+E25</f>
        <v>174214.26410974248</v>
      </c>
    </row>
    <row r="37" spans="1:5">
      <c r="A37" s="10"/>
      <c r="B37" s="10"/>
      <c r="C37" s="175"/>
      <c r="D37" s="175"/>
      <c r="E37" s="175"/>
    </row>
    <row r="38" spans="1:5">
      <c r="A38" s="10" t="s">
        <v>38</v>
      </c>
      <c r="B38" s="177">
        <f>Summary!$F$25</f>
        <v>0.144985</v>
      </c>
      <c r="C38" s="5"/>
      <c r="D38" s="5"/>
      <c r="E38" s="5"/>
    </row>
    <row r="39" spans="1:5" ht="13.5" thickBot="1">
      <c r="A39" s="10"/>
      <c r="B39" s="10"/>
      <c r="C39" s="175"/>
      <c r="D39" s="175"/>
      <c r="E39" s="175"/>
    </row>
    <row r="40" spans="1:5" ht="16.5" thickBot="1">
      <c r="A40" s="178" t="s">
        <v>39</v>
      </c>
      <c r="B40" s="179">
        <f>XNPV(B38,B36:E36,B$4:E$4)</f>
        <v>156820.25534361537</v>
      </c>
      <c r="C40" s="175"/>
      <c r="D40" s="175"/>
      <c r="E40" s="175"/>
    </row>
    <row r="41" spans="1:5">
      <c r="A41" s="10"/>
      <c r="B41" s="10"/>
      <c r="C41" s="45"/>
      <c r="D41" s="5"/>
      <c r="E41" s="5"/>
    </row>
    <row r="42" spans="1:5">
      <c r="A42" s="10"/>
      <c r="B42" s="10"/>
      <c r="C42" s="5"/>
      <c r="D42" s="5"/>
      <c r="E42" s="5"/>
    </row>
    <row r="43" spans="1:5">
      <c r="A43" s="30"/>
      <c r="B43" s="5"/>
      <c r="C43" s="26"/>
      <c r="D43" s="26"/>
      <c r="E43" s="26"/>
    </row>
    <row r="44" spans="1:5">
      <c r="A44" s="30"/>
      <c r="B44" s="5"/>
      <c r="C44" s="26"/>
      <c r="D44" s="26"/>
      <c r="E44" s="26"/>
    </row>
    <row r="45" spans="1:5">
      <c r="A45" s="30"/>
      <c r="B45" s="5"/>
      <c r="C45" s="26"/>
      <c r="D45" s="26"/>
      <c r="E45" s="26"/>
    </row>
    <row r="46" spans="1:5">
      <c r="A46" s="30"/>
      <c r="B46" s="5"/>
      <c r="C46" s="26"/>
      <c r="D46" s="26"/>
      <c r="E46" s="26"/>
    </row>
    <row r="47" spans="1:5">
      <c r="A47" s="30"/>
      <c r="B47" s="5"/>
      <c r="C47" s="26"/>
      <c r="D47" s="26"/>
      <c r="E47" s="26"/>
    </row>
    <row r="48" spans="1:5">
      <c r="A48" s="30"/>
      <c r="B48" s="5"/>
      <c r="C48" s="26"/>
      <c r="D48" s="26"/>
      <c r="E48" s="26"/>
    </row>
    <row r="49" spans="1:5">
      <c r="A49" s="30"/>
      <c r="B49" s="5"/>
      <c r="C49" s="26"/>
      <c r="D49" s="26"/>
      <c r="E49" s="26"/>
    </row>
    <row r="50" spans="1:5">
      <c r="A50" s="31"/>
      <c r="B50" s="5"/>
      <c r="C50" s="26"/>
      <c r="D50" s="26"/>
      <c r="E50" s="26"/>
    </row>
    <row r="51" spans="1:5">
      <c r="A51" s="32"/>
      <c r="B51" s="5"/>
      <c r="C51" s="26"/>
      <c r="D51" s="26"/>
      <c r="E51" s="26"/>
    </row>
    <row r="52" spans="1:5">
      <c r="A52" s="30"/>
      <c r="B52" s="5"/>
      <c r="C52" s="26"/>
      <c r="D52" s="26"/>
      <c r="E52" s="26"/>
    </row>
    <row r="53" spans="1:5">
      <c r="A53" s="30"/>
      <c r="B53" s="5"/>
      <c r="C53" s="26"/>
      <c r="D53" s="26"/>
      <c r="E53" s="26"/>
    </row>
    <row r="54" spans="1:5">
      <c r="A54" s="33"/>
      <c r="B54" s="5"/>
      <c r="C54" s="26"/>
      <c r="D54" s="26"/>
      <c r="E54" s="26"/>
    </row>
    <row r="55" spans="1:5">
      <c r="A55" s="33"/>
      <c r="B55" s="5"/>
      <c r="C55" s="26"/>
      <c r="D55" s="26"/>
      <c r="E55" s="26"/>
    </row>
    <row r="56" spans="1:5">
      <c r="A56" s="30"/>
      <c r="B56" s="5"/>
      <c r="C56" s="26"/>
      <c r="D56" s="26"/>
      <c r="E56" s="26"/>
    </row>
    <row r="57" spans="1:5">
      <c r="A57" s="33"/>
      <c r="B57" s="5"/>
      <c r="C57" s="26"/>
      <c r="D57" s="26"/>
      <c r="E57" s="26"/>
    </row>
    <row r="58" spans="1:5">
      <c r="A58" s="30"/>
      <c r="B58" s="5"/>
      <c r="C58" s="26"/>
      <c r="D58" s="26"/>
      <c r="E58" s="26"/>
    </row>
    <row r="59" spans="1:5">
      <c r="A59" s="30"/>
      <c r="B59" s="5"/>
      <c r="C59" s="26"/>
      <c r="D59" s="26"/>
      <c r="E59" s="26"/>
    </row>
    <row r="60" spans="1:5">
      <c r="A60" s="30"/>
      <c r="B60" s="5"/>
      <c r="C60" s="26"/>
      <c r="D60" s="26"/>
      <c r="E60" s="26"/>
    </row>
    <row r="61" spans="1:5">
      <c r="A61" s="33"/>
      <c r="B61" s="5"/>
      <c r="C61" s="26"/>
      <c r="D61" s="26"/>
      <c r="E61" s="26"/>
    </row>
    <row r="62" spans="1:5">
      <c r="A62" s="29"/>
      <c r="B62" s="5"/>
      <c r="C62" s="26"/>
      <c r="D62" s="26"/>
      <c r="E62" s="26"/>
    </row>
    <row r="63" spans="1:5">
      <c r="A63" s="31"/>
      <c r="B63" s="5"/>
      <c r="C63" s="26"/>
      <c r="D63" s="26"/>
      <c r="E63" s="26"/>
    </row>
    <row r="64" spans="1:5">
      <c r="A64" s="31"/>
      <c r="B64" s="5"/>
      <c r="C64" s="26"/>
      <c r="D64" s="26"/>
      <c r="E64" s="26"/>
    </row>
    <row r="65" spans="1:5" ht="15" customHeight="1">
      <c r="A65" s="31"/>
      <c r="B65" s="5"/>
      <c r="C65" s="5"/>
      <c r="D65" s="28"/>
      <c r="E65" s="28"/>
    </row>
    <row r="66" spans="1:5">
      <c r="A66" s="31"/>
      <c r="B66" s="5"/>
      <c r="C66" s="5"/>
      <c r="D66" s="28"/>
      <c r="E66" s="28"/>
    </row>
    <row r="67" spans="1:5" ht="14.25" customHeight="1">
      <c r="A67" s="31"/>
      <c r="B67" s="5"/>
      <c r="C67" s="5"/>
      <c r="D67" s="28"/>
      <c r="E67" s="28"/>
    </row>
    <row r="68" spans="1:5">
      <c r="A68" s="31"/>
      <c r="B68" s="5"/>
      <c r="C68" s="5"/>
      <c r="D68" s="28"/>
      <c r="E68" s="28"/>
    </row>
    <row r="69" spans="1:5">
      <c r="A69" s="31"/>
      <c r="B69" s="5"/>
      <c r="C69" s="5"/>
      <c r="D69" s="28"/>
      <c r="E69" s="28"/>
    </row>
    <row r="70" spans="1:5">
      <c r="A70" s="34"/>
      <c r="B70" s="5"/>
      <c r="C70" s="5"/>
      <c r="D70" s="28"/>
      <c r="E70" s="28"/>
    </row>
    <row r="71" spans="1:5">
      <c r="A71" s="34"/>
      <c r="B71" s="5"/>
      <c r="C71" s="5"/>
      <c r="D71" s="28"/>
      <c r="E71" s="28"/>
    </row>
    <row r="72" spans="1:5">
      <c r="A72" s="34"/>
      <c r="B72" s="5"/>
      <c r="C72" s="5"/>
      <c r="D72" s="28"/>
      <c r="E72" s="28"/>
    </row>
    <row r="73" spans="1:5">
      <c r="A73" s="28"/>
      <c r="B73" s="5"/>
      <c r="C73" s="5"/>
      <c r="D73" s="28"/>
      <c r="E73" s="28"/>
    </row>
    <row r="74" spans="1:5">
      <c r="A74" s="5"/>
      <c r="B74" s="5"/>
      <c r="C74" s="5"/>
      <c r="D74" s="28"/>
      <c r="E74" s="28"/>
    </row>
    <row r="75" spans="1:5">
      <c r="A75" s="5"/>
      <c r="B75" s="5"/>
      <c r="C75" s="5"/>
      <c r="D75" s="28"/>
      <c r="E75" s="28"/>
    </row>
    <row r="76" spans="1:5">
      <c r="A76" s="5"/>
      <c r="B76" s="5"/>
      <c r="C76" s="5"/>
      <c r="D76" s="28"/>
      <c r="E76" s="28"/>
    </row>
    <row r="77" spans="1:5" ht="18.75">
      <c r="A77" s="35"/>
      <c r="B77" s="5"/>
      <c r="C77" s="5"/>
      <c r="D77" s="28"/>
      <c r="E77" s="28"/>
    </row>
    <row r="78" spans="1:5">
      <c r="A78" s="25"/>
      <c r="B78" s="5"/>
      <c r="C78" s="5"/>
      <c r="D78" s="28"/>
      <c r="E78" s="28"/>
    </row>
    <row r="79" spans="1:5">
      <c r="A79" s="25"/>
      <c r="B79" s="5"/>
      <c r="C79" s="5"/>
      <c r="D79" s="28"/>
      <c r="E79" s="28"/>
    </row>
    <row r="80" spans="1:5">
      <c r="A80" s="5"/>
      <c r="B80" s="5"/>
      <c r="C80" s="5"/>
      <c r="D80" s="28"/>
      <c r="E80" s="28"/>
    </row>
    <row r="81" spans="1:5">
      <c r="A81" s="5"/>
      <c r="B81" s="5"/>
      <c r="C81" s="5"/>
      <c r="D81" s="28"/>
      <c r="E81" s="28"/>
    </row>
    <row r="82" spans="1:5">
      <c r="A82" s="2"/>
      <c r="B82" s="2"/>
      <c r="C82" s="7"/>
      <c r="D82" s="7"/>
      <c r="E82" s="7"/>
    </row>
    <row r="83" spans="1:5">
      <c r="A83" s="31"/>
      <c r="B83" s="5"/>
      <c r="C83" s="5"/>
      <c r="D83" s="28"/>
      <c r="E83" s="28"/>
    </row>
    <row r="84" spans="1:5">
      <c r="A84" s="30"/>
      <c r="B84" s="5"/>
      <c r="C84" s="5"/>
      <c r="D84" s="28"/>
      <c r="E84" s="28"/>
    </row>
    <row r="85" spans="1:5">
      <c r="A85" s="30"/>
      <c r="B85" s="5"/>
      <c r="C85" s="5"/>
      <c r="D85" s="28"/>
      <c r="E85" s="28"/>
    </row>
    <row r="86" spans="1:5">
      <c r="A86" s="29"/>
      <c r="B86" s="5"/>
      <c r="C86" s="5"/>
      <c r="D86" s="28"/>
      <c r="E86" s="28"/>
    </row>
    <row r="87" spans="1:5">
      <c r="A87" s="28"/>
      <c r="B87" s="5"/>
      <c r="C87" s="5"/>
      <c r="D87" s="28"/>
      <c r="E87" s="28"/>
    </row>
    <row r="88" spans="1:5">
      <c r="A88" s="31"/>
      <c r="B88" s="5"/>
      <c r="C88" s="5"/>
      <c r="D88" s="28"/>
      <c r="E88" s="28"/>
    </row>
    <row r="89" spans="1:5">
      <c r="A89" s="30"/>
      <c r="B89" s="5"/>
      <c r="C89" s="5"/>
      <c r="D89" s="28"/>
      <c r="E89" s="28"/>
    </row>
    <row r="90" spans="1:5">
      <c r="A90" s="30"/>
      <c r="B90" s="5"/>
      <c r="C90" s="5"/>
      <c r="D90" s="28"/>
      <c r="E90" s="28"/>
    </row>
    <row r="91" spans="1:5">
      <c r="A91" s="30"/>
      <c r="B91" s="5"/>
      <c r="C91" s="26"/>
      <c r="D91" s="28"/>
      <c r="E91" s="28"/>
    </row>
    <row r="92" spans="1:5">
      <c r="A92" s="30"/>
      <c r="B92" s="5"/>
      <c r="C92" s="5"/>
      <c r="D92" s="28"/>
      <c r="E92" s="28"/>
    </row>
    <row r="93" spans="1:5">
      <c r="A93" s="28"/>
      <c r="B93" s="5"/>
      <c r="C93" s="5"/>
      <c r="D93" s="28"/>
      <c r="E93" s="28"/>
    </row>
    <row r="94" spans="1:5">
      <c r="A94" s="31"/>
      <c r="B94" s="5"/>
      <c r="C94" s="5"/>
      <c r="D94" s="28"/>
      <c r="E94" s="28"/>
    </row>
    <row r="95" spans="1:5">
      <c r="A95" s="28"/>
      <c r="B95" s="5"/>
      <c r="C95" s="5"/>
      <c r="D95" s="28"/>
      <c r="E95" s="28"/>
    </row>
    <row r="96" spans="1:5">
      <c r="A96" s="31"/>
      <c r="B96" s="5"/>
      <c r="C96" s="5"/>
      <c r="D96" s="28"/>
      <c r="E96" s="28"/>
    </row>
    <row r="97" spans="1:5">
      <c r="A97" s="30"/>
      <c r="B97" s="5"/>
      <c r="C97" s="5"/>
      <c r="D97" s="28"/>
      <c r="E97" s="28"/>
    </row>
    <row r="98" spans="1:5">
      <c r="A98" s="31"/>
      <c r="B98" s="5"/>
      <c r="C98" s="5"/>
      <c r="D98" s="28"/>
      <c r="E98" s="28"/>
    </row>
    <row r="99" spans="1:5">
      <c r="A99" s="33"/>
      <c r="B99" s="5"/>
      <c r="C99" s="5"/>
      <c r="D99" s="28"/>
      <c r="E99" s="28"/>
    </row>
    <row r="100" spans="1:5">
      <c r="A100" s="30"/>
      <c r="B100" s="5"/>
      <c r="C100" s="5"/>
      <c r="D100" s="28"/>
      <c r="E100" s="28"/>
    </row>
    <row r="101" spans="1:5">
      <c r="A101" s="29"/>
      <c r="B101" s="5"/>
      <c r="C101" s="5"/>
      <c r="D101" s="28"/>
      <c r="E101" s="28"/>
    </row>
    <row r="102" spans="1:5">
      <c r="A102" s="30"/>
      <c r="B102" s="5"/>
      <c r="C102" s="5"/>
      <c r="D102" s="28"/>
      <c r="E102" s="28"/>
    </row>
    <row r="103" spans="1:5">
      <c r="A103" s="29"/>
      <c r="B103" s="5"/>
      <c r="C103" s="5"/>
      <c r="D103" s="28"/>
      <c r="E103" s="28"/>
    </row>
    <row r="104" spans="1:5">
      <c r="A104" s="30"/>
      <c r="B104" s="5"/>
      <c r="C104" s="5"/>
      <c r="D104" s="28"/>
      <c r="E104" s="28"/>
    </row>
    <row r="105" spans="1:5">
      <c r="A105" s="30"/>
      <c r="B105" s="5"/>
      <c r="C105" s="5"/>
      <c r="D105" s="28"/>
      <c r="E105" s="28"/>
    </row>
    <row r="106" spans="1:5">
      <c r="A106" s="30"/>
      <c r="B106" s="5"/>
      <c r="C106" s="5"/>
      <c r="D106" s="28"/>
      <c r="E106" s="28"/>
    </row>
    <row r="107" spans="1:5">
      <c r="A107" s="30"/>
      <c r="B107" s="5"/>
      <c r="C107" s="5"/>
      <c r="D107" s="28"/>
      <c r="E107" s="28"/>
    </row>
    <row r="108" spans="1:5">
      <c r="A108" s="30"/>
      <c r="B108" s="5"/>
      <c r="C108" s="5"/>
      <c r="D108" s="28"/>
      <c r="E108" s="28"/>
    </row>
    <row r="109" spans="1:5">
      <c r="A109" s="30"/>
      <c r="B109" s="5"/>
      <c r="C109" s="5"/>
      <c r="D109" s="28"/>
      <c r="E109" s="28"/>
    </row>
    <row r="110" spans="1:5">
      <c r="A110" s="31"/>
      <c r="B110" s="5"/>
      <c r="C110" s="5"/>
      <c r="D110" s="28"/>
      <c r="E110" s="28"/>
    </row>
    <row r="111" spans="1:5">
      <c r="A111" s="32"/>
      <c r="B111" s="5"/>
      <c r="C111" s="5"/>
      <c r="D111" s="28"/>
      <c r="E111" s="28"/>
    </row>
    <row r="112" spans="1:5">
      <c r="A112" s="30"/>
      <c r="B112" s="5"/>
      <c r="C112" s="5"/>
      <c r="D112" s="28"/>
      <c r="E112" s="28"/>
    </row>
    <row r="113" spans="1:5">
      <c r="A113" s="33"/>
      <c r="B113" s="5"/>
      <c r="C113" s="5"/>
      <c r="D113" s="28"/>
      <c r="E113" s="28"/>
    </row>
    <row r="114" spans="1:5">
      <c r="A114" s="33"/>
      <c r="B114" s="5"/>
      <c r="C114" s="5"/>
      <c r="D114" s="28"/>
      <c r="E114" s="28"/>
    </row>
    <row r="115" spans="1:5">
      <c r="A115" s="30"/>
      <c r="B115" s="5"/>
      <c r="C115" s="5"/>
      <c r="D115" s="28"/>
      <c r="E115" s="28"/>
    </row>
    <row r="116" spans="1:5">
      <c r="A116" s="30"/>
      <c r="B116" s="5"/>
      <c r="C116" s="5"/>
      <c r="D116" s="28"/>
      <c r="E116" s="28"/>
    </row>
    <row r="117" spans="1:5">
      <c r="A117" s="29"/>
      <c r="B117" s="5"/>
      <c r="C117" s="5"/>
      <c r="D117" s="28"/>
      <c r="E117" s="28"/>
    </row>
    <row r="118" spans="1:5">
      <c r="A118" s="31"/>
      <c r="B118" s="5"/>
      <c r="C118" s="5"/>
      <c r="D118" s="28"/>
      <c r="E118" s="28"/>
    </row>
    <row r="119" spans="1:5">
      <c r="A119" s="31"/>
      <c r="B119" s="5"/>
      <c r="C119" s="5"/>
      <c r="D119" s="28"/>
      <c r="E119" s="28"/>
    </row>
    <row r="120" spans="1:5">
      <c r="A120" s="31"/>
      <c r="B120" s="5"/>
      <c r="C120" s="5"/>
      <c r="D120" s="28"/>
      <c r="E120" s="28"/>
    </row>
    <row r="121" spans="1:5">
      <c r="A121" s="31"/>
      <c r="B121" s="5"/>
      <c r="C121" s="5"/>
      <c r="D121" s="28"/>
      <c r="E121" s="28"/>
    </row>
    <row r="122" spans="1:5">
      <c r="A122" s="31"/>
      <c r="B122" s="5"/>
      <c r="C122" s="5"/>
      <c r="D122" s="28"/>
      <c r="E122" s="28"/>
    </row>
    <row r="123" spans="1:5">
      <c r="A123" s="31"/>
      <c r="B123" s="5"/>
      <c r="C123" s="5"/>
      <c r="D123" s="28"/>
      <c r="E123" s="28"/>
    </row>
    <row r="124" spans="1:5">
      <c r="A124" s="31"/>
      <c r="B124" s="5"/>
      <c r="C124" s="5"/>
      <c r="D124" s="28"/>
      <c r="E124" s="28"/>
    </row>
    <row r="125" spans="1:5">
      <c r="A125" s="5"/>
      <c r="B125" s="5"/>
      <c r="C125" s="5"/>
      <c r="D125" s="28"/>
      <c r="E125" s="28"/>
    </row>
    <row r="126" spans="1:5">
      <c r="A126" s="5"/>
      <c r="B126" s="5"/>
      <c r="C126" s="5"/>
      <c r="D126" s="28"/>
      <c r="E126" s="28"/>
    </row>
    <row r="127" spans="1:5">
      <c r="A127" s="5"/>
      <c r="B127" s="5"/>
      <c r="C127" s="5"/>
      <c r="D127" s="5"/>
      <c r="E127" s="5"/>
    </row>
    <row r="128" spans="1:5" ht="18.75">
      <c r="A128" s="36"/>
      <c r="B128" s="36"/>
      <c r="C128" s="5"/>
      <c r="D128" s="5"/>
      <c r="E128" s="5"/>
    </row>
    <row r="129" spans="1:5">
      <c r="A129" s="25"/>
      <c r="B129" s="25"/>
      <c r="C129" s="5"/>
      <c r="D129" s="5"/>
      <c r="E129" s="5"/>
    </row>
    <row r="130" spans="1:5">
      <c r="A130" s="25"/>
      <c r="B130" s="37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2"/>
      <c r="B132" s="7"/>
      <c r="C132" s="7"/>
      <c r="D132" s="7"/>
      <c r="E132" s="7"/>
    </row>
    <row r="133" spans="1:5">
      <c r="A133" s="25"/>
      <c r="B133" s="25"/>
      <c r="C133" s="25"/>
      <c r="D133" s="5"/>
      <c r="E133" s="5"/>
    </row>
    <row r="134" spans="1:5">
      <c r="A134" s="38"/>
      <c r="B134" s="25"/>
      <c r="C134" s="25"/>
      <c r="D134" s="39"/>
      <c r="E134" s="39"/>
    </row>
    <row r="135" spans="1:5">
      <c r="A135" s="38"/>
      <c r="B135" s="25"/>
      <c r="C135" s="25"/>
      <c r="D135" s="39"/>
      <c r="E135" s="39"/>
    </row>
    <row r="136" spans="1:5">
      <c r="A136" s="38"/>
      <c r="B136" s="38"/>
      <c r="C136" s="38"/>
      <c r="D136" s="39"/>
      <c r="E136" s="39"/>
    </row>
    <row r="137" spans="1:5">
      <c r="A137" s="38"/>
      <c r="B137" s="38"/>
      <c r="C137" s="38"/>
      <c r="D137" s="39"/>
      <c r="E137" s="39"/>
    </row>
    <row r="138" spans="1:5">
      <c r="A138" s="38"/>
      <c r="B138" s="2"/>
      <c r="C138" s="2"/>
      <c r="D138" s="39"/>
      <c r="E138" s="39"/>
    </row>
    <row r="139" spans="1:5">
      <c r="A139" s="5"/>
      <c r="B139" s="5"/>
      <c r="C139" s="5"/>
      <c r="D139" s="39"/>
      <c r="E139" s="39"/>
    </row>
    <row r="140" spans="1:5">
      <c r="A140" s="25"/>
      <c r="B140" s="25"/>
      <c r="C140" s="25"/>
      <c r="D140" s="39"/>
      <c r="E140" s="39"/>
    </row>
    <row r="141" spans="1:5">
      <c r="A141" s="38"/>
      <c r="B141" s="25"/>
      <c r="C141" s="25"/>
      <c r="D141" s="39"/>
      <c r="E141" s="39"/>
    </row>
    <row r="142" spans="1:5">
      <c r="A142" s="38"/>
      <c r="B142" s="25"/>
      <c r="C142" s="25"/>
      <c r="D142" s="39"/>
      <c r="E142" s="39"/>
    </row>
    <row r="143" spans="1:5">
      <c r="A143" s="38"/>
      <c r="B143" s="25"/>
      <c r="C143" s="25"/>
      <c r="D143" s="39"/>
      <c r="E143" s="39"/>
    </row>
    <row r="144" spans="1:5">
      <c r="A144" s="38"/>
      <c r="B144" s="25"/>
      <c r="C144" s="25"/>
      <c r="D144" s="39"/>
      <c r="E144" s="39"/>
    </row>
    <row r="145" spans="1:5">
      <c r="A145" s="38"/>
      <c r="B145" s="25"/>
      <c r="C145" s="25"/>
      <c r="D145" s="39"/>
      <c r="E145" s="39"/>
    </row>
    <row r="146" spans="1:5">
      <c r="A146" s="38"/>
      <c r="B146" s="25"/>
      <c r="C146" s="25"/>
      <c r="D146" s="39"/>
      <c r="E146" s="39"/>
    </row>
    <row r="147" spans="1:5">
      <c r="A147" s="38"/>
      <c r="B147" s="25"/>
      <c r="C147" s="25"/>
      <c r="D147" s="39"/>
      <c r="E147" s="39"/>
    </row>
    <row r="148" spans="1:5">
      <c r="A148" s="38"/>
      <c r="B148" s="25"/>
      <c r="C148" s="25"/>
      <c r="D148" s="39"/>
      <c r="E148" s="39"/>
    </row>
    <row r="149" spans="1:5">
      <c r="A149" s="38"/>
      <c r="B149" s="25"/>
      <c r="C149" s="25"/>
      <c r="D149" s="39"/>
      <c r="E149" s="39"/>
    </row>
    <row r="150" spans="1:5">
      <c r="A150" s="38"/>
      <c r="B150" s="38"/>
      <c r="C150" s="38"/>
      <c r="D150" s="39"/>
      <c r="E150" s="39"/>
    </row>
    <row r="151" spans="1:5">
      <c r="A151" s="38"/>
      <c r="B151" s="38"/>
      <c r="C151" s="38"/>
      <c r="D151" s="39"/>
      <c r="E151" s="39"/>
    </row>
    <row r="152" spans="1:5">
      <c r="A152" s="25"/>
      <c r="B152" s="25"/>
      <c r="C152" s="25"/>
      <c r="D152" s="39"/>
      <c r="E152" s="39"/>
    </row>
    <row r="153" spans="1:5">
      <c r="A153" s="38"/>
      <c r="B153" s="38"/>
      <c r="C153" s="38"/>
      <c r="D153" s="39"/>
      <c r="E153" s="39"/>
    </row>
    <row r="154" spans="1:5">
      <c r="A154" s="38"/>
      <c r="B154" s="38"/>
      <c r="C154" s="38"/>
      <c r="D154" s="39"/>
      <c r="E154" s="39"/>
    </row>
    <row r="155" spans="1:5">
      <c r="A155" s="25"/>
      <c r="B155" s="25"/>
      <c r="C155" s="25"/>
      <c r="D155" s="39"/>
      <c r="E155" s="39"/>
    </row>
    <row r="156" spans="1:5">
      <c r="A156" s="25"/>
      <c r="B156" s="25"/>
      <c r="C156" s="25"/>
      <c r="D156" s="39"/>
      <c r="E156" s="39"/>
    </row>
    <row r="157" spans="1:5">
      <c r="A157" s="5"/>
      <c r="B157" s="25"/>
      <c r="C157" s="25"/>
      <c r="D157" s="39"/>
      <c r="E157" s="39"/>
    </row>
    <row r="158" spans="1:5">
      <c r="A158" s="5"/>
      <c r="B158" s="40"/>
      <c r="C158" s="40"/>
      <c r="D158" s="39"/>
      <c r="E158" s="39"/>
    </row>
    <row r="159" spans="1:5">
      <c r="A159" s="25"/>
      <c r="B159" s="40"/>
      <c r="C159" s="40"/>
      <c r="D159" s="39"/>
      <c r="E159" s="39"/>
    </row>
    <row r="160" spans="1:5">
      <c r="A160" s="38"/>
      <c r="B160" s="40"/>
      <c r="C160" s="40"/>
      <c r="D160" s="39"/>
      <c r="E160" s="39"/>
    </row>
    <row r="161" spans="1:5">
      <c r="A161" s="25"/>
      <c r="B161" s="25"/>
      <c r="C161" s="25"/>
      <c r="D161" s="39"/>
      <c r="E161" s="39"/>
    </row>
    <row r="162" spans="1:5">
      <c r="A162" s="5"/>
      <c r="B162" s="5"/>
      <c r="C162" s="5"/>
      <c r="D162" s="39"/>
      <c r="E162" s="39"/>
    </row>
    <row r="163" spans="1:5">
      <c r="A163" s="25"/>
      <c r="B163" s="25"/>
      <c r="C163" s="25"/>
      <c r="D163" s="39"/>
      <c r="E163" s="39"/>
    </row>
    <row r="164" spans="1:5">
      <c r="A164" s="38"/>
      <c r="B164" s="38"/>
      <c r="C164" s="38"/>
      <c r="D164" s="39"/>
      <c r="E164" s="39"/>
    </row>
    <row r="165" spans="1:5">
      <c r="A165" s="38"/>
      <c r="B165" s="38"/>
      <c r="C165" s="38"/>
      <c r="D165" s="39"/>
      <c r="E165" s="39"/>
    </row>
    <row r="166" spans="1:5">
      <c r="A166" s="38"/>
      <c r="B166" s="38"/>
      <c r="C166" s="38"/>
      <c r="D166" s="39"/>
      <c r="E166" s="39"/>
    </row>
    <row r="167" spans="1:5">
      <c r="A167" s="38"/>
      <c r="B167" s="38"/>
      <c r="C167" s="38"/>
      <c r="D167" s="39"/>
      <c r="E167" s="39"/>
    </row>
    <row r="168" spans="1:5">
      <c r="A168" s="38"/>
      <c r="B168" s="38"/>
      <c r="C168" s="38"/>
      <c r="D168" s="39"/>
      <c r="E168" s="39"/>
    </row>
    <row r="169" spans="1:5">
      <c r="A169" s="38"/>
      <c r="B169" s="5"/>
      <c r="C169" s="5"/>
      <c r="D169" s="39"/>
      <c r="E169" s="39"/>
    </row>
    <row r="170" spans="1:5">
      <c r="A170" s="25"/>
      <c r="B170" s="25"/>
      <c r="C170" s="25"/>
      <c r="D170" s="39"/>
      <c r="E170" s="39"/>
    </row>
    <row r="171" spans="1:5">
      <c r="A171" s="25"/>
      <c r="B171" s="25"/>
      <c r="C171" s="25"/>
      <c r="D171" s="39"/>
      <c r="E171" s="39"/>
    </row>
    <row r="172" spans="1:5">
      <c r="A172" s="5"/>
      <c r="B172" s="5"/>
      <c r="C172" s="5"/>
      <c r="D172" s="39"/>
      <c r="E172" s="39"/>
    </row>
    <row r="173" spans="1:5">
      <c r="A173" s="25"/>
      <c r="B173" s="41"/>
      <c r="C173" s="5"/>
      <c r="D173" s="39"/>
      <c r="E173" s="39"/>
    </row>
    <row r="174" spans="1:5">
      <c r="A174" s="25"/>
      <c r="B174" s="37"/>
      <c r="C174" s="37"/>
      <c r="D174" s="39"/>
      <c r="E174" s="39"/>
    </row>
    <row r="175" spans="1:5">
      <c r="A175" s="5"/>
      <c r="B175" s="5"/>
      <c r="C175" s="5"/>
      <c r="D175" s="5"/>
      <c r="E175" s="5"/>
    </row>
    <row r="176" spans="1:5">
      <c r="A176" s="25"/>
      <c r="B176" s="42"/>
      <c r="C176" s="5"/>
      <c r="D176" s="5"/>
      <c r="E176" s="5"/>
    </row>
    <row r="177" spans="1:5">
      <c r="A177" s="25"/>
      <c r="B177" s="5"/>
      <c r="C177" s="5"/>
      <c r="D177" s="5"/>
      <c r="E177" s="5"/>
    </row>
    <row r="178" spans="1:5">
      <c r="A178" s="25"/>
      <c r="B178" s="5"/>
      <c r="C178" s="5"/>
      <c r="D178" s="5"/>
      <c r="E178" s="5"/>
    </row>
    <row r="179" spans="1:5">
      <c r="A179" s="25"/>
      <c r="B179" s="5"/>
      <c r="C179" s="5"/>
      <c r="D179" s="5"/>
      <c r="E179" s="5"/>
    </row>
    <row r="180" spans="1:5">
      <c r="A180" s="5"/>
      <c r="B180" s="5"/>
      <c r="C180" s="5"/>
      <c r="D180" s="5"/>
      <c r="E180" s="5"/>
    </row>
    <row r="181" spans="1:5" ht="18.75">
      <c r="A181" s="35"/>
      <c r="B181" s="5"/>
      <c r="C181" s="5"/>
      <c r="D181" s="5"/>
      <c r="E181" s="5"/>
    </row>
    <row r="182" spans="1:5">
      <c r="A182" s="25"/>
      <c r="B182" s="5"/>
      <c r="C182" s="5"/>
      <c r="D182" s="5"/>
      <c r="E182" s="5"/>
    </row>
    <row r="183" spans="1:5">
      <c r="A183" s="5"/>
      <c r="B183" s="5"/>
      <c r="C183" s="5"/>
      <c r="D183" s="5"/>
      <c r="E183" s="5"/>
    </row>
    <row r="184" spans="1:5">
      <c r="A184" s="5"/>
      <c r="B184" s="5"/>
      <c r="C184" s="5"/>
      <c r="D184" s="5"/>
      <c r="E184" s="5"/>
    </row>
    <row r="185" spans="1:5" s="44" customFormat="1">
      <c r="A185" s="43"/>
    </row>
    <row r="186" spans="1:5">
      <c r="A186" s="25"/>
      <c r="B186" s="5"/>
      <c r="C186" s="5"/>
      <c r="D186" s="5"/>
      <c r="E186" s="5"/>
    </row>
    <row r="187" spans="1:5">
      <c r="A187" s="25"/>
      <c r="B187" s="5"/>
      <c r="C187" s="5"/>
      <c r="D187" s="5"/>
      <c r="E187" s="5"/>
    </row>
    <row r="188" spans="1:5">
      <c r="A188" s="25"/>
      <c r="B188" s="5"/>
      <c r="C188" s="5"/>
      <c r="D188" s="5"/>
      <c r="E188" s="5"/>
    </row>
    <row r="189" spans="1:5">
      <c r="A189" s="5"/>
      <c r="B189" s="46"/>
      <c r="C189" s="46"/>
      <c r="D189" s="5"/>
      <c r="E189" s="5"/>
    </row>
    <row r="190" spans="1:5">
      <c r="A190" s="25"/>
      <c r="B190" s="47"/>
      <c r="C190" s="47"/>
      <c r="D190" s="5"/>
      <c r="E190" s="5"/>
    </row>
    <row r="191" spans="1:5">
      <c r="A191" s="43"/>
      <c r="B191" s="5"/>
      <c r="C191" s="5"/>
      <c r="D191" s="5"/>
      <c r="E191" s="5"/>
    </row>
    <row r="192" spans="1:5">
      <c r="A192" s="48"/>
      <c r="B192" s="5"/>
      <c r="C192" s="5"/>
      <c r="D192" s="5"/>
      <c r="E192" s="5"/>
    </row>
    <row r="193" spans="1:5">
      <c r="A193" s="48"/>
      <c r="B193" s="5"/>
      <c r="C193" s="5"/>
      <c r="D193" s="5"/>
      <c r="E193" s="5"/>
    </row>
    <row r="194" spans="1:5">
      <c r="A194" s="48"/>
      <c r="B194" s="5"/>
      <c r="C194" s="5"/>
      <c r="D194" s="5"/>
      <c r="E194" s="5"/>
    </row>
    <row r="195" spans="1:5">
      <c r="A195" s="48"/>
      <c r="B195" s="5"/>
      <c r="C195" s="5"/>
      <c r="D195" s="5"/>
      <c r="E195" s="5"/>
    </row>
    <row r="196" spans="1:5">
      <c r="A196" s="48"/>
      <c r="B196" s="5"/>
      <c r="C196" s="5"/>
      <c r="D196" s="5"/>
      <c r="E196" s="5"/>
    </row>
    <row r="197" spans="1:5">
      <c r="A197" s="25"/>
      <c r="B197" s="5"/>
      <c r="C197" s="5"/>
      <c r="D197" s="5"/>
      <c r="E197" s="5"/>
    </row>
    <row r="198" spans="1:5">
      <c r="A198" s="48"/>
      <c r="B198" s="13"/>
      <c r="C198" s="13"/>
      <c r="D198" s="5"/>
      <c r="E198" s="5"/>
    </row>
    <row r="199" spans="1:5">
      <c r="A199" s="48"/>
      <c r="B199" s="5"/>
      <c r="C199" s="5"/>
      <c r="D199" s="5"/>
      <c r="E199" s="5"/>
    </row>
    <row r="200" spans="1:5">
      <c r="A200" s="48"/>
      <c r="B200" s="5"/>
      <c r="C200" s="5"/>
      <c r="D200" s="5"/>
      <c r="E200" s="5"/>
    </row>
    <row r="201" spans="1:5">
      <c r="A201" s="48"/>
      <c r="B201" s="5"/>
      <c r="C201" s="5"/>
      <c r="D201" s="5"/>
      <c r="E201" s="5"/>
    </row>
    <row r="202" spans="1:5">
      <c r="A202" s="48"/>
      <c r="B202" s="5"/>
      <c r="C202" s="5"/>
      <c r="D202" s="5"/>
      <c r="E202" s="5"/>
    </row>
    <row r="203" spans="1:5">
      <c r="A203" s="25"/>
      <c r="B203" s="5"/>
      <c r="C203" s="5"/>
      <c r="D203" s="5"/>
      <c r="E203" s="5"/>
    </row>
    <row r="204" spans="1:5">
      <c r="A204" s="5"/>
      <c r="B204" s="5"/>
      <c r="C204" s="5"/>
      <c r="D204" s="5"/>
      <c r="E204" s="5"/>
    </row>
    <row r="205" spans="1:5">
      <c r="A205" s="5"/>
      <c r="B205" s="5"/>
      <c r="C205" s="5"/>
      <c r="D205" s="5"/>
      <c r="E205" s="5"/>
    </row>
    <row r="206" spans="1:5">
      <c r="A206" s="5"/>
      <c r="B206" s="5"/>
      <c r="C206" s="5"/>
      <c r="D206" s="5"/>
      <c r="E206" s="5"/>
    </row>
    <row r="207" spans="1:5">
      <c r="A207" s="5"/>
      <c r="B207" s="5"/>
      <c r="C207" s="5"/>
      <c r="D207" s="49"/>
      <c r="E207" s="49"/>
    </row>
    <row r="208" spans="1:5">
      <c r="A208" s="5"/>
      <c r="B208" s="5"/>
      <c r="C208" s="5"/>
      <c r="D208" s="5"/>
      <c r="E208" s="5"/>
    </row>
    <row r="209" spans="1:5">
      <c r="A209" s="25"/>
      <c r="B209" s="5"/>
      <c r="C209" s="5"/>
      <c r="D209" s="5"/>
      <c r="E209" s="5"/>
    </row>
    <row r="210" spans="1:5">
      <c r="A210" s="5"/>
      <c r="B210" s="5"/>
      <c r="C210" s="5"/>
      <c r="D210" s="5"/>
      <c r="E210" s="5"/>
    </row>
    <row r="211" spans="1:5">
      <c r="A211" s="48"/>
      <c r="B211" s="5"/>
      <c r="C211" s="5"/>
      <c r="D211" s="5"/>
      <c r="E211" s="5"/>
    </row>
    <row r="212" spans="1:5">
      <c r="A212" s="48"/>
      <c r="B212" s="5"/>
      <c r="C212" s="5"/>
      <c r="D212" s="5"/>
      <c r="E212" s="5"/>
    </row>
    <row r="213" spans="1:5">
      <c r="A213" s="48"/>
      <c r="B213" s="5"/>
      <c r="C213" s="5"/>
      <c r="D213" s="49"/>
      <c r="E213" s="49"/>
    </row>
    <row r="214" spans="1:5">
      <c r="A214" s="5"/>
      <c r="B214" s="5"/>
      <c r="C214" s="5"/>
      <c r="D214" s="5"/>
      <c r="E214" s="5"/>
    </row>
    <row r="215" spans="1:5">
      <c r="A215" s="5"/>
      <c r="B215" s="5"/>
      <c r="C215" s="5"/>
      <c r="D215" s="5"/>
      <c r="E215" s="5"/>
    </row>
    <row r="216" spans="1:5">
      <c r="A216" s="5"/>
      <c r="B216" s="5"/>
      <c r="C216" s="5"/>
      <c r="D216" s="5"/>
      <c r="E216" s="5"/>
    </row>
    <row r="217" spans="1:5">
      <c r="A217" s="5"/>
      <c r="B217" s="5"/>
      <c r="C217" s="5"/>
      <c r="D217" s="5"/>
      <c r="E217" s="5"/>
    </row>
    <row r="218" spans="1:5">
      <c r="A218" s="5"/>
      <c r="B218" s="5"/>
      <c r="C218" s="5"/>
      <c r="D218" s="5"/>
      <c r="E218" s="5"/>
    </row>
    <row r="219" spans="1:5">
      <c r="A219" s="5"/>
      <c r="B219" s="5"/>
      <c r="C219" s="5"/>
      <c r="D219" s="5"/>
      <c r="E219" s="5"/>
    </row>
    <row r="220" spans="1:5">
      <c r="A220" s="5"/>
      <c r="B220" s="5"/>
      <c r="C220" s="5"/>
      <c r="D220" s="5"/>
      <c r="E220" s="5"/>
    </row>
    <row r="221" spans="1:5">
      <c r="A221" s="25"/>
      <c r="B221" s="5"/>
      <c r="C221" s="5"/>
      <c r="D221" s="50"/>
      <c r="E221" s="50"/>
    </row>
    <row r="222" spans="1:5">
      <c r="A222" s="25"/>
      <c r="B222" s="5"/>
      <c r="C222" s="13"/>
      <c r="D222" s="49"/>
      <c r="E222" s="49"/>
    </row>
    <row r="223" spans="1:5">
      <c r="A223" s="25"/>
      <c r="B223" s="5"/>
      <c r="C223" s="5"/>
      <c r="D223" s="50"/>
      <c r="E223" s="50"/>
    </row>
    <row r="224" spans="1:5">
      <c r="A224" s="25"/>
      <c r="B224" s="5"/>
      <c r="C224" s="5"/>
      <c r="D224" s="5"/>
      <c r="E224" s="5"/>
    </row>
    <row r="225" spans="1:5">
      <c r="A225" s="5"/>
      <c r="B225" s="5"/>
      <c r="C225" s="5"/>
      <c r="D225" s="5"/>
      <c r="E225" s="5"/>
    </row>
    <row r="226" spans="1:5">
      <c r="A226" s="25"/>
      <c r="B226" s="5"/>
      <c r="C226" s="5"/>
      <c r="D226" s="5"/>
      <c r="E226" s="5"/>
    </row>
    <row r="227" spans="1:5">
      <c r="A227" s="25"/>
      <c r="B227" s="5"/>
      <c r="C227" s="5"/>
      <c r="D227" s="5"/>
      <c r="E227" s="5"/>
    </row>
    <row r="228" spans="1:5">
      <c r="A228" s="5"/>
      <c r="B228" s="5"/>
      <c r="C228" s="5"/>
      <c r="D228" s="5"/>
      <c r="E228" s="5"/>
    </row>
    <row r="229" spans="1:5">
      <c r="A229" s="5"/>
      <c r="B229" s="5"/>
      <c r="C229" s="5"/>
      <c r="D229" s="5"/>
      <c r="E229" s="5"/>
    </row>
    <row r="230" spans="1:5">
      <c r="A230" s="5"/>
      <c r="B230" s="5"/>
      <c r="C230" s="5"/>
      <c r="D230" s="5"/>
      <c r="E230" s="5"/>
    </row>
    <row r="231" spans="1:5">
      <c r="A231" s="5"/>
      <c r="B231" s="5"/>
      <c r="C231" s="5"/>
      <c r="D231" s="5"/>
      <c r="E231" s="5"/>
    </row>
    <row r="232" spans="1:5">
      <c r="A232" s="5"/>
      <c r="B232" s="5"/>
      <c r="C232" s="5"/>
      <c r="D232" s="5"/>
      <c r="E232" s="5"/>
    </row>
    <row r="233" spans="1:5">
      <c r="A233" s="5"/>
      <c r="B233" s="5"/>
      <c r="C233" s="5"/>
      <c r="D233" s="5"/>
      <c r="E233" s="5"/>
    </row>
    <row r="234" spans="1:5">
      <c r="A234" s="5"/>
      <c r="B234" s="5"/>
      <c r="C234" s="5"/>
      <c r="D234" s="5"/>
      <c r="E234" s="5"/>
    </row>
    <row r="235" spans="1:5">
      <c r="A235" s="5"/>
      <c r="B235" s="5"/>
      <c r="C235" s="5"/>
      <c r="D235" s="5"/>
      <c r="E235" s="5"/>
    </row>
    <row r="236" spans="1:5" ht="18.75">
      <c r="A236" s="35"/>
      <c r="B236" s="5"/>
      <c r="C236" s="5"/>
      <c r="D236" s="5"/>
      <c r="E236" s="5"/>
    </row>
    <row r="237" spans="1:5">
      <c r="A237" s="25"/>
      <c r="B237" s="5"/>
      <c r="C237" s="5"/>
      <c r="D237" s="5"/>
      <c r="E237" s="5"/>
    </row>
    <row r="238" spans="1:5">
      <c r="A238" s="5"/>
      <c r="B238" s="5"/>
      <c r="C238" s="5"/>
      <c r="D238" s="5"/>
      <c r="E238" s="5"/>
    </row>
    <row r="239" spans="1:5">
      <c r="A239" s="25"/>
      <c r="B239" s="8"/>
      <c r="C239" s="8"/>
      <c r="D239" s="9"/>
      <c r="E239" s="9"/>
    </row>
    <row r="240" spans="1:5">
      <c r="A240" s="25"/>
      <c r="B240" s="5"/>
      <c r="C240" s="5"/>
      <c r="D240" s="5"/>
      <c r="E240" s="5"/>
    </row>
    <row r="241" spans="1:5">
      <c r="A241" s="5"/>
      <c r="B241" s="5"/>
      <c r="C241" s="5"/>
      <c r="D241" s="5"/>
      <c r="E241" s="5"/>
    </row>
    <row r="242" spans="1:5">
      <c r="A242" s="5"/>
      <c r="B242" s="39"/>
      <c r="C242" s="39"/>
      <c r="D242" s="39"/>
      <c r="E242" s="39"/>
    </row>
    <row r="243" spans="1:5">
      <c r="A243" s="5"/>
      <c r="B243" s="5"/>
      <c r="C243" s="5"/>
      <c r="D243" s="5"/>
      <c r="E243" s="5"/>
    </row>
    <row r="244" spans="1:5">
      <c r="A244" s="5"/>
      <c r="B244" s="50"/>
      <c r="C244" s="50"/>
      <c r="D244" s="50"/>
      <c r="E244" s="50"/>
    </row>
    <row r="245" spans="1:5">
      <c r="A245" s="5"/>
      <c r="B245" s="5"/>
      <c r="C245" s="5"/>
      <c r="D245" s="5"/>
      <c r="E245" s="5"/>
    </row>
    <row r="246" spans="1:5">
      <c r="A246" s="5"/>
      <c r="B246" s="39"/>
      <c r="C246" s="39"/>
      <c r="D246" s="39"/>
      <c r="E246" s="39"/>
    </row>
    <row r="247" spans="1:5">
      <c r="A247" s="5"/>
      <c r="B247" s="5"/>
      <c r="C247" s="5"/>
      <c r="D247" s="5"/>
      <c r="E247" s="5"/>
    </row>
    <row r="248" spans="1:5">
      <c r="A248" s="5"/>
      <c r="B248" s="39"/>
      <c r="C248" s="39"/>
      <c r="D248" s="39"/>
      <c r="E248" s="39"/>
    </row>
    <row r="249" spans="1:5">
      <c r="A249" s="5"/>
      <c r="B249" s="5"/>
      <c r="C249" s="5"/>
      <c r="D249" s="5"/>
      <c r="E249" s="5"/>
    </row>
    <row r="250" spans="1:5">
      <c r="A250" s="5"/>
      <c r="B250" s="39"/>
      <c r="C250" s="39"/>
      <c r="D250" s="39"/>
      <c r="E250" s="39"/>
    </row>
    <row r="251" spans="1:5">
      <c r="A251" s="5"/>
      <c r="B251" s="5"/>
      <c r="C251" s="5"/>
      <c r="D251" s="5"/>
      <c r="E251" s="5"/>
    </row>
    <row r="252" spans="1:5">
      <c r="A252" s="5"/>
      <c r="B252" s="39"/>
      <c r="C252" s="39"/>
      <c r="D252" s="39"/>
      <c r="E252" s="39"/>
    </row>
    <row r="253" spans="1:5">
      <c r="A253" s="5"/>
      <c r="B253" s="5"/>
      <c r="C253" s="5"/>
      <c r="D253" s="5"/>
      <c r="E253" s="5"/>
    </row>
    <row r="254" spans="1:5">
      <c r="A254" s="5"/>
      <c r="B254" s="5"/>
      <c r="C254" s="5"/>
      <c r="D254" s="5"/>
      <c r="E254" s="5"/>
    </row>
    <row r="255" spans="1:5">
      <c r="A255" s="5"/>
      <c r="B255" s="5"/>
      <c r="C255" s="5"/>
      <c r="D255" s="5"/>
      <c r="E255" s="5"/>
    </row>
    <row r="256" spans="1:5">
      <c r="A256" s="5"/>
      <c r="B256" s="5"/>
      <c r="C256" s="5"/>
      <c r="D256" s="5"/>
      <c r="E256" s="5"/>
    </row>
    <row r="257" spans="1:5" ht="18.75">
      <c r="A257" s="36"/>
      <c r="B257" s="36"/>
      <c r="C257" s="5"/>
      <c r="D257" s="5"/>
      <c r="E257" s="5"/>
    </row>
    <row r="258" spans="1:5">
      <c r="A258" s="25"/>
      <c r="B258" s="25"/>
      <c r="C258" s="5"/>
      <c r="D258" s="5"/>
      <c r="E258" s="5"/>
    </row>
    <row r="259" spans="1:5">
      <c r="A259" s="25"/>
      <c r="B259" s="37"/>
      <c r="C259" s="5"/>
      <c r="D259" s="5"/>
      <c r="E259" s="5"/>
    </row>
    <row r="260" spans="1:5">
      <c r="A260" s="5"/>
      <c r="B260" s="5"/>
      <c r="C260" s="5"/>
      <c r="D260" s="5"/>
      <c r="E260" s="5"/>
    </row>
    <row r="261" spans="1:5">
      <c r="A261" s="2"/>
      <c r="B261" s="7"/>
      <c r="C261" s="7"/>
      <c r="D261" s="7"/>
      <c r="E261" s="7"/>
    </row>
    <row r="262" spans="1:5">
      <c r="A262" s="25"/>
      <c r="B262" s="25"/>
      <c r="C262" s="5"/>
      <c r="D262" s="5"/>
      <c r="E262" s="5"/>
    </row>
    <row r="263" spans="1:5">
      <c r="A263" s="38"/>
      <c r="B263" s="25"/>
      <c r="C263" s="39"/>
      <c r="D263" s="39"/>
      <c r="E263" s="39"/>
    </row>
    <row r="264" spans="1:5">
      <c r="A264" s="38"/>
      <c r="B264" s="25"/>
      <c r="C264" s="39"/>
      <c r="D264" s="39"/>
      <c r="E264" s="39"/>
    </row>
    <row r="265" spans="1:5">
      <c r="A265" s="38"/>
      <c r="B265" s="38"/>
      <c r="C265" s="39"/>
      <c r="D265" s="39"/>
      <c r="E265" s="39"/>
    </row>
    <row r="266" spans="1:5">
      <c r="A266" s="38"/>
      <c r="B266" s="38"/>
      <c r="C266" s="39"/>
      <c r="D266" s="39"/>
      <c r="E266" s="39"/>
    </row>
    <row r="267" spans="1:5">
      <c r="A267" s="38"/>
      <c r="B267" s="2"/>
      <c r="C267" s="39"/>
      <c r="D267" s="39"/>
      <c r="E267" s="39"/>
    </row>
    <row r="268" spans="1:5">
      <c r="A268" s="5"/>
      <c r="B268" s="5"/>
      <c r="C268" s="39"/>
      <c r="D268" s="39"/>
      <c r="E268" s="39"/>
    </row>
    <row r="269" spans="1:5">
      <c r="A269" s="25"/>
      <c r="B269" s="25"/>
      <c r="C269" s="39"/>
      <c r="D269" s="39"/>
      <c r="E269" s="39"/>
    </row>
    <row r="270" spans="1:5">
      <c r="A270" s="38"/>
      <c r="B270" s="25"/>
      <c r="C270" s="39"/>
      <c r="D270" s="39"/>
      <c r="E270" s="39"/>
    </row>
    <row r="271" spans="1:5">
      <c r="A271" s="38"/>
      <c r="B271" s="25"/>
      <c r="C271" s="39"/>
      <c r="D271" s="39"/>
      <c r="E271" s="39"/>
    </row>
    <row r="272" spans="1:5">
      <c r="A272" s="38"/>
      <c r="B272" s="25"/>
      <c r="C272" s="39"/>
      <c r="D272" s="39"/>
      <c r="E272" s="39"/>
    </row>
    <row r="273" spans="1:5">
      <c r="A273" s="38"/>
      <c r="B273" s="25"/>
      <c r="C273" s="39"/>
      <c r="D273" s="39"/>
      <c r="E273" s="39"/>
    </row>
    <row r="274" spans="1:5">
      <c r="A274" s="38"/>
      <c r="B274" s="25"/>
      <c r="C274" s="39"/>
      <c r="D274" s="39"/>
      <c r="E274" s="39"/>
    </row>
    <row r="275" spans="1:5">
      <c r="A275" s="38"/>
      <c r="B275" s="25"/>
      <c r="C275" s="39"/>
      <c r="D275" s="39"/>
      <c r="E275" s="39"/>
    </row>
    <row r="276" spans="1:5">
      <c r="A276" s="38"/>
      <c r="B276" s="25"/>
      <c r="C276" s="39"/>
      <c r="D276" s="39"/>
      <c r="E276" s="39"/>
    </row>
    <row r="277" spans="1:5">
      <c r="A277" s="38"/>
      <c r="B277" s="25"/>
      <c r="C277" s="39"/>
      <c r="D277" s="39"/>
      <c r="E277" s="39"/>
    </row>
    <row r="278" spans="1:5">
      <c r="A278" s="38"/>
      <c r="B278" s="25"/>
      <c r="C278" s="39"/>
      <c r="D278" s="39"/>
      <c r="E278" s="39"/>
    </row>
    <row r="279" spans="1:5">
      <c r="A279" s="38"/>
      <c r="B279" s="38"/>
      <c r="C279" s="39"/>
      <c r="D279" s="39"/>
      <c r="E279" s="39"/>
    </row>
    <row r="280" spans="1:5">
      <c r="A280" s="38"/>
      <c r="B280" s="38"/>
      <c r="C280" s="39"/>
      <c r="D280" s="39"/>
      <c r="E280" s="39"/>
    </row>
    <row r="281" spans="1:5">
      <c r="A281" s="25"/>
      <c r="B281" s="25"/>
      <c r="C281" s="39"/>
      <c r="D281" s="39"/>
      <c r="E281" s="39"/>
    </row>
    <row r="282" spans="1:5">
      <c r="A282" s="38"/>
      <c r="B282" s="38"/>
      <c r="C282" s="39"/>
      <c r="D282" s="39"/>
      <c r="E282" s="39"/>
    </row>
    <row r="283" spans="1:5">
      <c r="A283" s="25"/>
      <c r="B283" s="25"/>
      <c r="C283" s="39"/>
      <c r="D283" s="39"/>
      <c r="E283" s="39"/>
    </row>
    <row r="284" spans="1:5">
      <c r="A284" s="38"/>
      <c r="B284" s="40"/>
      <c r="C284" s="39"/>
      <c r="D284" s="39"/>
      <c r="E284" s="39"/>
    </row>
    <row r="285" spans="1:5">
      <c r="A285" s="25"/>
      <c r="B285" s="25"/>
      <c r="C285" s="39"/>
      <c r="D285" s="39"/>
      <c r="E285" s="39"/>
    </row>
    <row r="286" spans="1:5">
      <c r="A286" s="5"/>
      <c r="B286" s="5"/>
      <c r="C286" s="39"/>
      <c r="D286" s="39"/>
      <c r="E286" s="39"/>
    </row>
    <row r="287" spans="1:5">
      <c r="A287" s="25"/>
      <c r="B287" s="25"/>
      <c r="C287" s="39"/>
      <c r="D287" s="39"/>
      <c r="E287" s="39"/>
    </row>
    <row r="288" spans="1:5">
      <c r="A288" s="38"/>
      <c r="B288" s="38"/>
      <c r="C288" s="39"/>
      <c r="D288" s="39"/>
      <c r="E288" s="39"/>
    </row>
    <row r="289" spans="1:5">
      <c r="A289" s="38"/>
      <c r="B289" s="38"/>
      <c r="C289" s="39"/>
      <c r="D289" s="39"/>
      <c r="E289" s="39"/>
    </row>
    <row r="290" spans="1:5">
      <c r="A290" s="38"/>
      <c r="B290" s="38"/>
      <c r="C290" s="39"/>
      <c r="D290" s="39"/>
      <c r="E290" s="39"/>
    </row>
    <row r="291" spans="1:5">
      <c r="A291" s="38"/>
      <c r="B291" s="5"/>
      <c r="C291" s="39"/>
      <c r="D291" s="39"/>
      <c r="E291" s="39"/>
    </row>
    <row r="292" spans="1:5">
      <c r="A292" s="25"/>
      <c r="B292" s="25"/>
      <c r="C292" s="39"/>
      <c r="D292" s="39"/>
      <c r="E292" s="39"/>
    </row>
    <row r="293" spans="1:5">
      <c r="A293" s="25"/>
      <c r="B293" s="25"/>
      <c r="C293" s="39"/>
      <c r="D293" s="39"/>
      <c r="E293" s="39"/>
    </row>
    <row r="294" spans="1:5">
      <c r="A294" s="38"/>
      <c r="B294" s="25"/>
      <c r="C294" s="39"/>
      <c r="D294" s="39"/>
      <c r="E294" s="39"/>
    </row>
    <row r="295" spans="1:5">
      <c r="A295" s="38"/>
      <c r="B295" s="25"/>
      <c r="C295" s="39"/>
      <c r="D295" s="39"/>
      <c r="E295" s="39"/>
    </row>
    <row r="296" spans="1:5">
      <c r="A296" s="38"/>
      <c r="B296" s="25"/>
      <c r="C296" s="39"/>
      <c r="D296" s="39"/>
      <c r="E296" s="39"/>
    </row>
    <row r="297" spans="1:5">
      <c r="A297" s="38"/>
      <c r="B297" s="25"/>
      <c r="C297" s="39"/>
      <c r="D297" s="39"/>
      <c r="E297" s="39"/>
    </row>
    <row r="298" spans="1:5">
      <c r="A298" s="38"/>
      <c r="B298" s="25"/>
      <c r="C298" s="39"/>
      <c r="D298" s="39"/>
      <c r="E298" s="39"/>
    </row>
    <row r="299" spans="1:5">
      <c r="A299" s="2"/>
      <c r="B299" s="40"/>
      <c r="C299" s="39"/>
      <c r="D299" s="39"/>
      <c r="E299" s="39"/>
    </row>
    <row r="300" spans="1:5">
      <c r="A300" s="25"/>
      <c r="B300" s="25"/>
      <c r="C300" s="39"/>
      <c r="D300" s="39"/>
      <c r="E300" s="39"/>
    </row>
    <row r="301" spans="1:5">
      <c r="A301" s="5"/>
      <c r="B301" s="5"/>
      <c r="C301" s="39"/>
      <c r="D301" s="39"/>
      <c r="E301" s="39"/>
    </row>
    <row r="302" spans="1:5">
      <c r="A302" s="25"/>
      <c r="B302" s="37"/>
      <c r="C302" s="39"/>
      <c r="D302" s="39"/>
      <c r="E302" s="39"/>
    </row>
    <row r="303" spans="1:5">
      <c r="A303" s="25"/>
      <c r="B303" s="37"/>
      <c r="C303" s="39"/>
      <c r="D303" s="39"/>
      <c r="E303" s="39"/>
    </row>
    <row r="304" spans="1:5">
      <c r="A304" s="25"/>
      <c r="B304" s="37"/>
      <c r="C304" s="39"/>
      <c r="D304" s="39"/>
      <c r="E304" s="39"/>
    </row>
    <row r="305" spans="1:5">
      <c r="A305" s="5"/>
      <c r="B305" s="5"/>
      <c r="C305" s="5"/>
      <c r="D305" s="5"/>
      <c r="E305" s="5"/>
    </row>
    <row r="306" spans="1:5">
      <c r="A306" s="5"/>
      <c r="B306" s="5"/>
      <c r="C306" s="5"/>
      <c r="D306" s="5"/>
      <c r="E306" s="5"/>
    </row>
    <row r="307" spans="1:5" ht="18.75">
      <c r="A307" s="36"/>
      <c r="B307" s="36"/>
      <c r="C307" s="5"/>
      <c r="D307" s="5"/>
      <c r="E307" s="5"/>
    </row>
    <row r="308" spans="1:5">
      <c r="A308" s="25"/>
      <c r="B308" s="25"/>
      <c r="C308" s="5"/>
      <c r="D308" s="5"/>
      <c r="E308" s="5"/>
    </row>
    <row r="309" spans="1:5">
      <c r="A309" s="25"/>
      <c r="B309" s="37"/>
      <c r="C309" s="5"/>
      <c r="D309" s="5"/>
      <c r="E309" s="5"/>
    </row>
    <row r="310" spans="1:5">
      <c r="A310" s="5"/>
      <c r="B310" s="5"/>
      <c r="C310" s="5"/>
      <c r="D310" s="5"/>
      <c r="E310" s="5"/>
    </row>
    <row r="311" spans="1:5">
      <c r="A311" s="2"/>
      <c r="B311" s="7"/>
      <c r="C311" s="7"/>
      <c r="D311" s="7"/>
      <c r="E311" s="7"/>
    </row>
    <row r="312" spans="1:5">
      <c r="A312" s="25"/>
      <c r="B312" s="25"/>
      <c r="C312" s="25"/>
      <c r="D312" s="5"/>
      <c r="E312" s="5"/>
    </row>
    <row r="313" spans="1:5">
      <c r="A313" s="38"/>
      <c r="B313" s="25"/>
      <c r="C313" s="25"/>
      <c r="D313" s="51"/>
      <c r="E313" s="51"/>
    </row>
    <row r="314" spans="1:5">
      <c r="A314" s="38"/>
      <c r="B314" s="25"/>
      <c r="C314" s="25"/>
      <c r="D314" s="51"/>
      <c r="E314" s="51"/>
    </row>
    <row r="315" spans="1:5">
      <c r="A315" s="38"/>
      <c r="B315" s="38"/>
      <c r="C315" s="38"/>
      <c r="D315" s="51"/>
      <c r="E315" s="51"/>
    </row>
    <row r="316" spans="1:5">
      <c r="A316" s="38"/>
      <c r="B316" s="38"/>
      <c r="C316" s="38"/>
      <c r="D316" s="51"/>
      <c r="E316" s="51"/>
    </row>
    <row r="317" spans="1:5">
      <c r="A317" s="38"/>
      <c r="B317" s="2"/>
      <c r="C317" s="2"/>
      <c r="D317" s="51"/>
      <c r="E317" s="51"/>
    </row>
    <row r="318" spans="1:5">
      <c r="A318" s="38"/>
      <c r="B318" s="2"/>
      <c r="C318" s="2"/>
      <c r="D318" s="51"/>
      <c r="E318" s="51"/>
    </row>
    <row r="319" spans="1:5">
      <c r="A319" s="25"/>
      <c r="B319" s="25"/>
      <c r="C319" s="25"/>
      <c r="D319" s="51"/>
      <c r="E319" s="51"/>
    </row>
    <row r="320" spans="1:5">
      <c r="A320" s="38"/>
      <c r="B320" s="25"/>
      <c r="C320" s="25"/>
      <c r="D320" s="51"/>
      <c r="E320" s="51"/>
    </row>
    <row r="321" spans="1:5">
      <c r="A321" s="38"/>
      <c r="B321" s="25"/>
      <c r="C321" s="25"/>
      <c r="D321" s="51"/>
      <c r="E321" s="51"/>
    </row>
    <row r="322" spans="1:5">
      <c r="A322" s="38"/>
      <c r="B322" s="25"/>
      <c r="C322" s="25"/>
      <c r="D322" s="51"/>
      <c r="E322" s="51"/>
    </row>
    <row r="323" spans="1:5">
      <c r="A323" s="38"/>
      <c r="B323" s="25"/>
      <c r="C323" s="25"/>
      <c r="D323" s="51"/>
      <c r="E323" s="51"/>
    </row>
    <row r="324" spans="1:5">
      <c r="A324" s="38"/>
      <c r="B324" s="25"/>
      <c r="C324" s="25"/>
      <c r="D324" s="51"/>
      <c r="E324" s="51"/>
    </row>
    <row r="325" spans="1:5">
      <c r="A325" s="38"/>
      <c r="B325" s="25"/>
      <c r="C325" s="25"/>
      <c r="D325" s="51"/>
      <c r="E325" s="51"/>
    </row>
    <row r="326" spans="1:5">
      <c r="A326" s="38"/>
      <c r="B326" s="25"/>
      <c r="C326" s="25"/>
      <c r="D326" s="51"/>
      <c r="E326" s="51"/>
    </row>
    <row r="327" spans="1:5">
      <c r="A327" s="38"/>
      <c r="B327" s="25"/>
      <c r="C327" s="25"/>
      <c r="D327" s="51"/>
      <c r="E327" s="51"/>
    </row>
    <row r="328" spans="1:5">
      <c r="A328" s="38"/>
      <c r="B328" s="25"/>
      <c r="C328" s="25"/>
      <c r="D328" s="51"/>
      <c r="E328" s="51"/>
    </row>
    <row r="329" spans="1:5">
      <c r="A329" s="38"/>
      <c r="B329" s="25"/>
      <c r="C329" s="25"/>
      <c r="D329" s="51"/>
      <c r="E329" s="51"/>
    </row>
    <row r="330" spans="1:5">
      <c r="A330" s="38"/>
      <c r="B330" s="38"/>
      <c r="C330" s="38"/>
      <c r="D330" s="51"/>
      <c r="E330" s="51"/>
    </row>
    <row r="331" spans="1:5">
      <c r="A331" s="38"/>
      <c r="B331" s="38"/>
      <c r="C331" s="38"/>
      <c r="D331" s="51"/>
      <c r="E331" s="51"/>
    </row>
    <row r="332" spans="1:5">
      <c r="A332" s="25"/>
      <c r="B332" s="25"/>
      <c r="C332" s="25"/>
      <c r="D332" s="51"/>
      <c r="E332" s="51"/>
    </row>
    <row r="333" spans="1:5">
      <c r="A333" s="5"/>
      <c r="B333" s="25"/>
      <c r="C333" s="25"/>
      <c r="D333" s="51"/>
      <c r="E333" s="51"/>
    </row>
    <row r="334" spans="1:5">
      <c r="A334" s="38"/>
      <c r="B334" s="38"/>
      <c r="C334" s="38"/>
      <c r="D334" s="51"/>
      <c r="E334" s="51"/>
    </row>
    <row r="335" spans="1:5">
      <c r="A335" s="25"/>
      <c r="B335" s="25"/>
      <c r="C335" s="25"/>
      <c r="D335" s="51"/>
      <c r="E335" s="51"/>
    </row>
    <row r="336" spans="1:5">
      <c r="A336" s="38"/>
      <c r="B336" s="40"/>
      <c r="C336" s="40"/>
      <c r="D336" s="51"/>
      <c r="E336" s="51"/>
    </row>
    <row r="337" spans="1:5">
      <c r="A337" s="25"/>
      <c r="B337" s="25"/>
      <c r="C337" s="25"/>
      <c r="D337" s="51"/>
      <c r="E337" s="51"/>
    </row>
    <row r="338" spans="1:5">
      <c r="A338" s="25"/>
      <c r="B338" s="25"/>
      <c r="C338" s="25"/>
      <c r="D338" s="51"/>
      <c r="E338" s="51"/>
    </row>
    <row r="339" spans="1:5">
      <c r="A339" s="25"/>
      <c r="B339" s="25"/>
      <c r="C339" s="25"/>
      <c r="D339" s="51"/>
      <c r="E339" s="51"/>
    </row>
    <row r="340" spans="1:5">
      <c r="A340" s="25"/>
      <c r="B340" s="37"/>
      <c r="C340" s="37"/>
      <c r="D340" s="51"/>
      <c r="E340" s="51"/>
    </row>
    <row r="341" spans="1:5">
      <c r="A341" s="25"/>
      <c r="B341" s="37"/>
      <c r="C341" s="37"/>
      <c r="D341" s="51"/>
      <c r="E341" s="51"/>
    </row>
    <row r="342" spans="1:5">
      <c r="A342" s="25"/>
      <c r="B342" s="37"/>
      <c r="C342" s="37"/>
      <c r="D342" s="51"/>
      <c r="E342" s="51"/>
    </row>
    <row r="343" spans="1:5">
      <c r="A343" s="25"/>
      <c r="B343" s="37"/>
      <c r="C343" s="37"/>
      <c r="D343" s="51"/>
      <c r="E343" s="51"/>
    </row>
    <row r="344" spans="1:5">
      <c r="A344" s="25"/>
      <c r="B344" s="37"/>
      <c r="C344" s="37"/>
      <c r="D344" s="51"/>
      <c r="E344" s="51"/>
    </row>
    <row r="345" spans="1:5">
      <c r="A345" s="5"/>
      <c r="B345" s="37"/>
      <c r="C345" s="37"/>
      <c r="D345" s="51"/>
      <c r="E345" s="51"/>
    </row>
    <row r="346" spans="1:5">
      <c r="A346" s="5"/>
      <c r="B346" s="51"/>
      <c r="C346" s="37"/>
      <c r="D346" s="51"/>
      <c r="E346" s="51"/>
    </row>
    <row r="347" spans="1:5">
      <c r="A347" s="5"/>
      <c r="B347" s="37"/>
      <c r="C347" s="37"/>
      <c r="D347" s="51"/>
      <c r="E347" s="51"/>
    </row>
    <row r="348" spans="1:5">
      <c r="A348" s="5"/>
      <c r="B348" s="37"/>
      <c r="C348" s="37"/>
      <c r="D348" s="51"/>
      <c r="E348" s="51"/>
    </row>
    <row r="349" spans="1:5">
      <c r="A349" s="5"/>
      <c r="B349" s="37"/>
      <c r="C349" s="37"/>
      <c r="D349" s="51"/>
      <c r="E349" s="51"/>
    </row>
    <row r="350" spans="1:5">
      <c r="A350" s="5"/>
      <c r="B350" s="37"/>
      <c r="C350" s="37"/>
      <c r="D350" s="51"/>
      <c r="E350" s="51"/>
    </row>
    <row r="351" spans="1:5">
      <c r="A351" s="25"/>
      <c r="B351" s="37"/>
      <c r="C351" s="37"/>
      <c r="D351" s="51"/>
      <c r="E351" s="51"/>
    </row>
    <row r="352" spans="1:5">
      <c r="A352" s="5"/>
      <c r="B352" s="37"/>
      <c r="C352" s="37"/>
      <c r="D352" s="51"/>
      <c r="E352" s="51"/>
    </row>
    <row r="353" spans="1:5">
      <c r="A353" s="5"/>
      <c r="B353" s="37"/>
      <c r="C353" s="37"/>
      <c r="D353" s="51"/>
      <c r="E353" s="51"/>
    </row>
    <row r="354" spans="1:5">
      <c r="A354" s="25"/>
      <c r="B354" s="37"/>
      <c r="C354" s="37"/>
      <c r="D354" s="51"/>
      <c r="E354" s="51"/>
    </row>
    <row r="355" spans="1:5">
      <c r="A355" s="25"/>
      <c r="B355" s="37"/>
      <c r="C355" s="37"/>
      <c r="D355" s="51"/>
      <c r="E355" s="51"/>
    </row>
    <row r="356" spans="1:5">
      <c r="A356" s="5"/>
      <c r="B356" s="37"/>
      <c r="C356" s="37"/>
      <c r="D356" s="51"/>
      <c r="E356" s="51"/>
    </row>
    <row r="357" spans="1:5">
      <c r="A357" s="5"/>
      <c r="B357" s="37"/>
      <c r="C357" s="37"/>
      <c r="D357" s="51"/>
      <c r="E357" s="51"/>
    </row>
    <row r="358" spans="1:5">
      <c r="A358" s="5"/>
      <c r="B358" s="37"/>
      <c r="C358" s="37"/>
      <c r="D358" s="51"/>
      <c r="E358" s="51"/>
    </row>
    <row r="359" spans="1:5">
      <c r="A359" s="5"/>
      <c r="B359" s="37"/>
      <c r="C359" s="37"/>
      <c r="D359" s="51"/>
      <c r="E359" s="51"/>
    </row>
    <row r="360" spans="1:5">
      <c r="A360" s="5"/>
      <c r="B360" s="37"/>
      <c r="C360" s="37"/>
      <c r="D360" s="51"/>
      <c r="E360" s="51"/>
    </row>
    <row r="361" spans="1:5">
      <c r="A361" s="5"/>
      <c r="B361" s="37"/>
      <c r="C361" s="37"/>
      <c r="D361" s="51"/>
      <c r="E361" s="51"/>
    </row>
    <row r="362" spans="1:5">
      <c r="A362" s="5"/>
      <c r="B362" s="37"/>
      <c r="C362" s="37"/>
      <c r="D362" s="51"/>
      <c r="E362" s="51"/>
    </row>
    <row r="363" spans="1:5">
      <c r="A363" s="5"/>
      <c r="B363" s="37"/>
      <c r="C363" s="37"/>
      <c r="D363" s="51"/>
      <c r="E363" s="51"/>
    </row>
    <row r="364" spans="1:5">
      <c r="A364" s="25"/>
      <c r="B364" s="37"/>
      <c r="C364" s="37"/>
      <c r="D364" s="51"/>
      <c r="E364" s="51"/>
    </row>
    <row r="365" spans="1:5">
      <c r="A365" s="25"/>
      <c r="B365" s="37"/>
      <c r="C365" s="37"/>
      <c r="D365" s="51"/>
      <c r="E365" s="51"/>
    </row>
    <row r="366" spans="1:5">
      <c r="A366" s="25"/>
      <c r="B366" s="37"/>
      <c r="C366" s="37"/>
      <c r="D366" s="51"/>
      <c r="E366" s="51"/>
    </row>
    <row r="367" spans="1:5">
      <c r="A367" s="25"/>
      <c r="B367" s="37"/>
      <c r="C367" s="37"/>
      <c r="D367" s="51"/>
      <c r="E367" s="51"/>
    </row>
    <row r="368" spans="1:5">
      <c r="A368" s="25"/>
      <c r="B368" s="37"/>
      <c r="C368" s="37"/>
      <c r="D368" s="52"/>
      <c r="E368" s="52"/>
    </row>
    <row r="369" spans="1:5">
      <c r="A369" s="5"/>
      <c r="B369" s="5"/>
      <c r="C369" s="5"/>
      <c r="D369" s="5"/>
      <c r="E369" s="5"/>
    </row>
    <row r="370" spans="1:5" ht="18.75">
      <c r="A370" s="35"/>
      <c r="B370" s="5"/>
      <c r="C370" s="5"/>
      <c r="D370" s="5"/>
      <c r="E370" s="5"/>
    </row>
    <row r="371" spans="1:5">
      <c r="A371" s="25"/>
      <c r="B371" s="5"/>
      <c r="C371" s="5"/>
      <c r="D371" s="5"/>
      <c r="E371" s="5"/>
    </row>
    <row r="372" spans="1:5">
      <c r="A372" s="5"/>
      <c r="B372" s="5"/>
      <c r="C372" s="5"/>
      <c r="D372" s="5"/>
      <c r="E372" s="5"/>
    </row>
    <row r="373" spans="1:5">
      <c r="A373" s="5"/>
      <c r="B373" s="5"/>
      <c r="C373" s="5"/>
      <c r="D373" s="5"/>
      <c r="E373" s="5"/>
    </row>
    <row r="374" spans="1:5">
      <c r="A374" s="2"/>
      <c r="B374" s="7"/>
      <c r="C374" s="7"/>
      <c r="D374" s="7"/>
      <c r="E374" s="7"/>
    </row>
    <row r="375" spans="1:5">
      <c r="A375" s="5"/>
      <c r="B375" s="5"/>
      <c r="C375" s="5"/>
      <c r="D375" s="5"/>
      <c r="E375" s="5"/>
    </row>
    <row r="376" spans="1:5">
      <c r="A376" s="25"/>
      <c r="B376" s="5"/>
      <c r="C376" s="5"/>
      <c r="D376" s="5"/>
      <c r="E376" s="5"/>
    </row>
    <row r="377" spans="1:5">
      <c r="A377" s="5"/>
      <c r="B377" s="5"/>
      <c r="C377" s="5"/>
      <c r="D377" s="5"/>
      <c r="E377" s="5"/>
    </row>
    <row r="378" spans="1:5">
      <c r="A378" s="5"/>
      <c r="B378" s="5"/>
      <c r="C378" s="5"/>
      <c r="D378" s="5"/>
      <c r="E378" s="5"/>
    </row>
    <row r="379" spans="1:5">
      <c r="A379" s="5"/>
      <c r="B379" s="5"/>
      <c r="C379" s="5"/>
      <c r="D379" s="5"/>
      <c r="E379" s="5"/>
    </row>
    <row r="380" spans="1:5">
      <c r="A380" s="5"/>
      <c r="B380" s="5"/>
      <c r="C380" s="5"/>
      <c r="D380" s="5"/>
      <c r="E380" s="5"/>
    </row>
    <row r="381" spans="1:5">
      <c r="A381" s="48"/>
      <c r="B381" s="5"/>
      <c r="C381" s="5"/>
      <c r="D381" s="5"/>
      <c r="E381" s="5"/>
    </row>
    <row r="382" spans="1:5">
      <c r="A382" s="48"/>
      <c r="B382" s="5"/>
      <c r="C382" s="5"/>
      <c r="D382" s="5"/>
      <c r="E382" s="5"/>
    </row>
    <row r="383" spans="1:5">
      <c r="A383" s="25"/>
      <c r="B383" s="5"/>
      <c r="C383" s="5"/>
      <c r="D383" s="5"/>
      <c r="E383" s="5"/>
    </row>
    <row r="384" spans="1:5">
      <c r="A384" s="5"/>
      <c r="B384" s="5"/>
      <c r="C384" s="52"/>
      <c r="D384" s="52"/>
      <c r="E384" s="52"/>
    </row>
    <row r="385" spans="1:5">
      <c r="A385" s="5"/>
      <c r="B385" s="5"/>
      <c r="C385" s="5"/>
      <c r="D385" s="5"/>
      <c r="E385" s="5"/>
    </row>
    <row r="386" spans="1:5">
      <c r="A386" s="25"/>
      <c r="B386" s="5"/>
      <c r="C386" s="5"/>
      <c r="D386" s="5"/>
      <c r="E386" s="5"/>
    </row>
    <row r="387" spans="1:5">
      <c r="A387" s="5"/>
      <c r="B387" s="53"/>
      <c r="C387" s="5"/>
      <c r="D387" s="5"/>
      <c r="E387" s="5"/>
    </row>
    <row r="388" spans="1:5">
      <c r="A388" s="25"/>
      <c r="B388" s="5"/>
      <c r="C388" s="5"/>
      <c r="D388" s="5"/>
      <c r="E388" s="5"/>
    </row>
    <row r="389" spans="1:5">
      <c r="A389" s="5"/>
      <c r="B389" s="5"/>
      <c r="C389" s="5"/>
      <c r="D389" s="5"/>
      <c r="E389" s="5"/>
    </row>
    <row r="390" spans="1:5">
      <c r="A390" s="5"/>
      <c r="B390" s="5"/>
      <c r="C390" s="5"/>
      <c r="D390" s="5"/>
      <c r="E390" s="5"/>
    </row>
    <row r="391" spans="1:5" s="56" customFormat="1" ht="18.75">
      <c r="A391" s="54"/>
      <c r="B391" s="55"/>
      <c r="C391" s="55"/>
      <c r="D391" s="55"/>
      <c r="E391" s="55"/>
    </row>
    <row r="392" spans="1:5" s="56" customFormat="1">
      <c r="A392" s="55"/>
      <c r="B392" s="55"/>
      <c r="C392" s="55"/>
      <c r="D392" s="55"/>
      <c r="E392" s="57"/>
    </row>
    <row r="393" spans="1:5" s="56" customFormat="1">
      <c r="A393" s="55"/>
      <c r="B393" s="58"/>
      <c r="C393" s="58"/>
      <c r="D393" s="58"/>
      <c r="E393" s="59"/>
    </row>
    <row r="394" spans="1:5" s="56" customFormat="1">
      <c r="A394" s="55"/>
      <c r="B394" s="41"/>
      <c r="C394" s="41"/>
      <c r="D394" s="41"/>
      <c r="E394" s="41"/>
    </row>
    <row r="395" spans="1:5" s="56" customFormat="1">
      <c r="A395" s="60"/>
      <c r="B395" s="57"/>
      <c r="C395" s="57"/>
      <c r="D395" s="57"/>
      <c r="E395" s="57"/>
    </row>
    <row r="396" spans="1:5" s="56" customFormat="1">
      <c r="A396" s="31"/>
      <c r="B396" s="55"/>
      <c r="C396" s="55"/>
      <c r="D396" s="55"/>
      <c r="E396" s="55"/>
    </row>
    <row r="397" spans="1:5" s="56" customFormat="1">
      <c r="A397" s="30"/>
      <c r="B397" s="55"/>
      <c r="C397" s="61"/>
      <c r="D397" s="61"/>
      <c r="E397" s="61"/>
    </row>
    <row r="398" spans="1:5" s="56" customFormat="1">
      <c r="A398" s="30"/>
      <c r="B398" s="62"/>
      <c r="C398" s="61"/>
      <c r="D398" s="61"/>
      <c r="E398" s="61"/>
    </row>
    <row r="399" spans="1:5" s="56" customFormat="1">
      <c r="A399" s="30"/>
      <c r="B399" s="63"/>
      <c r="C399" s="61"/>
      <c r="D399" s="61"/>
      <c r="E399" s="61"/>
    </row>
    <row r="400" spans="1:5" s="56" customFormat="1">
      <c r="A400" s="29"/>
      <c r="B400" s="60"/>
      <c r="C400" s="61"/>
      <c r="D400" s="61"/>
      <c r="E400" s="61"/>
    </row>
    <row r="401" spans="1:5" s="56" customFormat="1">
      <c r="A401" s="28"/>
      <c r="C401" s="61"/>
      <c r="D401" s="61"/>
      <c r="E401" s="61"/>
    </row>
    <row r="402" spans="1:5" s="56" customFormat="1">
      <c r="A402" s="31"/>
      <c r="B402" s="55"/>
      <c r="C402" s="61"/>
      <c r="D402" s="61"/>
      <c r="E402" s="61"/>
    </row>
    <row r="403" spans="1:5" s="56" customFormat="1">
      <c r="A403" s="64"/>
      <c r="B403" s="65"/>
      <c r="C403" s="61"/>
      <c r="D403" s="61"/>
      <c r="E403" s="61"/>
    </row>
    <row r="404" spans="1:5" s="56" customFormat="1">
      <c r="A404" s="64"/>
      <c r="B404" s="65"/>
      <c r="C404" s="61"/>
      <c r="D404" s="61"/>
      <c r="E404" s="61"/>
    </row>
    <row r="405" spans="1:5" s="56" customFormat="1">
      <c r="A405" s="64"/>
      <c r="B405" s="65"/>
      <c r="C405" s="61"/>
      <c r="D405" s="61"/>
      <c r="E405" s="61"/>
    </row>
    <row r="406" spans="1:5" s="56" customFormat="1">
      <c r="A406" s="64"/>
      <c r="B406" s="65"/>
      <c r="C406" s="61"/>
      <c r="D406" s="61"/>
      <c r="E406" s="61"/>
    </row>
    <row r="407" spans="1:5" s="56" customFormat="1">
      <c r="A407" s="64"/>
      <c r="B407" s="65"/>
      <c r="C407" s="61"/>
      <c r="D407" s="61"/>
      <c r="E407" s="61"/>
    </row>
    <row r="408" spans="1:5" s="56" customFormat="1">
      <c r="A408" s="34"/>
      <c r="B408" s="65"/>
      <c r="C408" s="61"/>
      <c r="D408" s="61"/>
      <c r="E408" s="61"/>
    </row>
    <row r="409" spans="1:5" s="56" customFormat="1">
      <c r="A409" s="64"/>
      <c r="B409" s="65"/>
      <c r="C409" s="61"/>
      <c r="D409" s="61"/>
      <c r="E409" s="61"/>
    </row>
    <row r="410" spans="1:5" s="56" customFormat="1">
      <c r="A410" s="64"/>
      <c r="B410" s="65"/>
      <c r="C410" s="61"/>
      <c r="D410" s="61"/>
      <c r="E410" s="61"/>
    </row>
    <row r="411" spans="1:5" s="56" customFormat="1">
      <c r="A411" s="64"/>
      <c r="B411" s="65"/>
      <c r="C411" s="61"/>
      <c r="D411" s="61"/>
      <c r="E411" s="61"/>
    </row>
    <row r="412" spans="1:5" s="56" customFormat="1">
      <c r="A412" s="64"/>
      <c r="B412" s="65"/>
      <c r="C412" s="61"/>
      <c r="D412" s="61"/>
      <c r="E412" s="61"/>
    </row>
    <row r="413" spans="1:5" s="56" customFormat="1">
      <c r="A413" s="64"/>
      <c r="B413" s="66"/>
      <c r="C413" s="61"/>
      <c r="D413" s="61"/>
      <c r="E413" s="61"/>
    </row>
    <row r="414" spans="1:5" s="56" customFormat="1">
      <c r="A414" s="31"/>
      <c r="B414" s="65"/>
      <c r="C414" s="61"/>
      <c r="D414" s="61"/>
      <c r="E414" s="61"/>
    </row>
    <row r="415" spans="1:5" s="56" customFormat="1">
      <c r="A415" s="31"/>
      <c r="B415" s="65"/>
      <c r="C415" s="61"/>
      <c r="D415" s="61"/>
      <c r="E415" s="61"/>
    </row>
    <row r="416" spans="1:5" s="56" customFormat="1">
      <c r="A416" s="31"/>
      <c r="B416" s="65"/>
      <c r="C416" s="61"/>
      <c r="D416" s="61"/>
      <c r="E416" s="61"/>
    </row>
    <row r="417" spans="1:5" s="56" customFormat="1">
      <c r="A417" s="31"/>
      <c r="B417" s="65"/>
      <c r="C417" s="61"/>
      <c r="D417" s="61"/>
      <c r="E417" s="61"/>
    </row>
    <row r="418" spans="1:5" s="56" customFormat="1">
      <c r="A418" s="30"/>
      <c r="B418" s="65"/>
      <c r="C418" s="61"/>
      <c r="D418" s="61"/>
      <c r="E418" s="61"/>
    </row>
    <row r="419" spans="1:5" s="56" customFormat="1">
      <c r="A419" s="30"/>
      <c r="B419" s="65"/>
      <c r="C419" s="61"/>
      <c r="D419" s="61"/>
      <c r="E419" s="61"/>
    </row>
    <row r="420" spans="1:5" s="56" customFormat="1">
      <c r="A420" s="31"/>
      <c r="B420" s="65"/>
      <c r="C420" s="61"/>
      <c r="D420" s="61"/>
      <c r="E420" s="61"/>
    </row>
    <row r="421" spans="1:5" s="56" customFormat="1">
      <c r="A421" s="33"/>
      <c r="B421" s="65"/>
      <c r="C421" s="67"/>
      <c r="D421" s="67"/>
      <c r="E421" s="67"/>
    </row>
    <row r="422" spans="1:5" s="56" customFormat="1">
      <c r="A422" s="30"/>
      <c r="B422" s="68"/>
      <c r="C422" s="61"/>
      <c r="D422" s="61"/>
      <c r="E422" s="61"/>
    </row>
    <row r="423" spans="1:5" s="56" customFormat="1" ht="13.9" customHeight="1">
      <c r="A423" s="29"/>
      <c r="B423" s="68"/>
      <c r="C423" s="61"/>
      <c r="D423" s="61"/>
      <c r="E423" s="61"/>
    </row>
    <row r="424" spans="1:5" s="71" customFormat="1">
      <c r="A424" s="69"/>
      <c r="B424" s="70"/>
      <c r="C424" s="61"/>
      <c r="D424" s="61"/>
      <c r="E424" s="61"/>
    </row>
    <row r="425" spans="1:5" s="56" customFormat="1">
      <c r="A425" s="29"/>
      <c r="B425" s="62"/>
      <c r="C425" s="61"/>
      <c r="D425" s="61"/>
      <c r="E425" s="61"/>
    </row>
    <row r="426" spans="1:5" s="56" customFormat="1">
      <c r="A426" s="30"/>
      <c r="B426" s="62"/>
      <c r="C426" s="61"/>
      <c r="D426" s="61"/>
      <c r="E426" s="61"/>
    </row>
    <row r="427" spans="1:5" s="56" customFormat="1">
      <c r="A427" s="30"/>
      <c r="B427" s="72"/>
      <c r="C427" s="61"/>
      <c r="D427" s="61"/>
      <c r="E427" s="61"/>
    </row>
    <row r="428" spans="1:5" s="56" customFormat="1">
      <c r="A428" s="30"/>
      <c r="B428" s="72"/>
      <c r="C428" s="61"/>
      <c r="D428" s="61"/>
      <c r="E428" s="61"/>
    </row>
    <row r="429" spans="1:5" s="56" customFormat="1">
      <c r="A429" s="30"/>
      <c r="B429" s="72"/>
      <c r="C429" s="61"/>
      <c r="D429" s="61"/>
      <c r="E429" s="61"/>
    </row>
    <row r="430" spans="1:5" s="56" customFormat="1">
      <c r="A430" s="31"/>
      <c r="C430" s="61"/>
      <c r="D430" s="61"/>
      <c r="E430" s="61"/>
    </row>
    <row r="431" spans="1:5" s="71" customFormat="1">
      <c r="A431" s="73"/>
      <c r="B431" s="74"/>
      <c r="C431" s="61"/>
      <c r="D431" s="61"/>
      <c r="E431" s="61"/>
    </row>
    <row r="432" spans="1:5" s="56" customFormat="1">
      <c r="A432" s="30"/>
      <c r="B432" s="55"/>
      <c r="C432" s="61"/>
      <c r="D432" s="61"/>
      <c r="E432" s="61"/>
    </row>
    <row r="433" spans="1:5" s="56" customFormat="1">
      <c r="A433" s="33"/>
      <c r="B433" s="55"/>
      <c r="C433" s="61"/>
      <c r="D433" s="61"/>
      <c r="E433" s="61"/>
    </row>
    <row r="434" spans="1:5" s="56" customFormat="1">
      <c r="A434" s="33"/>
      <c r="B434" s="55"/>
      <c r="C434" s="61"/>
      <c r="D434" s="61"/>
      <c r="E434" s="61"/>
    </row>
    <row r="435" spans="1:5" s="56" customFormat="1">
      <c r="A435" s="33"/>
      <c r="B435" s="55"/>
      <c r="C435" s="61"/>
      <c r="D435" s="61"/>
      <c r="E435" s="61"/>
    </row>
    <row r="436" spans="1:5" s="56" customFormat="1">
      <c r="A436" s="30"/>
      <c r="B436" s="55"/>
      <c r="C436" s="61"/>
      <c r="D436" s="61"/>
      <c r="E436" s="61"/>
    </row>
    <row r="437" spans="1:5" s="71" customFormat="1">
      <c r="A437" s="69"/>
      <c r="B437" s="74"/>
      <c r="C437" s="61"/>
      <c r="D437" s="61"/>
      <c r="E437" s="61"/>
    </row>
    <row r="438" spans="1:5" s="56" customFormat="1">
      <c r="A438" s="30"/>
      <c r="B438" s="75"/>
      <c r="C438" s="61"/>
      <c r="D438" s="61"/>
      <c r="E438" s="61"/>
    </row>
    <row r="439" spans="1:5" s="56" customFormat="1">
      <c r="A439" s="33"/>
      <c r="B439" s="75"/>
      <c r="C439" s="61"/>
      <c r="D439" s="61"/>
      <c r="E439" s="61"/>
    </row>
    <row r="440" spans="1:5" s="56" customFormat="1">
      <c r="A440" s="29"/>
      <c r="B440" s="68"/>
      <c r="C440" s="61"/>
      <c r="D440" s="61"/>
      <c r="E440" s="61"/>
    </row>
    <row r="441" spans="1:5" s="71" customFormat="1">
      <c r="A441" s="73"/>
      <c r="B441" s="74"/>
      <c r="C441" s="61"/>
      <c r="D441" s="61"/>
      <c r="E441" s="61"/>
    </row>
    <row r="442" spans="1:5" s="56" customFormat="1">
      <c r="A442" s="31"/>
      <c r="B442" s="55"/>
      <c r="C442" s="61"/>
      <c r="D442" s="61"/>
      <c r="E442" s="61"/>
    </row>
    <row r="443" spans="1:5" s="71" customFormat="1">
      <c r="A443" s="73"/>
      <c r="B443" s="74"/>
      <c r="C443" s="61"/>
      <c r="D443" s="61"/>
      <c r="E443" s="61"/>
    </row>
    <row r="444" spans="1:5" s="56" customFormat="1">
      <c r="A444" s="31"/>
      <c r="B444" s="68"/>
      <c r="C444" s="61"/>
      <c r="D444" s="61"/>
      <c r="E444" s="61"/>
    </row>
    <row r="445" spans="1:5" s="56" customFormat="1">
      <c r="A445" s="31"/>
      <c r="B445" s="68"/>
      <c r="C445" s="61"/>
      <c r="D445" s="61"/>
      <c r="E445" s="61"/>
    </row>
    <row r="446" spans="1:5" s="56" customFormat="1">
      <c r="A446" s="31"/>
      <c r="B446" s="68"/>
      <c r="C446" s="61"/>
      <c r="D446" s="61"/>
      <c r="E446" s="61"/>
    </row>
    <row r="447" spans="1:5">
      <c r="A447" s="5"/>
      <c r="B447" s="5"/>
      <c r="C447" s="5"/>
      <c r="D447" s="5"/>
      <c r="E447" s="5"/>
    </row>
    <row r="448" spans="1:5">
      <c r="A448" s="5"/>
      <c r="B448" s="5"/>
      <c r="C448" s="5"/>
      <c r="D448" s="5"/>
      <c r="E448" s="5"/>
    </row>
    <row r="449" spans="1:5">
      <c r="A449" s="5"/>
      <c r="B449" s="5"/>
      <c r="C449" s="5"/>
      <c r="D449" s="5"/>
      <c r="E449" s="5"/>
    </row>
    <row r="450" spans="1:5" ht="18.75">
      <c r="A450" s="36"/>
      <c r="B450" s="5"/>
      <c r="C450" s="5"/>
      <c r="D450" s="5"/>
      <c r="E450" s="5"/>
    </row>
    <row r="451" spans="1:5">
      <c r="A451" s="25"/>
      <c r="B451" s="5"/>
      <c r="C451" s="5"/>
      <c r="D451" s="5"/>
      <c r="E451" s="5"/>
    </row>
    <row r="452" spans="1:5">
      <c r="A452" s="76"/>
      <c r="B452" s="5"/>
      <c r="C452" s="5"/>
      <c r="D452" s="46"/>
      <c r="E452" s="46"/>
    </row>
    <row r="453" spans="1:5">
      <c r="A453" s="5"/>
      <c r="B453" s="5"/>
      <c r="C453" s="5"/>
      <c r="D453" s="5"/>
      <c r="E453" s="5"/>
    </row>
    <row r="454" spans="1:5">
      <c r="A454" s="2"/>
      <c r="B454" s="2"/>
      <c r="C454" s="7"/>
      <c r="D454" s="7"/>
      <c r="E454" s="7"/>
    </row>
    <row r="455" spans="1:5">
      <c r="A455" s="25"/>
      <c r="B455" s="5"/>
      <c r="C455" s="5"/>
      <c r="D455" s="5"/>
      <c r="E455" s="5"/>
    </row>
    <row r="456" spans="1:5">
      <c r="A456" s="38"/>
      <c r="B456" s="5"/>
      <c r="C456" s="5"/>
      <c r="D456" s="39"/>
      <c r="E456" s="39"/>
    </row>
    <row r="457" spans="1:5">
      <c r="A457" s="38"/>
      <c r="B457" s="5"/>
      <c r="C457" s="5"/>
      <c r="D457" s="39"/>
      <c r="E457" s="39"/>
    </row>
    <row r="458" spans="1:5">
      <c r="A458" s="77"/>
      <c r="B458" s="5"/>
      <c r="C458" s="5"/>
      <c r="D458" s="39"/>
      <c r="E458" s="39"/>
    </row>
    <row r="459" spans="1:5">
      <c r="A459" s="38"/>
      <c r="B459" s="5"/>
      <c r="C459" s="5"/>
      <c r="D459" s="39"/>
      <c r="E459" s="39"/>
    </row>
    <row r="460" spans="1:5">
      <c r="A460" s="5"/>
      <c r="B460" s="5"/>
      <c r="C460" s="5"/>
      <c r="D460" s="39"/>
      <c r="E460" s="39"/>
    </row>
    <row r="461" spans="1:5">
      <c r="A461" s="25"/>
      <c r="B461" s="5"/>
      <c r="C461" s="5"/>
      <c r="D461" s="39"/>
      <c r="E461" s="39"/>
    </row>
    <row r="462" spans="1:5">
      <c r="A462" s="38"/>
      <c r="B462" s="5"/>
      <c r="C462" s="5"/>
      <c r="D462" s="39"/>
      <c r="E462" s="39"/>
    </row>
    <row r="463" spans="1:5">
      <c r="A463" s="38"/>
      <c r="B463" s="5"/>
      <c r="C463" s="5"/>
      <c r="D463" s="39"/>
      <c r="E463" s="39"/>
    </row>
    <row r="464" spans="1:5">
      <c r="A464" s="38"/>
      <c r="B464" s="5"/>
      <c r="C464" s="5"/>
      <c r="D464" s="39"/>
      <c r="E464" s="39"/>
    </row>
    <row r="465" spans="1:5">
      <c r="A465" s="38"/>
      <c r="B465" s="5"/>
      <c r="C465" s="5"/>
      <c r="D465" s="39"/>
      <c r="E465" s="39"/>
    </row>
    <row r="466" spans="1:5">
      <c r="A466" s="38"/>
      <c r="B466" s="5"/>
      <c r="C466" s="5"/>
      <c r="D466" s="39"/>
      <c r="E466" s="39"/>
    </row>
    <row r="467" spans="1:5">
      <c r="A467" s="38"/>
      <c r="B467" s="5"/>
      <c r="C467" s="5"/>
      <c r="D467" s="39"/>
      <c r="E467" s="39"/>
    </row>
    <row r="468" spans="1:5">
      <c r="A468" s="38"/>
      <c r="B468" s="5"/>
      <c r="C468" s="5"/>
      <c r="D468" s="39"/>
      <c r="E468" s="39"/>
    </row>
    <row r="469" spans="1:5">
      <c r="A469" s="38"/>
      <c r="B469" s="5"/>
      <c r="C469" s="5"/>
      <c r="D469" s="39"/>
      <c r="E469" s="39"/>
    </row>
    <row r="470" spans="1:5">
      <c r="A470" s="38"/>
      <c r="B470" s="5"/>
      <c r="C470" s="5"/>
      <c r="D470" s="39"/>
      <c r="E470" s="39"/>
    </row>
    <row r="471" spans="1:5">
      <c r="A471" s="38"/>
      <c r="B471" s="5"/>
      <c r="C471" s="5"/>
      <c r="D471" s="39"/>
      <c r="E471" s="39"/>
    </row>
    <row r="472" spans="1:5">
      <c r="A472" s="5"/>
      <c r="B472" s="5"/>
      <c r="C472" s="5"/>
      <c r="D472" s="39"/>
      <c r="E472" s="39"/>
    </row>
    <row r="473" spans="1:5">
      <c r="A473" s="5"/>
      <c r="B473" s="5"/>
      <c r="C473" s="5"/>
      <c r="D473" s="39"/>
      <c r="E473" s="39"/>
    </row>
    <row r="474" spans="1:5">
      <c r="A474" s="5"/>
      <c r="B474" s="5"/>
      <c r="C474" s="5"/>
      <c r="D474" s="39"/>
      <c r="E474" s="39"/>
    </row>
    <row r="475" spans="1:5">
      <c r="A475" s="38"/>
      <c r="B475" s="5"/>
      <c r="C475" s="5"/>
      <c r="D475" s="39"/>
      <c r="E475" s="39"/>
    </row>
    <row r="476" spans="1:5">
      <c r="A476" s="5"/>
      <c r="B476" s="5"/>
      <c r="C476" s="5"/>
      <c r="D476" s="39"/>
      <c r="E476" s="39"/>
    </row>
    <row r="477" spans="1:5">
      <c r="A477" s="5"/>
      <c r="B477" s="5"/>
      <c r="C477" s="5"/>
      <c r="D477" s="39"/>
      <c r="E477" s="39"/>
    </row>
    <row r="478" spans="1:5">
      <c r="A478" s="25"/>
      <c r="B478" s="5"/>
      <c r="C478" s="5"/>
      <c r="D478" s="39"/>
      <c r="E478" s="39"/>
    </row>
    <row r="479" spans="1:5">
      <c r="A479" s="38"/>
      <c r="B479" s="5"/>
      <c r="C479" s="5"/>
      <c r="D479" s="39"/>
      <c r="E479" s="39"/>
    </row>
    <row r="480" spans="1:5">
      <c r="A480" s="25"/>
      <c r="B480" s="5"/>
      <c r="C480" s="5"/>
      <c r="D480" s="39"/>
      <c r="E480" s="39"/>
    </row>
    <row r="481" spans="1:5">
      <c r="A481" s="25"/>
      <c r="B481" s="5"/>
      <c r="C481" s="5"/>
      <c r="D481" s="39"/>
      <c r="E481" s="39"/>
    </row>
    <row r="482" spans="1:5">
      <c r="A482" s="25"/>
      <c r="B482" s="5"/>
      <c r="C482" s="5"/>
      <c r="D482" s="39"/>
      <c r="E482" s="39"/>
    </row>
    <row r="483" spans="1:5">
      <c r="A483" s="5"/>
      <c r="B483" s="5"/>
      <c r="C483" s="5"/>
      <c r="D483" s="39"/>
      <c r="E483" s="39"/>
    </row>
    <row r="484" spans="1:5">
      <c r="A484" s="5"/>
      <c r="B484" s="5"/>
      <c r="C484" s="5"/>
      <c r="D484" s="39"/>
      <c r="E484" s="39"/>
    </row>
    <row r="485" spans="1:5">
      <c r="A485" s="25"/>
      <c r="B485" s="5"/>
      <c r="C485" s="5"/>
      <c r="D485" s="39"/>
      <c r="E485" s="39"/>
    </row>
    <row r="486" spans="1:5">
      <c r="A486" s="25"/>
      <c r="B486" s="5"/>
      <c r="C486" s="5"/>
      <c r="D486" s="39"/>
      <c r="E486" s="39"/>
    </row>
    <row r="487" spans="1:5">
      <c r="A487" s="25"/>
      <c r="B487" s="5"/>
      <c r="C487" s="5"/>
      <c r="D487" s="39"/>
      <c r="E487" s="39"/>
    </row>
    <row r="488" spans="1:5">
      <c r="A488" s="25"/>
      <c r="B488" s="5"/>
      <c r="C488" s="5"/>
      <c r="D488" s="39"/>
      <c r="E488" s="39"/>
    </row>
    <row r="489" spans="1:5">
      <c r="A489" s="5"/>
      <c r="B489" s="5"/>
      <c r="C489" s="5"/>
      <c r="D489" s="5"/>
      <c r="E489" s="5"/>
    </row>
    <row r="490" spans="1:5">
      <c r="A490" s="5"/>
      <c r="B490" s="5"/>
      <c r="C490" s="5"/>
      <c r="D490" s="5"/>
      <c r="E490" s="5"/>
    </row>
    <row r="491" spans="1:5">
      <c r="A491" s="5"/>
      <c r="B491" s="5"/>
      <c r="C491" s="5"/>
      <c r="D491" s="5"/>
      <c r="E491" s="5"/>
    </row>
    <row r="492" spans="1:5">
      <c r="A492" s="5"/>
      <c r="B492" s="5"/>
      <c r="C492" s="5"/>
      <c r="D492" s="5"/>
      <c r="E492" s="5"/>
    </row>
    <row r="493" spans="1:5">
      <c r="A493" s="5"/>
      <c r="B493" s="5"/>
      <c r="C493" s="5"/>
      <c r="D493" s="5"/>
      <c r="E493" s="5"/>
    </row>
    <row r="494" spans="1:5">
      <c r="A494" s="5"/>
      <c r="B494" s="5"/>
      <c r="C494" s="5"/>
      <c r="D494" s="5"/>
      <c r="E494" s="5"/>
    </row>
    <row r="495" spans="1:5">
      <c r="A495" s="5"/>
      <c r="B495" s="5"/>
      <c r="C495" s="5"/>
      <c r="D495" s="5"/>
      <c r="E495" s="5"/>
    </row>
    <row r="496" spans="1:5">
      <c r="A496" s="5"/>
      <c r="B496" s="5"/>
      <c r="C496" s="5"/>
      <c r="D496" s="5"/>
      <c r="E496" s="5"/>
    </row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  <row r="685" s="5" customFormat="1"/>
    <row r="686" s="5" customFormat="1"/>
    <row r="687" s="5" customFormat="1"/>
    <row r="688" s="5" customFormat="1"/>
    <row r="689" s="5" customFormat="1"/>
    <row r="690" s="5" customFormat="1"/>
    <row r="691" s="5" customFormat="1"/>
    <row r="692" s="5" customFormat="1"/>
    <row r="693" s="5" customFormat="1"/>
    <row r="694" s="5" customFormat="1"/>
    <row r="695" s="5" customFormat="1"/>
    <row r="696" s="5" customFormat="1"/>
    <row r="697" s="5" customFormat="1"/>
    <row r="698" s="5" customFormat="1"/>
    <row r="699" s="5" customFormat="1"/>
    <row r="700" s="5" customFormat="1"/>
    <row r="701" s="5" customFormat="1"/>
    <row r="702" s="5" customFormat="1"/>
  </sheetData>
  <pageMargins left="0.65" right="0.35" top="0.75" bottom="0.5" header="0.25" footer="0.25"/>
  <pageSetup scale="72" orientation="landscape" r:id="rId1"/>
  <headerFooter alignWithMargins="0">
    <oddHeader>&amp;L&amp;12GENCO&amp;RCONFIDENTIAL</oddHeader>
    <oddFooter>&amp;L&amp;T, &amp;D&amp;C&amp;F&amp;RPage &amp;P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>
    <pageSetUpPr fitToPage="1"/>
  </sheetPr>
  <dimension ref="A2:AH702"/>
  <sheetViews>
    <sheetView zoomScale="75" zoomScaleNormal="75" workbookViewId="0"/>
  </sheetViews>
  <sheetFormatPr defaultRowHeight="12.75"/>
  <cols>
    <col min="1" max="1" width="58.42578125" style="4" customWidth="1"/>
    <col min="2" max="5" width="15.7109375" style="4" customWidth="1"/>
    <col min="6" max="37" width="15.7109375" style="5" customWidth="1"/>
    <col min="38" max="38" width="15.85546875" style="5" customWidth="1"/>
    <col min="39" max="16384" width="9.140625" style="5"/>
  </cols>
  <sheetData>
    <row r="2" spans="1:34" ht="20.25">
      <c r="A2" s="172" t="s">
        <v>32</v>
      </c>
      <c r="C2" s="79"/>
      <c r="D2" s="79"/>
      <c r="E2" s="79"/>
    </row>
    <row r="3" spans="1:34">
      <c r="A3" s="1"/>
    </row>
    <row r="4" spans="1:34" ht="13.5" thickBot="1">
      <c r="A4" s="129" t="s">
        <v>18</v>
      </c>
      <c r="B4" s="152">
        <v>36526</v>
      </c>
      <c r="C4" s="152">
        <v>36891</v>
      </c>
      <c r="D4" s="152">
        <v>37256</v>
      </c>
      <c r="E4" s="152">
        <v>37621</v>
      </c>
      <c r="G4" s="350" t="s">
        <v>123</v>
      </c>
    </row>
    <row r="5" spans="1:34">
      <c r="A5" s="2"/>
      <c r="B5" s="7"/>
      <c r="C5" s="7"/>
      <c r="D5" s="7"/>
      <c r="E5" s="7"/>
    </row>
    <row r="6" spans="1:34">
      <c r="A6" s="2" t="s">
        <v>71</v>
      </c>
      <c r="B6" s="7"/>
      <c r="C6" s="186">
        <f>'Spark-Spread'!B88</f>
        <v>5.3959571868430931</v>
      </c>
      <c r="D6" s="186">
        <f>'Spark-Spread'!C88</f>
        <v>6.2902725030333935</v>
      </c>
      <c r="E6" s="186">
        <f>'Spark-Spread'!D88</f>
        <v>4.9284138502463319</v>
      </c>
    </row>
    <row r="7" spans="1:34">
      <c r="A7" s="2"/>
      <c r="B7" s="7"/>
      <c r="C7" s="7"/>
      <c r="D7" s="7"/>
      <c r="E7" s="7"/>
    </row>
    <row r="8" spans="1:34" s="10" customFormat="1">
      <c r="A8" s="2" t="s">
        <v>35</v>
      </c>
      <c r="C8" s="26">
        <f>'Spark-Spread'!B66</f>
        <v>20644.360590910099</v>
      </c>
      <c r="D8" s="26">
        <f>'Spark-Spread'!C66</f>
        <v>22518.495903507224</v>
      </c>
      <c r="E8" s="26">
        <f>'Spark-Spread'!D66</f>
        <v>16455.487569695699</v>
      </c>
    </row>
    <row r="9" spans="1:34" s="10" customFormat="1">
      <c r="A9" s="2"/>
    </row>
    <row r="10" spans="1:34" s="10" customFormat="1">
      <c r="A10" s="2" t="s">
        <v>36</v>
      </c>
      <c r="C10" s="185">
        <f>'Spark-Spread'!B77</f>
        <v>20796.018998093281</v>
      </c>
      <c r="D10" s="185">
        <f>'Spark-Spread'!C77</f>
        <v>24242.710226690699</v>
      </c>
      <c r="E10" s="185">
        <f>'Spark-Spread'!D77</f>
        <v>18994.106978849362</v>
      </c>
    </row>
    <row r="11" spans="1:34">
      <c r="A11" s="2"/>
      <c r="B11" s="24"/>
      <c r="C11" s="24"/>
      <c r="D11" s="24"/>
      <c r="E11" s="24"/>
    </row>
    <row r="12" spans="1:34">
      <c r="A12" s="1" t="s">
        <v>19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</row>
    <row r="13" spans="1:34">
      <c r="A13" s="11" t="s">
        <v>143</v>
      </c>
      <c r="B13" s="10"/>
      <c r="C13" s="24">
        <f>Assumptions!D35</f>
        <v>0</v>
      </c>
      <c r="D13" s="24">
        <f>C13*(1+Assumptions!$B$33)</f>
        <v>0</v>
      </c>
      <c r="E13" s="24">
        <f>D13*(1+Assumptions!$B$33)</f>
        <v>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</row>
    <row r="14" spans="1:34">
      <c r="A14" s="38" t="s">
        <v>144</v>
      </c>
      <c r="B14" s="10"/>
      <c r="C14" s="24">
        <f>Assumptions!D36</f>
        <v>1878.0665900000001</v>
      </c>
      <c r="D14" s="24">
        <f>C14*(1+Assumptions!$B$33)</f>
        <v>1934.4085877000002</v>
      </c>
      <c r="E14" s="24">
        <f>D14*(1+Assumptions!$B$33)</f>
        <v>1992.4408453310002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</row>
    <row r="15" spans="1:34">
      <c r="A15" s="38" t="s">
        <v>145</v>
      </c>
      <c r="B15" s="10"/>
      <c r="C15" s="24">
        <f>Assumptions!D37</f>
        <v>224.73814999999999</v>
      </c>
      <c r="D15" s="24">
        <f>C15*(1+Assumptions!$B$33)</f>
        <v>231.48029449999999</v>
      </c>
      <c r="E15" s="24">
        <f>D15*(1+Assumptions!$B$33)</f>
        <v>238.424703335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</row>
    <row r="16" spans="1:34">
      <c r="A16" s="11" t="s">
        <v>146</v>
      </c>
      <c r="B16" s="10"/>
      <c r="C16" s="24">
        <f>Assumptions!D38</f>
        <v>1000</v>
      </c>
      <c r="D16" s="24">
        <f>C16*(1+Assumptions!$B$33)</f>
        <v>1030</v>
      </c>
      <c r="E16" s="24">
        <f>D16*(1+Assumptions!$B$33)</f>
        <v>1060.9000000000001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</row>
    <row r="17" spans="1:34">
      <c r="A17" s="11" t="s">
        <v>147</v>
      </c>
      <c r="B17" s="10"/>
      <c r="C17" s="24">
        <f>Assumptions!D39</f>
        <v>207.01900000000001</v>
      </c>
      <c r="D17" s="24">
        <f>C17*(1+Assumptions!$B$33)</f>
        <v>213.22957000000002</v>
      </c>
      <c r="E17" s="24">
        <f>D17*(1+Assumptions!$B$33)</f>
        <v>219.62645710000004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</row>
    <row r="18" spans="1:34">
      <c r="A18" s="11" t="s">
        <v>148</v>
      </c>
      <c r="B18" s="10"/>
      <c r="C18" s="24">
        <f>Assumptions!D40</f>
        <v>362.67216666666667</v>
      </c>
      <c r="D18" s="24">
        <f>C18*(1+Assumptions!$B$33)</f>
        <v>373.5523316666667</v>
      </c>
      <c r="E18" s="24">
        <f>D18*(1+Assumptions!$B$33)</f>
        <v>384.75890161666672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spans="1:34">
      <c r="A19" s="11" t="s">
        <v>149</v>
      </c>
      <c r="B19" s="10"/>
      <c r="C19" s="24">
        <f>Assumptions!D41</f>
        <v>488.8</v>
      </c>
      <c r="D19" s="24">
        <f>C19</f>
        <v>488.8</v>
      </c>
      <c r="E19" s="24">
        <f>D19</f>
        <v>488.8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</row>
    <row r="20" spans="1:34">
      <c r="A20" s="285" t="s">
        <v>150</v>
      </c>
      <c r="B20" s="209"/>
      <c r="C20" s="209">
        <f>SUM(C13:C19)</f>
        <v>4161.2959066666663</v>
      </c>
      <c r="D20" s="209">
        <f>SUM(D13:D19)</f>
        <v>4271.4707838666673</v>
      </c>
      <c r="E20" s="209">
        <f>SUM(E13:E19)</f>
        <v>4384.9509073826666</v>
      </c>
      <c r="F20" s="10"/>
      <c r="G20" s="351">
        <f>'99 Acct Sumry'!E55/1000</f>
        <v>4161.2959066666672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</row>
    <row r="21" spans="1:34" s="27" customFormat="1">
      <c r="A21" s="3"/>
      <c r="B21" s="80"/>
      <c r="C21" s="80"/>
      <c r="D21" s="81"/>
      <c r="E21" s="81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</row>
    <row r="22" spans="1:34" s="25" customFormat="1">
      <c r="A22" s="1" t="s">
        <v>20</v>
      </c>
      <c r="B22" s="82"/>
      <c r="C22" s="82">
        <f>C10-C20</f>
        <v>16634.723091426615</v>
      </c>
      <c r="D22" s="82">
        <f>D10-D20</f>
        <v>19971.23944282403</v>
      </c>
      <c r="E22" s="82">
        <f>E10-E20</f>
        <v>14609.156071466696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</row>
    <row r="23" spans="1:34">
      <c r="A23" s="168"/>
      <c r="B23" s="169"/>
      <c r="C23" s="169"/>
      <c r="D23" s="169"/>
      <c r="E23" s="169"/>
    </row>
    <row r="24" spans="1:34">
      <c r="A24" s="28"/>
      <c r="B24" s="26"/>
      <c r="C24" s="26"/>
      <c r="D24" s="26"/>
      <c r="E24" s="26"/>
    </row>
    <row r="25" spans="1:34" s="10" customFormat="1">
      <c r="A25" s="10" t="s">
        <v>48</v>
      </c>
      <c r="C25" s="26">
        <v>0</v>
      </c>
      <c r="D25" s="26">
        <v>0</v>
      </c>
      <c r="E25" s="26">
        <f>Summary!$B$28*Assumptions!$D$9</f>
        <v>121266.63683762014</v>
      </c>
    </row>
    <row r="26" spans="1:34" s="10" customFormat="1">
      <c r="C26" s="26"/>
      <c r="D26" s="26"/>
      <c r="E26" s="26"/>
    </row>
    <row r="27" spans="1:34" s="10" customFormat="1">
      <c r="A27" s="176" t="s">
        <v>49</v>
      </c>
      <c r="C27" s="175"/>
      <c r="D27" s="175"/>
      <c r="E27" s="175"/>
    </row>
    <row r="28" spans="1:34" s="10" customFormat="1">
      <c r="A28" s="10" t="s">
        <v>37</v>
      </c>
      <c r="B28" s="12">
        <v>0</v>
      </c>
      <c r="C28" s="174">
        <f>C22</f>
        <v>16634.723091426615</v>
      </c>
      <c r="D28" s="174">
        <f>D22</f>
        <v>19971.23944282403</v>
      </c>
      <c r="E28" s="174">
        <f>E22</f>
        <v>14609.156071466696</v>
      </c>
    </row>
    <row r="29" spans="1:34">
      <c r="A29" s="10"/>
      <c r="B29" s="10"/>
      <c r="C29" s="175"/>
      <c r="D29" s="175"/>
      <c r="E29" s="175"/>
    </row>
    <row r="30" spans="1:34">
      <c r="A30" s="10" t="s">
        <v>38</v>
      </c>
      <c r="B30" s="177">
        <f>Summary!$F$25</f>
        <v>0.144985</v>
      </c>
      <c r="C30" s="5"/>
      <c r="D30" s="5"/>
      <c r="E30" s="5"/>
    </row>
    <row r="31" spans="1:34" ht="13.5" thickBot="1">
      <c r="A31" s="10"/>
      <c r="B31" s="10"/>
      <c r="C31" s="175"/>
      <c r="D31" s="175"/>
      <c r="E31" s="175"/>
    </row>
    <row r="32" spans="1:34" ht="16.5" thickBot="1">
      <c r="A32" s="178" t="s">
        <v>39</v>
      </c>
      <c r="B32" s="179">
        <f>XNPV(B30,B28:E28,B$4:E$4)</f>
        <v>39494.563349186326</v>
      </c>
      <c r="C32" s="175"/>
      <c r="D32" s="175"/>
      <c r="E32" s="175"/>
    </row>
    <row r="33" spans="1:5">
      <c r="A33" s="10"/>
      <c r="B33" s="10"/>
      <c r="C33" s="175"/>
      <c r="D33" s="175"/>
      <c r="E33" s="175"/>
    </row>
    <row r="34" spans="1:5">
      <c r="A34" s="10"/>
      <c r="B34" s="180"/>
      <c r="C34" s="175"/>
      <c r="D34" s="175"/>
      <c r="E34" s="175"/>
    </row>
    <row r="35" spans="1:5">
      <c r="A35" s="176" t="s">
        <v>50</v>
      </c>
      <c r="B35" s="180"/>
      <c r="C35" s="175"/>
      <c r="D35" s="175"/>
      <c r="E35" s="175"/>
    </row>
    <row r="36" spans="1:5">
      <c r="A36" s="10" t="s">
        <v>37</v>
      </c>
      <c r="B36" s="12">
        <v>0</v>
      </c>
      <c r="C36" s="174">
        <f>C28+C25</f>
        <v>16634.723091426615</v>
      </c>
      <c r="D36" s="174">
        <f>D28+D25</f>
        <v>19971.23944282403</v>
      </c>
      <c r="E36" s="174">
        <f>E28+E25</f>
        <v>135875.79290908683</v>
      </c>
    </row>
    <row r="37" spans="1:5">
      <c r="A37" s="10"/>
      <c r="B37" s="10"/>
      <c r="C37" s="175"/>
      <c r="D37" s="175"/>
      <c r="E37" s="175"/>
    </row>
    <row r="38" spans="1:5">
      <c r="A38" s="10" t="s">
        <v>38</v>
      </c>
      <c r="B38" s="177">
        <f>Summary!$F$25</f>
        <v>0.144985</v>
      </c>
      <c r="C38" s="5"/>
      <c r="D38" s="5"/>
      <c r="E38" s="5"/>
    </row>
    <row r="39" spans="1:5" ht="13.5" thickBot="1">
      <c r="A39" s="10"/>
      <c r="B39" s="10"/>
      <c r="C39" s="175"/>
      <c r="D39" s="175"/>
      <c r="E39" s="175"/>
    </row>
    <row r="40" spans="1:5" ht="16.5" thickBot="1">
      <c r="A40" s="178" t="s">
        <v>39</v>
      </c>
      <c r="B40" s="179">
        <f>XNPV(B38,B36:E36,B$4:E$4)</f>
        <v>120281.64902321729</v>
      </c>
      <c r="C40" s="175"/>
      <c r="D40" s="175"/>
      <c r="E40" s="175"/>
    </row>
    <row r="41" spans="1:5">
      <c r="A41" s="10"/>
      <c r="B41" s="10"/>
      <c r="C41" s="45"/>
      <c r="D41" s="5"/>
      <c r="E41" s="5"/>
    </row>
    <row r="42" spans="1:5">
      <c r="A42" s="10"/>
      <c r="B42" s="10"/>
      <c r="C42" s="5"/>
      <c r="D42" s="5"/>
      <c r="E42" s="5"/>
    </row>
    <row r="43" spans="1:5">
      <c r="A43" s="30"/>
      <c r="B43" s="5"/>
      <c r="C43" s="26"/>
      <c r="D43" s="26"/>
      <c r="E43" s="26"/>
    </row>
    <row r="44" spans="1:5">
      <c r="A44" s="30"/>
      <c r="B44" s="5"/>
      <c r="C44" s="26"/>
      <c r="D44" s="26"/>
      <c r="E44" s="26"/>
    </row>
    <row r="45" spans="1:5">
      <c r="A45" s="30"/>
      <c r="B45" s="5"/>
      <c r="C45" s="26"/>
      <c r="D45" s="26"/>
      <c r="E45" s="26"/>
    </row>
    <row r="46" spans="1:5">
      <c r="A46" s="30"/>
      <c r="B46" s="5"/>
      <c r="C46" s="26"/>
      <c r="D46" s="26"/>
      <c r="E46" s="26"/>
    </row>
    <row r="47" spans="1:5">
      <c r="A47" s="30"/>
      <c r="B47" s="5"/>
      <c r="C47" s="26"/>
      <c r="D47" s="26"/>
      <c r="E47" s="26"/>
    </row>
    <row r="48" spans="1:5">
      <c r="A48" s="30"/>
      <c r="B48" s="5"/>
      <c r="C48" s="26"/>
      <c r="D48" s="26"/>
      <c r="E48" s="26"/>
    </row>
    <row r="49" spans="1:5">
      <c r="A49" s="30"/>
      <c r="B49" s="5"/>
      <c r="C49" s="26"/>
      <c r="D49" s="26"/>
      <c r="E49" s="26"/>
    </row>
    <row r="50" spans="1:5">
      <c r="A50" s="31"/>
      <c r="B50" s="5"/>
      <c r="C50" s="26"/>
      <c r="D50" s="26"/>
      <c r="E50" s="26"/>
    </row>
    <row r="51" spans="1:5">
      <c r="A51" s="32"/>
      <c r="B51" s="5"/>
      <c r="C51" s="26"/>
      <c r="D51" s="26"/>
      <c r="E51" s="26"/>
    </row>
    <row r="52" spans="1:5">
      <c r="A52" s="30"/>
      <c r="B52" s="5"/>
      <c r="C52" s="26"/>
      <c r="D52" s="26"/>
      <c r="E52" s="26"/>
    </row>
    <row r="53" spans="1:5">
      <c r="A53" s="30"/>
      <c r="B53" s="5"/>
      <c r="C53" s="26"/>
      <c r="D53" s="26"/>
      <c r="E53" s="26"/>
    </row>
    <row r="54" spans="1:5">
      <c r="A54" s="33"/>
      <c r="B54" s="5"/>
      <c r="C54" s="26"/>
      <c r="D54" s="26"/>
      <c r="E54" s="26"/>
    </row>
    <row r="55" spans="1:5">
      <c r="A55" s="33"/>
      <c r="B55" s="5"/>
      <c r="C55" s="26"/>
      <c r="D55" s="26"/>
      <c r="E55" s="26"/>
    </row>
    <row r="56" spans="1:5">
      <c r="A56" s="30"/>
      <c r="B56" s="5"/>
      <c r="C56" s="26"/>
      <c r="D56" s="26"/>
      <c r="E56" s="26"/>
    </row>
    <row r="57" spans="1:5">
      <c r="A57" s="33"/>
      <c r="B57" s="5"/>
      <c r="C57" s="26"/>
      <c r="D57" s="26"/>
      <c r="E57" s="26"/>
    </row>
    <row r="58" spans="1:5">
      <c r="A58" s="30"/>
      <c r="B58" s="5"/>
      <c r="C58" s="26"/>
      <c r="D58" s="26"/>
      <c r="E58" s="26"/>
    </row>
    <row r="59" spans="1:5">
      <c r="A59" s="30"/>
      <c r="B59" s="5"/>
      <c r="C59" s="26"/>
      <c r="D59" s="26"/>
      <c r="E59" s="26"/>
    </row>
    <row r="60" spans="1:5">
      <c r="A60" s="30"/>
      <c r="B60" s="5"/>
      <c r="C60" s="26"/>
      <c r="D60" s="26"/>
      <c r="E60" s="26"/>
    </row>
    <row r="61" spans="1:5">
      <c r="A61" s="33"/>
      <c r="B61" s="5"/>
      <c r="C61" s="26"/>
      <c r="D61" s="26"/>
      <c r="E61" s="26"/>
    </row>
    <row r="62" spans="1:5">
      <c r="A62" s="29"/>
      <c r="B62" s="5"/>
      <c r="C62" s="26"/>
      <c r="D62" s="26"/>
      <c r="E62" s="26"/>
    </row>
    <row r="63" spans="1:5">
      <c r="A63" s="31"/>
      <c r="B63" s="5"/>
      <c r="C63" s="26"/>
      <c r="D63" s="26"/>
      <c r="E63" s="26"/>
    </row>
    <row r="64" spans="1:5">
      <c r="A64" s="31"/>
      <c r="B64" s="5"/>
      <c r="C64" s="26"/>
      <c r="D64" s="26"/>
      <c r="E64" s="26"/>
    </row>
    <row r="65" spans="1:5" ht="15" customHeight="1">
      <c r="A65" s="31"/>
      <c r="B65" s="5"/>
      <c r="C65" s="5"/>
      <c r="D65" s="28"/>
      <c r="E65" s="28"/>
    </row>
    <row r="66" spans="1:5">
      <c r="A66" s="31"/>
      <c r="B66" s="5"/>
      <c r="C66" s="5"/>
      <c r="D66" s="28"/>
      <c r="E66" s="28"/>
    </row>
    <row r="67" spans="1:5" ht="14.25" customHeight="1">
      <c r="A67" s="31"/>
      <c r="B67" s="5"/>
      <c r="C67" s="5"/>
      <c r="D67" s="28"/>
      <c r="E67" s="28"/>
    </row>
    <row r="68" spans="1:5">
      <c r="A68" s="31"/>
      <c r="B68" s="5"/>
      <c r="C68" s="5"/>
      <c r="D68" s="28"/>
      <c r="E68" s="28"/>
    </row>
    <row r="69" spans="1:5">
      <c r="A69" s="31"/>
      <c r="B69" s="5"/>
      <c r="C69" s="5"/>
      <c r="D69" s="28"/>
      <c r="E69" s="28"/>
    </row>
    <row r="70" spans="1:5">
      <c r="A70" s="34"/>
      <c r="B70" s="5"/>
      <c r="C70" s="5"/>
      <c r="D70" s="28"/>
      <c r="E70" s="28"/>
    </row>
    <row r="71" spans="1:5">
      <c r="A71" s="34"/>
      <c r="B71" s="5"/>
      <c r="C71" s="5"/>
      <c r="D71" s="28"/>
      <c r="E71" s="28"/>
    </row>
    <row r="72" spans="1:5">
      <c r="A72" s="34"/>
      <c r="B72" s="5"/>
      <c r="C72" s="5"/>
      <c r="D72" s="28"/>
      <c r="E72" s="28"/>
    </row>
    <row r="73" spans="1:5">
      <c r="A73" s="28"/>
      <c r="B73" s="5"/>
      <c r="C73" s="5"/>
      <c r="D73" s="28"/>
      <c r="E73" s="28"/>
    </row>
    <row r="74" spans="1:5">
      <c r="A74" s="5"/>
      <c r="B74" s="5"/>
      <c r="C74" s="5"/>
      <c r="D74" s="28"/>
      <c r="E74" s="28"/>
    </row>
    <row r="75" spans="1:5">
      <c r="A75" s="5"/>
      <c r="B75" s="5"/>
      <c r="C75" s="5"/>
      <c r="D75" s="28"/>
      <c r="E75" s="28"/>
    </row>
    <row r="76" spans="1:5">
      <c r="A76" s="5"/>
      <c r="B76" s="5"/>
      <c r="C76" s="5"/>
      <c r="D76" s="28"/>
      <c r="E76" s="28"/>
    </row>
    <row r="77" spans="1:5" ht="18.75">
      <c r="A77" s="35"/>
      <c r="B77" s="5"/>
      <c r="C77" s="5"/>
      <c r="D77" s="28"/>
      <c r="E77" s="28"/>
    </row>
    <row r="78" spans="1:5">
      <c r="A78" s="25"/>
      <c r="B78" s="5"/>
      <c r="C78" s="5"/>
      <c r="D78" s="28"/>
      <c r="E78" s="28"/>
    </row>
    <row r="79" spans="1:5">
      <c r="A79" s="25"/>
      <c r="B79" s="5"/>
      <c r="C79" s="5"/>
      <c r="D79" s="28"/>
      <c r="E79" s="28"/>
    </row>
    <row r="80" spans="1:5">
      <c r="A80" s="5"/>
      <c r="B80" s="5"/>
      <c r="C80" s="5"/>
      <c r="D80" s="28"/>
      <c r="E80" s="28"/>
    </row>
    <row r="81" spans="1:5">
      <c r="A81" s="5"/>
      <c r="B81" s="5"/>
      <c r="C81" s="5"/>
      <c r="D81" s="28"/>
      <c r="E81" s="28"/>
    </row>
    <row r="82" spans="1:5">
      <c r="A82" s="2"/>
      <c r="B82" s="2"/>
      <c r="C82" s="7"/>
      <c r="D82" s="7"/>
      <c r="E82" s="7"/>
    </row>
    <row r="83" spans="1:5">
      <c r="A83" s="31"/>
      <c r="B83" s="5"/>
      <c r="C83" s="5"/>
      <c r="D83" s="28"/>
      <c r="E83" s="28"/>
    </row>
    <row r="84" spans="1:5">
      <c r="A84" s="30"/>
      <c r="B84" s="5"/>
      <c r="C84" s="5"/>
      <c r="D84" s="28"/>
      <c r="E84" s="28"/>
    </row>
    <row r="85" spans="1:5">
      <c r="A85" s="30"/>
      <c r="B85" s="5"/>
      <c r="C85" s="5"/>
      <c r="D85" s="28"/>
      <c r="E85" s="28"/>
    </row>
    <row r="86" spans="1:5">
      <c r="A86" s="29"/>
      <c r="B86" s="5"/>
      <c r="C86" s="5"/>
      <c r="D86" s="28"/>
      <c r="E86" s="28"/>
    </row>
    <row r="87" spans="1:5">
      <c r="A87" s="28"/>
      <c r="B87" s="5"/>
      <c r="C87" s="5"/>
      <c r="D87" s="28"/>
      <c r="E87" s="28"/>
    </row>
    <row r="88" spans="1:5">
      <c r="A88" s="31"/>
      <c r="B88" s="5"/>
      <c r="C88" s="5"/>
      <c r="D88" s="28"/>
      <c r="E88" s="28"/>
    </row>
    <row r="89" spans="1:5">
      <c r="A89" s="30"/>
      <c r="B89" s="5"/>
      <c r="C89" s="5"/>
      <c r="D89" s="28"/>
      <c r="E89" s="28"/>
    </row>
    <row r="90" spans="1:5">
      <c r="A90" s="30"/>
      <c r="B90" s="5"/>
      <c r="C90" s="5"/>
      <c r="D90" s="28"/>
      <c r="E90" s="28"/>
    </row>
    <row r="91" spans="1:5">
      <c r="A91" s="30"/>
      <c r="B91" s="5"/>
      <c r="C91" s="26"/>
      <c r="D91" s="28"/>
      <c r="E91" s="28"/>
    </row>
    <row r="92" spans="1:5">
      <c r="A92" s="30"/>
      <c r="B92" s="5"/>
      <c r="C92" s="5"/>
      <c r="D92" s="28"/>
      <c r="E92" s="28"/>
    </row>
    <row r="93" spans="1:5">
      <c r="A93" s="28"/>
      <c r="B93" s="5"/>
      <c r="C93" s="5"/>
      <c r="D93" s="28"/>
      <c r="E93" s="28"/>
    </row>
    <row r="94" spans="1:5">
      <c r="A94" s="31"/>
      <c r="B94" s="5"/>
      <c r="C94" s="5"/>
      <c r="D94" s="28"/>
      <c r="E94" s="28"/>
    </row>
    <row r="95" spans="1:5">
      <c r="A95" s="28"/>
      <c r="B95" s="5"/>
      <c r="C95" s="5"/>
      <c r="D95" s="28"/>
      <c r="E95" s="28"/>
    </row>
    <row r="96" spans="1:5">
      <c r="A96" s="31"/>
      <c r="B96" s="5"/>
      <c r="C96" s="5"/>
      <c r="D96" s="28"/>
      <c r="E96" s="28"/>
    </row>
    <row r="97" spans="1:5">
      <c r="A97" s="30"/>
      <c r="B97" s="5"/>
      <c r="C97" s="5"/>
      <c r="D97" s="28"/>
      <c r="E97" s="28"/>
    </row>
    <row r="98" spans="1:5">
      <c r="A98" s="31"/>
      <c r="B98" s="5"/>
      <c r="C98" s="5"/>
      <c r="D98" s="28"/>
      <c r="E98" s="28"/>
    </row>
    <row r="99" spans="1:5">
      <c r="A99" s="33"/>
      <c r="B99" s="5"/>
      <c r="C99" s="5"/>
      <c r="D99" s="28"/>
      <c r="E99" s="28"/>
    </row>
    <row r="100" spans="1:5">
      <c r="A100" s="30"/>
      <c r="B100" s="5"/>
      <c r="C100" s="5"/>
      <c r="D100" s="28"/>
      <c r="E100" s="28"/>
    </row>
    <row r="101" spans="1:5">
      <c r="A101" s="29"/>
      <c r="B101" s="5"/>
      <c r="C101" s="5"/>
      <c r="D101" s="28"/>
      <c r="E101" s="28"/>
    </row>
    <row r="102" spans="1:5">
      <c r="A102" s="30"/>
      <c r="B102" s="5"/>
      <c r="C102" s="5"/>
      <c r="D102" s="28"/>
      <c r="E102" s="28"/>
    </row>
    <row r="103" spans="1:5">
      <c r="A103" s="29"/>
      <c r="B103" s="5"/>
      <c r="C103" s="5"/>
      <c r="D103" s="28"/>
      <c r="E103" s="28"/>
    </row>
    <row r="104" spans="1:5">
      <c r="A104" s="30"/>
      <c r="B104" s="5"/>
      <c r="C104" s="5"/>
      <c r="D104" s="28"/>
      <c r="E104" s="28"/>
    </row>
    <row r="105" spans="1:5">
      <c r="A105" s="30"/>
      <c r="B105" s="5"/>
      <c r="C105" s="5"/>
      <c r="D105" s="28"/>
      <c r="E105" s="28"/>
    </row>
    <row r="106" spans="1:5">
      <c r="A106" s="30"/>
      <c r="B106" s="5"/>
      <c r="C106" s="5"/>
      <c r="D106" s="28"/>
      <c r="E106" s="28"/>
    </row>
    <row r="107" spans="1:5">
      <c r="A107" s="30"/>
      <c r="B107" s="5"/>
      <c r="C107" s="5"/>
      <c r="D107" s="28"/>
      <c r="E107" s="28"/>
    </row>
    <row r="108" spans="1:5">
      <c r="A108" s="30"/>
      <c r="B108" s="5"/>
      <c r="C108" s="5"/>
      <c r="D108" s="28"/>
      <c r="E108" s="28"/>
    </row>
    <row r="109" spans="1:5">
      <c r="A109" s="30"/>
      <c r="B109" s="5"/>
      <c r="C109" s="5"/>
      <c r="D109" s="28"/>
      <c r="E109" s="28"/>
    </row>
    <row r="110" spans="1:5">
      <c r="A110" s="31"/>
      <c r="B110" s="5"/>
      <c r="C110" s="5"/>
      <c r="D110" s="28"/>
      <c r="E110" s="28"/>
    </row>
    <row r="111" spans="1:5">
      <c r="A111" s="32"/>
      <c r="B111" s="5"/>
      <c r="C111" s="5"/>
      <c r="D111" s="28"/>
      <c r="E111" s="28"/>
    </row>
    <row r="112" spans="1:5">
      <c r="A112" s="30"/>
      <c r="B112" s="5"/>
      <c r="C112" s="5"/>
      <c r="D112" s="28"/>
      <c r="E112" s="28"/>
    </row>
    <row r="113" spans="1:5">
      <c r="A113" s="33"/>
      <c r="B113" s="5"/>
      <c r="C113" s="5"/>
      <c r="D113" s="28"/>
      <c r="E113" s="28"/>
    </row>
    <row r="114" spans="1:5">
      <c r="A114" s="33"/>
      <c r="B114" s="5"/>
      <c r="C114" s="5"/>
      <c r="D114" s="28"/>
      <c r="E114" s="28"/>
    </row>
    <row r="115" spans="1:5">
      <c r="A115" s="30"/>
      <c r="B115" s="5"/>
      <c r="C115" s="5"/>
      <c r="D115" s="28"/>
      <c r="E115" s="28"/>
    </row>
    <row r="116" spans="1:5">
      <c r="A116" s="30"/>
      <c r="B116" s="5"/>
      <c r="C116" s="5"/>
      <c r="D116" s="28"/>
      <c r="E116" s="28"/>
    </row>
    <row r="117" spans="1:5">
      <c r="A117" s="29"/>
      <c r="B117" s="5"/>
      <c r="C117" s="5"/>
      <c r="D117" s="28"/>
      <c r="E117" s="28"/>
    </row>
    <row r="118" spans="1:5">
      <c r="A118" s="31"/>
      <c r="B118" s="5"/>
      <c r="C118" s="5"/>
      <c r="D118" s="28"/>
      <c r="E118" s="28"/>
    </row>
    <row r="119" spans="1:5">
      <c r="A119" s="31"/>
      <c r="B119" s="5"/>
      <c r="C119" s="5"/>
      <c r="D119" s="28"/>
      <c r="E119" s="28"/>
    </row>
    <row r="120" spans="1:5">
      <c r="A120" s="31"/>
      <c r="B120" s="5"/>
      <c r="C120" s="5"/>
      <c r="D120" s="28"/>
      <c r="E120" s="28"/>
    </row>
    <row r="121" spans="1:5">
      <c r="A121" s="31"/>
      <c r="B121" s="5"/>
      <c r="C121" s="5"/>
      <c r="D121" s="28"/>
      <c r="E121" s="28"/>
    </row>
    <row r="122" spans="1:5">
      <c r="A122" s="31"/>
      <c r="B122" s="5"/>
      <c r="C122" s="5"/>
      <c r="D122" s="28"/>
      <c r="E122" s="28"/>
    </row>
    <row r="123" spans="1:5">
      <c r="A123" s="31"/>
      <c r="B123" s="5"/>
      <c r="C123" s="5"/>
      <c r="D123" s="28"/>
      <c r="E123" s="28"/>
    </row>
    <row r="124" spans="1:5">
      <c r="A124" s="31"/>
      <c r="B124" s="5"/>
      <c r="C124" s="5"/>
      <c r="D124" s="28"/>
      <c r="E124" s="28"/>
    </row>
    <row r="125" spans="1:5">
      <c r="A125" s="5"/>
      <c r="B125" s="5"/>
      <c r="C125" s="5"/>
      <c r="D125" s="28"/>
      <c r="E125" s="28"/>
    </row>
    <row r="126" spans="1:5">
      <c r="A126" s="5"/>
      <c r="B126" s="5"/>
      <c r="C126" s="5"/>
      <c r="D126" s="28"/>
      <c r="E126" s="28"/>
    </row>
    <row r="127" spans="1:5">
      <c r="A127" s="5"/>
      <c r="B127" s="5"/>
      <c r="C127" s="5"/>
      <c r="D127" s="5"/>
      <c r="E127" s="5"/>
    </row>
    <row r="128" spans="1:5" ht="18.75">
      <c r="A128" s="36"/>
      <c r="B128" s="36"/>
      <c r="C128" s="5"/>
      <c r="D128" s="5"/>
      <c r="E128" s="5"/>
    </row>
    <row r="129" spans="1:5">
      <c r="A129" s="25"/>
      <c r="B129" s="25"/>
      <c r="C129" s="5"/>
      <c r="D129" s="5"/>
      <c r="E129" s="5"/>
    </row>
    <row r="130" spans="1:5">
      <c r="A130" s="25"/>
      <c r="B130" s="37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2"/>
      <c r="B132" s="7"/>
      <c r="C132" s="7"/>
      <c r="D132" s="7"/>
      <c r="E132" s="7"/>
    </row>
    <row r="133" spans="1:5">
      <c r="A133" s="25"/>
      <c r="B133" s="25"/>
      <c r="C133" s="25"/>
      <c r="D133" s="5"/>
      <c r="E133" s="5"/>
    </row>
    <row r="134" spans="1:5">
      <c r="A134" s="38"/>
      <c r="B134" s="25"/>
      <c r="C134" s="25"/>
      <c r="D134" s="39"/>
      <c r="E134" s="39"/>
    </row>
    <row r="135" spans="1:5">
      <c r="A135" s="38"/>
      <c r="B135" s="25"/>
      <c r="C135" s="25"/>
      <c r="D135" s="39"/>
      <c r="E135" s="39"/>
    </row>
    <row r="136" spans="1:5">
      <c r="A136" s="38"/>
      <c r="B136" s="38"/>
      <c r="C136" s="38"/>
      <c r="D136" s="39"/>
      <c r="E136" s="39"/>
    </row>
    <row r="137" spans="1:5">
      <c r="A137" s="38"/>
      <c r="B137" s="38"/>
      <c r="C137" s="38"/>
      <c r="D137" s="39"/>
      <c r="E137" s="39"/>
    </row>
    <row r="138" spans="1:5">
      <c r="A138" s="38"/>
      <c r="B138" s="2"/>
      <c r="C138" s="2"/>
      <c r="D138" s="39"/>
      <c r="E138" s="39"/>
    </row>
    <row r="139" spans="1:5">
      <c r="A139" s="5"/>
      <c r="B139" s="5"/>
      <c r="C139" s="5"/>
      <c r="D139" s="39"/>
      <c r="E139" s="39"/>
    </row>
    <row r="140" spans="1:5">
      <c r="A140" s="25"/>
      <c r="B140" s="25"/>
      <c r="C140" s="25"/>
      <c r="D140" s="39"/>
      <c r="E140" s="39"/>
    </row>
    <row r="141" spans="1:5">
      <c r="A141" s="38"/>
      <c r="B141" s="25"/>
      <c r="C141" s="25"/>
      <c r="D141" s="39"/>
      <c r="E141" s="39"/>
    </row>
    <row r="142" spans="1:5">
      <c r="A142" s="38"/>
      <c r="B142" s="25"/>
      <c r="C142" s="25"/>
      <c r="D142" s="39"/>
      <c r="E142" s="39"/>
    </row>
    <row r="143" spans="1:5">
      <c r="A143" s="38"/>
      <c r="B143" s="25"/>
      <c r="C143" s="25"/>
      <c r="D143" s="39"/>
      <c r="E143" s="39"/>
    </row>
    <row r="144" spans="1:5">
      <c r="A144" s="38"/>
      <c r="B144" s="25"/>
      <c r="C144" s="25"/>
      <c r="D144" s="39"/>
      <c r="E144" s="39"/>
    </row>
    <row r="145" spans="1:5">
      <c r="A145" s="38"/>
      <c r="B145" s="25"/>
      <c r="C145" s="25"/>
      <c r="D145" s="39"/>
      <c r="E145" s="39"/>
    </row>
    <row r="146" spans="1:5">
      <c r="A146" s="38"/>
      <c r="B146" s="25"/>
      <c r="C146" s="25"/>
      <c r="D146" s="39"/>
      <c r="E146" s="39"/>
    </row>
    <row r="147" spans="1:5">
      <c r="A147" s="38"/>
      <c r="B147" s="25"/>
      <c r="C147" s="25"/>
      <c r="D147" s="39"/>
      <c r="E147" s="39"/>
    </row>
    <row r="148" spans="1:5">
      <c r="A148" s="38"/>
      <c r="B148" s="25"/>
      <c r="C148" s="25"/>
      <c r="D148" s="39"/>
      <c r="E148" s="39"/>
    </row>
    <row r="149" spans="1:5">
      <c r="A149" s="38"/>
      <c r="B149" s="25"/>
      <c r="C149" s="25"/>
      <c r="D149" s="39"/>
      <c r="E149" s="39"/>
    </row>
    <row r="150" spans="1:5">
      <c r="A150" s="38"/>
      <c r="B150" s="38"/>
      <c r="C150" s="38"/>
      <c r="D150" s="39"/>
      <c r="E150" s="39"/>
    </row>
    <row r="151" spans="1:5">
      <c r="A151" s="38"/>
      <c r="B151" s="38"/>
      <c r="C151" s="38"/>
      <c r="D151" s="39"/>
      <c r="E151" s="39"/>
    </row>
    <row r="152" spans="1:5">
      <c r="A152" s="25"/>
      <c r="B152" s="25"/>
      <c r="C152" s="25"/>
      <c r="D152" s="39"/>
      <c r="E152" s="39"/>
    </row>
    <row r="153" spans="1:5">
      <c r="A153" s="38"/>
      <c r="B153" s="38"/>
      <c r="C153" s="38"/>
      <c r="D153" s="39"/>
      <c r="E153" s="39"/>
    </row>
    <row r="154" spans="1:5">
      <c r="A154" s="38"/>
      <c r="B154" s="38"/>
      <c r="C154" s="38"/>
      <c r="D154" s="39"/>
      <c r="E154" s="39"/>
    </row>
    <row r="155" spans="1:5">
      <c r="A155" s="25"/>
      <c r="B155" s="25"/>
      <c r="C155" s="25"/>
      <c r="D155" s="39"/>
      <c r="E155" s="39"/>
    </row>
    <row r="156" spans="1:5">
      <c r="A156" s="25"/>
      <c r="B156" s="25"/>
      <c r="C156" s="25"/>
      <c r="D156" s="39"/>
      <c r="E156" s="39"/>
    </row>
    <row r="157" spans="1:5">
      <c r="A157" s="5"/>
      <c r="B157" s="25"/>
      <c r="C157" s="25"/>
      <c r="D157" s="39"/>
      <c r="E157" s="39"/>
    </row>
    <row r="158" spans="1:5">
      <c r="A158" s="5"/>
      <c r="B158" s="40"/>
      <c r="C158" s="40"/>
      <c r="D158" s="39"/>
      <c r="E158" s="39"/>
    </row>
    <row r="159" spans="1:5">
      <c r="A159" s="25"/>
      <c r="B159" s="40"/>
      <c r="C159" s="40"/>
      <c r="D159" s="39"/>
      <c r="E159" s="39"/>
    </row>
    <row r="160" spans="1:5">
      <c r="A160" s="38"/>
      <c r="B160" s="40"/>
      <c r="C160" s="40"/>
      <c r="D160" s="39"/>
      <c r="E160" s="39"/>
    </row>
    <row r="161" spans="1:5">
      <c r="A161" s="25"/>
      <c r="B161" s="25"/>
      <c r="C161" s="25"/>
      <c r="D161" s="39"/>
      <c r="E161" s="39"/>
    </row>
    <row r="162" spans="1:5">
      <c r="A162" s="5"/>
      <c r="B162" s="5"/>
      <c r="C162" s="5"/>
      <c r="D162" s="39"/>
      <c r="E162" s="39"/>
    </row>
    <row r="163" spans="1:5">
      <c r="A163" s="25"/>
      <c r="B163" s="25"/>
      <c r="C163" s="25"/>
      <c r="D163" s="39"/>
      <c r="E163" s="39"/>
    </row>
    <row r="164" spans="1:5">
      <c r="A164" s="38"/>
      <c r="B164" s="38"/>
      <c r="C164" s="38"/>
      <c r="D164" s="39"/>
      <c r="E164" s="39"/>
    </row>
    <row r="165" spans="1:5">
      <c r="A165" s="38"/>
      <c r="B165" s="38"/>
      <c r="C165" s="38"/>
      <c r="D165" s="39"/>
      <c r="E165" s="39"/>
    </row>
    <row r="166" spans="1:5">
      <c r="A166" s="38"/>
      <c r="B166" s="38"/>
      <c r="C166" s="38"/>
      <c r="D166" s="39"/>
      <c r="E166" s="39"/>
    </row>
    <row r="167" spans="1:5">
      <c r="A167" s="38"/>
      <c r="B167" s="38"/>
      <c r="C167" s="38"/>
      <c r="D167" s="39"/>
      <c r="E167" s="39"/>
    </row>
    <row r="168" spans="1:5">
      <c r="A168" s="38"/>
      <c r="B168" s="38"/>
      <c r="C168" s="38"/>
      <c r="D168" s="39"/>
      <c r="E168" s="39"/>
    </row>
    <row r="169" spans="1:5">
      <c r="A169" s="38"/>
      <c r="B169" s="5"/>
      <c r="C169" s="5"/>
      <c r="D169" s="39"/>
      <c r="E169" s="39"/>
    </row>
    <row r="170" spans="1:5">
      <c r="A170" s="25"/>
      <c r="B170" s="25"/>
      <c r="C170" s="25"/>
      <c r="D170" s="39"/>
      <c r="E170" s="39"/>
    </row>
    <row r="171" spans="1:5">
      <c r="A171" s="25"/>
      <c r="B171" s="25"/>
      <c r="C171" s="25"/>
      <c r="D171" s="39"/>
      <c r="E171" s="39"/>
    </row>
    <row r="172" spans="1:5">
      <c r="A172" s="5"/>
      <c r="B172" s="5"/>
      <c r="C172" s="5"/>
      <c r="D172" s="39"/>
      <c r="E172" s="39"/>
    </row>
    <row r="173" spans="1:5">
      <c r="A173" s="25"/>
      <c r="B173" s="41"/>
      <c r="C173" s="5"/>
      <c r="D173" s="39"/>
      <c r="E173" s="39"/>
    </row>
    <row r="174" spans="1:5">
      <c r="A174" s="25"/>
      <c r="B174" s="37"/>
      <c r="C174" s="37"/>
      <c r="D174" s="39"/>
      <c r="E174" s="39"/>
    </row>
    <row r="175" spans="1:5">
      <c r="A175" s="5"/>
      <c r="B175" s="5"/>
      <c r="C175" s="5"/>
      <c r="D175" s="5"/>
      <c r="E175" s="5"/>
    </row>
    <row r="176" spans="1:5">
      <c r="A176" s="25"/>
      <c r="B176" s="42"/>
      <c r="C176" s="5"/>
      <c r="D176" s="5"/>
      <c r="E176" s="5"/>
    </row>
    <row r="177" spans="1:5">
      <c r="A177" s="25"/>
      <c r="B177" s="5"/>
      <c r="C177" s="5"/>
      <c r="D177" s="5"/>
      <c r="E177" s="5"/>
    </row>
    <row r="178" spans="1:5">
      <c r="A178" s="25"/>
      <c r="B178" s="5"/>
      <c r="C178" s="5"/>
      <c r="D178" s="5"/>
      <c r="E178" s="5"/>
    </row>
    <row r="179" spans="1:5">
      <c r="A179" s="25"/>
      <c r="B179" s="5"/>
      <c r="C179" s="5"/>
      <c r="D179" s="5"/>
      <c r="E179" s="5"/>
    </row>
    <row r="180" spans="1:5">
      <c r="A180" s="5"/>
      <c r="B180" s="5"/>
      <c r="C180" s="5"/>
      <c r="D180" s="5"/>
      <c r="E180" s="5"/>
    </row>
    <row r="181" spans="1:5" ht="18.75">
      <c r="A181" s="35"/>
      <c r="B181" s="5"/>
      <c r="C181" s="5"/>
      <c r="D181" s="5"/>
      <c r="E181" s="5"/>
    </row>
    <row r="182" spans="1:5">
      <c r="A182" s="25"/>
      <c r="B182" s="5"/>
      <c r="C182" s="5"/>
      <c r="D182" s="5"/>
      <c r="E182" s="5"/>
    </row>
    <row r="183" spans="1:5">
      <c r="A183" s="5"/>
      <c r="B183" s="5"/>
      <c r="C183" s="5"/>
      <c r="D183" s="5"/>
      <c r="E183" s="5"/>
    </row>
    <row r="184" spans="1:5">
      <c r="A184" s="5"/>
      <c r="B184" s="5"/>
      <c r="C184" s="5"/>
      <c r="D184" s="5"/>
      <c r="E184" s="5"/>
    </row>
    <row r="185" spans="1:5" s="44" customFormat="1">
      <c r="A185" s="43"/>
    </row>
    <row r="186" spans="1:5">
      <c r="A186" s="25"/>
      <c r="B186" s="5"/>
      <c r="C186" s="5"/>
      <c r="D186" s="5"/>
      <c r="E186" s="5"/>
    </row>
    <row r="187" spans="1:5">
      <c r="A187" s="25"/>
      <c r="B187" s="5"/>
      <c r="C187" s="5"/>
      <c r="D187" s="5"/>
      <c r="E187" s="5"/>
    </row>
    <row r="188" spans="1:5">
      <c r="A188" s="25"/>
      <c r="B188" s="5"/>
      <c r="C188" s="5"/>
      <c r="D188" s="5"/>
      <c r="E188" s="5"/>
    </row>
    <row r="189" spans="1:5">
      <c r="A189" s="5"/>
      <c r="B189" s="46"/>
      <c r="C189" s="46"/>
      <c r="D189" s="5"/>
      <c r="E189" s="5"/>
    </row>
    <row r="190" spans="1:5">
      <c r="A190" s="25"/>
      <c r="B190" s="47"/>
      <c r="C190" s="47"/>
      <c r="D190" s="5"/>
      <c r="E190" s="5"/>
    </row>
    <row r="191" spans="1:5">
      <c r="A191" s="43"/>
      <c r="B191" s="5"/>
      <c r="C191" s="5"/>
      <c r="D191" s="5"/>
      <c r="E191" s="5"/>
    </row>
    <row r="192" spans="1:5">
      <c r="A192" s="48"/>
      <c r="B192" s="5"/>
      <c r="C192" s="5"/>
      <c r="D192" s="5"/>
      <c r="E192" s="5"/>
    </row>
    <row r="193" spans="1:5">
      <c r="A193" s="48"/>
      <c r="B193" s="5"/>
      <c r="C193" s="5"/>
      <c r="D193" s="5"/>
      <c r="E193" s="5"/>
    </row>
    <row r="194" spans="1:5">
      <c r="A194" s="48"/>
      <c r="B194" s="5"/>
      <c r="C194" s="5"/>
      <c r="D194" s="5"/>
      <c r="E194" s="5"/>
    </row>
    <row r="195" spans="1:5">
      <c r="A195" s="48"/>
      <c r="B195" s="5"/>
      <c r="C195" s="5"/>
      <c r="D195" s="5"/>
      <c r="E195" s="5"/>
    </row>
    <row r="196" spans="1:5">
      <c r="A196" s="48"/>
      <c r="B196" s="5"/>
      <c r="C196" s="5"/>
      <c r="D196" s="5"/>
      <c r="E196" s="5"/>
    </row>
    <row r="197" spans="1:5">
      <c r="A197" s="25"/>
      <c r="B197" s="5"/>
      <c r="C197" s="5"/>
      <c r="D197" s="5"/>
      <c r="E197" s="5"/>
    </row>
    <row r="198" spans="1:5">
      <c r="A198" s="48"/>
      <c r="B198" s="13"/>
      <c r="C198" s="13"/>
      <c r="D198" s="5"/>
      <c r="E198" s="5"/>
    </row>
    <row r="199" spans="1:5">
      <c r="A199" s="48"/>
      <c r="B199" s="5"/>
      <c r="C199" s="5"/>
      <c r="D199" s="5"/>
      <c r="E199" s="5"/>
    </row>
    <row r="200" spans="1:5">
      <c r="A200" s="48"/>
      <c r="B200" s="5"/>
      <c r="C200" s="5"/>
      <c r="D200" s="5"/>
      <c r="E200" s="5"/>
    </row>
    <row r="201" spans="1:5">
      <c r="A201" s="48"/>
      <c r="B201" s="5"/>
      <c r="C201" s="5"/>
      <c r="D201" s="5"/>
      <c r="E201" s="5"/>
    </row>
    <row r="202" spans="1:5">
      <c r="A202" s="48"/>
      <c r="B202" s="5"/>
      <c r="C202" s="5"/>
      <c r="D202" s="5"/>
      <c r="E202" s="5"/>
    </row>
    <row r="203" spans="1:5">
      <c r="A203" s="25"/>
      <c r="B203" s="5"/>
      <c r="C203" s="5"/>
      <c r="D203" s="5"/>
      <c r="E203" s="5"/>
    </row>
    <row r="204" spans="1:5">
      <c r="A204" s="5"/>
      <c r="B204" s="5"/>
      <c r="C204" s="5"/>
      <c r="D204" s="5"/>
      <c r="E204" s="5"/>
    </row>
    <row r="205" spans="1:5">
      <c r="A205" s="5"/>
      <c r="B205" s="5"/>
      <c r="C205" s="5"/>
      <c r="D205" s="5"/>
      <c r="E205" s="5"/>
    </row>
    <row r="206" spans="1:5">
      <c r="A206" s="5"/>
      <c r="B206" s="5"/>
      <c r="C206" s="5"/>
      <c r="D206" s="5"/>
      <c r="E206" s="5"/>
    </row>
    <row r="207" spans="1:5">
      <c r="A207" s="5"/>
      <c r="B207" s="5"/>
      <c r="C207" s="5"/>
      <c r="D207" s="49"/>
      <c r="E207" s="49"/>
    </row>
    <row r="208" spans="1:5">
      <c r="A208" s="5"/>
      <c r="B208" s="5"/>
      <c r="C208" s="5"/>
      <c r="D208" s="5"/>
      <c r="E208" s="5"/>
    </row>
    <row r="209" spans="1:5">
      <c r="A209" s="25"/>
      <c r="B209" s="5"/>
      <c r="C209" s="5"/>
      <c r="D209" s="5"/>
      <c r="E209" s="5"/>
    </row>
    <row r="210" spans="1:5">
      <c r="A210" s="5"/>
      <c r="B210" s="5"/>
      <c r="C210" s="5"/>
      <c r="D210" s="5"/>
      <c r="E210" s="5"/>
    </row>
    <row r="211" spans="1:5">
      <c r="A211" s="48"/>
      <c r="B211" s="5"/>
      <c r="C211" s="5"/>
      <c r="D211" s="5"/>
      <c r="E211" s="5"/>
    </row>
    <row r="212" spans="1:5">
      <c r="A212" s="48"/>
      <c r="B212" s="5"/>
      <c r="C212" s="5"/>
      <c r="D212" s="5"/>
      <c r="E212" s="5"/>
    </row>
    <row r="213" spans="1:5">
      <c r="A213" s="48"/>
      <c r="B213" s="5"/>
      <c r="C213" s="5"/>
      <c r="D213" s="49"/>
      <c r="E213" s="49"/>
    </row>
    <row r="214" spans="1:5">
      <c r="A214" s="5"/>
      <c r="B214" s="5"/>
      <c r="C214" s="5"/>
      <c r="D214" s="5"/>
      <c r="E214" s="5"/>
    </row>
    <row r="215" spans="1:5">
      <c r="A215" s="5"/>
      <c r="B215" s="5"/>
      <c r="C215" s="5"/>
      <c r="D215" s="5"/>
      <c r="E215" s="5"/>
    </row>
    <row r="216" spans="1:5">
      <c r="A216" s="5"/>
      <c r="B216" s="5"/>
      <c r="C216" s="5"/>
      <c r="D216" s="5"/>
      <c r="E216" s="5"/>
    </row>
    <row r="217" spans="1:5">
      <c r="A217" s="5"/>
      <c r="B217" s="5"/>
      <c r="C217" s="5"/>
      <c r="D217" s="5"/>
      <c r="E217" s="5"/>
    </row>
    <row r="218" spans="1:5">
      <c r="A218" s="5"/>
      <c r="B218" s="5"/>
      <c r="C218" s="5"/>
      <c r="D218" s="5"/>
      <c r="E218" s="5"/>
    </row>
    <row r="219" spans="1:5">
      <c r="A219" s="5"/>
      <c r="B219" s="5"/>
      <c r="C219" s="5"/>
      <c r="D219" s="5"/>
      <c r="E219" s="5"/>
    </row>
    <row r="220" spans="1:5">
      <c r="A220" s="5"/>
      <c r="B220" s="5"/>
      <c r="C220" s="5"/>
      <c r="D220" s="5"/>
      <c r="E220" s="5"/>
    </row>
    <row r="221" spans="1:5">
      <c r="A221" s="25"/>
      <c r="B221" s="5"/>
      <c r="C221" s="5"/>
      <c r="D221" s="50"/>
      <c r="E221" s="50"/>
    </row>
    <row r="222" spans="1:5">
      <c r="A222" s="25"/>
      <c r="B222" s="5"/>
      <c r="C222" s="13"/>
      <c r="D222" s="49"/>
      <c r="E222" s="49"/>
    </row>
    <row r="223" spans="1:5">
      <c r="A223" s="25"/>
      <c r="B223" s="5"/>
      <c r="C223" s="5"/>
      <c r="D223" s="50"/>
      <c r="E223" s="50"/>
    </row>
    <row r="224" spans="1:5">
      <c r="A224" s="25"/>
      <c r="B224" s="5"/>
      <c r="C224" s="5"/>
      <c r="D224" s="5"/>
      <c r="E224" s="5"/>
    </row>
    <row r="225" spans="1:5">
      <c r="A225" s="5"/>
      <c r="B225" s="5"/>
      <c r="C225" s="5"/>
      <c r="D225" s="5"/>
      <c r="E225" s="5"/>
    </row>
    <row r="226" spans="1:5">
      <c r="A226" s="25"/>
      <c r="B226" s="5"/>
      <c r="C226" s="5"/>
      <c r="D226" s="5"/>
      <c r="E226" s="5"/>
    </row>
    <row r="227" spans="1:5">
      <c r="A227" s="25"/>
      <c r="B227" s="5"/>
      <c r="C227" s="5"/>
      <c r="D227" s="5"/>
      <c r="E227" s="5"/>
    </row>
    <row r="228" spans="1:5">
      <c r="A228" s="5"/>
      <c r="B228" s="5"/>
      <c r="C228" s="5"/>
      <c r="D228" s="5"/>
      <c r="E228" s="5"/>
    </row>
    <row r="229" spans="1:5">
      <c r="A229" s="5"/>
      <c r="B229" s="5"/>
      <c r="C229" s="5"/>
      <c r="D229" s="5"/>
      <c r="E229" s="5"/>
    </row>
    <row r="230" spans="1:5">
      <c r="A230" s="5"/>
      <c r="B230" s="5"/>
      <c r="C230" s="5"/>
      <c r="D230" s="5"/>
      <c r="E230" s="5"/>
    </row>
    <row r="231" spans="1:5">
      <c r="A231" s="5"/>
      <c r="B231" s="5"/>
      <c r="C231" s="5"/>
      <c r="D231" s="5"/>
      <c r="E231" s="5"/>
    </row>
    <row r="232" spans="1:5">
      <c r="A232" s="5"/>
      <c r="B232" s="5"/>
      <c r="C232" s="5"/>
      <c r="D232" s="5"/>
      <c r="E232" s="5"/>
    </row>
    <row r="233" spans="1:5">
      <c r="A233" s="5"/>
      <c r="B233" s="5"/>
      <c r="C233" s="5"/>
      <c r="D233" s="5"/>
      <c r="E233" s="5"/>
    </row>
    <row r="234" spans="1:5">
      <c r="A234" s="5"/>
      <c r="B234" s="5"/>
      <c r="C234" s="5"/>
      <c r="D234" s="5"/>
      <c r="E234" s="5"/>
    </row>
    <row r="235" spans="1:5">
      <c r="A235" s="5"/>
      <c r="B235" s="5"/>
      <c r="C235" s="5"/>
      <c r="D235" s="5"/>
      <c r="E235" s="5"/>
    </row>
    <row r="236" spans="1:5" ht="18.75">
      <c r="A236" s="35"/>
      <c r="B236" s="5"/>
      <c r="C236" s="5"/>
      <c r="D236" s="5"/>
      <c r="E236" s="5"/>
    </row>
    <row r="237" spans="1:5">
      <c r="A237" s="25"/>
      <c r="B237" s="5"/>
      <c r="C237" s="5"/>
      <c r="D237" s="5"/>
      <c r="E237" s="5"/>
    </row>
    <row r="238" spans="1:5">
      <c r="A238" s="5"/>
      <c r="B238" s="5"/>
      <c r="C238" s="5"/>
      <c r="D238" s="5"/>
      <c r="E238" s="5"/>
    </row>
    <row r="239" spans="1:5">
      <c r="A239" s="25"/>
      <c r="B239" s="8"/>
      <c r="C239" s="8"/>
      <c r="D239" s="9"/>
      <c r="E239" s="9"/>
    </row>
    <row r="240" spans="1:5">
      <c r="A240" s="25"/>
      <c r="B240" s="5"/>
      <c r="C240" s="5"/>
      <c r="D240" s="5"/>
      <c r="E240" s="5"/>
    </row>
    <row r="241" spans="1:5">
      <c r="A241" s="5"/>
      <c r="B241" s="5"/>
      <c r="C241" s="5"/>
      <c r="D241" s="5"/>
      <c r="E241" s="5"/>
    </row>
    <row r="242" spans="1:5">
      <c r="A242" s="5"/>
      <c r="B242" s="39"/>
      <c r="C242" s="39"/>
      <c r="D242" s="39"/>
      <c r="E242" s="39"/>
    </row>
    <row r="243" spans="1:5">
      <c r="A243" s="5"/>
      <c r="B243" s="5"/>
      <c r="C243" s="5"/>
      <c r="D243" s="5"/>
      <c r="E243" s="5"/>
    </row>
    <row r="244" spans="1:5">
      <c r="A244" s="5"/>
      <c r="B244" s="50"/>
      <c r="C244" s="50"/>
      <c r="D244" s="50"/>
      <c r="E244" s="50"/>
    </row>
    <row r="245" spans="1:5">
      <c r="A245" s="5"/>
      <c r="B245" s="5"/>
      <c r="C245" s="5"/>
      <c r="D245" s="5"/>
      <c r="E245" s="5"/>
    </row>
    <row r="246" spans="1:5">
      <c r="A246" s="5"/>
      <c r="B246" s="39"/>
      <c r="C246" s="39"/>
      <c r="D246" s="39"/>
      <c r="E246" s="39"/>
    </row>
    <row r="247" spans="1:5">
      <c r="A247" s="5"/>
      <c r="B247" s="5"/>
      <c r="C247" s="5"/>
      <c r="D247" s="5"/>
      <c r="E247" s="5"/>
    </row>
    <row r="248" spans="1:5">
      <c r="A248" s="5"/>
      <c r="B248" s="39"/>
      <c r="C248" s="39"/>
      <c r="D248" s="39"/>
      <c r="E248" s="39"/>
    </row>
    <row r="249" spans="1:5">
      <c r="A249" s="5"/>
      <c r="B249" s="5"/>
      <c r="C249" s="5"/>
      <c r="D249" s="5"/>
      <c r="E249" s="5"/>
    </row>
    <row r="250" spans="1:5">
      <c r="A250" s="5"/>
      <c r="B250" s="39"/>
      <c r="C250" s="39"/>
      <c r="D250" s="39"/>
      <c r="E250" s="39"/>
    </row>
    <row r="251" spans="1:5">
      <c r="A251" s="5"/>
      <c r="B251" s="5"/>
      <c r="C251" s="5"/>
      <c r="D251" s="5"/>
      <c r="E251" s="5"/>
    </row>
    <row r="252" spans="1:5">
      <c r="A252" s="5"/>
      <c r="B252" s="39"/>
      <c r="C252" s="39"/>
      <c r="D252" s="39"/>
      <c r="E252" s="39"/>
    </row>
    <row r="253" spans="1:5">
      <c r="A253" s="5"/>
      <c r="B253" s="5"/>
      <c r="C253" s="5"/>
      <c r="D253" s="5"/>
      <c r="E253" s="5"/>
    </row>
    <row r="254" spans="1:5">
      <c r="A254" s="5"/>
      <c r="B254" s="5"/>
      <c r="C254" s="5"/>
      <c r="D254" s="5"/>
      <c r="E254" s="5"/>
    </row>
    <row r="255" spans="1:5">
      <c r="A255" s="5"/>
      <c r="B255" s="5"/>
      <c r="C255" s="5"/>
      <c r="D255" s="5"/>
      <c r="E255" s="5"/>
    </row>
    <row r="256" spans="1:5">
      <c r="A256" s="5"/>
      <c r="B256" s="5"/>
      <c r="C256" s="5"/>
      <c r="D256" s="5"/>
      <c r="E256" s="5"/>
    </row>
    <row r="257" spans="1:5" ht="18.75">
      <c r="A257" s="36"/>
      <c r="B257" s="36"/>
      <c r="C257" s="5"/>
      <c r="D257" s="5"/>
      <c r="E257" s="5"/>
    </row>
    <row r="258" spans="1:5">
      <c r="A258" s="25"/>
      <c r="B258" s="25"/>
      <c r="C258" s="5"/>
      <c r="D258" s="5"/>
      <c r="E258" s="5"/>
    </row>
    <row r="259" spans="1:5">
      <c r="A259" s="25"/>
      <c r="B259" s="37"/>
      <c r="C259" s="5"/>
      <c r="D259" s="5"/>
      <c r="E259" s="5"/>
    </row>
    <row r="260" spans="1:5">
      <c r="A260" s="5"/>
      <c r="B260" s="5"/>
      <c r="C260" s="5"/>
      <c r="D260" s="5"/>
      <c r="E260" s="5"/>
    </row>
    <row r="261" spans="1:5">
      <c r="A261" s="2"/>
      <c r="B261" s="7"/>
      <c r="C261" s="7"/>
      <c r="D261" s="7"/>
      <c r="E261" s="7"/>
    </row>
    <row r="262" spans="1:5">
      <c r="A262" s="25"/>
      <c r="B262" s="25"/>
      <c r="C262" s="5"/>
      <c r="D262" s="5"/>
      <c r="E262" s="5"/>
    </row>
    <row r="263" spans="1:5">
      <c r="A263" s="38"/>
      <c r="B263" s="25"/>
      <c r="C263" s="39"/>
      <c r="D263" s="39"/>
      <c r="E263" s="39"/>
    </row>
    <row r="264" spans="1:5">
      <c r="A264" s="38"/>
      <c r="B264" s="25"/>
      <c r="C264" s="39"/>
      <c r="D264" s="39"/>
      <c r="E264" s="39"/>
    </row>
    <row r="265" spans="1:5">
      <c r="A265" s="38"/>
      <c r="B265" s="38"/>
      <c r="C265" s="39"/>
      <c r="D265" s="39"/>
      <c r="E265" s="39"/>
    </row>
    <row r="266" spans="1:5">
      <c r="A266" s="38"/>
      <c r="B266" s="38"/>
      <c r="C266" s="39"/>
      <c r="D266" s="39"/>
      <c r="E266" s="39"/>
    </row>
    <row r="267" spans="1:5">
      <c r="A267" s="38"/>
      <c r="B267" s="2"/>
      <c r="C267" s="39"/>
      <c r="D267" s="39"/>
      <c r="E267" s="39"/>
    </row>
    <row r="268" spans="1:5">
      <c r="A268" s="5"/>
      <c r="B268" s="5"/>
      <c r="C268" s="39"/>
      <c r="D268" s="39"/>
      <c r="E268" s="39"/>
    </row>
    <row r="269" spans="1:5">
      <c r="A269" s="25"/>
      <c r="B269" s="25"/>
      <c r="C269" s="39"/>
      <c r="D269" s="39"/>
      <c r="E269" s="39"/>
    </row>
    <row r="270" spans="1:5">
      <c r="A270" s="38"/>
      <c r="B270" s="25"/>
      <c r="C270" s="39"/>
      <c r="D270" s="39"/>
      <c r="E270" s="39"/>
    </row>
    <row r="271" spans="1:5">
      <c r="A271" s="38"/>
      <c r="B271" s="25"/>
      <c r="C271" s="39"/>
      <c r="D271" s="39"/>
      <c r="E271" s="39"/>
    </row>
    <row r="272" spans="1:5">
      <c r="A272" s="38"/>
      <c r="B272" s="25"/>
      <c r="C272" s="39"/>
      <c r="D272" s="39"/>
      <c r="E272" s="39"/>
    </row>
    <row r="273" spans="1:5">
      <c r="A273" s="38"/>
      <c r="B273" s="25"/>
      <c r="C273" s="39"/>
      <c r="D273" s="39"/>
      <c r="E273" s="39"/>
    </row>
    <row r="274" spans="1:5">
      <c r="A274" s="38"/>
      <c r="B274" s="25"/>
      <c r="C274" s="39"/>
      <c r="D274" s="39"/>
      <c r="E274" s="39"/>
    </row>
    <row r="275" spans="1:5">
      <c r="A275" s="38"/>
      <c r="B275" s="25"/>
      <c r="C275" s="39"/>
      <c r="D275" s="39"/>
      <c r="E275" s="39"/>
    </row>
    <row r="276" spans="1:5">
      <c r="A276" s="38"/>
      <c r="B276" s="25"/>
      <c r="C276" s="39"/>
      <c r="D276" s="39"/>
      <c r="E276" s="39"/>
    </row>
    <row r="277" spans="1:5">
      <c r="A277" s="38"/>
      <c r="B277" s="25"/>
      <c r="C277" s="39"/>
      <c r="D277" s="39"/>
      <c r="E277" s="39"/>
    </row>
    <row r="278" spans="1:5">
      <c r="A278" s="38"/>
      <c r="B278" s="25"/>
      <c r="C278" s="39"/>
      <c r="D278" s="39"/>
      <c r="E278" s="39"/>
    </row>
    <row r="279" spans="1:5">
      <c r="A279" s="38"/>
      <c r="B279" s="38"/>
      <c r="C279" s="39"/>
      <c r="D279" s="39"/>
      <c r="E279" s="39"/>
    </row>
    <row r="280" spans="1:5">
      <c r="A280" s="38"/>
      <c r="B280" s="38"/>
      <c r="C280" s="39"/>
      <c r="D280" s="39"/>
      <c r="E280" s="39"/>
    </row>
    <row r="281" spans="1:5">
      <c r="A281" s="25"/>
      <c r="B281" s="25"/>
      <c r="C281" s="39"/>
      <c r="D281" s="39"/>
      <c r="E281" s="39"/>
    </row>
    <row r="282" spans="1:5">
      <c r="A282" s="38"/>
      <c r="B282" s="38"/>
      <c r="C282" s="39"/>
      <c r="D282" s="39"/>
      <c r="E282" s="39"/>
    </row>
    <row r="283" spans="1:5">
      <c r="A283" s="25"/>
      <c r="B283" s="25"/>
      <c r="C283" s="39"/>
      <c r="D283" s="39"/>
      <c r="E283" s="39"/>
    </row>
    <row r="284" spans="1:5">
      <c r="A284" s="38"/>
      <c r="B284" s="40"/>
      <c r="C284" s="39"/>
      <c r="D284" s="39"/>
      <c r="E284" s="39"/>
    </row>
    <row r="285" spans="1:5">
      <c r="A285" s="25"/>
      <c r="B285" s="25"/>
      <c r="C285" s="39"/>
      <c r="D285" s="39"/>
      <c r="E285" s="39"/>
    </row>
    <row r="286" spans="1:5">
      <c r="A286" s="5"/>
      <c r="B286" s="5"/>
      <c r="C286" s="39"/>
      <c r="D286" s="39"/>
      <c r="E286" s="39"/>
    </row>
    <row r="287" spans="1:5">
      <c r="A287" s="25"/>
      <c r="B287" s="25"/>
      <c r="C287" s="39"/>
      <c r="D287" s="39"/>
      <c r="E287" s="39"/>
    </row>
    <row r="288" spans="1:5">
      <c r="A288" s="38"/>
      <c r="B288" s="38"/>
      <c r="C288" s="39"/>
      <c r="D288" s="39"/>
      <c r="E288" s="39"/>
    </row>
    <row r="289" spans="1:5">
      <c r="A289" s="38"/>
      <c r="B289" s="38"/>
      <c r="C289" s="39"/>
      <c r="D289" s="39"/>
      <c r="E289" s="39"/>
    </row>
    <row r="290" spans="1:5">
      <c r="A290" s="38"/>
      <c r="B290" s="38"/>
      <c r="C290" s="39"/>
      <c r="D290" s="39"/>
      <c r="E290" s="39"/>
    </row>
    <row r="291" spans="1:5">
      <c r="A291" s="38"/>
      <c r="B291" s="5"/>
      <c r="C291" s="39"/>
      <c r="D291" s="39"/>
      <c r="E291" s="39"/>
    </row>
    <row r="292" spans="1:5">
      <c r="A292" s="25"/>
      <c r="B292" s="25"/>
      <c r="C292" s="39"/>
      <c r="D292" s="39"/>
      <c r="E292" s="39"/>
    </row>
    <row r="293" spans="1:5">
      <c r="A293" s="25"/>
      <c r="B293" s="25"/>
      <c r="C293" s="39"/>
      <c r="D293" s="39"/>
      <c r="E293" s="39"/>
    </row>
    <row r="294" spans="1:5">
      <c r="A294" s="38"/>
      <c r="B294" s="25"/>
      <c r="C294" s="39"/>
      <c r="D294" s="39"/>
      <c r="E294" s="39"/>
    </row>
    <row r="295" spans="1:5">
      <c r="A295" s="38"/>
      <c r="B295" s="25"/>
      <c r="C295" s="39"/>
      <c r="D295" s="39"/>
      <c r="E295" s="39"/>
    </row>
    <row r="296" spans="1:5">
      <c r="A296" s="38"/>
      <c r="B296" s="25"/>
      <c r="C296" s="39"/>
      <c r="D296" s="39"/>
      <c r="E296" s="39"/>
    </row>
    <row r="297" spans="1:5">
      <c r="A297" s="38"/>
      <c r="B297" s="25"/>
      <c r="C297" s="39"/>
      <c r="D297" s="39"/>
      <c r="E297" s="39"/>
    </row>
    <row r="298" spans="1:5">
      <c r="A298" s="38"/>
      <c r="B298" s="25"/>
      <c r="C298" s="39"/>
      <c r="D298" s="39"/>
      <c r="E298" s="39"/>
    </row>
    <row r="299" spans="1:5">
      <c r="A299" s="2"/>
      <c r="B299" s="40"/>
      <c r="C299" s="39"/>
      <c r="D299" s="39"/>
      <c r="E299" s="39"/>
    </row>
    <row r="300" spans="1:5">
      <c r="A300" s="25"/>
      <c r="B300" s="25"/>
      <c r="C300" s="39"/>
      <c r="D300" s="39"/>
      <c r="E300" s="39"/>
    </row>
    <row r="301" spans="1:5">
      <c r="A301" s="5"/>
      <c r="B301" s="5"/>
      <c r="C301" s="39"/>
      <c r="D301" s="39"/>
      <c r="E301" s="39"/>
    </row>
    <row r="302" spans="1:5">
      <c r="A302" s="25"/>
      <c r="B302" s="37"/>
      <c r="C302" s="39"/>
      <c r="D302" s="39"/>
      <c r="E302" s="39"/>
    </row>
    <row r="303" spans="1:5">
      <c r="A303" s="25"/>
      <c r="B303" s="37"/>
      <c r="C303" s="39"/>
      <c r="D303" s="39"/>
      <c r="E303" s="39"/>
    </row>
    <row r="304" spans="1:5">
      <c r="A304" s="25"/>
      <c r="B304" s="37"/>
      <c r="C304" s="39"/>
      <c r="D304" s="39"/>
      <c r="E304" s="39"/>
    </row>
    <row r="305" spans="1:5">
      <c r="A305" s="5"/>
      <c r="B305" s="5"/>
      <c r="C305" s="5"/>
      <c r="D305" s="5"/>
      <c r="E305" s="5"/>
    </row>
    <row r="306" spans="1:5">
      <c r="A306" s="5"/>
      <c r="B306" s="5"/>
      <c r="C306" s="5"/>
      <c r="D306" s="5"/>
      <c r="E306" s="5"/>
    </row>
    <row r="307" spans="1:5" ht="18.75">
      <c r="A307" s="36"/>
      <c r="B307" s="36"/>
      <c r="C307" s="5"/>
      <c r="D307" s="5"/>
      <c r="E307" s="5"/>
    </row>
    <row r="308" spans="1:5">
      <c r="A308" s="25"/>
      <c r="B308" s="25"/>
      <c r="C308" s="5"/>
      <c r="D308" s="5"/>
      <c r="E308" s="5"/>
    </row>
    <row r="309" spans="1:5">
      <c r="A309" s="25"/>
      <c r="B309" s="37"/>
      <c r="C309" s="5"/>
      <c r="D309" s="5"/>
      <c r="E309" s="5"/>
    </row>
    <row r="310" spans="1:5">
      <c r="A310" s="5"/>
      <c r="B310" s="5"/>
      <c r="C310" s="5"/>
      <c r="D310" s="5"/>
      <c r="E310" s="5"/>
    </row>
    <row r="311" spans="1:5">
      <c r="A311" s="2"/>
      <c r="B311" s="7"/>
      <c r="C311" s="7"/>
      <c r="D311" s="7"/>
      <c r="E311" s="7"/>
    </row>
    <row r="312" spans="1:5">
      <c r="A312" s="25"/>
      <c r="B312" s="25"/>
      <c r="C312" s="25"/>
      <c r="D312" s="5"/>
      <c r="E312" s="5"/>
    </row>
    <row r="313" spans="1:5">
      <c r="A313" s="38"/>
      <c r="B313" s="25"/>
      <c r="C313" s="25"/>
      <c r="D313" s="51"/>
      <c r="E313" s="51"/>
    </row>
    <row r="314" spans="1:5">
      <c r="A314" s="38"/>
      <c r="B314" s="25"/>
      <c r="C314" s="25"/>
      <c r="D314" s="51"/>
      <c r="E314" s="51"/>
    </row>
    <row r="315" spans="1:5">
      <c r="A315" s="38"/>
      <c r="B315" s="38"/>
      <c r="C315" s="38"/>
      <c r="D315" s="51"/>
      <c r="E315" s="51"/>
    </row>
    <row r="316" spans="1:5">
      <c r="A316" s="38"/>
      <c r="B316" s="38"/>
      <c r="C316" s="38"/>
      <c r="D316" s="51"/>
      <c r="E316" s="51"/>
    </row>
    <row r="317" spans="1:5">
      <c r="A317" s="38"/>
      <c r="B317" s="2"/>
      <c r="C317" s="2"/>
      <c r="D317" s="51"/>
      <c r="E317" s="51"/>
    </row>
    <row r="318" spans="1:5">
      <c r="A318" s="38"/>
      <c r="B318" s="2"/>
      <c r="C318" s="2"/>
      <c r="D318" s="51"/>
      <c r="E318" s="51"/>
    </row>
    <row r="319" spans="1:5">
      <c r="A319" s="25"/>
      <c r="B319" s="25"/>
      <c r="C319" s="25"/>
      <c r="D319" s="51"/>
      <c r="E319" s="51"/>
    </row>
    <row r="320" spans="1:5">
      <c r="A320" s="38"/>
      <c r="B320" s="25"/>
      <c r="C320" s="25"/>
      <c r="D320" s="51"/>
      <c r="E320" s="51"/>
    </row>
    <row r="321" spans="1:5">
      <c r="A321" s="38"/>
      <c r="B321" s="25"/>
      <c r="C321" s="25"/>
      <c r="D321" s="51"/>
      <c r="E321" s="51"/>
    </row>
    <row r="322" spans="1:5">
      <c r="A322" s="38"/>
      <c r="B322" s="25"/>
      <c r="C322" s="25"/>
      <c r="D322" s="51"/>
      <c r="E322" s="51"/>
    </row>
    <row r="323" spans="1:5">
      <c r="A323" s="38"/>
      <c r="B323" s="25"/>
      <c r="C323" s="25"/>
      <c r="D323" s="51"/>
      <c r="E323" s="51"/>
    </row>
    <row r="324" spans="1:5">
      <c r="A324" s="38"/>
      <c r="B324" s="25"/>
      <c r="C324" s="25"/>
      <c r="D324" s="51"/>
      <c r="E324" s="51"/>
    </row>
    <row r="325" spans="1:5">
      <c r="A325" s="38"/>
      <c r="B325" s="25"/>
      <c r="C325" s="25"/>
      <c r="D325" s="51"/>
      <c r="E325" s="51"/>
    </row>
    <row r="326" spans="1:5">
      <c r="A326" s="38"/>
      <c r="B326" s="25"/>
      <c r="C326" s="25"/>
      <c r="D326" s="51"/>
      <c r="E326" s="51"/>
    </row>
    <row r="327" spans="1:5">
      <c r="A327" s="38"/>
      <c r="B327" s="25"/>
      <c r="C327" s="25"/>
      <c r="D327" s="51"/>
      <c r="E327" s="51"/>
    </row>
    <row r="328" spans="1:5">
      <c r="A328" s="38"/>
      <c r="B328" s="25"/>
      <c r="C328" s="25"/>
      <c r="D328" s="51"/>
      <c r="E328" s="51"/>
    </row>
    <row r="329" spans="1:5">
      <c r="A329" s="38"/>
      <c r="B329" s="25"/>
      <c r="C329" s="25"/>
      <c r="D329" s="51"/>
      <c r="E329" s="51"/>
    </row>
    <row r="330" spans="1:5">
      <c r="A330" s="38"/>
      <c r="B330" s="38"/>
      <c r="C330" s="38"/>
      <c r="D330" s="51"/>
      <c r="E330" s="51"/>
    </row>
    <row r="331" spans="1:5">
      <c r="A331" s="38"/>
      <c r="B331" s="38"/>
      <c r="C331" s="38"/>
      <c r="D331" s="51"/>
      <c r="E331" s="51"/>
    </row>
    <row r="332" spans="1:5">
      <c r="A332" s="25"/>
      <c r="B332" s="25"/>
      <c r="C332" s="25"/>
      <c r="D332" s="51"/>
      <c r="E332" s="51"/>
    </row>
    <row r="333" spans="1:5">
      <c r="A333" s="5"/>
      <c r="B333" s="25"/>
      <c r="C333" s="25"/>
      <c r="D333" s="51"/>
      <c r="E333" s="51"/>
    </row>
    <row r="334" spans="1:5">
      <c r="A334" s="38"/>
      <c r="B334" s="38"/>
      <c r="C334" s="38"/>
      <c r="D334" s="51"/>
      <c r="E334" s="51"/>
    </row>
    <row r="335" spans="1:5">
      <c r="A335" s="25"/>
      <c r="B335" s="25"/>
      <c r="C335" s="25"/>
      <c r="D335" s="51"/>
      <c r="E335" s="51"/>
    </row>
    <row r="336" spans="1:5">
      <c r="A336" s="38"/>
      <c r="B336" s="40"/>
      <c r="C336" s="40"/>
      <c r="D336" s="51"/>
      <c r="E336" s="51"/>
    </row>
    <row r="337" spans="1:5">
      <c r="A337" s="25"/>
      <c r="B337" s="25"/>
      <c r="C337" s="25"/>
      <c r="D337" s="51"/>
      <c r="E337" s="51"/>
    </row>
    <row r="338" spans="1:5">
      <c r="A338" s="25"/>
      <c r="B338" s="25"/>
      <c r="C338" s="25"/>
      <c r="D338" s="51"/>
      <c r="E338" s="51"/>
    </row>
    <row r="339" spans="1:5">
      <c r="A339" s="25"/>
      <c r="B339" s="25"/>
      <c r="C339" s="25"/>
      <c r="D339" s="51"/>
      <c r="E339" s="51"/>
    </row>
    <row r="340" spans="1:5">
      <c r="A340" s="25"/>
      <c r="B340" s="37"/>
      <c r="C340" s="37"/>
      <c r="D340" s="51"/>
      <c r="E340" s="51"/>
    </row>
    <row r="341" spans="1:5">
      <c r="A341" s="25"/>
      <c r="B341" s="37"/>
      <c r="C341" s="37"/>
      <c r="D341" s="51"/>
      <c r="E341" s="51"/>
    </row>
    <row r="342" spans="1:5">
      <c r="A342" s="25"/>
      <c r="B342" s="37"/>
      <c r="C342" s="37"/>
      <c r="D342" s="51"/>
      <c r="E342" s="51"/>
    </row>
    <row r="343" spans="1:5">
      <c r="A343" s="25"/>
      <c r="B343" s="37"/>
      <c r="C343" s="37"/>
      <c r="D343" s="51"/>
      <c r="E343" s="51"/>
    </row>
    <row r="344" spans="1:5">
      <c r="A344" s="25"/>
      <c r="B344" s="37"/>
      <c r="C344" s="37"/>
      <c r="D344" s="51"/>
      <c r="E344" s="51"/>
    </row>
    <row r="345" spans="1:5">
      <c r="A345" s="5"/>
      <c r="B345" s="37"/>
      <c r="C345" s="37"/>
      <c r="D345" s="51"/>
      <c r="E345" s="51"/>
    </row>
    <row r="346" spans="1:5">
      <c r="A346" s="5"/>
      <c r="B346" s="51"/>
      <c r="C346" s="37"/>
      <c r="D346" s="51"/>
      <c r="E346" s="51"/>
    </row>
    <row r="347" spans="1:5">
      <c r="A347" s="5"/>
      <c r="B347" s="37"/>
      <c r="C347" s="37"/>
      <c r="D347" s="51"/>
      <c r="E347" s="51"/>
    </row>
    <row r="348" spans="1:5">
      <c r="A348" s="5"/>
      <c r="B348" s="37"/>
      <c r="C348" s="37"/>
      <c r="D348" s="51"/>
      <c r="E348" s="51"/>
    </row>
    <row r="349" spans="1:5">
      <c r="A349" s="5"/>
      <c r="B349" s="37"/>
      <c r="C349" s="37"/>
      <c r="D349" s="51"/>
      <c r="E349" s="51"/>
    </row>
    <row r="350" spans="1:5">
      <c r="A350" s="5"/>
      <c r="B350" s="37"/>
      <c r="C350" s="37"/>
      <c r="D350" s="51"/>
      <c r="E350" s="51"/>
    </row>
    <row r="351" spans="1:5">
      <c r="A351" s="25"/>
      <c r="B351" s="37"/>
      <c r="C351" s="37"/>
      <c r="D351" s="51"/>
      <c r="E351" s="51"/>
    </row>
    <row r="352" spans="1:5">
      <c r="A352" s="5"/>
      <c r="B352" s="37"/>
      <c r="C352" s="37"/>
      <c r="D352" s="51"/>
      <c r="E352" s="51"/>
    </row>
    <row r="353" spans="1:5">
      <c r="A353" s="5"/>
      <c r="B353" s="37"/>
      <c r="C353" s="37"/>
      <c r="D353" s="51"/>
      <c r="E353" s="51"/>
    </row>
    <row r="354" spans="1:5">
      <c r="A354" s="25"/>
      <c r="B354" s="37"/>
      <c r="C354" s="37"/>
      <c r="D354" s="51"/>
      <c r="E354" s="51"/>
    </row>
    <row r="355" spans="1:5">
      <c r="A355" s="25"/>
      <c r="B355" s="37"/>
      <c r="C355" s="37"/>
      <c r="D355" s="51"/>
      <c r="E355" s="51"/>
    </row>
    <row r="356" spans="1:5">
      <c r="A356" s="5"/>
      <c r="B356" s="37"/>
      <c r="C356" s="37"/>
      <c r="D356" s="51"/>
      <c r="E356" s="51"/>
    </row>
    <row r="357" spans="1:5">
      <c r="A357" s="5"/>
      <c r="B357" s="37"/>
      <c r="C357" s="37"/>
      <c r="D357" s="51"/>
      <c r="E357" s="51"/>
    </row>
    <row r="358" spans="1:5">
      <c r="A358" s="5"/>
      <c r="B358" s="37"/>
      <c r="C358" s="37"/>
      <c r="D358" s="51"/>
      <c r="E358" s="51"/>
    </row>
    <row r="359" spans="1:5">
      <c r="A359" s="5"/>
      <c r="B359" s="37"/>
      <c r="C359" s="37"/>
      <c r="D359" s="51"/>
      <c r="E359" s="51"/>
    </row>
    <row r="360" spans="1:5">
      <c r="A360" s="5"/>
      <c r="B360" s="37"/>
      <c r="C360" s="37"/>
      <c r="D360" s="51"/>
      <c r="E360" s="51"/>
    </row>
    <row r="361" spans="1:5">
      <c r="A361" s="5"/>
      <c r="B361" s="37"/>
      <c r="C361" s="37"/>
      <c r="D361" s="51"/>
      <c r="E361" s="51"/>
    </row>
    <row r="362" spans="1:5">
      <c r="A362" s="5"/>
      <c r="B362" s="37"/>
      <c r="C362" s="37"/>
      <c r="D362" s="51"/>
      <c r="E362" s="51"/>
    </row>
    <row r="363" spans="1:5">
      <c r="A363" s="5"/>
      <c r="B363" s="37"/>
      <c r="C363" s="37"/>
      <c r="D363" s="51"/>
      <c r="E363" s="51"/>
    </row>
    <row r="364" spans="1:5">
      <c r="A364" s="25"/>
      <c r="B364" s="37"/>
      <c r="C364" s="37"/>
      <c r="D364" s="51"/>
      <c r="E364" s="51"/>
    </row>
    <row r="365" spans="1:5">
      <c r="A365" s="25"/>
      <c r="B365" s="37"/>
      <c r="C365" s="37"/>
      <c r="D365" s="51"/>
      <c r="E365" s="51"/>
    </row>
    <row r="366" spans="1:5">
      <c r="A366" s="25"/>
      <c r="B366" s="37"/>
      <c r="C366" s="37"/>
      <c r="D366" s="51"/>
      <c r="E366" s="51"/>
    </row>
    <row r="367" spans="1:5">
      <c r="A367" s="25"/>
      <c r="B367" s="37"/>
      <c r="C367" s="37"/>
      <c r="D367" s="51"/>
      <c r="E367" s="51"/>
    </row>
    <row r="368" spans="1:5">
      <c r="A368" s="25"/>
      <c r="B368" s="37"/>
      <c r="C368" s="37"/>
      <c r="D368" s="52"/>
      <c r="E368" s="52"/>
    </row>
    <row r="369" spans="1:5">
      <c r="A369" s="5"/>
      <c r="B369" s="5"/>
      <c r="C369" s="5"/>
      <c r="D369" s="5"/>
      <c r="E369" s="5"/>
    </row>
    <row r="370" spans="1:5" ht="18.75">
      <c r="A370" s="35"/>
      <c r="B370" s="5"/>
      <c r="C370" s="5"/>
      <c r="D370" s="5"/>
      <c r="E370" s="5"/>
    </row>
    <row r="371" spans="1:5">
      <c r="A371" s="25"/>
      <c r="B371" s="5"/>
      <c r="C371" s="5"/>
      <c r="D371" s="5"/>
      <c r="E371" s="5"/>
    </row>
    <row r="372" spans="1:5">
      <c r="A372" s="5"/>
      <c r="B372" s="5"/>
      <c r="C372" s="5"/>
      <c r="D372" s="5"/>
      <c r="E372" s="5"/>
    </row>
    <row r="373" spans="1:5">
      <c r="A373" s="5"/>
      <c r="B373" s="5"/>
      <c r="C373" s="5"/>
      <c r="D373" s="5"/>
      <c r="E373" s="5"/>
    </row>
    <row r="374" spans="1:5">
      <c r="A374" s="2"/>
      <c r="B374" s="7"/>
      <c r="C374" s="7"/>
      <c r="D374" s="7"/>
      <c r="E374" s="7"/>
    </row>
    <row r="375" spans="1:5">
      <c r="A375" s="5"/>
      <c r="B375" s="5"/>
      <c r="C375" s="5"/>
      <c r="D375" s="5"/>
      <c r="E375" s="5"/>
    </row>
    <row r="376" spans="1:5">
      <c r="A376" s="25"/>
      <c r="B376" s="5"/>
      <c r="C376" s="5"/>
      <c r="D376" s="5"/>
      <c r="E376" s="5"/>
    </row>
    <row r="377" spans="1:5">
      <c r="A377" s="5"/>
      <c r="B377" s="5"/>
      <c r="C377" s="5"/>
      <c r="D377" s="5"/>
      <c r="E377" s="5"/>
    </row>
    <row r="378" spans="1:5">
      <c r="A378" s="5"/>
      <c r="B378" s="5"/>
      <c r="C378" s="5"/>
      <c r="D378" s="5"/>
      <c r="E378" s="5"/>
    </row>
    <row r="379" spans="1:5">
      <c r="A379" s="5"/>
      <c r="B379" s="5"/>
      <c r="C379" s="5"/>
      <c r="D379" s="5"/>
      <c r="E379" s="5"/>
    </row>
    <row r="380" spans="1:5">
      <c r="A380" s="5"/>
      <c r="B380" s="5"/>
      <c r="C380" s="5"/>
      <c r="D380" s="5"/>
      <c r="E380" s="5"/>
    </row>
    <row r="381" spans="1:5">
      <c r="A381" s="48"/>
      <c r="B381" s="5"/>
      <c r="C381" s="5"/>
      <c r="D381" s="5"/>
      <c r="E381" s="5"/>
    </row>
    <row r="382" spans="1:5">
      <c r="A382" s="48"/>
      <c r="B382" s="5"/>
      <c r="C382" s="5"/>
      <c r="D382" s="5"/>
      <c r="E382" s="5"/>
    </row>
    <row r="383" spans="1:5">
      <c r="A383" s="25"/>
      <c r="B383" s="5"/>
      <c r="C383" s="5"/>
      <c r="D383" s="5"/>
      <c r="E383" s="5"/>
    </row>
    <row r="384" spans="1:5">
      <c r="A384" s="5"/>
      <c r="B384" s="5"/>
      <c r="C384" s="52"/>
      <c r="D384" s="52"/>
      <c r="E384" s="52"/>
    </row>
    <row r="385" spans="1:5">
      <c r="A385" s="5"/>
      <c r="B385" s="5"/>
      <c r="C385" s="5"/>
      <c r="D385" s="5"/>
      <c r="E385" s="5"/>
    </row>
    <row r="386" spans="1:5">
      <c r="A386" s="25"/>
      <c r="B386" s="5"/>
      <c r="C386" s="5"/>
      <c r="D386" s="5"/>
      <c r="E386" s="5"/>
    </row>
    <row r="387" spans="1:5">
      <c r="A387" s="5"/>
      <c r="B387" s="53"/>
      <c r="C387" s="5"/>
      <c r="D387" s="5"/>
      <c r="E387" s="5"/>
    </row>
    <row r="388" spans="1:5">
      <c r="A388" s="25"/>
      <c r="B388" s="5"/>
      <c r="C388" s="5"/>
      <c r="D388" s="5"/>
      <c r="E388" s="5"/>
    </row>
    <row r="389" spans="1:5">
      <c r="A389" s="5"/>
      <c r="B389" s="5"/>
      <c r="C389" s="5"/>
      <c r="D389" s="5"/>
      <c r="E389" s="5"/>
    </row>
    <row r="390" spans="1:5">
      <c r="A390" s="5"/>
      <c r="B390" s="5"/>
      <c r="C390" s="5"/>
      <c r="D390" s="5"/>
      <c r="E390" s="5"/>
    </row>
    <row r="391" spans="1:5" s="56" customFormat="1" ht="18.75">
      <c r="A391" s="54"/>
      <c r="B391" s="55"/>
      <c r="C391" s="55"/>
      <c r="D391" s="55"/>
      <c r="E391" s="55"/>
    </row>
    <row r="392" spans="1:5" s="56" customFormat="1">
      <c r="A392" s="55"/>
      <c r="B392" s="55"/>
      <c r="C392" s="55"/>
      <c r="D392" s="55"/>
      <c r="E392" s="57"/>
    </row>
    <row r="393" spans="1:5" s="56" customFormat="1">
      <c r="A393" s="55"/>
      <c r="B393" s="58"/>
      <c r="C393" s="58"/>
      <c r="D393" s="58"/>
      <c r="E393" s="59"/>
    </row>
    <row r="394" spans="1:5" s="56" customFormat="1">
      <c r="A394" s="55"/>
      <c r="B394" s="41"/>
      <c r="C394" s="41"/>
      <c r="D394" s="41"/>
      <c r="E394" s="41"/>
    </row>
    <row r="395" spans="1:5" s="56" customFormat="1">
      <c r="A395" s="60"/>
      <c r="B395" s="57"/>
      <c r="C395" s="57"/>
      <c r="D395" s="57"/>
      <c r="E395" s="57"/>
    </row>
    <row r="396" spans="1:5" s="56" customFormat="1">
      <c r="A396" s="31"/>
      <c r="B396" s="55"/>
      <c r="C396" s="55"/>
      <c r="D396" s="55"/>
      <c r="E396" s="55"/>
    </row>
    <row r="397" spans="1:5" s="56" customFormat="1">
      <c r="A397" s="30"/>
      <c r="B397" s="55"/>
      <c r="C397" s="61"/>
      <c r="D397" s="61"/>
      <c r="E397" s="61"/>
    </row>
    <row r="398" spans="1:5" s="56" customFormat="1">
      <c r="A398" s="30"/>
      <c r="B398" s="62"/>
      <c r="C398" s="61"/>
      <c r="D398" s="61"/>
      <c r="E398" s="61"/>
    </row>
    <row r="399" spans="1:5" s="56" customFormat="1">
      <c r="A399" s="30"/>
      <c r="B399" s="63"/>
      <c r="C399" s="61"/>
      <c r="D399" s="61"/>
      <c r="E399" s="61"/>
    </row>
    <row r="400" spans="1:5" s="56" customFormat="1">
      <c r="A400" s="29"/>
      <c r="B400" s="60"/>
      <c r="C400" s="61"/>
      <c r="D400" s="61"/>
      <c r="E400" s="61"/>
    </row>
    <row r="401" spans="1:5" s="56" customFormat="1">
      <c r="A401" s="28"/>
      <c r="C401" s="61"/>
      <c r="D401" s="61"/>
      <c r="E401" s="61"/>
    </row>
    <row r="402" spans="1:5" s="56" customFormat="1">
      <c r="A402" s="31"/>
      <c r="B402" s="55"/>
      <c r="C402" s="61"/>
      <c r="D402" s="61"/>
      <c r="E402" s="61"/>
    </row>
    <row r="403" spans="1:5" s="56" customFormat="1">
      <c r="A403" s="64"/>
      <c r="B403" s="65"/>
      <c r="C403" s="61"/>
      <c r="D403" s="61"/>
      <c r="E403" s="61"/>
    </row>
    <row r="404" spans="1:5" s="56" customFormat="1">
      <c r="A404" s="64"/>
      <c r="B404" s="65"/>
      <c r="C404" s="61"/>
      <c r="D404" s="61"/>
      <c r="E404" s="61"/>
    </row>
    <row r="405" spans="1:5" s="56" customFormat="1">
      <c r="A405" s="64"/>
      <c r="B405" s="65"/>
      <c r="C405" s="61"/>
      <c r="D405" s="61"/>
      <c r="E405" s="61"/>
    </row>
    <row r="406" spans="1:5" s="56" customFormat="1">
      <c r="A406" s="64"/>
      <c r="B406" s="65"/>
      <c r="C406" s="61"/>
      <c r="D406" s="61"/>
      <c r="E406" s="61"/>
    </row>
    <row r="407" spans="1:5" s="56" customFormat="1">
      <c r="A407" s="64"/>
      <c r="B407" s="65"/>
      <c r="C407" s="61"/>
      <c r="D407" s="61"/>
      <c r="E407" s="61"/>
    </row>
    <row r="408" spans="1:5" s="56" customFormat="1">
      <c r="A408" s="34"/>
      <c r="B408" s="65"/>
      <c r="C408" s="61"/>
      <c r="D408" s="61"/>
      <c r="E408" s="61"/>
    </row>
    <row r="409" spans="1:5" s="56" customFormat="1">
      <c r="A409" s="64"/>
      <c r="B409" s="65"/>
      <c r="C409" s="61"/>
      <c r="D409" s="61"/>
      <c r="E409" s="61"/>
    </row>
    <row r="410" spans="1:5" s="56" customFormat="1">
      <c r="A410" s="64"/>
      <c r="B410" s="65"/>
      <c r="C410" s="61"/>
      <c r="D410" s="61"/>
      <c r="E410" s="61"/>
    </row>
    <row r="411" spans="1:5" s="56" customFormat="1">
      <c r="A411" s="64"/>
      <c r="B411" s="65"/>
      <c r="C411" s="61"/>
      <c r="D411" s="61"/>
      <c r="E411" s="61"/>
    </row>
    <row r="412" spans="1:5" s="56" customFormat="1">
      <c r="A412" s="64"/>
      <c r="B412" s="65"/>
      <c r="C412" s="61"/>
      <c r="D412" s="61"/>
      <c r="E412" s="61"/>
    </row>
    <row r="413" spans="1:5" s="56" customFormat="1">
      <c r="A413" s="64"/>
      <c r="B413" s="66"/>
      <c r="C413" s="61"/>
      <c r="D413" s="61"/>
      <c r="E413" s="61"/>
    </row>
    <row r="414" spans="1:5" s="56" customFormat="1">
      <c r="A414" s="31"/>
      <c r="B414" s="65"/>
      <c r="C414" s="61"/>
      <c r="D414" s="61"/>
      <c r="E414" s="61"/>
    </row>
    <row r="415" spans="1:5" s="56" customFormat="1">
      <c r="A415" s="31"/>
      <c r="B415" s="65"/>
      <c r="C415" s="61"/>
      <c r="D415" s="61"/>
      <c r="E415" s="61"/>
    </row>
    <row r="416" spans="1:5" s="56" customFormat="1">
      <c r="A416" s="31"/>
      <c r="B416" s="65"/>
      <c r="C416" s="61"/>
      <c r="D416" s="61"/>
      <c r="E416" s="61"/>
    </row>
    <row r="417" spans="1:5" s="56" customFormat="1">
      <c r="A417" s="31"/>
      <c r="B417" s="65"/>
      <c r="C417" s="61"/>
      <c r="D417" s="61"/>
      <c r="E417" s="61"/>
    </row>
    <row r="418" spans="1:5" s="56" customFormat="1">
      <c r="A418" s="30"/>
      <c r="B418" s="65"/>
      <c r="C418" s="61"/>
      <c r="D418" s="61"/>
      <c r="E418" s="61"/>
    </row>
    <row r="419" spans="1:5" s="56" customFormat="1">
      <c r="A419" s="30"/>
      <c r="B419" s="65"/>
      <c r="C419" s="61"/>
      <c r="D419" s="61"/>
      <c r="E419" s="61"/>
    </row>
    <row r="420" spans="1:5" s="56" customFormat="1">
      <c r="A420" s="31"/>
      <c r="B420" s="65"/>
      <c r="C420" s="61"/>
      <c r="D420" s="61"/>
      <c r="E420" s="61"/>
    </row>
    <row r="421" spans="1:5" s="56" customFormat="1">
      <c r="A421" s="33"/>
      <c r="B421" s="65"/>
      <c r="C421" s="67"/>
      <c r="D421" s="67"/>
      <c r="E421" s="67"/>
    </row>
    <row r="422" spans="1:5" s="56" customFormat="1">
      <c r="A422" s="30"/>
      <c r="B422" s="68"/>
      <c r="C422" s="61"/>
      <c r="D422" s="61"/>
      <c r="E422" s="61"/>
    </row>
    <row r="423" spans="1:5" s="56" customFormat="1" ht="13.9" customHeight="1">
      <c r="A423" s="29"/>
      <c r="B423" s="68"/>
      <c r="C423" s="61"/>
      <c r="D423" s="61"/>
      <c r="E423" s="61"/>
    </row>
    <row r="424" spans="1:5" s="71" customFormat="1">
      <c r="A424" s="69"/>
      <c r="B424" s="70"/>
      <c r="C424" s="61"/>
      <c r="D424" s="61"/>
      <c r="E424" s="61"/>
    </row>
    <row r="425" spans="1:5" s="56" customFormat="1">
      <c r="A425" s="29"/>
      <c r="B425" s="62"/>
      <c r="C425" s="61"/>
      <c r="D425" s="61"/>
      <c r="E425" s="61"/>
    </row>
    <row r="426" spans="1:5" s="56" customFormat="1">
      <c r="A426" s="30"/>
      <c r="B426" s="62"/>
      <c r="C426" s="61"/>
      <c r="D426" s="61"/>
      <c r="E426" s="61"/>
    </row>
    <row r="427" spans="1:5" s="56" customFormat="1">
      <c r="A427" s="30"/>
      <c r="B427" s="72"/>
      <c r="C427" s="61"/>
      <c r="D427" s="61"/>
      <c r="E427" s="61"/>
    </row>
    <row r="428" spans="1:5" s="56" customFormat="1">
      <c r="A428" s="30"/>
      <c r="B428" s="72"/>
      <c r="C428" s="61"/>
      <c r="D428" s="61"/>
      <c r="E428" s="61"/>
    </row>
    <row r="429" spans="1:5" s="56" customFormat="1">
      <c r="A429" s="30"/>
      <c r="B429" s="72"/>
      <c r="C429" s="61"/>
      <c r="D429" s="61"/>
      <c r="E429" s="61"/>
    </row>
    <row r="430" spans="1:5" s="56" customFormat="1">
      <c r="A430" s="31"/>
      <c r="C430" s="61"/>
      <c r="D430" s="61"/>
      <c r="E430" s="61"/>
    </row>
    <row r="431" spans="1:5" s="71" customFormat="1">
      <c r="A431" s="73"/>
      <c r="B431" s="74"/>
      <c r="C431" s="61"/>
      <c r="D431" s="61"/>
      <c r="E431" s="61"/>
    </row>
    <row r="432" spans="1:5" s="56" customFormat="1">
      <c r="A432" s="30"/>
      <c r="B432" s="55"/>
      <c r="C432" s="61"/>
      <c r="D432" s="61"/>
      <c r="E432" s="61"/>
    </row>
    <row r="433" spans="1:5" s="56" customFormat="1">
      <c r="A433" s="33"/>
      <c r="B433" s="55"/>
      <c r="C433" s="61"/>
      <c r="D433" s="61"/>
      <c r="E433" s="61"/>
    </row>
    <row r="434" spans="1:5" s="56" customFormat="1">
      <c r="A434" s="33"/>
      <c r="B434" s="55"/>
      <c r="C434" s="61"/>
      <c r="D434" s="61"/>
      <c r="E434" s="61"/>
    </row>
    <row r="435" spans="1:5" s="56" customFormat="1">
      <c r="A435" s="33"/>
      <c r="B435" s="55"/>
      <c r="C435" s="61"/>
      <c r="D435" s="61"/>
      <c r="E435" s="61"/>
    </row>
    <row r="436" spans="1:5" s="56" customFormat="1">
      <c r="A436" s="30"/>
      <c r="B436" s="55"/>
      <c r="C436" s="61"/>
      <c r="D436" s="61"/>
      <c r="E436" s="61"/>
    </row>
    <row r="437" spans="1:5" s="71" customFormat="1">
      <c r="A437" s="69"/>
      <c r="B437" s="74"/>
      <c r="C437" s="61"/>
      <c r="D437" s="61"/>
      <c r="E437" s="61"/>
    </row>
    <row r="438" spans="1:5" s="56" customFormat="1">
      <c r="A438" s="30"/>
      <c r="B438" s="75"/>
      <c r="C438" s="61"/>
      <c r="D438" s="61"/>
      <c r="E438" s="61"/>
    </row>
    <row r="439" spans="1:5" s="56" customFormat="1">
      <c r="A439" s="33"/>
      <c r="B439" s="75"/>
      <c r="C439" s="61"/>
      <c r="D439" s="61"/>
      <c r="E439" s="61"/>
    </row>
    <row r="440" spans="1:5" s="56" customFormat="1">
      <c r="A440" s="29"/>
      <c r="B440" s="68"/>
      <c r="C440" s="61"/>
      <c r="D440" s="61"/>
      <c r="E440" s="61"/>
    </row>
    <row r="441" spans="1:5" s="71" customFormat="1">
      <c r="A441" s="73"/>
      <c r="B441" s="74"/>
      <c r="C441" s="61"/>
      <c r="D441" s="61"/>
      <c r="E441" s="61"/>
    </row>
    <row r="442" spans="1:5" s="56" customFormat="1">
      <c r="A442" s="31"/>
      <c r="B442" s="55"/>
      <c r="C442" s="61"/>
      <c r="D442" s="61"/>
      <c r="E442" s="61"/>
    </row>
    <row r="443" spans="1:5" s="71" customFormat="1">
      <c r="A443" s="73"/>
      <c r="B443" s="74"/>
      <c r="C443" s="61"/>
      <c r="D443" s="61"/>
      <c r="E443" s="61"/>
    </row>
    <row r="444" spans="1:5" s="56" customFormat="1">
      <c r="A444" s="31"/>
      <c r="B444" s="68"/>
      <c r="C444" s="61"/>
      <c r="D444" s="61"/>
      <c r="E444" s="61"/>
    </row>
    <row r="445" spans="1:5" s="56" customFormat="1">
      <c r="A445" s="31"/>
      <c r="B445" s="68"/>
      <c r="C445" s="61"/>
      <c r="D445" s="61"/>
      <c r="E445" s="61"/>
    </row>
    <row r="446" spans="1:5" s="56" customFormat="1">
      <c r="A446" s="31"/>
      <c r="B446" s="68"/>
      <c r="C446" s="61"/>
      <c r="D446" s="61"/>
      <c r="E446" s="61"/>
    </row>
    <row r="447" spans="1:5">
      <c r="A447" s="5"/>
      <c r="B447" s="5"/>
      <c r="C447" s="5"/>
      <c r="D447" s="5"/>
      <c r="E447" s="5"/>
    </row>
    <row r="448" spans="1:5">
      <c r="A448" s="5"/>
      <c r="B448" s="5"/>
      <c r="C448" s="5"/>
      <c r="D448" s="5"/>
      <c r="E448" s="5"/>
    </row>
    <row r="449" spans="1:5">
      <c r="A449" s="5"/>
      <c r="B449" s="5"/>
      <c r="C449" s="5"/>
      <c r="D449" s="5"/>
      <c r="E449" s="5"/>
    </row>
    <row r="450" spans="1:5" ht="18.75">
      <c r="A450" s="36"/>
      <c r="B450" s="5"/>
      <c r="C450" s="5"/>
      <c r="D450" s="5"/>
      <c r="E450" s="5"/>
    </row>
    <row r="451" spans="1:5">
      <c r="A451" s="25"/>
      <c r="B451" s="5"/>
      <c r="C451" s="5"/>
      <c r="D451" s="5"/>
      <c r="E451" s="5"/>
    </row>
    <row r="452" spans="1:5">
      <c r="A452" s="76"/>
      <c r="B452" s="5"/>
      <c r="C452" s="5"/>
      <c r="D452" s="46"/>
      <c r="E452" s="46"/>
    </row>
    <row r="453" spans="1:5">
      <c r="A453" s="5"/>
      <c r="B453" s="5"/>
      <c r="C453" s="5"/>
      <c r="D453" s="5"/>
      <c r="E453" s="5"/>
    </row>
    <row r="454" spans="1:5">
      <c r="A454" s="2"/>
      <c r="B454" s="2"/>
      <c r="C454" s="7"/>
      <c r="D454" s="7"/>
      <c r="E454" s="7"/>
    </row>
    <row r="455" spans="1:5">
      <c r="A455" s="25"/>
      <c r="B455" s="5"/>
      <c r="C455" s="5"/>
      <c r="D455" s="5"/>
      <c r="E455" s="5"/>
    </row>
    <row r="456" spans="1:5">
      <c r="A456" s="38"/>
      <c r="B456" s="5"/>
      <c r="C456" s="5"/>
      <c r="D456" s="39"/>
      <c r="E456" s="39"/>
    </row>
    <row r="457" spans="1:5">
      <c r="A457" s="38"/>
      <c r="B457" s="5"/>
      <c r="C457" s="5"/>
      <c r="D457" s="39"/>
      <c r="E457" s="39"/>
    </row>
    <row r="458" spans="1:5">
      <c r="A458" s="77"/>
      <c r="B458" s="5"/>
      <c r="C458" s="5"/>
      <c r="D458" s="39"/>
      <c r="E458" s="39"/>
    </row>
    <row r="459" spans="1:5">
      <c r="A459" s="38"/>
      <c r="B459" s="5"/>
      <c r="C459" s="5"/>
      <c r="D459" s="39"/>
      <c r="E459" s="39"/>
    </row>
    <row r="460" spans="1:5">
      <c r="A460" s="5"/>
      <c r="B460" s="5"/>
      <c r="C460" s="5"/>
      <c r="D460" s="39"/>
      <c r="E460" s="39"/>
    </row>
    <row r="461" spans="1:5">
      <c r="A461" s="25"/>
      <c r="B461" s="5"/>
      <c r="C461" s="5"/>
      <c r="D461" s="39"/>
      <c r="E461" s="39"/>
    </row>
    <row r="462" spans="1:5">
      <c r="A462" s="38"/>
      <c r="B462" s="5"/>
      <c r="C462" s="5"/>
      <c r="D462" s="39"/>
      <c r="E462" s="39"/>
    </row>
    <row r="463" spans="1:5">
      <c r="A463" s="38"/>
      <c r="B463" s="5"/>
      <c r="C463" s="5"/>
      <c r="D463" s="39"/>
      <c r="E463" s="39"/>
    </row>
    <row r="464" spans="1:5">
      <c r="A464" s="38"/>
      <c r="B464" s="5"/>
      <c r="C464" s="5"/>
      <c r="D464" s="39"/>
      <c r="E464" s="39"/>
    </row>
    <row r="465" spans="1:5">
      <c r="A465" s="38"/>
      <c r="B465" s="5"/>
      <c r="C465" s="5"/>
      <c r="D465" s="39"/>
      <c r="E465" s="39"/>
    </row>
    <row r="466" spans="1:5">
      <c r="A466" s="38"/>
      <c r="B466" s="5"/>
      <c r="C466" s="5"/>
      <c r="D466" s="39"/>
      <c r="E466" s="39"/>
    </row>
    <row r="467" spans="1:5">
      <c r="A467" s="38"/>
      <c r="B467" s="5"/>
      <c r="C467" s="5"/>
      <c r="D467" s="39"/>
      <c r="E467" s="39"/>
    </row>
    <row r="468" spans="1:5">
      <c r="A468" s="38"/>
      <c r="B468" s="5"/>
      <c r="C468" s="5"/>
      <c r="D468" s="39"/>
      <c r="E468" s="39"/>
    </row>
    <row r="469" spans="1:5">
      <c r="A469" s="38"/>
      <c r="B469" s="5"/>
      <c r="C469" s="5"/>
      <c r="D469" s="39"/>
      <c r="E469" s="39"/>
    </row>
    <row r="470" spans="1:5">
      <c r="A470" s="38"/>
      <c r="B470" s="5"/>
      <c r="C470" s="5"/>
      <c r="D470" s="39"/>
      <c r="E470" s="39"/>
    </row>
    <row r="471" spans="1:5">
      <c r="A471" s="38"/>
      <c r="B471" s="5"/>
      <c r="C471" s="5"/>
      <c r="D471" s="39"/>
      <c r="E471" s="39"/>
    </row>
    <row r="472" spans="1:5">
      <c r="A472" s="5"/>
      <c r="B472" s="5"/>
      <c r="C472" s="5"/>
      <c r="D472" s="39"/>
      <c r="E472" s="39"/>
    </row>
    <row r="473" spans="1:5">
      <c r="A473" s="5"/>
      <c r="B473" s="5"/>
      <c r="C473" s="5"/>
      <c r="D473" s="39"/>
      <c r="E473" s="39"/>
    </row>
    <row r="474" spans="1:5">
      <c r="A474" s="5"/>
      <c r="B474" s="5"/>
      <c r="C474" s="5"/>
      <c r="D474" s="39"/>
      <c r="E474" s="39"/>
    </row>
    <row r="475" spans="1:5">
      <c r="A475" s="38"/>
      <c r="B475" s="5"/>
      <c r="C475" s="5"/>
      <c r="D475" s="39"/>
      <c r="E475" s="39"/>
    </row>
    <row r="476" spans="1:5">
      <c r="A476" s="5"/>
      <c r="B476" s="5"/>
      <c r="C476" s="5"/>
      <c r="D476" s="39"/>
      <c r="E476" s="39"/>
    </row>
    <row r="477" spans="1:5">
      <c r="A477" s="5"/>
      <c r="B477" s="5"/>
      <c r="C477" s="5"/>
      <c r="D477" s="39"/>
      <c r="E477" s="39"/>
    </row>
    <row r="478" spans="1:5">
      <c r="A478" s="25"/>
      <c r="B478" s="5"/>
      <c r="C478" s="5"/>
      <c r="D478" s="39"/>
      <c r="E478" s="39"/>
    </row>
    <row r="479" spans="1:5">
      <c r="A479" s="38"/>
      <c r="B479" s="5"/>
      <c r="C479" s="5"/>
      <c r="D479" s="39"/>
      <c r="E479" s="39"/>
    </row>
    <row r="480" spans="1:5">
      <c r="A480" s="25"/>
      <c r="B480" s="5"/>
      <c r="C480" s="5"/>
      <c r="D480" s="39"/>
      <c r="E480" s="39"/>
    </row>
    <row r="481" spans="1:5">
      <c r="A481" s="25"/>
      <c r="B481" s="5"/>
      <c r="C481" s="5"/>
      <c r="D481" s="39"/>
      <c r="E481" s="39"/>
    </row>
    <row r="482" spans="1:5">
      <c r="A482" s="25"/>
      <c r="B482" s="5"/>
      <c r="C482" s="5"/>
      <c r="D482" s="39"/>
      <c r="E482" s="39"/>
    </row>
    <row r="483" spans="1:5">
      <c r="A483" s="5"/>
      <c r="B483" s="5"/>
      <c r="C483" s="5"/>
      <c r="D483" s="39"/>
      <c r="E483" s="39"/>
    </row>
    <row r="484" spans="1:5">
      <c r="A484" s="5"/>
      <c r="B484" s="5"/>
      <c r="C484" s="5"/>
      <c r="D484" s="39"/>
      <c r="E484" s="39"/>
    </row>
    <row r="485" spans="1:5">
      <c r="A485" s="25"/>
      <c r="B485" s="5"/>
      <c r="C485" s="5"/>
      <c r="D485" s="39"/>
      <c r="E485" s="39"/>
    </row>
    <row r="486" spans="1:5">
      <c r="A486" s="25"/>
      <c r="B486" s="5"/>
      <c r="C486" s="5"/>
      <c r="D486" s="39"/>
      <c r="E486" s="39"/>
    </row>
    <row r="487" spans="1:5">
      <c r="A487" s="25"/>
      <c r="B487" s="5"/>
      <c r="C487" s="5"/>
      <c r="D487" s="39"/>
      <c r="E487" s="39"/>
    </row>
    <row r="488" spans="1:5">
      <c r="A488" s="25"/>
      <c r="B488" s="5"/>
      <c r="C488" s="5"/>
      <c r="D488" s="39"/>
      <c r="E488" s="39"/>
    </row>
    <row r="489" spans="1:5">
      <c r="A489" s="5"/>
      <c r="B489" s="5"/>
      <c r="C489" s="5"/>
      <c r="D489" s="5"/>
      <c r="E489" s="5"/>
    </row>
    <row r="490" spans="1:5">
      <c r="A490" s="5"/>
      <c r="B490" s="5"/>
      <c r="C490" s="5"/>
      <c r="D490" s="5"/>
      <c r="E490" s="5"/>
    </row>
    <row r="491" spans="1:5">
      <c r="A491" s="5"/>
      <c r="B491" s="5"/>
      <c r="C491" s="5"/>
      <c r="D491" s="5"/>
      <c r="E491" s="5"/>
    </row>
    <row r="492" spans="1:5">
      <c r="A492" s="5"/>
      <c r="B492" s="5"/>
      <c r="C492" s="5"/>
      <c r="D492" s="5"/>
      <c r="E492" s="5"/>
    </row>
    <row r="493" spans="1:5">
      <c r="A493" s="5"/>
      <c r="B493" s="5"/>
      <c r="C493" s="5"/>
      <c r="D493" s="5"/>
      <c r="E493" s="5"/>
    </row>
    <row r="494" spans="1:5">
      <c r="A494" s="5"/>
      <c r="B494" s="5"/>
      <c r="C494" s="5"/>
      <c r="D494" s="5"/>
      <c r="E494" s="5"/>
    </row>
    <row r="495" spans="1:5">
      <c r="A495" s="5"/>
      <c r="B495" s="5"/>
      <c r="C495" s="5"/>
      <c r="D495" s="5"/>
      <c r="E495" s="5"/>
    </row>
    <row r="496" spans="1:5">
      <c r="A496" s="5"/>
      <c r="B496" s="5"/>
      <c r="C496" s="5"/>
      <c r="D496" s="5"/>
      <c r="E496" s="5"/>
    </row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  <row r="685" s="5" customFormat="1"/>
    <row r="686" s="5" customFormat="1"/>
    <row r="687" s="5" customFormat="1"/>
    <row r="688" s="5" customFormat="1"/>
    <row r="689" s="5" customFormat="1"/>
    <row r="690" s="5" customFormat="1"/>
    <row r="691" s="5" customFormat="1"/>
    <row r="692" s="5" customFormat="1"/>
    <row r="693" s="5" customFormat="1"/>
    <row r="694" s="5" customFormat="1"/>
    <row r="695" s="5" customFormat="1"/>
    <row r="696" s="5" customFormat="1"/>
    <row r="697" s="5" customFormat="1"/>
    <row r="698" s="5" customFormat="1"/>
    <row r="699" s="5" customFormat="1"/>
    <row r="700" s="5" customFormat="1"/>
    <row r="701" s="5" customFormat="1"/>
    <row r="702" s="5" customFormat="1"/>
  </sheetData>
  <pageMargins left="0.65" right="0.35" top="0.75" bottom="0.5" header="0.25" footer="0.25"/>
  <pageSetup scale="72" orientation="landscape" r:id="rId1"/>
  <headerFooter alignWithMargins="0">
    <oddHeader>&amp;L&amp;12GENCO&amp;RCONFIDENTIAL</oddHeader>
    <oddFooter>&amp;L&amp;T, &amp;D&amp;C&amp;F&amp;RPage &amp;P</oddFooter>
  </headerFooter>
  <rowBreaks count="9" manualBreakCount="9">
    <brk id="206" max="65535" man="1"/>
    <brk id="297" max="65535" man="1"/>
    <brk id="348" max="65535" man="1"/>
    <brk id="401" max="65535" man="1"/>
    <brk id="456" max="65535" man="1"/>
    <brk id="477" max="65535" man="1"/>
    <brk id="527" max="65535" man="1"/>
    <brk id="590" max="65535" man="1"/>
    <brk id="611" max="65535" man="1"/>
  </rowBreaks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>
    <pageSetUpPr fitToPage="1"/>
  </sheetPr>
  <dimension ref="A2:AH702"/>
  <sheetViews>
    <sheetView zoomScale="75" zoomScaleNormal="75" workbookViewId="0"/>
  </sheetViews>
  <sheetFormatPr defaultRowHeight="12.75"/>
  <cols>
    <col min="1" max="1" width="58.42578125" style="4" customWidth="1"/>
    <col min="2" max="5" width="15.7109375" style="4" customWidth="1"/>
    <col min="6" max="37" width="15.7109375" style="5" customWidth="1"/>
    <col min="38" max="38" width="15.85546875" style="5" customWidth="1"/>
    <col min="39" max="16384" width="9.140625" style="5"/>
  </cols>
  <sheetData>
    <row r="2" spans="1:34" ht="20.25">
      <c r="A2" s="172" t="s">
        <v>33</v>
      </c>
      <c r="C2" s="79"/>
      <c r="D2" s="79"/>
      <c r="E2" s="79"/>
    </row>
    <row r="3" spans="1:34">
      <c r="A3" s="1"/>
    </row>
    <row r="4" spans="1:34" ht="13.5" thickBot="1">
      <c r="A4" s="129" t="s">
        <v>18</v>
      </c>
      <c r="B4" s="152">
        <v>36526</v>
      </c>
      <c r="C4" s="152">
        <v>36891</v>
      </c>
      <c r="D4" s="152">
        <v>37256</v>
      </c>
      <c r="E4" s="152">
        <v>37621</v>
      </c>
      <c r="G4" s="350" t="s">
        <v>123</v>
      </c>
    </row>
    <row r="5" spans="1:34">
      <c r="A5" s="2"/>
      <c r="B5" s="7"/>
      <c r="C5" s="7"/>
      <c r="D5" s="7"/>
      <c r="E5" s="7"/>
    </row>
    <row r="6" spans="1:34">
      <c r="A6" s="2" t="s">
        <v>71</v>
      </c>
      <c r="B6" s="7"/>
      <c r="C6" s="186">
        <f>'Spark-Spread'!B90</f>
        <v>9.5221680324631919</v>
      </c>
      <c r="D6" s="186">
        <f>'Spark-Spread'!C90</f>
        <v>7.4124917330525628</v>
      </c>
      <c r="E6" s="186">
        <f>'Spark-Spread'!D90</f>
        <v>5.8219254679067216</v>
      </c>
    </row>
    <row r="7" spans="1:34">
      <c r="A7" s="2"/>
      <c r="B7" s="7"/>
      <c r="C7" s="7"/>
      <c r="D7" s="7"/>
      <c r="E7" s="7"/>
    </row>
    <row r="8" spans="1:34" s="10" customFormat="1">
      <c r="A8" s="2" t="s">
        <v>35</v>
      </c>
      <c r="C8" s="26">
        <f>'Spark-Spread'!B68</f>
        <v>28015.970195191974</v>
      </c>
      <c r="D8" s="26">
        <f>'Spark-Spread'!C68</f>
        <v>35161.925123408902</v>
      </c>
      <c r="E8" s="26">
        <f>'Spark-Spread'!D68</f>
        <v>25756.676216886233</v>
      </c>
    </row>
    <row r="9" spans="1:34" s="10" customFormat="1">
      <c r="A9" s="2"/>
    </row>
    <row r="10" spans="1:34" s="10" customFormat="1">
      <c r="A10" s="2" t="s">
        <v>36</v>
      </c>
      <c r="C10" s="185">
        <f>'Spark-Spread'!B79</f>
        <v>28233.228216253363</v>
      </c>
      <c r="D10" s="185">
        <f>'Spark-Spread'!C79</f>
        <v>37850.035911899649</v>
      </c>
      <c r="E10" s="185">
        <f>'Spark-Spread'!D79</f>
        <v>29728.206920498698</v>
      </c>
    </row>
    <row r="11" spans="1:34">
      <c r="A11" s="2"/>
      <c r="B11" s="24"/>
      <c r="C11" s="24"/>
      <c r="D11" s="24"/>
      <c r="E11" s="24"/>
    </row>
    <row r="12" spans="1:34">
      <c r="A12" s="1" t="s">
        <v>19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</row>
    <row r="13" spans="1:34">
      <c r="A13" s="11" t="s">
        <v>143</v>
      </c>
      <c r="B13" s="10"/>
      <c r="C13" s="24">
        <f>Assumptions!F35</f>
        <v>1448.6417142857144</v>
      </c>
      <c r="D13" s="24">
        <v>0</v>
      </c>
      <c r="E13" s="24">
        <v>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</row>
    <row r="14" spans="1:34">
      <c r="A14" s="38" t="s">
        <v>144</v>
      </c>
      <c r="B14" s="10"/>
      <c r="C14" s="24">
        <f>Assumptions!F36</f>
        <v>1242.4817142857141</v>
      </c>
      <c r="D14" s="24">
        <f>C14*(1+Assumptions!$B$33)</f>
        <v>1279.7561657142855</v>
      </c>
      <c r="E14" s="24">
        <f>D14*(1+Assumptions!$B$33)</f>
        <v>1318.1488506857143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</row>
    <row r="15" spans="1:34">
      <c r="A15" s="38" t="s">
        <v>145</v>
      </c>
      <c r="B15" s="10"/>
      <c r="C15" s="24">
        <f>Assumptions!F37</f>
        <v>375.12</v>
      </c>
      <c r="D15" s="24">
        <f>C15*(1+Assumptions!$B$33)</f>
        <v>386.37360000000001</v>
      </c>
      <c r="E15" s="24">
        <f>D15*(1+Assumptions!$B$33)</f>
        <v>397.964808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</row>
    <row r="16" spans="1:34">
      <c r="A16" s="11" t="s">
        <v>146</v>
      </c>
      <c r="B16" s="10"/>
      <c r="C16" s="24">
        <f>Assumptions!F38</f>
        <v>1028.5714285714284</v>
      </c>
      <c r="D16" s="24">
        <f>C16*(1+Assumptions!$B$33)</f>
        <v>1059.4285714285713</v>
      </c>
      <c r="E16" s="24">
        <f>D16*(1+Assumptions!$B$33)</f>
        <v>1091.2114285714285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</row>
    <row r="17" spans="1:34">
      <c r="A17" s="11" t="s">
        <v>147</v>
      </c>
      <c r="B17" s="10"/>
      <c r="C17" s="24">
        <f>Assumptions!F39</f>
        <v>342.85714285714289</v>
      </c>
      <c r="D17" s="24">
        <f>C17*(1+Assumptions!$B$33)</f>
        <v>353.14285714285717</v>
      </c>
      <c r="E17" s="24">
        <f>D17*(1+Assumptions!$B$33)</f>
        <v>363.73714285714289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</row>
    <row r="18" spans="1:34">
      <c r="A18" s="11" t="s">
        <v>148</v>
      </c>
      <c r="B18" s="10"/>
      <c r="C18" s="24">
        <f>Assumptions!F40</f>
        <v>322.2511428571429</v>
      </c>
      <c r="D18" s="24">
        <f>C18*(1+Assumptions!$B$33)</f>
        <v>331.91867714285718</v>
      </c>
      <c r="E18" s="24">
        <f>D18*(1+Assumptions!$B$33)</f>
        <v>341.87623745714291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spans="1:34">
      <c r="A19" s="11" t="s">
        <v>149</v>
      </c>
      <c r="B19" s="10"/>
      <c r="C19" s="24">
        <f>Assumptions!F41</f>
        <v>158.1</v>
      </c>
      <c r="D19" s="24">
        <f>C19</f>
        <v>158.1</v>
      </c>
      <c r="E19" s="24">
        <f>D19</f>
        <v>158.1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</row>
    <row r="20" spans="1:34">
      <c r="A20" s="285" t="s">
        <v>150</v>
      </c>
      <c r="B20" s="209"/>
      <c r="C20" s="209">
        <f>SUM(C13:C19)</f>
        <v>4918.0231428571424</v>
      </c>
      <c r="D20" s="209">
        <f>SUM(D13:D19)</f>
        <v>3568.719871428571</v>
      </c>
      <c r="E20" s="209">
        <f>SUM(E13:E19)</f>
        <v>3671.0384675714281</v>
      </c>
      <c r="F20" s="10"/>
      <c r="G20" s="351">
        <f>'00 Acct Sumry'!C52/1000/7*12</f>
        <v>4918.0231428571433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</row>
    <row r="21" spans="1:34" s="27" customFormat="1">
      <c r="A21" s="3"/>
      <c r="B21" s="80"/>
      <c r="C21" s="80"/>
      <c r="D21" s="81"/>
      <c r="E21" s="81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</row>
    <row r="22" spans="1:34" s="25" customFormat="1">
      <c r="A22" s="1" t="s">
        <v>20</v>
      </c>
      <c r="B22" s="82"/>
      <c r="C22" s="82">
        <f>C10-C20</f>
        <v>23315.205073396221</v>
      </c>
      <c r="D22" s="82">
        <f>D10-D20</f>
        <v>34281.31604047108</v>
      </c>
      <c r="E22" s="82">
        <f>E10-E20</f>
        <v>26057.168452927272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</row>
    <row r="23" spans="1:34">
      <c r="A23" s="168"/>
      <c r="B23" s="169"/>
      <c r="C23" s="169"/>
      <c r="D23" s="169"/>
      <c r="E23" s="169"/>
    </row>
    <row r="24" spans="1:34">
      <c r="A24" s="28"/>
      <c r="B24" s="26"/>
      <c r="C24" s="26"/>
      <c r="D24" s="26"/>
      <c r="E24" s="26"/>
    </row>
    <row r="25" spans="1:34" s="10" customFormat="1">
      <c r="A25" s="10" t="s">
        <v>48</v>
      </c>
      <c r="C25" s="26">
        <v>0</v>
      </c>
      <c r="D25" s="26">
        <v>0</v>
      </c>
      <c r="E25" s="26">
        <f>Summary!$B$28*Assumptions!$F$9</f>
        <v>165307.20571470982</v>
      </c>
    </row>
    <row r="26" spans="1:34" s="10" customFormat="1">
      <c r="C26" s="26"/>
      <c r="D26" s="26"/>
      <c r="E26" s="26"/>
    </row>
    <row r="27" spans="1:34" s="10" customFormat="1">
      <c r="A27" s="176" t="s">
        <v>49</v>
      </c>
      <c r="C27" s="175"/>
      <c r="D27" s="175"/>
      <c r="E27" s="175"/>
    </row>
    <row r="28" spans="1:34" s="10" customFormat="1">
      <c r="A28" s="10" t="s">
        <v>37</v>
      </c>
      <c r="B28" s="12">
        <v>0</v>
      </c>
      <c r="C28" s="174">
        <f>C22</f>
        <v>23315.205073396221</v>
      </c>
      <c r="D28" s="174">
        <f>D22</f>
        <v>34281.31604047108</v>
      </c>
      <c r="E28" s="174">
        <f>E22</f>
        <v>26057.168452927272</v>
      </c>
    </row>
    <row r="29" spans="1:34">
      <c r="A29" s="10"/>
      <c r="B29" s="10"/>
      <c r="C29" s="175"/>
      <c r="D29" s="175"/>
      <c r="E29" s="175"/>
    </row>
    <row r="30" spans="1:34">
      <c r="A30" s="10" t="s">
        <v>38</v>
      </c>
      <c r="B30" s="177">
        <f>Summary!$F$25</f>
        <v>0.144985</v>
      </c>
      <c r="C30" s="5"/>
      <c r="D30" s="5"/>
      <c r="E30" s="5"/>
    </row>
    <row r="31" spans="1:34" ht="13.5" thickBot="1">
      <c r="A31" s="10"/>
      <c r="B31" s="10"/>
      <c r="C31" s="175"/>
      <c r="D31" s="175"/>
      <c r="E31" s="175"/>
    </row>
    <row r="32" spans="1:34" ht="16.5" thickBot="1">
      <c r="A32" s="178" t="s">
        <v>39</v>
      </c>
      <c r="B32" s="179">
        <f>XNPV(B30,B28:E28,B$4:E$4)</f>
        <v>63871.185200944907</v>
      </c>
      <c r="C32" s="175"/>
      <c r="D32" s="175"/>
      <c r="E32" s="175"/>
    </row>
    <row r="33" spans="1:5">
      <c r="A33" s="10"/>
      <c r="B33" s="10"/>
      <c r="C33" s="175"/>
      <c r="D33" s="175"/>
      <c r="E33" s="175"/>
    </row>
    <row r="34" spans="1:5">
      <c r="A34" s="10"/>
      <c r="B34" s="180"/>
      <c r="C34" s="175"/>
      <c r="D34" s="175"/>
      <c r="E34" s="175"/>
    </row>
    <row r="35" spans="1:5">
      <c r="A35" s="176" t="s">
        <v>50</v>
      </c>
      <c r="B35" s="180"/>
      <c r="C35" s="175"/>
      <c r="D35" s="175"/>
      <c r="E35" s="175"/>
    </row>
    <row r="36" spans="1:5">
      <c r="A36" s="10" t="s">
        <v>37</v>
      </c>
      <c r="B36" s="12">
        <v>0</v>
      </c>
      <c r="C36" s="174">
        <f>C28+C25</f>
        <v>23315.205073396221</v>
      </c>
      <c r="D36" s="174">
        <f>D28+D25</f>
        <v>34281.31604047108</v>
      </c>
      <c r="E36" s="174">
        <f>E28+E25</f>
        <v>191364.37416763708</v>
      </c>
    </row>
    <row r="37" spans="1:5">
      <c r="A37" s="10"/>
      <c r="B37" s="10"/>
      <c r="C37" s="175"/>
      <c r="D37" s="175"/>
      <c r="E37" s="175"/>
    </row>
    <row r="38" spans="1:5">
      <c r="A38" s="10" t="s">
        <v>38</v>
      </c>
      <c r="B38" s="177">
        <f>Summary!$F$25</f>
        <v>0.144985</v>
      </c>
      <c r="C38" s="5"/>
      <c r="D38" s="5"/>
      <c r="E38" s="5"/>
    </row>
    <row r="39" spans="1:5" ht="13.5" thickBot="1">
      <c r="A39" s="10"/>
      <c r="B39" s="10"/>
      <c r="C39" s="175"/>
      <c r="D39" s="175"/>
      <c r="E39" s="175"/>
    </row>
    <row r="40" spans="1:5" ht="16.5" thickBot="1">
      <c r="A40" s="178" t="s">
        <v>39</v>
      </c>
      <c r="B40" s="179">
        <f>XNPV(B38,B36:E36,B$4:E$4)</f>
        <v>173997.82628600503</v>
      </c>
      <c r="C40" s="175"/>
      <c r="D40" s="175"/>
      <c r="E40" s="175"/>
    </row>
    <row r="41" spans="1:5">
      <c r="A41" s="10"/>
      <c r="B41" s="10"/>
      <c r="C41" s="45"/>
      <c r="D41" s="5"/>
      <c r="E41" s="5"/>
    </row>
    <row r="42" spans="1:5">
      <c r="A42" s="10"/>
      <c r="B42" s="10"/>
      <c r="C42" s="5"/>
      <c r="D42" s="5"/>
      <c r="E42" s="5"/>
    </row>
    <row r="43" spans="1:5">
      <c r="A43" s="30"/>
      <c r="B43" s="5"/>
      <c r="C43" s="26"/>
      <c r="D43" s="26"/>
      <c r="E43" s="26"/>
    </row>
    <row r="44" spans="1:5">
      <c r="A44" s="30"/>
      <c r="B44" s="5"/>
      <c r="C44" s="26"/>
      <c r="D44" s="26"/>
      <c r="E44" s="26"/>
    </row>
    <row r="45" spans="1:5">
      <c r="A45" s="30"/>
      <c r="B45" s="5"/>
      <c r="C45" s="26"/>
      <c r="D45" s="26"/>
      <c r="E45" s="26"/>
    </row>
    <row r="46" spans="1:5">
      <c r="A46" s="30"/>
      <c r="B46" s="5"/>
      <c r="C46" s="26"/>
      <c r="D46" s="26"/>
      <c r="E46" s="26"/>
    </row>
    <row r="47" spans="1:5">
      <c r="A47" s="30"/>
      <c r="B47" s="5"/>
      <c r="C47" s="26"/>
      <c r="D47" s="26"/>
      <c r="E47" s="26"/>
    </row>
    <row r="48" spans="1:5">
      <c r="A48" s="30"/>
      <c r="B48" s="5"/>
      <c r="C48" s="26"/>
      <c r="D48" s="26"/>
      <c r="E48" s="26"/>
    </row>
    <row r="49" spans="1:5">
      <c r="A49" s="30"/>
      <c r="B49" s="5"/>
      <c r="C49" s="26"/>
      <c r="D49" s="26"/>
      <c r="E49" s="26"/>
    </row>
    <row r="50" spans="1:5">
      <c r="A50" s="31"/>
      <c r="B50" s="5"/>
      <c r="C50" s="26"/>
      <c r="D50" s="26"/>
      <c r="E50" s="26"/>
    </row>
    <row r="51" spans="1:5">
      <c r="A51" s="32"/>
      <c r="B51" s="5"/>
      <c r="C51" s="26"/>
      <c r="D51" s="26"/>
      <c r="E51" s="26"/>
    </row>
    <row r="52" spans="1:5">
      <c r="A52" s="30"/>
      <c r="B52" s="5"/>
      <c r="C52" s="26"/>
      <c r="D52" s="26"/>
      <c r="E52" s="26"/>
    </row>
    <row r="53" spans="1:5">
      <c r="A53" s="30"/>
      <c r="B53" s="5"/>
      <c r="C53" s="26"/>
      <c r="D53" s="26"/>
      <c r="E53" s="26"/>
    </row>
    <row r="54" spans="1:5">
      <c r="A54" s="33"/>
      <c r="B54" s="5"/>
      <c r="C54" s="26"/>
      <c r="D54" s="26"/>
      <c r="E54" s="26"/>
    </row>
    <row r="55" spans="1:5">
      <c r="A55" s="33"/>
      <c r="B55" s="5"/>
      <c r="C55" s="26"/>
      <c r="D55" s="26"/>
      <c r="E55" s="26"/>
    </row>
    <row r="56" spans="1:5">
      <c r="A56" s="30"/>
      <c r="B56" s="5"/>
      <c r="C56" s="26"/>
      <c r="D56" s="26"/>
      <c r="E56" s="26"/>
    </row>
    <row r="57" spans="1:5">
      <c r="A57" s="33"/>
      <c r="B57" s="5"/>
      <c r="C57" s="26"/>
      <c r="D57" s="26"/>
      <c r="E57" s="26"/>
    </row>
    <row r="58" spans="1:5">
      <c r="A58" s="30"/>
      <c r="B58" s="5"/>
      <c r="C58" s="26"/>
      <c r="D58" s="26"/>
      <c r="E58" s="26"/>
    </row>
    <row r="59" spans="1:5">
      <c r="A59" s="30"/>
      <c r="B59" s="5"/>
      <c r="C59" s="26"/>
      <c r="D59" s="26"/>
      <c r="E59" s="26"/>
    </row>
    <row r="60" spans="1:5">
      <c r="A60" s="30"/>
      <c r="B60" s="5"/>
      <c r="C60" s="26"/>
      <c r="D60" s="26"/>
      <c r="E60" s="26"/>
    </row>
    <row r="61" spans="1:5">
      <c r="A61" s="33"/>
      <c r="B61" s="5"/>
      <c r="C61" s="26"/>
      <c r="D61" s="26"/>
      <c r="E61" s="26"/>
    </row>
    <row r="62" spans="1:5">
      <c r="A62" s="29"/>
      <c r="B62" s="5"/>
      <c r="C62" s="26"/>
      <c r="D62" s="26"/>
      <c r="E62" s="26"/>
    </row>
    <row r="63" spans="1:5">
      <c r="A63" s="31"/>
      <c r="B63" s="5"/>
      <c r="C63" s="26"/>
      <c r="D63" s="26"/>
      <c r="E63" s="26"/>
    </row>
    <row r="64" spans="1:5">
      <c r="A64" s="31"/>
      <c r="B64" s="5"/>
      <c r="C64" s="26"/>
      <c r="D64" s="26"/>
      <c r="E64" s="26"/>
    </row>
    <row r="65" spans="1:5" ht="15" customHeight="1">
      <c r="A65" s="31"/>
      <c r="B65" s="5"/>
      <c r="C65" s="5"/>
      <c r="D65" s="28"/>
      <c r="E65" s="28"/>
    </row>
    <row r="66" spans="1:5">
      <c r="A66" s="31"/>
      <c r="B66" s="5"/>
      <c r="C66" s="5"/>
      <c r="D66" s="28"/>
      <c r="E66" s="28"/>
    </row>
    <row r="67" spans="1:5" ht="14.25" customHeight="1">
      <c r="A67" s="31"/>
      <c r="B67" s="5"/>
      <c r="C67" s="5"/>
      <c r="D67" s="28"/>
      <c r="E67" s="28"/>
    </row>
    <row r="68" spans="1:5">
      <c r="A68" s="31"/>
      <c r="B68" s="5"/>
      <c r="C68" s="5"/>
      <c r="D68" s="28"/>
      <c r="E68" s="28"/>
    </row>
    <row r="69" spans="1:5">
      <c r="A69" s="31"/>
      <c r="B69" s="5"/>
      <c r="C69" s="5"/>
      <c r="D69" s="28"/>
      <c r="E69" s="28"/>
    </row>
    <row r="70" spans="1:5">
      <c r="A70" s="34"/>
      <c r="B70" s="5"/>
      <c r="C70" s="5"/>
      <c r="D70" s="28"/>
      <c r="E70" s="28"/>
    </row>
    <row r="71" spans="1:5">
      <c r="A71" s="34"/>
      <c r="B71" s="5"/>
      <c r="C71" s="5"/>
      <c r="D71" s="28"/>
      <c r="E71" s="28"/>
    </row>
    <row r="72" spans="1:5">
      <c r="A72" s="34"/>
      <c r="B72" s="5"/>
      <c r="C72" s="5"/>
      <c r="D72" s="28"/>
      <c r="E72" s="28"/>
    </row>
    <row r="73" spans="1:5">
      <c r="A73" s="28"/>
      <c r="B73" s="5"/>
      <c r="C73" s="5"/>
      <c r="D73" s="28"/>
      <c r="E73" s="28"/>
    </row>
    <row r="74" spans="1:5">
      <c r="A74" s="5"/>
      <c r="B74" s="5"/>
      <c r="C74" s="5"/>
      <c r="D74" s="28"/>
      <c r="E74" s="28"/>
    </row>
    <row r="75" spans="1:5">
      <c r="A75" s="5"/>
      <c r="B75" s="5"/>
      <c r="C75" s="5"/>
      <c r="D75" s="28"/>
      <c r="E75" s="28"/>
    </row>
    <row r="76" spans="1:5">
      <c r="A76" s="5"/>
      <c r="B76" s="5"/>
      <c r="C76" s="5"/>
      <c r="D76" s="28"/>
      <c r="E76" s="28"/>
    </row>
    <row r="77" spans="1:5" ht="18.75">
      <c r="A77" s="35"/>
      <c r="B77" s="5"/>
      <c r="C77" s="5"/>
      <c r="D77" s="28"/>
      <c r="E77" s="28"/>
    </row>
    <row r="78" spans="1:5">
      <c r="A78" s="25"/>
      <c r="B78" s="5"/>
      <c r="C78" s="5"/>
      <c r="D78" s="28"/>
      <c r="E78" s="28"/>
    </row>
    <row r="79" spans="1:5">
      <c r="A79" s="25"/>
      <c r="B79" s="5"/>
      <c r="C79" s="5"/>
      <c r="D79" s="28"/>
      <c r="E79" s="28"/>
    </row>
    <row r="80" spans="1:5">
      <c r="A80" s="5"/>
      <c r="B80" s="5"/>
      <c r="C80" s="5"/>
      <c r="D80" s="28"/>
      <c r="E80" s="28"/>
    </row>
    <row r="81" spans="1:5">
      <c r="A81" s="5"/>
      <c r="B81" s="5"/>
      <c r="C81" s="5"/>
      <c r="D81" s="28"/>
      <c r="E81" s="28"/>
    </row>
    <row r="82" spans="1:5">
      <c r="A82" s="2"/>
      <c r="B82" s="2"/>
      <c r="C82" s="7"/>
      <c r="D82" s="7"/>
      <c r="E82" s="7"/>
    </row>
    <row r="83" spans="1:5">
      <c r="A83" s="31"/>
      <c r="B83" s="5"/>
      <c r="C83" s="5"/>
      <c r="D83" s="28"/>
      <c r="E83" s="28"/>
    </row>
    <row r="84" spans="1:5">
      <c r="A84" s="30"/>
      <c r="B84" s="5"/>
      <c r="C84" s="5"/>
      <c r="D84" s="28"/>
      <c r="E84" s="28"/>
    </row>
    <row r="85" spans="1:5">
      <c r="A85" s="30"/>
      <c r="B85" s="5"/>
      <c r="C85" s="5"/>
      <c r="D85" s="28"/>
      <c r="E85" s="28"/>
    </row>
    <row r="86" spans="1:5">
      <c r="A86" s="29"/>
      <c r="B86" s="5"/>
      <c r="C86" s="5"/>
      <c r="D86" s="28"/>
      <c r="E86" s="28"/>
    </row>
    <row r="87" spans="1:5">
      <c r="A87" s="28"/>
      <c r="B87" s="5"/>
      <c r="C87" s="5"/>
      <c r="D87" s="28"/>
      <c r="E87" s="28"/>
    </row>
    <row r="88" spans="1:5">
      <c r="A88" s="31"/>
      <c r="B88" s="5"/>
      <c r="C88" s="5"/>
      <c r="D88" s="28"/>
      <c r="E88" s="28"/>
    </row>
    <row r="89" spans="1:5">
      <c r="A89" s="30"/>
      <c r="B89" s="5"/>
      <c r="C89" s="5"/>
      <c r="D89" s="28"/>
      <c r="E89" s="28"/>
    </row>
    <row r="90" spans="1:5">
      <c r="A90" s="30"/>
      <c r="B90" s="5"/>
      <c r="C90" s="5"/>
      <c r="D90" s="28"/>
      <c r="E90" s="28"/>
    </row>
    <row r="91" spans="1:5">
      <c r="A91" s="30"/>
      <c r="B91" s="5"/>
      <c r="C91" s="26"/>
      <c r="D91" s="28"/>
      <c r="E91" s="28"/>
    </row>
    <row r="92" spans="1:5">
      <c r="A92" s="30"/>
      <c r="B92" s="5"/>
      <c r="C92" s="5"/>
      <c r="D92" s="28"/>
      <c r="E92" s="28"/>
    </row>
    <row r="93" spans="1:5">
      <c r="A93" s="28"/>
      <c r="B93" s="5"/>
      <c r="C93" s="5"/>
      <c r="D93" s="28"/>
      <c r="E93" s="28"/>
    </row>
    <row r="94" spans="1:5">
      <c r="A94" s="31"/>
      <c r="B94" s="5"/>
      <c r="C94" s="5"/>
      <c r="D94" s="28"/>
      <c r="E94" s="28"/>
    </row>
    <row r="95" spans="1:5">
      <c r="A95" s="28"/>
      <c r="B95" s="5"/>
      <c r="C95" s="5"/>
      <c r="D95" s="28"/>
      <c r="E95" s="28"/>
    </row>
    <row r="96" spans="1:5">
      <c r="A96" s="31"/>
      <c r="B96" s="5"/>
      <c r="C96" s="5"/>
      <c r="D96" s="28"/>
      <c r="E96" s="28"/>
    </row>
    <row r="97" spans="1:5">
      <c r="A97" s="30"/>
      <c r="B97" s="5"/>
      <c r="C97" s="5"/>
      <c r="D97" s="28"/>
      <c r="E97" s="28"/>
    </row>
    <row r="98" spans="1:5">
      <c r="A98" s="31"/>
      <c r="B98" s="5"/>
      <c r="C98" s="5"/>
      <c r="D98" s="28"/>
      <c r="E98" s="28"/>
    </row>
    <row r="99" spans="1:5">
      <c r="A99" s="33"/>
      <c r="B99" s="5"/>
      <c r="C99" s="5"/>
      <c r="D99" s="28"/>
      <c r="E99" s="28"/>
    </row>
    <row r="100" spans="1:5">
      <c r="A100" s="30"/>
      <c r="B100" s="5"/>
      <c r="C100" s="5"/>
      <c r="D100" s="28"/>
      <c r="E100" s="28"/>
    </row>
    <row r="101" spans="1:5">
      <c r="A101" s="29"/>
      <c r="B101" s="5"/>
      <c r="C101" s="5"/>
      <c r="D101" s="28"/>
      <c r="E101" s="28"/>
    </row>
    <row r="102" spans="1:5">
      <c r="A102" s="30"/>
      <c r="B102" s="5"/>
      <c r="C102" s="5"/>
      <c r="D102" s="28"/>
      <c r="E102" s="28"/>
    </row>
    <row r="103" spans="1:5">
      <c r="A103" s="29"/>
      <c r="B103" s="5"/>
      <c r="C103" s="5"/>
      <c r="D103" s="28"/>
      <c r="E103" s="28"/>
    </row>
    <row r="104" spans="1:5">
      <c r="A104" s="30"/>
      <c r="B104" s="5"/>
      <c r="C104" s="5"/>
      <c r="D104" s="28"/>
      <c r="E104" s="28"/>
    </row>
    <row r="105" spans="1:5">
      <c r="A105" s="30"/>
      <c r="B105" s="5"/>
      <c r="C105" s="5"/>
      <c r="D105" s="28"/>
      <c r="E105" s="28"/>
    </row>
    <row r="106" spans="1:5">
      <c r="A106" s="30"/>
      <c r="B106" s="5"/>
      <c r="C106" s="5"/>
      <c r="D106" s="28"/>
      <c r="E106" s="28"/>
    </row>
    <row r="107" spans="1:5">
      <c r="A107" s="30"/>
      <c r="B107" s="5"/>
      <c r="C107" s="5"/>
      <c r="D107" s="28"/>
      <c r="E107" s="28"/>
    </row>
    <row r="108" spans="1:5">
      <c r="A108" s="30"/>
      <c r="B108" s="5"/>
      <c r="C108" s="5"/>
      <c r="D108" s="28"/>
      <c r="E108" s="28"/>
    </row>
    <row r="109" spans="1:5">
      <c r="A109" s="30"/>
      <c r="B109" s="5"/>
      <c r="C109" s="5"/>
      <c r="D109" s="28"/>
      <c r="E109" s="28"/>
    </row>
    <row r="110" spans="1:5">
      <c r="A110" s="31"/>
      <c r="B110" s="5"/>
      <c r="C110" s="5"/>
      <c r="D110" s="28"/>
      <c r="E110" s="28"/>
    </row>
    <row r="111" spans="1:5">
      <c r="A111" s="32"/>
      <c r="B111" s="5"/>
      <c r="C111" s="5"/>
      <c r="D111" s="28"/>
      <c r="E111" s="28"/>
    </row>
    <row r="112" spans="1:5">
      <c r="A112" s="30"/>
      <c r="B112" s="5"/>
      <c r="C112" s="5"/>
      <c r="D112" s="28"/>
      <c r="E112" s="28"/>
    </row>
    <row r="113" spans="1:5">
      <c r="A113" s="33"/>
      <c r="B113" s="5"/>
      <c r="C113" s="5"/>
      <c r="D113" s="28"/>
      <c r="E113" s="28"/>
    </row>
    <row r="114" spans="1:5">
      <c r="A114" s="33"/>
      <c r="B114" s="5"/>
      <c r="C114" s="5"/>
      <c r="D114" s="28"/>
      <c r="E114" s="28"/>
    </row>
    <row r="115" spans="1:5">
      <c r="A115" s="30"/>
      <c r="B115" s="5"/>
      <c r="C115" s="5"/>
      <c r="D115" s="28"/>
      <c r="E115" s="28"/>
    </row>
    <row r="116" spans="1:5">
      <c r="A116" s="30"/>
      <c r="B116" s="5"/>
      <c r="C116" s="5"/>
      <c r="D116" s="28"/>
      <c r="E116" s="28"/>
    </row>
    <row r="117" spans="1:5">
      <c r="A117" s="29"/>
      <c r="B117" s="5"/>
      <c r="C117" s="5"/>
      <c r="D117" s="28"/>
      <c r="E117" s="28"/>
    </row>
    <row r="118" spans="1:5">
      <c r="A118" s="31"/>
      <c r="B118" s="5"/>
      <c r="C118" s="5"/>
      <c r="D118" s="28"/>
      <c r="E118" s="28"/>
    </row>
    <row r="119" spans="1:5">
      <c r="A119" s="31"/>
      <c r="B119" s="5"/>
      <c r="C119" s="5"/>
      <c r="D119" s="28"/>
      <c r="E119" s="28"/>
    </row>
    <row r="120" spans="1:5">
      <c r="A120" s="31"/>
      <c r="B120" s="5"/>
      <c r="C120" s="5"/>
      <c r="D120" s="28"/>
      <c r="E120" s="28"/>
    </row>
    <row r="121" spans="1:5">
      <c r="A121" s="31"/>
      <c r="B121" s="5"/>
      <c r="C121" s="5"/>
      <c r="D121" s="28"/>
      <c r="E121" s="28"/>
    </row>
    <row r="122" spans="1:5">
      <c r="A122" s="31"/>
      <c r="B122" s="5"/>
      <c r="C122" s="5"/>
      <c r="D122" s="28"/>
      <c r="E122" s="28"/>
    </row>
    <row r="123" spans="1:5">
      <c r="A123" s="31"/>
      <c r="B123" s="5"/>
      <c r="C123" s="5"/>
      <c r="D123" s="28"/>
      <c r="E123" s="28"/>
    </row>
    <row r="124" spans="1:5">
      <c r="A124" s="31"/>
      <c r="B124" s="5"/>
      <c r="C124" s="5"/>
      <c r="D124" s="28"/>
      <c r="E124" s="28"/>
    </row>
    <row r="125" spans="1:5">
      <c r="A125" s="5"/>
      <c r="B125" s="5"/>
      <c r="C125" s="5"/>
      <c r="D125" s="28"/>
      <c r="E125" s="28"/>
    </row>
    <row r="126" spans="1:5">
      <c r="A126" s="5"/>
      <c r="B126" s="5"/>
      <c r="C126" s="5"/>
      <c r="D126" s="28"/>
      <c r="E126" s="28"/>
    </row>
    <row r="127" spans="1:5">
      <c r="A127" s="5"/>
      <c r="B127" s="5"/>
      <c r="C127" s="5"/>
      <c r="D127" s="5"/>
      <c r="E127" s="5"/>
    </row>
    <row r="128" spans="1:5" ht="18.75">
      <c r="A128" s="36"/>
      <c r="B128" s="36"/>
      <c r="C128" s="5"/>
      <c r="D128" s="5"/>
      <c r="E128" s="5"/>
    </row>
    <row r="129" spans="1:5">
      <c r="A129" s="25"/>
      <c r="B129" s="25"/>
      <c r="C129" s="5"/>
      <c r="D129" s="5"/>
      <c r="E129" s="5"/>
    </row>
    <row r="130" spans="1:5">
      <c r="A130" s="25"/>
      <c r="B130" s="37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2"/>
      <c r="B132" s="7"/>
      <c r="C132" s="7"/>
      <c r="D132" s="7"/>
      <c r="E132" s="7"/>
    </row>
    <row r="133" spans="1:5">
      <c r="A133" s="25"/>
      <c r="B133" s="25"/>
      <c r="C133" s="25"/>
      <c r="D133" s="5"/>
      <c r="E133" s="5"/>
    </row>
    <row r="134" spans="1:5">
      <c r="A134" s="38"/>
      <c r="B134" s="25"/>
      <c r="C134" s="25"/>
      <c r="D134" s="39"/>
      <c r="E134" s="39"/>
    </row>
    <row r="135" spans="1:5">
      <c r="A135" s="38"/>
      <c r="B135" s="25"/>
      <c r="C135" s="25"/>
      <c r="D135" s="39"/>
      <c r="E135" s="39"/>
    </row>
    <row r="136" spans="1:5">
      <c r="A136" s="38"/>
      <c r="B136" s="38"/>
      <c r="C136" s="38"/>
      <c r="D136" s="39"/>
      <c r="E136" s="39"/>
    </row>
    <row r="137" spans="1:5">
      <c r="A137" s="38"/>
      <c r="B137" s="38"/>
      <c r="C137" s="38"/>
      <c r="D137" s="39"/>
      <c r="E137" s="39"/>
    </row>
    <row r="138" spans="1:5">
      <c r="A138" s="38"/>
      <c r="B138" s="2"/>
      <c r="C138" s="2"/>
      <c r="D138" s="39"/>
      <c r="E138" s="39"/>
    </row>
    <row r="139" spans="1:5">
      <c r="A139" s="5"/>
      <c r="B139" s="5"/>
      <c r="C139" s="5"/>
      <c r="D139" s="39"/>
      <c r="E139" s="39"/>
    </row>
    <row r="140" spans="1:5">
      <c r="A140" s="25"/>
      <c r="B140" s="25"/>
      <c r="C140" s="25"/>
      <c r="D140" s="39"/>
      <c r="E140" s="39"/>
    </row>
    <row r="141" spans="1:5">
      <c r="A141" s="38"/>
      <c r="B141" s="25"/>
      <c r="C141" s="25"/>
      <c r="D141" s="39"/>
      <c r="E141" s="39"/>
    </row>
    <row r="142" spans="1:5">
      <c r="A142" s="38"/>
      <c r="B142" s="25"/>
      <c r="C142" s="25"/>
      <c r="D142" s="39"/>
      <c r="E142" s="39"/>
    </row>
    <row r="143" spans="1:5">
      <c r="A143" s="38"/>
      <c r="B143" s="25"/>
      <c r="C143" s="25"/>
      <c r="D143" s="39"/>
      <c r="E143" s="39"/>
    </row>
    <row r="144" spans="1:5">
      <c r="A144" s="38"/>
      <c r="B144" s="25"/>
      <c r="C144" s="25"/>
      <c r="D144" s="39"/>
      <c r="E144" s="39"/>
    </row>
    <row r="145" spans="1:5">
      <c r="A145" s="38"/>
      <c r="B145" s="25"/>
      <c r="C145" s="25"/>
      <c r="D145" s="39"/>
      <c r="E145" s="39"/>
    </row>
    <row r="146" spans="1:5">
      <c r="A146" s="38"/>
      <c r="B146" s="25"/>
      <c r="C146" s="25"/>
      <c r="D146" s="39"/>
      <c r="E146" s="39"/>
    </row>
    <row r="147" spans="1:5">
      <c r="A147" s="38"/>
      <c r="B147" s="25"/>
      <c r="C147" s="25"/>
      <c r="D147" s="39"/>
      <c r="E147" s="39"/>
    </row>
    <row r="148" spans="1:5">
      <c r="A148" s="38"/>
      <c r="B148" s="25"/>
      <c r="C148" s="25"/>
      <c r="D148" s="39"/>
      <c r="E148" s="39"/>
    </row>
    <row r="149" spans="1:5">
      <c r="A149" s="38"/>
      <c r="B149" s="25"/>
      <c r="C149" s="25"/>
      <c r="D149" s="39"/>
      <c r="E149" s="39"/>
    </row>
    <row r="150" spans="1:5">
      <c r="A150" s="38"/>
      <c r="B150" s="38"/>
      <c r="C150" s="38"/>
      <c r="D150" s="39"/>
      <c r="E150" s="39"/>
    </row>
    <row r="151" spans="1:5">
      <c r="A151" s="38"/>
      <c r="B151" s="38"/>
      <c r="C151" s="38"/>
      <c r="D151" s="39"/>
      <c r="E151" s="39"/>
    </row>
    <row r="152" spans="1:5">
      <c r="A152" s="25"/>
      <c r="B152" s="25"/>
      <c r="C152" s="25"/>
      <c r="D152" s="39"/>
      <c r="E152" s="39"/>
    </row>
    <row r="153" spans="1:5">
      <c r="A153" s="38"/>
      <c r="B153" s="38"/>
      <c r="C153" s="38"/>
      <c r="D153" s="39"/>
      <c r="E153" s="39"/>
    </row>
    <row r="154" spans="1:5">
      <c r="A154" s="38"/>
      <c r="B154" s="38"/>
      <c r="C154" s="38"/>
      <c r="D154" s="39"/>
      <c r="E154" s="39"/>
    </row>
    <row r="155" spans="1:5">
      <c r="A155" s="25"/>
      <c r="B155" s="25"/>
      <c r="C155" s="25"/>
      <c r="D155" s="39"/>
      <c r="E155" s="39"/>
    </row>
    <row r="156" spans="1:5">
      <c r="A156" s="25"/>
      <c r="B156" s="25"/>
      <c r="C156" s="25"/>
      <c r="D156" s="39"/>
      <c r="E156" s="39"/>
    </row>
    <row r="157" spans="1:5">
      <c r="A157" s="5"/>
      <c r="B157" s="25"/>
      <c r="C157" s="25"/>
      <c r="D157" s="39"/>
      <c r="E157" s="39"/>
    </row>
    <row r="158" spans="1:5">
      <c r="A158" s="5"/>
      <c r="B158" s="40"/>
      <c r="C158" s="40"/>
      <c r="D158" s="39"/>
      <c r="E158" s="39"/>
    </row>
    <row r="159" spans="1:5">
      <c r="A159" s="25"/>
      <c r="B159" s="40"/>
      <c r="C159" s="40"/>
      <c r="D159" s="39"/>
      <c r="E159" s="39"/>
    </row>
    <row r="160" spans="1:5">
      <c r="A160" s="38"/>
      <c r="B160" s="40"/>
      <c r="C160" s="40"/>
      <c r="D160" s="39"/>
      <c r="E160" s="39"/>
    </row>
    <row r="161" spans="1:5">
      <c r="A161" s="25"/>
      <c r="B161" s="25"/>
      <c r="C161" s="25"/>
      <c r="D161" s="39"/>
      <c r="E161" s="39"/>
    </row>
    <row r="162" spans="1:5">
      <c r="A162" s="5"/>
      <c r="B162" s="5"/>
      <c r="C162" s="5"/>
      <c r="D162" s="39"/>
      <c r="E162" s="39"/>
    </row>
    <row r="163" spans="1:5">
      <c r="A163" s="25"/>
      <c r="B163" s="25"/>
      <c r="C163" s="25"/>
      <c r="D163" s="39"/>
      <c r="E163" s="39"/>
    </row>
    <row r="164" spans="1:5">
      <c r="A164" s="38"/>
      <c r="B164" s="38"/>
      <c r="C164" s="38"/>
      <c r="D164" s="39"/>
      <c r="E164" s="39"/>
    </row>
    <row r="165" spans="1:5">
      <c r="A165" s="38"/>
      <c r="B165" s="38"/>
      <c r="C165" s="38"/>
      <c r="D165" s="39"/>
      <c r="E165" s="39"/>
    </row>
    <row r="166" spans="1:5">
      <c r="A166" s="38"/>
      <c r="B166" s="38"/>
      <c r="C166" s="38"/>
      <c r="D166" s="39"/>
      <c r="E166" s="39"/>
    </row>
    <row r="167" spans="1:5">
      <c r="A167" s="38"/>
      <c r="B167" s="38"/>
      <c r="C167" s="38"/>
      <c r="D167" s="39"/>
      <c r="E167" s="39"/>
    </row>
    <row r="168" spans="1:5">
      <c r="A168" s="38"/>
      <c r="B168" s="38"/>
      <c r="C168" s="38"/>
      <c r="D168" s="39"/>
      <c r="E168" s="39"/>
    </row>
    <row r="169" spans="1:5">
      <c r="A169" s="38"/>
      <c r="B169" s="5"/>
      <c r="C169" s="5"/>
      <c r="D169" s="39"/>
      <c r="E169" s="39"/>
    </row>
    <row r="170" spans="1:5">
      <c r="A170" s="25"/>
      <c r="B170" s="25"/>
      <c r="C170" s="25"/>
      <c r="D170" s="39"/>
      <c r="E170" s="39"/>
    </row>
    <row r="171" spans="1:5">
      <c r="A171" s="25"/>
      <c r="B171" s="25"/>
      <c r="C171" s="25"/>
      <c r="D171" s="39"/>
      <c r="E171" s="39"/>
    </row>
    <row r="172" spans="1:5">
      <c r="A172" s="5"/>
      <c r="B172" s="5"/>
      <c r="C172" s="5"/>
      <c r="D172" s="39"/>
      <c r="E172" s="39"/>
    </row>
    <row r="173" spans="1:5">
      <c r="A173" s="25"/>
      <c r="B173" s="41"/>
      <c r="C173" s="5"/>
      <c r="D173" s="39"/>
      <c r="E173" s="39"/>
    </row>
    <row r="174" spans="1:5">
      <c r="A174" s="25"/>
      <c r="B174" s="37"/>
      <c r="C174" s="37"/>
      <c r="D174" s="39"/>
      <c r="E174" s="39"/>
    </row>
    <row r="175" spans="1:5">
      <c r="A175" s="5"/>
      <c r="B175" s="5"/>
      <c r="C175" s="5"/>
      <c r="D175" s="5"/>
      <c r="E175" s="5"/>
    </row>
    <row r="176" spans="1:5">
      <c r="A176" s="25"/>
      <c r="B176" s="42"/>
      <c r="C176" s="5"/>
      <c r="D176" s="5"/>
      <c r="E176" s="5"/>
    </row>
    <row r="177" spans="1:5">
      <c r="A177" s="25"/>
      <c r="B177" s="5"/>
      <c r="C177" s="5"/>
      <c r="D177" s="5"/>
      <c r="E177" s="5"/>
    </row>
    <row r="178" spans="1:5">
      <c r="A178" s="25"/>
      <c r="B178" s="5"/>
      <c r="C178" s="5"/>
      <c r="D178" s="5"/>
      <c r="E178" s="5"/>
    </row>
    <row r="179" spans="1:5">
      <c r="A179" s="25"/>
      <c r="B179" s="5"/>
      <c r="C179" s="5"/>
      <c r="D179" s="5"/>
      <c r="E179" s="5"/>
    </row>
    <row r="180" spans="1:5">
      <c r="A180" s="5"/>
      <c r="B180" s="5"/>
      <c r="C180" s="5"/>
      <c r="D180" s="5"/>
      <c r="E180" s="5"/>
    </row>
    <row r="181" spans="1:5" ht="18.75">
      <c r="A181" s="35"/>
      <c r="B181" s="5"/>
      <c r="C181" s="5"/>
      <c r="D181" s="5"/>
      <c r="E181" s="5"/>
    </row>
    <row r="182" spans="1:5">
      <c r="A182" s="25"/>
      <c r="B182" s="5"/>
      <c r="C182" s="5"/>
      <c r="D182" s="5"/>
      <c r="E182" s="5"/>
    </row>
    <row r="183" spans="1:5">
      <c r="A183" s="5"/>
      <c r="B183" s="5"/>
      <c r="C183" s="5"/>
      <c r="D183" s="5"/>
      <c r="E183" s="5"/>
    </row>
    <row r="184" spans="1:5">
      <c r="A184" s="5"/>
      <c r="B184" s="5"/>
      <c r="C184" s="5"/>
      <c r="D184" s="5"/>
      <c r="E184" s="5"/>
    </row>
    <row r="185" spans="1:5" s="44" customFormat="1">
      <c r="A185" s="43"/>
    </row>
    <row r="186" spans="1:5">
      <c r="A186" s="25"/>
      <c r="B186" s="5"/>
      <c r="C186" s="5"/>
      <c r="D186" s="5"/>
      <c r="E186" s="5"/>
    </row>
    <row r="187" spans="1:5">
      <c r="A187" s="25"/>
      <c r="B187" s="5"/>
      <c r="C187" s="5"/>
      <c r="D187" s="5"/>
      <c r="E187" s="5"/>
    </row>
    <row r="188" spans="1:5">
      <c r="A188" s="25"/>
      <c r="B188" s="5"/>
      <c r="C188" s="5"/>
      <c r="D188" s="5"/>
      <c r="E188" s="5"/>
    </row>
    <row r="189" spans="1:5">
      <c r="A189" s="5"/>
      <c r="B189" s="46"/>
      <c r="C189" s="46"/>
      <c r="D189" s="5"/>
      <c r="E189" s="5"/>
    </row>
    <row r="190" spans="1:5">
      <c r="A190" s="25"/>
      <c r="B190" s="47"/>
      <c r="C190" s="47"/>
      <c r="D190" s="5"/>
      <c r="E190" s="5"/>
    </row>
    <row r="191" spans="1:5">
      <c r="A191" s="43"/>
      <c r="B191" s="5"/>
      <c r="C191" s="5"/>
      <c r="D191" s="5"/>
      <c r="E191" s="5"/>
    </row>
    <row r="192" spans="1:5">
      <c r="A192" s="48"/>
      <c r="B192" s="5"/>
      <c r="C192" s="5"/>
      <c r="D192" s="5"/>
      <c r="E192" s="5"/>
    </row>
    <row r="193" spans="1:5">
      <c r="A193" s="48"/>
      <c r="B193" s="5"/>
      <c r="C193" s="5"/>
      <c r="D193" s="5"/>
      <c r="E193" s="5"/>
    </row>
    <row r="194" spans="1:5">
      <c r="A194" s="48"/>
      <c r="B194" s="5"/>
      <c r="C194" s="5"/>
      <c r="D194" s="5"/>
      <c r="E194" s="5"/>
    </row>
    <row r="195" spans="1:5">
      <c r="A195" s="48"/>
      <c r="B195" s="5"/>
      <c r="C195" s="5"/>
      <c r="D195" s="5"/>
      <c r="E195" s="5"/>
    </row>
    <row r="196" spans="1:5">
      <c r="A196" s="48"/>
      <c r="B196" s="5"/>
      <c r="C196" s="5"/>
      <c r="D196" s="5"/>
      <c r="E196" s="5"/>
    </row>
    <row r="197" spans="1:5">
      <c r="A197" s="25"/>
      <c r="B197" s="5"/>
      <c r="C197" s="5"/>
      <c r="D197" s="5"/>
      <c r="E197" s="5"/>
    </row>
    <row r="198" spans="1:5">
      <c r="A198" s="48"/>
      <c r="B198" s="13"/>
      <c r="C198" s="13"/>
      <c r="D198" s="5"/>
      <c r="E198" s="5"/>
    </row>
    <row r="199" spans="1:5">
      <c r="A199" s="48"/>
      <c r="B199" s="5"/>
      <c r="C199" s="5"/>
      <c r="D199" s="5"/>
      <c r="E199" s="5"/>
    </row>
    <row r="200" spans="1:5">
      <c r="A200" s="48"/>
      <c r="B200" s="5"/>
      <c r="C200" s="5"/>
      <c r="D200" s="5"/>
      <c r="E200" s="5"/>
    </row>
    <row r="201" spans="1:5">
      <c r="A201" s="48"/>
      <c r="B201" s="5"/>
      <c r="C201" s="5"/>
      <c r="D201" s="5"/>
      <c r="E201" s="5"/>
    </row>
    <row r="202" spans="1:5">
      <c r="A202" s="48"/>
      <c r="B202" s="5"/>
      <c r="C202" s="5"/>
      <c r="D202" s="5"/>
      <c r="E202" s="5"/>
    </row>
    <row r="203" spans="1:5">
      <c r="A203" s="25"/>
      <c r="B203" s="5"/>
      <c r="C203" s="5"/>
      <c r="D203" s="5"/>
      <c r="E203" s="5"/>
    </row>
    <row r="204" spans="1:5">
      <c r="A204" s="5"/>
      <c r="B204" s="5"/>
      <c r="C204" s="5"/>
      <c r="D204" s="5"/>
      <c r="E204" s="5"/>
    </row>
    <row r="205" spans="1:5">
      <c r="A205" s="5"/>
      <c r="B205" s="5"/>
      <c r="C205" s="5"/>
      <c r="D205" s="5"/>
      <c r="E205" s="5"/>
    </row>
    <row r="206" spans="1:5">
      <c r="A206" s="5"/>
      <c r="B206" s="5"/>
      <c r="C206" s="5"/>
      <c r="D206" s="5"/>
      <c r="E206" s="5"/>
    </row>
    <row r="207" spans="1:5">
      <c r="A207" s="5"/>
      <c r="B207" s="5"/>
      <c r="C207" s="5"/>
      <c r="D207" s="49"/>
      <c r="E207" s="49"/>
    </row>
    <row r="208" spans="1:5">
      <c r="A208" s="5"/>
      <c r="B208" s="5"/>
      <c r="C208" s="5"/>
      <c r="D208" s="5"/>
      <c r="E208" s="5"/>
    </row>
    <row r="209" spans="1:5">
      <c r="A209" s="25"/>
      <c r="B209" s="5"/>
      <c r="C209" s="5"/>
      <c r="D209" s="5"/>
      <c r="E209" s="5"/>
    </row>
    <row r="210" spans="1:5">
      <c r="A210" s="5"/>
      <c r="B210" s="5"/>
      <c r="C210" s="5"/>
      <c r="D210" s="5"/>
      <c r="E210" s="5"/>
    </row>
    <row r="211" spans="1:5">
      <c r="A211" s="48"/>
      <c r="B211" s="5"/>
      <c r="C211" s="5"/>
      <c r="D211" s="5"/>
      <c r="E211" s="5"/>
    </row>
    <row r="212" spans="1:5">
      <c r="A212" s="48"/>
      <c r="B212" s="5"/>
      <c r="C212" s="5"/>
      <c r="D212" s="5"/>
      <c r="E212" s="5"/>
    </row>
    <row r="213" spans="1:5">
      <c r="A213" s="48"/>
      <c r="B213" s="5"/>
      <c r="C213" s="5"/>
      <c r="D213" s="49"/>
      <c r="E213" s="49"/>
    </row>
    <row r="214" spans="1:5">
      <c r="A214" s="5"/>
      <c r="B214" s="5"/>
      <c r="C214" s="5"/>
      <c r="D214" s="5"/>
      <c r="E214" s="5"/>
    </row>
    <row r="215" spans="1:5">
      <c r="A215" s="5"/>
      <c r="B215" s="5"/>
      <c r="C215" s="5"/>
      <c r="D215" s="5"/>
      <c r="E215" s="5"/>
    </row>
    <row r="216" spans="1:5">
      <c r="A216" s="5"/>
      <c r="B216" s="5"/>
      <c r="C216" s="5"/>
      <c r="D216" s="5"/>
      <c r="E216" s="5"/>
    </row>
    <row r="217" spans="1:5">
      <c r="A217" s="5"/>
      <c r="B217" s="5"/>
      <c r="C217" s="5"/>
      <c r="D217" s="5"/>
      <c r="E217" s="5"/>
    </row>
    <row r="218" spans="1:5">
      <c r="A218" s="5"/>
      <c r="B218" s="5"/>
      <c r="C218" s="5"/>
      <c r="D218" s="5"/>
      <c r="E218" s="5"/>
    </row>
    <row r="219" spans="1:5">
      <c r="A219" s="5"/>
      <c r="B219" s="5"/>
      <c r="C219" s="5"/>
      <c r="D219" s="5"/>
      <c r="E219" s="5"/>
    </row>
    <row r="220" spans="1:5">
      <c r="A220" s="5"/>
      <c r="B220" s="5"/>
      <c r="C220" s="5"/>
      <c r="D220" s="5"/>
      <c r="E220" s="5"/>
    </row>
    <row r="221" spans="1:5">
      <c r="A221" s="25"/>
      <c r="B221" s="5"/>
      <c r="C221" s="5"/>
      <c r="D221" s="50"/>
      <c r="E221" s="50"/>
    </row>
    <row r="222" spans="1:5">
      <c r="A222" s="25"/>
      <c r="B222" s="5"/>
      <c r="C222" s="13"/>
      <c r="D222" s="49"/>
      <c r="E222" s="49"/>
    </row>
    <row r="223" spans="1:5">
      <c r="A223" s="25"/>
      <c r="B223" s="5"/>
      <c r="C223" s="5"/>
      <c r="D223" s="50"/>
      <c r="E223" s="50"/>
    </row>
    <row r="224" spans="1:5">
      <c r="A224" s="25"/>
      <c r="B224" s="5"/>
      <c r="C224" s="5"/>
      <c r="D224" s="5"/>
      <c r="E224" s="5"/>
    </row>
    <row r="225" spans="1:5">
      <c r="A225" s="5"/>
      <c r="B225" s="5"/>
      <c r="C225" s="5"/>
      <c r="D225" s="5"/>
      <c r="E225" s="5"/>
    </row>
    <row r="226" spans="1:5">
      <c r="A226" s="25"/>
      <c r="B226" s="5"/>
      <c r="C226" s="5"/>
      <c r="D226" s="5"/>
      <c r="E226" s="5"/>
    </row>
    <row r="227" spans="1:5">
      <c r="A227" s="25"/>
      <c r="B227" s="5"/>
      <c r="C227" s="5"/>
      <c r="D227" s="5"/>
      <c r="E227" s="5"/>
    </row>
    <row r="228" spans="1:5">
      <c r="A228" s="5"/>
      <c r="B228" s="5"/>
      <c r="C228" s="5"/>
      <c r="D228" s="5"/>
      <c r="E228" s="5"/>
    </row>
    <row r="229" spans="1:5">
      <c r="A229" s="5"/>
      <c r="B229" s="5"/>
      <c r="C229" s="5"/>
      <c r="D229" s="5"/>
      <c r="E229" s="5"/>
    </row>
    <row r="230" spans="1:5">
      <c r="A230" s="5"/>
      <c r="B230" s="5"/>
      <c r="C230" s="5"/>
      <c r="D230" s="5"/>
      <c r="E230" s="5"/>
    </row>
    <row r="231" spans="1:5">
      <c r="A231" s="5"/>
      <c r="B231" s="5"/>
      <c r="C231" s="5"/>
      <c r="D231" s="5"/>
      <c r="E231" s="5"/>
    </row>
    <row r="232" spans="1:5">
      <c r="A232" s="5"/>
      <c r="B232" s="5"/>
      <c r="C232" s="5"/>
      <c r="D232" s="5"/>
      <c r="E232" s="5"/>
    </row>
    <row r="233" spans="1:5">
      <c r="A233" s="5"/>
      <c r="B233" s="5"/>
      <c r="C233" s="5"/>
      <c r="D233" s="5"/>
      <c r="E233" s="5"/>
    </row>
    <row r="234" spans="1:5">
      <c r="A234" s="5"/>
      <c r="B234" s="5"/>
      <c r="C234" s="5"/>
      <c r="D234" s="5"/>
      <c r="E234" s="5"/>
    </row>
    <row r="235" spans="1:5">
      <c r="A235" s="5"/>
      <c r="B235" s="5"/>
      <c r="C235" s="5"/>
      <c r="D235" s="5"/>
      <c r="E235" s="5"/>
    </row>
    <row r="236" spans="1:5" ht="18.75">
      <c r="A236" s="35"/>
      <c r="B236" s="5"/>
      <c r="C236" s="5"/>
      <c r="D236" s="5"/>
      <c r="E236" s="5"/>
    </row>
    <row r="237" spans="1:5">
      <c r="A237" s="25"/>
      <c r="B237" s="5"/>
      <c r="C237" s="5"/>
      <c r="D237" s="5"/>
      <c r="E237" s="5"/>
    </row>
    <row r="238" spans="1:5">
      <c r="A238" s="5"/>
      <c r="B238" s="5"/>
      <c r="C238" s="5"/>
      <c r="D238" s="5"/>
      <c r="E238" s="5"/>
    </row>
    <row r="239" spans="1:5">
      <c r="A239" s="25"/>
      <c r="B239" s="8"/>
      <c r="C239" s="8"/>
      <c r="D239" s="9"/>
      <c r="E239" s="9"/>
    </row>
    <row r="240" spans="1:5">
      <c r="A240" s="25"/>
      <c r="B240" s="5"/>
      <c r="C240" s="5"/>
      <c r="D240" s="5"/>
      <c r="E240" s="5"/>
    </row>
    <row r="241" spans="1:5">
      <c r="A241" s="5"/>
      <c r="B241" s="5"/>
      <c r="C241" s="5"/>
      <c r="D241" s="5"/>
      <c r="E241" s="5"/>
    </row>
    <row r="242" spans="1:5">
      <c r="A242" s="5"/>
      <c r="B242" s="39"/>
      <c r="C242" s="39"/>
      <c r="D242" s="39"/>
      <c r="E242" s="39"/>
    </row>
    <row r="243" spans="1:5">
      <c r="A243" s="5"/>
      <c r="B243" s="5"/>
      <c r="C243" s="5"/>
      <c r="D243" s="5"/>
      <c r="E243" s="5"/>
    </row>
    <row r="244" spans="1:5">
      <c r="A244" s="5"/>
      <c r="B244" s="50"/>
      <c r="C244" s="50"/>
      <c r="D244" s="50"/>
      <c r="E244" s="50"/>
    </row>
    <row r="245" spans="1:5">
      <c r="A245" s="5"/>
      <c r="B245" s="5"/>
      <c r="C245" s="5"/>
      <c r="D245" s="5"/>
      <c r="E245" s="5"/>
    </row>
    <row r="246" spans="1:5">
      <c r="A246" s="5"/>
      <c r="B246" s="39"/>
      <c r="C246" s="39"/>
      <c r="D246" s="39"/>
      <c r="E246" s="39"/>
    </row>
    <row r="247" spans="1:5">
      <c r="A247" s="5"/>
      <c r="B247" s="5"/>
      <c r="C247" s="5"/>
      <c r="D247" s="5"/>
      <c r="E247" s="5"/>
    </row>
    <row r="248" spans="1:5">
      <c r="A248" s="5"/>
      <c r="B248" s="39"/>
      <c r="C248" s="39"/>
      <c r="D248" s="39"/>
      <c r="E248" s="39"/>
    </row>
    <row r="249" spans="1:5">
      <c r="A249" s="5"/>
      <c r="B249" s="5"/>
      <c r="C249" s="5"/>
      <c r="D249" s="5"/>
      <c r="E249" s="5"/>
    </row>
    <row r="250" spans="1:5">
      <c r="A250" s="5"/>
      <c r="B250" s="39"/>
      <c r="C250" s="39"/>
      <c r="D250" s="39"/>
      <c r="E250" s="39"/>
    </row>
    <row r="251" spans="1:5">
      <c r="A251" s="5"/>
      <c r="B251" s="5"/>
      <c r="C251" s="5"/>
      <c r="D251" s="5"/>
      <c r="E251" s="5"/>
    </row>
    <row r="252" spans="1:5">
      <c r="A252" s="5"/>
      <c r="B252" s="39"/>
      <c r="C252" s="39"/>
      <c r="D252" s="39"/>
      <c r="E252" s="39"/>
    </row>
    <row r="253" spans="1:5">
      <c r="A253" s="5"/>
      <c r="B253" s="5"/>
      <c r="C253" s="5"/>
      <c r="D253" s="5"/>
      <c r="E253" s="5"/>
    </row>
    <row r="254" spans="1:5">
      <c r="A254" s="5"/>
      <c r="B254" s="5"/>
      <c r="C254" s="5"/>
      <c r="D254" s="5"/>
      <c r="E254" s="5"/>
    </row>
    <row r="255" spans="1:5">
      <c r="A255" s="5"/>
      <c r="B255" s="5"/>
      <c r="C255" s="5"/>
      <c r="D255" s="5"/>
      <c r="E255" s="5"/>
    </row>
    <row r="256" spans="1:5">
      <c r="A256" s="5"/>
      <c r="B256" s="5"/>
      <c r="C256" s="5"/>
      <c r="D256" s="5"/>
      <c r="E256" s="5"/>
    </row>
    <row r="257" spans="1:5" ht="18.75">
      <c r="A257" s="36"/>
      <c r="B257" s="36"/>
      <c r="C257" s="5"/>
      <c r="D257" s="5"/>
      <c r="E257" s="5"/>
    </row>
    <row r="258" spans="1:5">
      <c r="A258" s="25"/>
      <c r="B258" s="25"/>
      <c r="C258" s="5"/>
      <c r="D258" s="5"/>
      <c r="E258" s="5"/>
    </row>
    <row r="259" spans="1:5">
      <c r="A259" s="25"/>
      <c r="B259" s="37"/>
      <c r="C259" s="5"/>
      <c r="D259" s="5"/>
      <c r="E259" s="5"/>
    </row>
    <row r="260" spans="1:5">
      <c r="A260" s="5"/>
      <c r="B260" s="5"/>
      <c r="C260" s="5"/>
      <c r="D260" s="5"/>
      <c r="E260" s="5"/>
    </row>
    <row r="261" spans="1:5">
      <c r="A261" s="2"/>
      <c r="B261" s="7"/>
      <c r="C261" s="7"/>
      <c r="D261" s="7"/>
      <c r="E261" s="7"/>
    </row>
    <row r="262" spans="1:5">
      <c r="A262" s="25"/>
      <c r="B262" s="25"/>
      <c r="C262" s="5"/>
      <c r="D262" s="5"/>
      <c r="E262" s="5"/>
    </row>
    <row r="263" spans="1:5">
      <c r="A263" s="38"/>
      <c r="B263" s="25"/>
      <c r="C263" s="39"/>
      <c r="D263" s="39"/>
      <c r="E263" s="39"/>
    </row>
    <row r="264" spans="1:5">
      <c r="A264" s="38"/>
      <c r="B264" s="25"/>
      <c r="C264" s="39"/>
      <c r="D264" s="39"/>
      <c r="E264" s="39"/>
    </row>
    <row r="265" spans="1:5">
      <c r="A265" s="38"/>
      <c r="B265" s="38"/>
      <c r="C265" s="39"/>
      <c r="D265" s="39"/>
      <c r="E265" s="39"/>
    </row>
    <row r="266" spans="1:5">
      <c r="A266" s="38"/>
      <c r="B266" s="38"/>
      <c r="C266" s="39"/>
      <c r="D266" s="39"/>
      <c r="E266" s="39"/>
    </row>
    <row r="267" spans="1:5">
      <c r="A267" s="38"/>
      <c r="B267" s="2"/>
      <c r="C267" s="39"/>
      <c r="D267" s="39"/>
      <c r="E267" s="39"/>
    </row>
    <row r="268" spans="1:5">
      <c r="A268" s="5"/>
      <c r="B268" s="5"/>
      <c r="C268" s="39"/>
      <c r="D268" s="39"/>
      <c r="E268" s="39"/>
    </row>
    <row r="269" spans="1:5">
      <c r="A269" s="25"/>
      <c r="B269" s="25"/>
      <c r="C269" s="39"/>
      <c r="D269" s="39"/>
      <c r="E269" s="39"/>
    </row>
    <row r="270" spans="1:5">
      <c r="A270" s="38"/>
      <c r="B270" s="25"/>
      <c r="C270" s="39"/>
      <c r="D270" s="39"/>
      <c r="E270" s="39"/>
    </row>
    <row r="271" spans="1:5">
      <c r="A271" s="38"/>
      <c r="B271" s="25"/>
      <c r="C271" s="39"/>
      <c r="D271" s="39"/>
      <c r="E271" s="39"/>
    </row>
    <row r="272" spans="1:5">
      <c r="A272" s="38"/>
      <c r="B272" s="25"/>
      <c r="C272" s="39"/>
      <c r="D272" s="39"/>
      <c r="E272" s="39"/>
    </row>
    <row r="273" spans="1:5">
      <c r="A273" s="38"/>
      <c r="B273" s="25"/>
      <c r="C273" s="39"/>
      <c r="D273" s="39"/>
      <c r="E273" s="39"/>
    </row>
    <row r="274" spans="1:5">
      <c r="A274" s="38"/>
      <c r="B274" s="25"/>
      <c r="C274" s="39"/>
      <c r="D274" s="39"/>
      <c r="E274" s="39"/>
    </row>
    <row r="275" spans="1:5">
      <c r="A275" s="38"/>
      <c r="B275" s="25"/>
      <c r="C275" s="39"/>
      <c r="D275" s="39"/>
      <c r="E275" s="39"/>
    </row>
    <row r="276" spans="1:5">
      <c r="A276" s="38"/>
      <c r="B276" s="25"/>
      <c r="C276" s="39"/>
      <c r="D276" s="39"/>
      <c r="E276" s="39"/>
    </row>
    <row r="277" spans="1:5">
      <c r="A277" s="38"/>
      <c r="B277" s="25"/>
      <c r="C277" s="39"/>
      <c r="D277" s="39"/>
      <c r="E277" s="39"/>
    </row>
    <row r="278" spans="1:5">
      <c r="A278" s="38"/>
      <c r="B278" s="25"/>
      <c r="C278" s="39"/>
      <c r="D278" s="39"/>
      <c r="E278" s="39"/>
    </row>
    <row r="279" spans="1:5">
      <c r="A279" s="38"/>
      <c r="B279" s="38"/>
      <c r="C279" s="39"/>
      <c r="D279" s="39"/>
      <c r="E279" s="39"/>
    </row>
    <row r="280" spans="1:5">
      <c r="A280" s="38"/>
      <c r="B280" s="38"/>
      <c r="C280" s="39"/>
      <c r="D280" s="39"/>
      <c r="E280" s="39"/>
    </row>
    <row r="281" spans="1:5">
      <c r="A281" s="25"/>
      <c r="B281" s="25"/>
      <c r="C281" s="39"/>
      <c r="D281" s="39"/>
      <c r="E281" s="39"/>
    </row>
    <row r="282" spans="1:5">
      <c r="A282" s="38"/>
      <c r="B282" s="38"/>
      <c r="C282" s="39"/>
      <c r="D282" s="39"/>
      <c r="E282" s="39"/>
    </row>
    <row r="283" spans="1:5">
      <c r="A283" s="25"/>
      <c r="B283" s="25"/>
      <c r="C283" s="39"/>
      <c r="D283" s="39"/>
      <c r="E283" s="39"/>
    </row>
    <row r="284" spans="1:5">
      <c r="A284" s="38"/>
      <c r="B284" s="40"/>
      <c r="C284" s="39"/>
      <c r="D284" s="39"/>
      <c r="E284" s="39"/>
    </row>
    <row r="285" spans="1:5">
      <c r="A285" s="25"/>
      <c r="B285" s="25"/>
      <c r="C285" s="39"/>
      <c r="D285" s="39"/>
      <c r="E285" s="39"/>
    </row>
    <row r="286" spans="1:5">
      <c r="A286" s="5"/>
      <c r="B286" s="5"/>
      <c r="C286" s="39"/>
      <c r="D286" s="39"/>
      <c r="E286" s="39"/>
    </row>
    <row r="287" spans="1:5">
      <c r="A287" s="25"/>
      <c r="B287" s="25"/>
      <c r="C287" s="39"/>
      <c r="D287" s="39"/>
      <c r="E287" s="39"/>
    </row>
    <row r="288" spans="1:5">
      <c r="A288" s="38"/>
      <c r="B288" s="38"/>
      <c r="C288" s="39"/>
      <c r="D288" s="39"/>
      <c r="E288" s="39"/>
    </row>
    <row r="289" spans="1:5">
      <c r="A289" s="38"/>
      <c r="B289" s="38"/>
      <c r="C289" s="39"/>
      <c r="D289" s="39"/>
      <c r="E289" s="39"/>
    </row>
    <row r="290" spans="1:5">
      <c r="A290" s="38"/>
      <c r="B290" s="38"/>
      <c r="C290" s="39"/>
      <c r="D290" s="39"/>
      <c r="E290" s="39"/>
    </row>
    <row r="291" spans="1:5">
      <c r="A291" s="38"/>
      <c r="B291" s="5"/>
      <c r="C291" s="39"/>
      <c r="D291" s="39"/>
      <c r="E291" s="39"/>
    </row>
    <row r="292" spans="1:5">
      <c r="A292" s="25"/>
      <c r="B292" s="25"/>
      <c r="C292" s="39"/>
      <c r="D292" s="39"/>
      <c r="E292" s="39"/>
    </row>
    <row r="293" spans="1:5">
      <c r="A293" s="25"/>
      <c r="B293" s="25"/>
      <c r="C293" s="39"/>
      <c r="D293" s="39"/>
      <c r="E293" s="39"/>
    </row>
    <row r="294" spans="1:5">
      <c r="A294" s="38"/>
      <c r="B294" s="25"/>
      <c r="C294" s="39"/>
      <c r="D294" s="39"/>
      <c r="E294" s="39"/>
    </row>
    <row r="295" spans="1:5">
      <c r="A295" s="38"/>
      <c r="B295" s="25"/>
      <c r="C295" s="39"/>
      <c r="D295" s="39"/>
      <c r="E295" s="39"/>
    </row>
    <row r="296" spans="1:5">
      <c r="A296" s="38"/>
      <c r="B296" s="25"/>
      <c r="C296" s="39"/>
      <c r="D296" s="39"/>
      <c r="E296" s="39"/>
    </row>
    <row r="297" spans="1:5">
      <c r="A297" s="38"/>
      <c r="B297" s="25"/>
      <c r="C297" s="39"/>
      <c r="D297" s="39"/>
      <c r="E297" s="39"/>
    </row>
    <row r="298" spans="1:5">
      <c r="A298" s="38"/>
      <c r="B298" s="25"/>
      <c r="C298" s="39"/>
      <c r="D298" s="39"/>
      <c r="E298" s="39"/>
    </row>
    <row r="299" spans="1:5">
      <c r="A299" s="2"/>
      <c r="B299" s="40"/>
      <c r="C299" s="39"/>
      <c r="D299" s="39"/>
      <c r="E299" s="39"/>
    </row>
    <row r="300" spans="1:5">
      <c r="A300" s="25"/>
      <c r="B300" s="25"/>
      <c r="C300" s="39"/>
      <c r="D300" s="39"/>
      <c r="E300" s="39"/>
    </row>
    <row r="301" spans="1:5">
      <c r="A301" s="5"/>
      <c r="B301" s="5"/>
      <c r="C301" s="39"/>
      <c r="D301" s="39"/>
      <c r="E301" s="39"/>
    </row>
    <row r="302" spans="1:5">
      <c r="A302" s="25"/>
      <c r="B302" s="37"/>
      <c r="C302" s="39"/>
      <c r="D302" s="39"/>
      <c r="E302" s="39"/>
    </row>
    <row r="303" spans="1:5">
      <c r="A303" s="25"/>
      <c r="B303" s="37"/>
      <c r="C303" s="39"/>
      <c r="D303" s="39"/>
      <c r="E303" s="39"/>
    </row>
    <row r="304" spans="1:5">
      <c r="A304" s="25"/>
      <c r="B304" s="37"/>
      <c r="C304" s="39"/>
      <c r="D304" s="39"/>
      <c r="E304" s="39"/>
    </row>
    <row r="305" spans="1:5">
      <c r="A305" s="5"/>
      <c r="B305" s="5"/>
      <c r="C305" s="5"/>
      <c r="D305" s="5"/>
      <c r="E305" s="5"/>
    </row>
    <row r="306" spans="1:5">
      <c r="A306" s="5"/>
      <c r="B306" s="5"/>
      <c r="C306" s="5"/>
      <c r="D306" s="5"/>
      <c r="E306" s="5"/>
    </row>
    <row r="307" spans="1:5" ht="18.75">
      <c r="A307" s="36"/>
      <c r="B307" s="36"/>
      <c r="C307" s="5"/>
      <c r="D307" s="5"/>
      <c r="E307" s="5"/>
    </row>
    <row r="308" spans="1:5">
      <c r="A308" s="25"/>
      <c r="B308" s="25"/>
      <c r="C308" s="5"/>
      <c r="D308" s="5"/>
      <c r="E308" s="5"/>
    </row>
    <row r="309" spans="1:5">
      <c r="A309" s="25"/>
      <c r="B309" s="37"/>
      <c r="C309" s="5"/>
      <c r="D309" s="5"/>
      <c r="E309" s="5"/>
    </row>
    <row r="310" spans="1:5">
      <c r="A310" s="5"/>
      <c r="B310" s="5"/>
      <c r="C310" s="5"/>
      <c r="D310" s="5"/>
      <c r="E310" s="5"/>
    </row>
    <row r="311" spans="1:5">
      <c r="A311" s="2"/>
      <c r="B311" s="7"/>
      <c r="C311" s="7"/>
      <c r="D311" s="7"/>
      <c r="E311" s="7"/>
    </row>
    <row r="312" spans="1:5">
      <c r="A312" s="25"/>
      <c r="B312" s="25"/>
      <c r="C312" s="25"/>
      <c r="D312" s="5"/>
      <c r="E312" s="5"/>
    </row>
    <row r="313" spans="1:5">
      <c r="A313" s="38"/>
      <c r="B313" s="25"/>
      <c r="C313" s="25"/>
      <c r="D313" s="51"/>
      <c r="E313" s="51"/>
    </row>
    <row r="314" spans="1:5">
      <c r="A314" s="38"/>
      <c r="B314" s="25"/>
      <c r="C314" s="25"/>
      <c r="D314" s="51"/>
      <c r="E314" s="51"/>
    </row>
    <row r="315" spans="1:5">
      <c r="A315" s="38"/>
      <c r="B315" s="38"/>
      <c r="C315" s="38"/>
      <c r="D315" s="51"/>
      <c r="E315" s="51"/>
    </row>
    <row r="316" spans="1:5">
      <c r="A316" s="38"/>
      <c r="B316" s="38"/>
      <c r="C316" s="38"/>
      <c r="D316" s="51"/>
      <c r="E316" s="51"/>
    </row>
    <row r="317" spans="1:5">
      <c r="A317" s="38"/>
      <c r="B317" s="2"/>
      <c r="C317" s="2"/>
      <c r="D317" s="51"/>
      <c r="E317" s="51"/>
    </row>
    <row r="318" spans="1:5">
      <c r="A318" s="38"/>
      <c r="B318" s="2"/>
      <c r="C318" s="2"/>
      <c r="D318" s="51"/>
      <c r="E318" s="51"/>
    </row>
    <row r="319" spans="1:5">
      <c r="A319" s="25"/>
      <c r="B319" s="25"/>
      <c r="C319" s="25"/>
      <c r="D319" s="51"/>
      <c r="E319" s="51"/>
    </row>
    <row r="320" spans="1:5">
      <c r="A320" s="38"/>
      <c r="B320" s="25"/>
      <c r="C320" s="25"/>
      <c r="D320" s="51"/>
      <c r="E320" s="51"/>
    </row>
    <row r="321" spans="1:5">
      <c r="A321" s="38"/>
      <c r="B321" s="25"/>
      <c r="C321" s="25"/>
      <c r="D321" s="51"/>
      <c r="E321" s="51"/>
    </row>
    <row r="322" spans="1:5">
      <c r="A322" s="38"/>
      <c r="B322" s="25"/>
      <c r="C322" s="25"/>
      <c r="D322" s="51"/>
      <c r="E322" s="51"/>
    </row>
    <row r="323" spans="1:5">
      <c r="A323" s="38"/>
      <c r="B323" s="25"/>
      <c r="C323" s="25"/>
      <c r="D323" s="51"/>
      <c r="E323" s="51"/>
    </row>
    <row r="324" spans="1:5">
      <c r="A324" s="38"/>
      <c r="B324" s="25"/>
      <c r="C324" s="25"/>
      <c r="D324" s="51"/>
      <c r="E324" s="51"/>
    </row>
    <row r="325" spans="1:5">
      <c r="A325" s="38"/>
      <c r="B325" s="25"/>
      <c r="C325" s="25"/>
      <c r="D325" s="51"/>
      <c r="E325" s="51"/>
    </row>
    <row r="326" spans="1:5">
      <c r="A326" s="38"/>
      <c r="B326" s="25"/>
      <c r="C326" s="25"/>
      <c r="D326" s="51"/>
      <c r="E326" s="51"/>
    </row>
    <row r="327" spans="1:5">
      <c r="A327" s="38"/>
      <c r="B327" s="25"/>
      <c r="C327" s="25"/>
      <c r="D327" s="51"/>
      <c r="E327" s="51"/>
    </row>
    <row r="328" spans="1:5">
      <c r="A328" s="38"/>
      <c r="B328" s="25"/>
      <c r="C328" s="25"/>
      <c r="D328" s="51"/>
      <c r="E328" s="51"/>
    </row>
    <row r="329" spans="1:5">
      <c r="A329" s="38"/>
      <c r="B329" s="25"/>
      <c r="C329" s="25"/>
      <c r="D329" s="51"/>
      <c r="E329" s="51"/>
    </row>
    <row r="330" spans="1:5">
      <c r="A330" s="38"/>
      <c r="B330" s="38"/>
      <c r="C330" s="38"/>
      <c r="D330" s="51"/>
      <c r="E330" s="51"/>
    </row>
    <row r="331" spans="1:5">
      <c r="A331" s="38"/>
      <c r="B331" s="38"/>
      <c r="C331" s="38"/>
      <c r="D331" s="51"/>
      <c r="E331" s="51"/>
    </row>
    <row r="332" spans="1:5">
      <c r="A332" s="25"/>
      <c r="B332" s="25"/>
      <c r="C332" s="25"/>
      <c r="D332" s="51"/>
      <c r="E332" s="51"/>
    </row>
    <row r="333" spans="1:5">
      <c r="A333" s="5"/>
      <c r="B333" s="25"/>
      <c r="C333" s="25"/>
      <c r="D333" s="51"/>
      <c r="E333" s="51"/>
    </row>
    <row r="334" spans="1:5">
      <c r="A334" s="38"/>
      <c r="B334" s="38"/>
      <c r="C334" s="38"/>
      <c r="D334" s="51"/>
      <c r="E334" s="51"/>
    </row>
    <row r="335" spans="1:5">
      <c r="A335" s="25"/>
      <c r="B335" s="25"/>
      <c r="C335" s="25"/>
      <c r="D335" s="51"/>
      <c r="E335" s="51"/>
    </row>
    <row r="336" spans="1:5">
      <c r="A336" s="38"/>
      <c r="B336" s="40"/>
      <c r="C336" s="40"/>
      <c r="D336" s="51"/>
      <c r="E336" s="51"/>
    </row>
    <row r="337" spans="1:5">
      <c r="A337" s="25"/>
      <c r="B337" s="25"/>
      <c r="C337" s="25"/>
      <c r="D337" s="51"/>
      <c r="E337" s="51"/>
    </row>
    <row r="338" spans="1:5">
      <c r="A338" s="25"/>
      <c r="B338" s="25"/>
      <c r="C338" s="25"/>
      <c r="D338" s="51"/>
      <c r="E338" s="51"/>
    </row>
    <row r="339" spans="1:5">
      <c r="A339" s="25"/>
      <c r="B339" s="25"/>
      <c r="C339" s="25"/>
      <c r="D339" s="51"/>
      <c r="E339" s="51"/>
    </row>
    <row r="340" spans="1:5">
      <c r="A340" s="25"/>
      <c r="B340" s="37"/>
      <c r="C340" s="37"/>
      <c r="D340" s="51"/>
      <c r="E340" s="51"/>
    </row>
    <row r="341" spans="1:5">
      <c r="A341" s="25"/>
      <c r="B341" s="37"/>
      <c r="C341" s="37"/>
      <c r="D341" s="51"/>
      <c r="E341" s="51"/>
    </row>
    <row r="342" spans="1:5">
      <c r="A342" s="25"/>
      <c r="B342" s="37"/>
      <c r="C342" s="37"/>
      <c r="D342" s="51"/>
      <c r="E342" s="51"/>
    </row>
    <row r="343" spans="1:5">
      <c r="A343" s="25"/>
      <c r="B343" s="37"/>
      <c r="C343" s="37"/>
      <c r="D343" s="51"/>
      <c r="E343" s="51"/>
    </row>
    <row r="344" spans="1:5">
      <c r="A344" s="25"/>
      <c r="B344" s="37"/>
      <c r="C344" s="37"/>
      <c r="D344" s="51"/>
      <c r="E344" s="51"/>
    </row>
    <row r="345" spans="1:5">
      <c r="A345" s="5"/>
      <c r="B345" s="37"/>
      <c r="C345" s="37"/>
      <c r="D345" s="51"/>
      <c r="E345" s="51"/>
    </row>
    <row r="346" spans="1:5">
      <c r="A346" s="5"/>
      <c r="B346" s="51"/>
      <c r="C346" s="37"/>
      <c r="D346" s="51"/>
      <c r="E346" s="51"/>
    </row>
    <row r="347" spans="1:5">
      <c r="A347" s="5"/>
      <c r="B347" s="37"/>
      <c r="C347" s="37"/>
      <c r="D347" s="51"/>
      <c r="E347" s="51"/>
    </row>
    <row r="348" spans="1:5">
      <c r="A348" s="5"/>
      <c r="B348" s="37"/>
      <c r="C348" s="37"/>
      <c r="D348" s="51"/>
      <c r="E348" s="51"/>
    </row>
    <row r="349" spans="1:5">
      <c r="A349" s="5"/>
      <c r="B349" s="37"/>
      <c r="C349" s="37"/>
      <c r="D349" s="51"/>
      <c r="E349" s="51"/>
    </row>
    <row r="350" spans="1:5">
      <c r="A350" s="5"/>
      <c r="B350" s="37"/>
      <c r="C350" s="37"/>
      <c r="D350" s="51"/>
      <c r="E350" s="51"/>
    </row>
    <row r="351" spans="1:5">
      <c r="A351" s="25"/>
      <c r="B351" s="37"/>
      <c r="C351" s="37"/>
      <c r="D351" s="51"/>
      <c r="E351" s="51"/>
    </row>
    <row r="352" spans="1:5">
      <c r="A352" s="5"/>
      <c r="B352" s="37"/>
      <c r="C352" s="37"/>
      <c r="D352" s="51"/>
      <c r="E352" s="51"/>
    </row>
    <row r="353" spans="1:5">
      <c r="A353" s="5"/>
      <c r="B353" s="37"/>
      <c r="C353" s="37"/>
      <c r="D353" s="51"/>
      <c r="E353" s="51"/>
    </row>
    <row r="354" spans="1:5">
      <c r="A354" s="25"/>
      <c r="B354" s="37"/>
      <c r="C354" s="37"/>
      <c r="D354" s="51"/>
      <c r="E354" s="51"/>
    </row>
    <row r="355" spans="1:5">
      <c r="A355" s="25"/>
      <c r="B355" s="37"/>
      <c r="C355" s="37"/>
      <c r="D355" s="51"/>
      <c r="E355" s="51"/>
    </row>
    <row r="356" spans="1:5">
      <c r="A356" s="5"/>
      <c r="B356" s="37"/>
      <c r="C356" s="37"/>
      <c r="D356" s="51"/>
      <c r="E356" s="51"/>
    </row>
    <row r="357" spans="1:5">
      <c r="A357" s="5"/>
      <c r="B357" s="37"/>
      <c r="C357" s="37"/>
      <c r="D357" s="51"/>
      <c r="E357" s="51"/>
    </row>
    <row r="358" spans="1:5">
      <c r="A358" s="5"/>
      <c r="B358" s="37"/>
      <c r="C358" s="37"/>
      <c r="D358" s="51"/>
      <c r="E358" s="51"/>
    </row>
    <row r="359" spans="1:5">
      <c r="A359" s="5"/>
      <c r="B359" s="37"/>
      <c r="C359" s="37"/>
      <c r="D359" s="51"/>
      <c r="E359" s="51"/>
    </row>
    <row r="360" spans="1:5">
      <c r="A360" s="5"/>
      <c r="B360" s="37"/>
      <c r="C360" s="37"/>
      <c r="D360" s="51"/>
      <c r="E360" s="51"/>
    </row>
    <row r="361" spans="1:5">
      <c r="A361" s="5"/>
      <c r="B361" s="37"/>
      <c r="C361" s="37"/>
      <c r="D361" s="51"/>
      <c r="E361" s="51"/>
    </row>
    <row r="362" spans="1:5">
      <c r="A362" s="5"/>
      <c r="B362" s="37"/>
      <c r="C362" s="37"/>
      <c r="D362" s="51"/>
      <c r="E362" s="51"/>
    </row>
    <row r="363" spans="1:5">
      <c r="A363" s="5"/>
      <c r="B363" s="37"/>
      <c r="C363" s="37"/>
      <c r="D363" s="51"/>
      <c r="E363" s="51"/>
    </row>
    <row r="364" spans="1:5">
      <c r="A364" s="25"/>
      <c r="B364" s="37"/>
      <c r="C364" s="37"/>
      <c r="D364" s="51"/>
      <c r="E364" s="51"/>
    </row>
    <row r="365" spans="1:5">
      <c r="A365" s="25"/>
      <c r="B365" s="37"/>
      <c r="C365" s="37"/>
      <c r="D365" s="51"/>
      <c r="E365" s="51"/>
    </row>
    <row r="366" spans="1:5">
      <c r="A366" s="25"/>
      <c r="B366" s="37"/>
      <c r="C366" s="37"/>
      <c r="D366" s="51"/>
      <c r="E366" s="51"/>
    </row>
    <row r="367" spans="1:5">
      <c r="A367" s="25"/>
      <c r="B367" s="37"/>
      <c r="C367" s="37"/>
      <c r="D367" s="51"/>
      <c r="E367" s="51"/>
    </row>
    <row r="368" spans="1:5">
      <c r="A368" s="25"/>
      <c r="B368" s="37"/>
      <c r="C368" s="37"/>
      <c r="D368" s="52"/>
      <c r="E368" s="52"/>
    </row>
    <row r="369" spans="1:5">
      <c r="A369" s="5"/>
      <c r="B369" s="5"/>
      <c r="C369" s="5"/>
      <c r="D369" s="5"/>
      <c r="E369" s="5"/>
    </row>
    <row r="370" spans="1:5" ht="18.75">
      <c r="A370" s="35"/>
      <c r="B370" s="5"/>
      <c r="C370" s="5"/>
      <c r="D370" s="5"/>
      <c r="E370" s="5"/>
    </row>
    <row r="371" spans="1:5">
      <c r="A371" s="25"/>
      <c r="B371" s="5"/>
      <c r="C371" s="5"/>
      <c r="D371" s="5"/>
      <c r="E371" s="5"/>
    </row>
    <row r="372" spans="1:5">
      <c r="A372" s="5"/>
      <c r="B372" s="5"/>
      <c r="C372" s="5"/>
      <c r="D372" s="5"/>
      <c r="E372" s="5"/>
    </row>
    <row r="373" spans="1:5">
      <c r="A373" s="5"/>
      <c r="B373" s="5"/>
      <c r="C373" s="5"/>
      <c r="D373" s="5"/>
      <c r="E373" s="5"/>
    </row>
    <row r="374" spans="1:5">
      <c r="A374" s="2"/>
      <c r="B374" s="7"/>
      <c r="C374" s="7"/>
      <c r="D374" s="7"/>
      <c r="E374" s="7"/>
    </row>
    <row r="375" spans="1:5">
      <c r="A375" s="5"/>
      <c r="B375" s="5"/>
      <c r="C375" s="5"/>
      <c r="D375" s="5"/>
      <c r="E375" s="5"/>
    </row>
    <row r="376" spans="1:5">
      <c r="A376" s="25"/>
      <c r="B376" s="5"/>
      <c r="C376" s="5"/>
      <c r="D376" s="5"/>
      <c r="E376" s="5"/>
    </row>
    <row r="377" spans="1:5">
      <c r="A377" s="5"/>
      <c r="B377" s="5"/>
      <c r="C377" s="5"/>
      <c r="D377" s="5"/>
      <c r="E377" s="5"/>
    </row>
    <row r="378" spans="1:5">
      <c r="A378" s="5"/>
      <c r="B378" s="5"/>
      <c r="C378" s="5"/>
      <c r="D378" s="5"/>
      <c r="E378" s="5"/>
    </row>
    <row r="379" spans="1:5">
      <c r="A379" s="5"/>
      <c r="B379" s="5"/>
      <c r="C379" s="5"/>
      <c r="D379" s="5"/>
      <c r="E379" s="5"/>
    </row>
    <row r="380" spans="1:5">
      <c r="A380" s="5"/>
      <c r="B380" s="5"/>
      <c r="C380" s="5"/>
      <c r="D380" s="5"/>
      <c r="E380" s="5"/>
    </row>
    <row r="381" spans="1:5">
      <c r="A381" s="48"/>
      <c r="B381" s="5"/>
      <c r="C381" s="5"/>
      <c r="D381" s="5"/>
      <c r="E381" s="5"/>
    </row>
    <row r="382" spans="1:5">
      <c r="A382" s="48"/>
      <c r="B382" s="5"/>
      <c r="C382" s="5"/>
      <c r="D382" s="5"/>
      <c r="E382" s="5"/>
    </row>
    <row r="383" spans="1:5">
      <c r="A383" s="25"/>
      <c r="B383" s="5"/>
      <c r="C383" s="5"/>
      <c r="D383" s="5"/>
      <c r="E383" s="5"/>
    </row>
    <row r="384" spans="1:5">
      <c r="A384" s="5"/>
      <c r="B384" s="5"/>
      <c r="C384" s="52"/>
      <c r="D384" s="52"/>
      <c r="E384" s="52"/>
    </row>
    <row r="385" spans="1:5">
      <c r="A385" s="5"/>
      <c r="B385" s="5"/>
      <c r="C385" s="5"/>
      <c r="D385" s="5"/>
      <c r="E385" s="5"/>
    </row>
    <row r="386" spans="1:5">
      <c r="A386" s="25"/>
      <c r="B386" s="5"/>
      <c r="C386" s="5"/>
      <c r="D386" s="5"/>
      <c r="E386" s="5"/>
    </row>
    <row r="387" spans="1:5">
      <c r="A387" s="5"/>
      <c r="B387" s="53"/>
      <c r="C387" s="5"/>
      <c r="D387" s="5"/>
      <c r="E387" s="5"/>
    </row>
    <row r="388" spans="1:5">
      <c r="A388" s="25"/>
      <c r="B388" s="5"/>
      <c r="C388" s="5"/>
      <c r="D388" s="5"/>
      <c r="E388" s="5"/>
    </row>
    <row r="389" spans="1:5">
      <c r="A389" s="5"/>
      <c r="B389" s="5"/>
      <c r="C389" s="5"/>
      <c r="D389" s="5"/>
      <c r="E389" s="5"/>
    </row>
    <row r="390" spans="1:5">
      <c r="A390" s="5"/>
      <c r="B390" s="5"/>
      <c r="C390" s="5"/>
      <c r="D390" s="5"/>
      <c r="E390" s="5"/>
    </row>
    <row r="391" spans="1:5" s="56" customFormat="1" ht="18.75">
      <c r="A391" s="54"/>
      <c r="B391" s="55"/>
      <c r="C391" s="55"/>
      <c r="D391" s="55"/>
      <c r="E391" s="55"/>
    </row>
    <row r="392" spans="1:5" s="56" customFormat="1">
      <c r="A392" s="55"/>
      <c r="B392" s="55"/>
      <c r="C392" s="55"/>
      <c r="D392" s="55"/>
      <c r="E392" s="57"/>
    </row>
    <row r="393" spans="1:5" s="56" customFormat="1">
      <c r="A393" s="55"/>
      <c r="B393" s="58"/>
      <c r="C393" s="58"/>
      <c r="D393" s="58"/>
      <c r="E393" s="59"/>
    </row>
    <row r="394" spans="1:5" s="56" customFormat="1">
      <c r="A394" s="55"/>
      <c r="B394" s="41"/>
      <c r="C394" s="41"/>
      <c r="D394" s="41"/>
      <c r="E394" s="41"/>
    </row>
    <row r="395" spans="1:5" s="56" customFormat="1">
      <c r="A395" s="60"/>
      <c r="B395" s="57"/>
      <c r="C395" s="57"/>
      <c r="D395" s="57"/>
      <c r="E395" s="57"/>
    </row>
    <row r="396" spans="1:5" s="56" customFormat="1">
      <c r="A396" s="31"/>
      <c r="B396" s="55"/>
      <c r="C396" s="55"/>
      <c r="D396" s="55"/>
      <c r="E396" s="55"/>
    </row>
    <row r="397" spans="1:5" s="56" customFormat="1">
      <c r="A397" s="30"/>
      <c r="B397" s="55"/>
      <c r="C397" s="61"/>
      <c r="D397" s="61"/>
      <c r="E397" s="61"/>
    </row>
    <row r="398" spans="1:5" s="56" customFormat="1">
      <c r="A398" s="30"/>
      <c r="B398" s="62"/>
      <c r="C398" s="61"/>
      <c r="D398" s="61"/>
      <c r="E398" s="61"/>
    </row>
    <row r="399" spans="1:5" s="56" customFormat="1">
      <c r="A399" s="30"/>
      <c r="B399" s="63"/>
      <c r="C399" s="61"/>
      <c r="D399" s="61"/>
      <c r="E399" s="61"/>
    </row>
    <row r="400" spans="1:5" s="56" customFormat="1">
      <c r="A400" s="29"/>
      <c r="B400" s="60"/>
      <c r="C400" s="61"/>
      <c r="D400" s="61"/>
      <c r="E400" s="61"/>
    </row>
    <row r="401" spans="1:5" s="56" customFormat="1">
      <c r="A401" s="28"/>
      <c r="C401" s="61"/>
      <c r="D401" s="61"/>
      <c r="E401" s="61"/>
    </row>
    <row r="402" spans="1:5" s="56" customFormat="1">
      <c r="A402" s="31"/>
      <c r="B402" s="55"/>
      <c r="C402" s="61"/>
      <c r="D402" s="61"/>
      <c r="E402" s="61"/>
    </row>
    <row r="403" spans="1:5" s="56" customFormat="1">
      <c r="A403" s="64"/>
      <c r="B403" s="65"/>
      <c r="C403" s="61"/>
      <c r="D403" s="61"/>
      <c r="E403" s="61"/>
    </row>
    <row r="404" spans="1:5" s="56" customFormat="1">
      <c r="A404" s="64"/>
      <c r="B404" s="65"/>
      <c r="C404" s="61"/>
      <c r="D404" s="61"/>
      <c r="E404" s="61"/>
    </row>
    <row r="405" spans="1:5" s="56" customFormat="1">
      <c r="A405" s="64"/>
      <c r="B405" s="65"/>
      <c r="C405" s="61"/>
      <c r="D405" s="61"/>
      <c r="E405" s="61"/>
    </row>
    <row r="406" spans="1:5" s="56" customFormat="1">
      <c r="A406" s="64"/>
      <c r="B406" s="65"/>
      <c r="C406" s="61"/>
      <c r="D406" s="61"/>
      <c r="E406" s="61"/>
    </row>
    <row r="407" spans="1:5" s="56" customFormat="1">
      <c r="A407" s="64"/>
      <c r="B407" s="65"/>
      <c r="C407" s="61"/>
      <c r="D407" s="61"/>
      <c r="E407" s="61"/>
    </row>
    <row r="408" spans="1:5" s="56" customFormat="1">
      <c r="A408" s="34"/>
      <c r="B408" s="65"/>
      <c r="C408" s="61"/>
      <c r="D408" s="61"/>
      <c r="E408" s="61"/>
    </row>
    <row r="409" spans="1:5" s="56" customFormat="1">
      <c r="A409" s="64"/>
      <c r="B409" s="65"/>
      <c r="C409" s="61"/>
      <c r="D409" s="61"/>
      <c r="E409" s="61"/>
    </row>
    <row r="410" spans="1:5" s="56" customFormat="1">
      <c r="A410" s="64"/>
      <c r="B410" s="65"/>
      <c r="C410" s="61"/>
      <c r="D410" s="61"/>
      <c r="E410" s="61"/>
    </row>
    <row r="411" spans="1:5" s="56" customFormat="1">
      <c r="A411" s="64"/>
      <c r="B411" s="65"/>
      <c r="C411" s="61"/>
      <c r="D411" s="61"/>
      <c r="E411" s="61"/>
    </row>
    <row r="412" spans="1:5" s="56" customFormat="1">
      <c r="A412" s="64"/>
      <c r="B412" s="65"/>
      <c r="C412" s="61"/>
      <c r="D412" s="61"/>
      <c r="E412" s="61"/>
    </row>
    <row r="413" spans="1:5" s="56" customFormat="1">
      <c r="A413" s="64"/>
      <c r="B413" s="66"/>
      <c r="C413" s="61"/>
      <c r="D413" s="61"/>
      <c r="E413" s="61"/>
    </row>
    <row r="414" spans="1:5" s="56" customFormat="1">
      <c r="A414" s="31"/>
      <c r="B414" s="65"/>
      <c r="C414" s="61"/>
      <c r="D414" s="61"/>
      <c r="E414" s="61"/>
    </row>
    <row r="415" spans="1:5" s="56" customFormat="1">
      <c r="A415" s="31"/>
      <c r="B415" s="65"/>
      <c r="C415" s="61"/>
      <c r="D415" s="61"/>
      <c r="E415" s="61"/>
    </row>
    <row r="416" spans="1:5" s="56" customFormat="1">
      <c r="A416" s="31"/>
      <c r="B416" s="65"/>
      <c r="C416" s="61"/>
      <c r="D416" s="61"/>
      <c r="E416" s="61"/>
    </row>
    <row r="417" spans="1:5" s="56" customFormat="1">
      <c r="A417" s="31"/>
      <c r="B417" s="65"/>
      <c r="C417" s="61"/>
      <c r="D417" s="61"/>
      <c r="E417" s="61"/>
    </row>
    <row r="418" spans="1:5" s="56" customFormat="1">
      <c r="A418" s="30"/>
      <c r="B418" s="65"/>
      <c r="C418" s="61"/>
      <c r="D418" s="61"/>
      <c r="E418" s="61"/>
    </row>
    <row r="419" spans="1:5" s="56" customFormat="1">
      <c r="A419" s="30"/>
      <c r="B419" s="65"/>
      <c r="C419" s="61"/>
      <c r="D419" s="61"/>
      <c r="E419" s="61"/>
    </row>
    <row r="420" spans="1:5" s="56" customFormat="1">
      <c r="A420" s="31"/>
      <c r="B420" s="65"/>
      <c r="C420" s="61"/>
      <c r="D420" s="61"/>
      <c r="E420" s="61"/>
    </row>
    <row r="421" spans="1:5" s="56" customFormat="1">
      <c r="A421" s="33"/>
      <c r="B421" s="65"/>
      <c r="C421" s="67"/>
      <c r="D421" s="67"/>
      <c r="E421" s="67"/>
    </row>
    <row r="422" spans="1:5" s="56" customFormat="1">
      <c r="A422" s="30"/>
      <c r="B422" s="68"/>
      <c r="C422" s="61"/>
      <c r="D422" s="61"/>
      <c r="E422" s="61"/>
    </row>
    <row r="423" spans="1:5" s="56" customFormat="1" ht="13.9" customHeight="1">
      <c r="A423" s="29"/>
      <c r="B423" s="68"/>
      <c r="C423" s="61"/>
      <c r="D423" s="61"/>
      <c r="E423" s="61"/>
    </row>
    <row r="424" spans="1:5" s="71" customFormat="1">
      <c r="A424" s="69"/>
      <c r="B424" s="70"/>
      <c r="C424" s="61"/>
      <c r="D424" s="61"/>
      <c r="E424" s="61"/>
    </row>
    <row r="425" spans="1:5" s="56" customFormat="1">
      <c r="A425" s="29"/>
      <c r="B425" s="62"/>
      <c r="C425" s="61"/>
      <c r="D425" s="61"/>
      <c r="E425" s="61"/>
    </row>
    <row r="426" spans="1:5" s="56" customFormat="1">
      <c r="A426" s="30"/>
      <c r="B426" s="62"/>
      <c r="C426" s="61"/>
      <c r="D426" s="61"/>
      <c r="E426" s="61"/>
    </row>
    <row r="427" spans="1:5" s="56" customFormat="1">
      <c r="A427" s="30"/>
      <c r="B427" s="72"/>
      <c r="C427" s="61"/>
      <c r="D427" s="61"/>
      <c r="E427" s="61"/>
    </row>
    <row r="428" spans="1:5" s="56" customFormat="1">
      <c r="A428" s="30"/>
      <c r="B428" s="72"/>
      <c r="C428" s="61"/>
      <c r="D428" s="61"/>
      <c r="E428" s="61"/>
    </row>
    <row r="429" spans="1:5" s="56" customFormat="1">
      <c r="A429" s="30"/>
      <c r="B429" s="72"/>
      <c r="C429" s="61"/>
      <c r="D429" s="61"/>
      <c r="E429" s="61"/>
    </row>
    <row r="430" spans="1:5" s="56" customFormat="1">
      <c r="A430" s="31"/>
      <c r="C430" s="61"/>
      <c r="D430" s="61"/>
      <c r="E430" s="61"/>
    </row>
    <row r="431" spans="1:5" s="71" customFormat="1">
      <c r="A431" s="73"/>
      <c r="B431" s="74"/>
      <c r="C431" s="61"/>
      <c r="D431" s="61"/>
      <c r="E431" s="61"/>
    </row>
    <row r="432" spans="1:5" s="56" customFormat="1">
      <c r="A432" s="30"/>
      <c r="B432" s="55"/>
      <c r="C432" s="61"/>
      <c r="D432" s="61"/>
      <c r="E432" s="61"/>
    </row>
    <row r="433" spans="1:5" s="56" customFormat="1">
      <c r="A433" s="33"/>
      <c r="B433" s="55"/>
      <c r="C433" s="61"/>
      <c r="D433" s="61"/>
      <c r="E433" s="61"/>
    </row>
    <row r="434" spans="1:5" s="56" customFormat="1">
      <c r="A434" s="33"/>
      <c r="B434" s="55"/>
      <c r="C434" s="61"/>
      <c r="D434" s="61"/>
      <c r="E434" s="61"/>
    </row>
    <row r="435" spans="1:5" s="56" customFormat="1">
      <c r="A435" s="33"/>
      <c r="B435" s="55"/>
      <c r="C435" s="61"/>
      <c r="D435" s="61"/>
      <c r="E435" s="61"/>
    </row>
    <row r="436" spans="1:5" s="56" customFormat="1">
      <c r="A436" s="30"/>
      <c r="B436" s="55"/>
      <c r="C436" s="61"/>
      <c r="D436" s="61"/>
      <c r="E436" s="61"/>
    </row>
    <row r="437" spans="1:5" s="71" customFormat="1">
      <c r="A437" s="69"/>
      <c r="B437" s="74"/>
      <c r="C437" s="61"/>
      <c r="D437" s="61"/>
      <c r="E437" s="61"/>
    </row>
    <row r="438" spans="1:5" s="56" customFormat="1">
      <c r="A438" s="30"/>
      <c r="B438" s="75"/>
      <c r="C438" s="61"/>
      <c r="D438" s="61"/>
      <c r="E438" s="61"/>
    </row>
    <row r="439" spans="1:5" s="56" customFormat="1">
      <c r="A439" s="33"/>
      <c r="B439" s="75"/>
      <c r="C439" s="61"/>
      <c r="D439" s="61"/>
      <c r="E439" s="61"/>
    </row>
    <row r="440" spans="1:5" s="56" customFormat="1">
      <c r="A440" s="29"/>
      <c r="B440" s="68"/>
      <c r="C440" s="61"/>
      <c r="D440" s="61"/>
      <c r="E440" s="61"/>
    </row>
    <row r="441" spans="1:5" s="71" customFormat="1">
      <c r="A441" s="73"/>
      <c r="B441" s="74"/>
      <c r="C441" s="61"/>
      <c r="D441" s="61"/>
      <c r="E441" s="61"/>
    </row>
    <row r="442" spans="1:5" s="56" customFormat="1">
      <c r="A442" s="31"/>
      <c r="B442" s="55"/>
      <c r="C442" s="61"/>
      <c r="D442" s="61"/>
      <c r="E442" s="61"/>
    </row>
    <row r="443" spans="1:5" s="71" customFormat="1">
      <c r="A443" s="73"/>
      <c r="B443" s="74"/>
      <c r="C443" s="61"/>
      <c r="D443" s="61"/>
      <c r="E443" s="61"/>
    </row>
    <row r="444" spans="1:5" s="56" customFormat="1">
      <c r="A444" s="31"/>
      <c r="B444" s="68"/>
      <c r="C444" s="61"/>
      <c r="D444" s="61"/>
      <c r="E444" s="61"/>
    </row>
    <row r="445" spans="1:5" s="56" customFormat="1">
      <c r="A445" s="31"/>
      <c r="B445" s="68"/>
      <c r="C445" s="61"/>
      <c r="D445" s="61"/>
      <c r="E445" s="61"/>
    </row>
    <row r="446" spans="1:5" s="56" customFormat="1">
      <c r="A446" s="31"/>
      <c r="B446" s="68"/>
      <c r="C446" s="61"/>
      <c r="D446" s="61"/>
      <c r="E446" s="61"/>
    </row>
    <row r="447" spans="1:5">
      <c r="A447" s="5"/>
      <c r="B447" s="5"/>
      <c r="C447" s="5"/>
      <c r="D447" s="5"/>
      <c r="E447" s="5"/>
    </row>
    <row r="448" spans="1:5">
      <c r="A448" s="5"/>
      <c r="B448" s="5"/>
      <c r="C448" s="5"/>
      <c r="D448" s="5"/>
      <c r="E448" s="5"/>
    </row>
    <row r="449" spans="1:5">
      <c r="A449" s="5"/>
      <c r="B449" s="5"/>
      <c r="C449" s="5"/>
      <c r="D449" s="5"/>
      <c r="E449" s="5"/>
    </row>
    <row r="450" spans="1:5" ht="18.75">
      <c r="A450" s="36"/>
      <c r="B450" s="5"/>
      <c r="C450" s="5"/>
      <c r="D450" s="5"/>
      <c r="E450" s="5"/>
    </row>
    <row r="451" spans="1:5">
      <c r="A451" s="25"/>
      <c r="B451" s="5"/>
      <c r="C451" s="5"/>
      <c r="D451" s="5"/>
      <c r="E451" s="5"/>
    </row>
    <row r="452" spans="1:5">
      <c r="A452" s="76"/>
      <c r="B452" s="5"/>
      <c r="C452" s="5"/>
      <c r="D452" s="46"/>
      <c r="E452" s="46"/>
    </row>
    <row r="453" spans="1:5">
      <c r="A453" s="5"/>
      <c r="B453" s="5"/>
      <c r="C453" s="5"/>
      <c r="D453" s="5"/>
      <c r="E453" s="5"/>
    </row>
    <row r="454" spans="1:5">
      <c r="A454" s="2"/>
      <c r="B454" s="2"/>
      <c r="C454" s="7"/>
      <c r="D454" s="7"/>
      <c r="E454" s="7"/>
    </row>
    <row r="455" spans="1:5">
      <c r="A455" s="25"/>
      <c r="B455" s="5"/>
      <c r="C455" s="5"/>
      <c r="D455" s="5"/>
      <c r="E455" s="5"/>
    </row>
    <row r="456" spans="1:5">
      <c r="A456" s="38"/>
      <c r="B456" s="5"/>
      <c r="C456" s="5"/>
      <c r="D456" s="39"/>
      <c r="E456" s="39"/>
    </row>
    <row r="457" spans="1:5">
      <c r="A457" s="38"/>
      <c r="B457" s="5"/>
      <c r="C457" s="5"/>
      <c r="D457" s="39"/>
      <c r="E457" s="39"/>
    </row>
    <row r="458" spans="1:5">
      <c r="A458" s="77"/>
      <c r="B458" s="5"/>
      <c r="C458" s="5"/>
      <c r="D458" s="39"/>
      <c r="E458" s="39"/>
    </row>
    <row r="459" spans="1:5">
      <c r="A459" s="38"/>
      <c r="B459" s="5"/>
      <c r="C459" s="5"/>
      <c r="D459" s="39"/>
      <c r="E459" s="39"/>
    </row>
    <row r="460" spans="1:5">
      <c r="A460" s="5"/>
      <c r="B460" s="5"/>
      <c r="C460" s="5"/>
      <c r="D460" s="39"/>
      <c r="E460" s="39"/>
    </row>
    <row r="461" spans="1:5">
      <c r="A461" s="25"/>
      <c r="B461" s="5"/>
      <c r="C461" s="5"/>
      <c r="D461" s="39"/>
      <c r="E461" s="39"/>
    </row>
    <row r="462" spans="1:5">
      <c r="A462" s="38"/>
      <c r="B462" s="5"/>
      <c r="C462" s="5"/>
      <c r="D462" s="39"/>
      <c r="E462" s="39"/>
    </row>
    <row r="463" spans="1:5">
      <c r="A463" s="38"/>
      <c r="B463" s="5"/>
      <c r="C463" s="5"/>
      <c r="D463" s="39"/>
      <c r="E463" s="39"/>
    </row>
    <row r="464" spans="1:5">
      <c r="A464" s="38"/>
      <c r="B464" s="5"/>
      <c r="C464" s="5"/>
      <c r="D464" s="39"/>
      <c r="E464" s="39"/>
    </row>
    <row r="465" spans="1:5">
      <c r="A465" s="38"/>
      <c r="B465" s="5"/>
      <c r="C465" s="5"/>
      <c r="D465" s="39"/>
      <c r="E465" s="39"/>
    </row>
    <row r="466" spans="1:5">
      <c r="A466" s="38"/>
      <c r="B466" s="5"/>
      <c r="C466" s="5"/>
      <c r="D466" s="39"/>
      <c r="E466" s="39"/>
    </row>
    <row r="467" spans="1:5">
      <c r="A467" s="38"/>
      <c r="B467" s="5"/>
      <c r="C467" s="5"/>
      <c r="D467" s="39"/>
      <c r="E467" s="39"/>
    </row>
    <row r="468" spans="1:5">
      <c r="A468" s="38"/>
      <c r="B468" s="5"/>
      <c r="C468" s="5"/>
      <c r="D468" s="39"/>
      <c r="E468" s="39"/>
    </row>
    <row r="469" spans="1:5">
      <c r="A469" s="38"/>
      <c r="B469" s="5"/>
      <c r="C469" s="5"/>
      <c r="D469" s="39"/>
      <c r="E469" s="39"/>
    </row>
    <row r="470" spans="1:5">
      <c r="A470" s="38"/>
      <c r="B470" s="5"/>
      <c r="C470" s="5"/>
      <c r="D470" s="39"/>
      <c r="E470" s="39"/>
    </row>
    <row r="471" spans="1:5">
      <c r="A471" s="38"/>
      <c r="B471" s="5"/>
      <c r="C471" s="5"/>
      <c r="D471" s="39"/>
      <c r="E471" s="39"/>
    </row>
    <row r="472" spans="1:5">
      <c r="A472" s="5"/>
      <c r="B472" s="5"/>
      <c r="C472" s="5"/>
      <c r="D472" s="39"/>
      <c r="E472" s="39"/>
    </row>
    <row r="473" spans="1:5">
      <c r="A473" s="5"/>
      <c r="B473" s="5"/>
      <c r="C473" s="5"/>
      <c r="D473" s="39"/>
      <c r="E473" s="39"/>
    </row>
    <row r="474" spans="1:5">
      <c r="A474" s="5"/>
      <c r="B474" s="5"/>
      <c r="C474" s="5"/>
      <c r="D474" s="39"/>
      <c r="E474" s="39"/>
    </row>
    <row r="475" spans="1:5">
      <c r="A475" s="38"/>
      <c r="B475" s="5"/>
      <c r="C475" s="5"/>
      <c r="D475" s="39"/>
      <c r="E475" s="39"/>
    </row>
    <row r="476" spans="1:5">
      <c r="A476" s="5"/>
      <c r="B476" s="5"/>
      <c r="C476" s="5"/>
      <c r="D476" s="39"/>
      <c r="E476" s="39"/>
    </row>
    <row r="477" spans="1:5">
      <c r="A477" s="5"/>
      <c r="B477" s="5"/>
      <c r="C477" s="5"/>
      <c r="D477" s="39"/>
      <c r="E477" s="39"/>
    </row>
    <row r="478" spans="1:5">
      <c r="A478" s="25"/>
      <c r="B478" s="5"/>
      <c r="C478" s="5"/>
      <c r="D478" s="39"/>
      <c r="E478" s="39"/>
    </row>
    <row r="479" spans="1:5">
      <c r="A479" s="38"/>
      <c r="B479" s="5"/>
      <c r="C479" s="5"/>
      <c r="D479" s="39"/>
      <c r="E479" s="39"/>
    </row>
    <row r="480" spans="1:5">
      <c r="A480" s="25"/>
      <c r="B480" s="5"/>
      <c r="C480" s="5"/>
      <c r="D480" s="39"/>
      <c r="E480" s="39"/>
    </row>
    <row r="481" spans="1:5">
      <c r="A481" s="25"/>
      <c r="B481" s="5"/>
      <c r="C481" s="5"/>
      <c r="D481" s="39"/>
      <c r="E481" s="39"/>
    </row>
    <row r="482" spans="1:5">
      <c r="A482" s="25"/>
      <c r="B482" s="5"/>
      <c r="C482" s="5"/>
      <c r="D482" s="39"/>
      <c r="E482" s="39"/>
    </row>
    <row r="483" spans="1:5">
      <c r="A483" s="5"/>
      <c r="B483" s="5"/>
      <c r="C483" s="5"/>
      <c r="D483" s="39"/>
      <c r="E483" s="39"/>
    </row>
    <row r="484" spans="1:5">
      <c r="A484" s="5"/>
      <c r="B484" s="5"/>
      <c r="C484" s="5"/>
      <c r="D484" s="39"/>
      <c r="E484" s="39"/>
    </row>
    <row r="485" spans="1:5">
      <c r="A485" s="25"/>
      <c r="B485" s="5"/>
      <c r="C485" s="5"/>
      <c r="D485" s="39"/>
      <c r="E485" s="39"/>
    </row>
    <row r="486" spans="1:5">
      <c r="A486" s="25"/>
      <c r="B486" s="5"/>
      <c r="C486" s="5"/>
      <c r="D486" s="39"/>
      <c r="E486" s="39"/>
    </row>
    <row r="487" spans="1:5">
      <c r="A487" s="25"/>
      <c r="B487" s="5"/>
      <c r="C487" s="5"/>
      <c r="D487" s="39"/>
      <c r="E487" s="39"/>
    </row>
    <row r="488" spans="1:5">
      <c r="A488" s="25"/>
      <c r="B488" s="5"/>
      <c r="C488" s="5"/>
      <c r="D488" s="39"/>
      <c r="E488" s="39"/>
    </row>
    <row r="489" spans="1:5">
      <c r="A489" s="5"/>
      <c r="B489" s="5"/>
      <c r="C489" s="5"/>
      <c r="D489" s="5"/>
      <c r="E489" s="5"/>
    </row>
    <row r="490" spans="1:5">
      <c r="A490" s="5"/>
      <c r="B490" s="5"/>
      <c r="C490" s="5"/>
      <c r="D490" s="5"/>
      <c r="E490" s="5"/>
    </row>
    <row r="491" spans="1:5">
      <c r="A491" s="5"/>
      <c r="B491" s="5"/>
      <c r="C491" s="5"/>
      <c r="D491" s="5"/>
      <c r="E491" s="5"/>
    </row>
    <row r="492" spans="1:5">
      <c r="A492" s="5"/>
      <c r="B492" s="5"/>
      <c r="C492" s="5"/>
      <c r="D492" s="5"/>
      <c r="E492" s="5"/>
    </row>
    <row r="493" spans="1:5">
      <c r="A493" s="5"/>
      <c r="B493" s="5"/>
      <c r="C493" s="5"/>
      <c r="D493" s="5"/>
      <c r="E493" s="5"/>
    </row>
    <row r="494" spans="1:5">
      <c r="A494" s="5"/>
      <c r="B494" s="5"/>
      <c r="C494" s="5"/>
      <c r="D494" s="5"/>
      <c r="E494" s="5"/>
    </row>
    <row r="495" spans="1:5">
      <c r="A495" s="5"/>
      <c r="B495" s="5"/>
      <c r="C495" s="5"/>
      <c r="D495" s="5"/>
      <c r="E495" s="5"/>
    </row>
    <row r="496" spans="1:5">
      <c r="A496" s="5"/>
      <c r="B496" s="5"/>
      <c r="C496" s="5"/>
      <c r="D496" s="5"/>
      <c r="E496" s="5"/>
    </row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  <row r="685" s="5" customFormat="1"/>
    <row r="686" s="5" customFormat="1"/>
    <row r="687" s="5" customFormat="1"/>
    <row r="688" s="5" customFormat="1"/>
    <row r="689" s="5" customFormat="1"/>
    <row r="690" s="5" customFormat="1"/>
    <row r="691" s="5" customFormat="1"/>
    <row r="692" s="5" customFormat="1"/>
    <row r="693" s="5" customFormat="1"/>
    <row r="694" s="5" customFormat="1"/>
    <row r="695" s="5" customFormat="1"/>
    <row r="696" s="5" customFormat="1"/>
    <row r="697" s="5" customFormat="1"/>
    <row r="698" s="5" customFormat="1"/>
    <row r="699" s="5" customFormat="1"/>
    <row r="700" s="5" customFormat="1"/>
    <row r="701" s="5" customFormat="1"/>
    <row r="702" s="5" customFormat="1"/>
  </sheetData>
  <pageMargins left="0.65" right="0.35" top="0.75" bottom="0.5" header="0.25" footer="0.25"/>
  <pageSetup scale="72" orientation="landscape" r:id="rId1"/>
  <headerFooter alignWithMargins="0">
    <oddHeader>&amp;L&amp;12GENCO&amp;RCONFIDENTIAL</oddHeader>
    <oddFooter>&amp;L&amp;T, &amp;D&amp;C&amp;F&amp;RPage &amp;P</oddFooter>
  </headerFooter>
  <rowBreaks count="9" manualBreakCount="9">
    <brk id="206" max="65535" man="1"/>
    <brk id="297" max="65535" man="1"/>
    <brk id="348" max="65535" man="1"/>
    <brk id="401" max="65535" man="1"/>
    <brk id="456" max="65535" man="1"/>
    <brk id="477" max="65535" man="1"/>
    <brk id="527" max="65535" man="1"/>
    <brk id="590" max="65535" man="1"/>
    <brk id="611" max="65535" man="1"/>
  </rowBreaks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2:AH702"/>
  <sheetViews>
    <sheetView zoomScale="75" zoomScaleNormal="75" workbookViewId="0"/>
  </sheetViews>
  <sheetFormatPr defaultRowHeight="12.75"/>
  <cols>
    <col min="1" max="1" width="58.42578125" style="4" customWidth="1"/>
    <col min="2" max="5" width="15.7109375" style="4" customWidth="1"/>
    <col min="6" max="37" width="15.7109375" style="5" customWidth="1"/>
    <col min="38" max="38" width="15.85546875" style="5" customWidth="1"/>
    <col min="39" max="16384" width="9.140625" style="5"/>
  </cols>
  <sheetData>
    <row r="2" spans="1:34" ht="20.25">
      <c r="A2" s="172" t="s">
        <v>21</v>
      </c>
      <c r="C2" s="79"/>
      <c r="D2" s="79"/>
      <c r="E2" s="79"/>
    </row>
    <row r="3" spans="1:34">
      <c r="A3" s="1"/>
    </row>
    <row r="4" spans="1:34" ht="13.5" thickBot="1">
      <c r="A4" s="129" t="s">
        <v>18</v>
      </c>
      <c r="B4" s="152">
        <v>36526</v>
      </c>
      <c r="C4" s="152">
        <v>36891</v>
      </c>
      <c r="D4" s="152">
        <v>37256</v>
      </c>
      <c r="E4" s="152">
        <v>37621</v>
      </c>
      <c r="G4" s="350" t="s">
        <v>123</v>
      </c>
    </row>
    <row r="5" spans="1:34">
      <c r="A5" s="2"/>
      <c r="B5" s="7"/>
      <c r="C5" s="7"/>
      <c r="D5" s="7"/>
      <c r="E5" s="7"/>
    </row>
    <row r="6" spans="1:34">
      <c r="A6" s="2" t="s">
        <v>71</v>
      </c>
      <c r="B6" s="7"/>
      <c r="C6" s="186">
        <f>'Spark-Spread'!B91</f>
        <v>6.4156572300448227</v>
      </c>
      <c r="D6" s="186">
        <f>'Spark-Spread'!C91</f>
        <v>6.5957323756907718</v>
      </c>
      <c r="E6" s="186">
        <f>'Spark-Spread'!D91</f>
        <v>5.0269067701403136</v>
      </c>
    </row>
    <row r="7" spans="1:34">
      <c r="A7" s="2"/>
      <c r="B7" s="7"/>
      <c r="C7" s="7"/>
      <c r="D7" s="7"/>
      <c r="E7" s="7"/>
    </row>
    <row r="8" spans="1:34" s="10" customFormat="1">
      <c r="A8" s="2" t="s">
        <v>35</v>
      </c>
      <c r="C8" s="26">
        <f>'Spark-Spread'!B69</f>
        <v>20698.928484914468</v>
      </c>
      <c r="D8" s="26">
        <f>'Spark-Spread'!C69</f>
        <v>29302.601547654627</v>
      </c>
      <c r="E8" s="26">
        <f>'Spark-Spread'!D69</f>
        <v>20825.614573036139</v>
      </c>
    </row>
    <row r="9" spans="1:34" s="10" customFormat="1">
      <c r="A9" s="2"/>
    </row>
    <row r="10" spans="1:34" s="10" customFormat="1">
      <c r="A10" s="2" t="s">
        <v>36</v>
      </c>
      <c r="C10" s="185">
        <f>'Spark-Spread'!B80</f>
        <v>20863.717312105764</v>
      </c>
      <c r="D10" s="185">
        <f>'Spark-Spread'!C80</f>
        <v>31540.79222055327</v>
      </c>
      <c r="E10" s="185">
        <f>'Spark-Spread'!D80</f>
        <v>24038.66817481098</v>
      </c>
    </row>
    <row r="11" spans="1:34">
      <c r="A11" s="2"/>
      <c r="B11" s="24"/>
      <c r="C11" s="24"/>
      <c r="D11" s="24"/>
      <c r="E11" s="24"/>
    </row>
    <row r="12" spans="1:34">
      <c r="A12" s="1" t="s">
        <v>19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</row>
    <row r="13" spans="1:34">
      <c r="A13" s="11" t="s">
        <v>143</v>
      </c>
      <c r="B13" s="10"/>
      <c r="C13" s="24">
        <f>Assumptions!G35</f>
        <v>1580.424</v>
      </c>
      <c r="D13" s="24">
        <v>0</v>
      </c>
      <c r="E13" s="24">
        <v>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</row>
    <row r="14" spans="1:34">
      <c r="A14" s="38" t="s">
        <v>144</v>
      </c>
      <c r="B14" s="10"/>
      <c r="C14" s="24">
        <f>Assumptions!G36</f>
        <v>1515.7902857142858</v>
      </c>
      <c r="D14" s="24">
        <f>C14*(1+Assumptions!$B$33)</f>
        <v>1561.2639942857145</v>
      </c>
      <c r="E14" s="24">
        <f>D14*(1+Assumptions!$B$33)</f>
        <v>1608.101914114286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</row>
    <row r="15" spans="1:34">
      <c r="A15" s="38" t="s">
        <v>145</v>
      </c>
      <c r="B15" s="10"/>
      <c r="C15" s="24">
        <f>Assumptions!G37</f>
        <v>446.15999999999997</v>
      </c>
      <c r="D15" s="24">
        <f>C15*(1+Assumptions!$B$33)</f>
        <v>459.54479999999995</v>
      </c>
      <c r="E15" s="24">
        <f>D15*(1+Assumptions!$B$33)</f>
        <v>473.33114399999994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</row>
    <row r="16" spans="1:34">
      <c r="A16" s="11" t="s">
        <v>146</v>
      </c>
      <c r="B16" s="10"/>
      <c r="C16" s="24">
        <f>Assumptions!G38</f>
        <v>1028.5714285714284</v>
      </c>
      <c r="D16" s="24">
        <f>C16*(1+Assumptions!$B$33)</f>
        <v>1059.4285714285713</v>
      </c>
      <c r="E16" s="24">
        <f>D16*(1+Assumptions!$B$33)</f>
        <v>1091.2114285714285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</row>
    <row r="17" spans="1:34">
      <c r="A17" s="11" t="s">
        <v>147</v>
      </c>
      <c r="B17" s="10"/>
      <c r="C17" s="24">
        <f>Assumptions!G39</f>
        <v>342.85714285714289</v>
      </c>
      <c r="D17" s="24">
        <f>C17*(1+Assumptions!$B$33)</f>
        <v>353.14285714285717</v>
      </c>
      <c r="E17" s="24">
        <f>D17*(1+Assumptions!$B$33)</f>
        <v>363.73714285714289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</row>
    <row r="18" spans="1:34">
      <c r="A18" s="11" t="s">
        <v>148</v>
      </c>
      <c r="B18" s="10"/>
      <c r="C18" s="24">
        <f>Assumptions!G40</f>
        <v>306.26771428571425</v>
      </c>
      <c r="D18" s="24">
        <f>C18*(1+Assumptions!$B$33)</f>
        <v>315.45574571428568</v>
      </c>
      <c r="E18" s="24">
        <f>D18*(1+Assumptions!$B$33)</f>
        <v>324.91941808571426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spans="1:34">
      <c r="A19" s="11" t="s">
        <v>149</v>
      </c>
      <c r="B19" s="10"/>
      <c r="C19" s="24">
        <f>Assumptions!G41</f>
        <v>174.23485714285715</v>
      </c>
      <c r="D19" s="24">
        <f>C19</f>
        <v>174.23485714285715</v>
      </c>
      <c r="E19" s="24">
        <f>D19</f>
        <v>174.23485714285715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</row>
    <row r="20" spans="1:34">
      <c r="A20" s="285" t="s">
        <v>150</v>
      </c>
      <c r="B20" s="209"/>
      <c r="C20" s="209">
        <f>SUM(C13:C19)</f>
        <v>5394.3054285714288</v>
      </c>
      <c r="D20" s="209">
        <f>SUM(D13:D19)</f>
        <v>3923.0708257142855</v>
      </c>
      <c r="E20" s="209">
        <f>SUM(E13:E19)</f>
        <v>4035.5359047714287</v>
      </c>
      <c r="F20" s="10"/>
      <c r="G20" s="351">
        <f>'00 Acct Sumry'!D52/1000/7*12</f>
        <v>5394.3054285714279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</row>
    <row r="21" spans="1:34" s="27" customFormat="1">
      <c r="A21" s="3"/>
      <c r="B21" s="80"/>
      <c r="C21" s="80"/>
      <c r="D21" s="81"/>
      <c r="E21" s="81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</row>
    <row r="22" spans="1:34" s="25" customFormat="1">
      <c r="A22" s="1" t="s">
        <v>20</v>
      </c>
      <c r="B22" s="82"/>
      <c r="C22" s="82">
        <f>C10-C20</f>
        <v>15469.411883534336</v>
      </c>
      <c r="D22" s="82">
        <f>D10-D20</f>
        <v>27617.721394838984</v>
      </c>
      <c r="E22" s="82">
        <f>E10-E20</f>
        <v>20003.13227003955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</row>
    <row r="23" spans="1:34">
      <c r="A23" s="168"/>
      <c r="B23" s="169"/>
      <c r="C23" s="169"/>
      <c r="D23" s="169"/>
      <c r="E23" s="169"/>
    </row>
    <row r="24" spans="1:34">
      <c r="A24" s="28"/>
      <c r="B24" s="26"/>
      <c r="C24" s="26"/>
      <c r="D24" s="26"/>
      <c r="E24" s="26"/>
    </row>
    <row r="25" spans="1:34" s="10" customFormat="1">
      <c r="A25" s="10" t="s">
        <v>48</v>
      </c>
      <c r="C25" s="26">
        <v>0</v>
      </c>
      <c r="D25" s="26">
        <v>0</v>
      </c>
      <c r="E25" s="26">
        <f>Summary!$B$28*Assumptions!$G$9</f>
        <v>156002.8601772965</v>
      </c>
    </row>
    <row r="26" spans="1:34" s="10" customFormat="1">
      <c r="C26" s="26"/>
      <c r="D26" s="26"/>
      <c r="E26" s="26"/>
    </row>
    <row r="27" spans="1:34" s="10" customFormat="1">
      <c r="A27" s="176" t="s">
        <v>49</v>
      </c>
      <c r="C27" s="175"/>
      <c r="D27" s="175"/>
      <c r="E27" s="175"/>
    </row>
    <row r="28" spans="1:34" s="10" customFormat="1">
      <c r="A28" s="10" t="s">
        <v>37</v>
      </c>
      <c r="B28" s="12">
        <v>0</v>
      </c>
      <c r="C28" s="174">
        <f>C22</f>
        <v>15469.411883534336</v>
      </c>
      <c r="D28" s="174">
        <f>D22</f>
        <v>27617.721394838984</v>
      </c>
      <c r="E28" s="174">
        <f>E22</f>
        <v>20003.13227003955</v>
      </c>
    </row>
    <row r="29" spans="1:34">
      <c r="A29" s="10"/>
      <c r="B29" s="10"/>
      <c r="C29" s="175"/>
      <c r="D29" s="175"/>
      <c r="E29" s="175"/>
    </row>
    <row r="30" spans="1:34">
      <c r="A30" s="10" t="s">
        <v>38</v>
      </c>
      <c r="B30" s="177">
        <f>Summary!$F$25</f>
        <v>0.144985</v>
      </c>
      <c r="C30" s="5"/>
      <c r="D30" s="5"/>
      <c r="E30" s="5"/>
    </row>
    <row r="31" spans="1:34" ht="13.5" thickBot="1">
      <c r="A31" s="10"/>
      <c r="B31" s="10"/>
      <c r="C31" s="175"/>
      <c r="D31" s="175"/>
      <c r="E31" s="175"/>
    </row>
    <row r="32" spans="1:34" ht="16.5" thickBot="1">
      <c r="A32" s="178" t="s">
        <v>39</v>
      </c>
      <c r="B32" s="179">
        <f>XNPV(B30,B28:E28,B$4:E$4)</f>
        <v>47902.843038790576</v>
      </c>
      <c r="C32" s="175"/>
      <c r="D32" s="175"/>
      <c r="E32" s="175"/>
    </row>
    <row r="33" spans="1:5">
      <c r="A33" s="10"/>
      <c r="B33" s="10"/>
      <c r="C33" s="175"/>
      <c r="D33" s="175"/>
      <c r="E33" s="175"/>
    </row>
    <row r="34" spans="1:5">
      <c r="A34" s="10"/>
      <c r="B34" s="180"/>
      <c r="C34" s="175"/>
      <c r="D34" s="175"/>
      <c r="E34" s="175"/>
    </row>
    <row r="35" spans="1:5">
      <c r="A35" s="176" t="s">
        <v>50</v>
      </c>
      <c r="B35" s="180"/>
      <c r="C35" s="175"/>
      <c r="D35" s="175"/>
      <c r="E35" s="175"/>
    </row>
    <row r="36" spans="1:5">
      <c r="A36" s="10" t="s">
        <v>37</v>
      </c>
      <c r="B36" s="12">
        <v>0</v>
      </c>
      <c r="C36" s="174">
        <f>C28+C25</f>
        <v>15469.411883534336</v>
      </c>
      <c r="D36" s="174">
        <f>D28+D25</f>
        <v>27617.721394838984</v>
      </c>
      <c r="E36" s="174">
        <f>E28+E25</f>
        <v>176005.99244733606</v>
      </c>
    </row>
    <row r="37" spans="1:5">
      <c r="A37" s="10"/>
      <c r="B37" s="10"/>
      <c r="C37" s="175"/>
      <c r="D37" s="175"/>
      <c r="E37" s="175"/>
    </row>
    <row r="38" spans="1:5">
      <c r="A38" s="10" t="s">
        <v>38</v>
      </c>
      <c r="B38" s="177">
        <f>Summary!$F$25</f>
        <v>0.144985</v>
      </c>
      <c r="C38" s="5"/>
      <c r="D38" s="5"/>
      <c r="E38" s="5"/>
    </row>
    <row r="39" spans="1:5" ht="13.5" thickBot="1">
      <c r="A39" s="10"/>
      <c r="B39" s="10"/>
      <c r="C39" s="175"/>
      <c r="D39" s="175"/>
      <c r="E39" s="175"/>
    </row>
    <row r="40" spans="1:5" ht="16.5" thickBot="1">
      <c r="A40" s="178" t="s">
        <v>39</v>
      </c>
      <c r="B40" s="179">
        <f>XNPV(B38,B36:E36,B$4:E$4)</f>
        <v>151830.98650180228</v>
      </c>
      <c r="C40" s="175"/>
      <c r="D40" s="175"/>
      <c r="E40" s="175"/>
    </row>
    <row r="41" spans="1:5">
      <c r="A41" s="10"/>
      <c r="B41" s="10"/>
      <c r="C41" s="45"/>
      <c r="D41" s="5"/>
      <c r="E41" s="5"/>
    </row>
    <row r="42" spans="1:5">
      <c r="A42" s="10"/>
      <c r="B42" s="10"/>
      <c r="C42" s="5"/>
      <c r="D42" s="5"/>
      <c r="E42" s="5"/>
    </row>
    <row r="43" spans="1:5">
      <c r="A43" s="30"/>
      <c r="B43" s="5"/>
      <c r="C43" s="26"/>
      <c r="D43" s="26"/>
      <c r="E43" s="26"/>
    </row>
    <row r="44" spans="1:5">
      <c r="A44" s="30"/>
      <c r="B44" s="5"/>
      <c r="C44" s="26"/>
      <c r="D44" s="26"/>
      <c r="E44" s="26"/>
    </row>
    <row r="45" spans="1:5">
      <c r="A45" s="30"/>
      <c r="B45" s="5"/>
      <c r="C45" s="26"/>
      <c r="D45" s="26"/>
      <c r="E45" s="26"/>
    </row>
    <row r="46" spans="1:5">
      <c r="A46" s="30"/>
      <c r="B46" s="5"/>
      <c r="C46" s="26"/>
      <c r="D46" s="26"/>
      <c r="E46" s="26"/>
    </row>
    <row r="47" spans="1:5">
      <c r="A47" s="30"/>
      <c r="B47" s="5"/>
      <c r="C47" s="26"/>
      <c r="D47" s="26"/>
      <c r="E47" s="26"/>
    </row>
    <row r="48" spans="1:5">
      <c r="A48" s="30"/>
      <c r="B48" s="5"/>
      <c r="C48" s="26"/>
      <c r="D48" s="26"/>
      <c r="E48" s="26"/>
    </row>
    <row r="49" spans="1:5">
      <c r="A49" s="30"/>
      <c r="B49" s="5"/>
      <c r="C49" s="26"/>
      <c r="D49" s="26"/>
      <c r="E49" s="26"/>
    </row>
    <row r="50" spans="1:5">
      <c r="A50" s="31"/>
      <c r="B50" s="5"/>
      <c r="C50" s="26"/>
      <c r="D50" s="26"/>
      <c r="E50" s="26"/>
    </row>
    <row r="51" spans="1:5">
      <c r="A51" s="32"/>
      <c r="B51" s="5"/>
      <c r="C51" s="26"/>
      <c r="D51" s="26"/>
      <c r="E51" s="26"/>
    </row>
    <row r="52" spans="1:5">
      <c r="A52" s="30"/>
      <c r="B52" s="5"/>
      <c r="C52" s="26"/>
      <c r="D52" s="26"/>
      <c r="E52" s="26"/>
    </row>
    <row r="53" spans="1:5">
      <c r="A53" s="30"/>
      <c r="B53" s="5"/>
      <c r="C53" s="26"/>
      <c r="D53" s="26"/>
      <c r="E53" s="26"/>
    </row>
    <row r="54" spans="1:5">
      <c r="A54" s="33"/>
      <c r="B54" s="5"/>
      <c r="C54" s="26"/>
      <c r="D54" s="26"/>
      <c r="E54" s="26"/>
    </row>
    <row r="55" spans="1:5">
      <c r="A55" s="33"/>
      <c r="B55" s="5"/>
      <c r="C55" s="26"/>
      <c r="D55" s="26"/>
      <c r="E55" s="26"/>
    </row>
    <row r="56" spans="1:5">
      <c r="A56" s="30"/>
      <c r="B56" s="5"/>
      <c r="C56" s="26"/>
      <c r="D56" s="26"/>
      <c r="E56" s="26"/>
    </row>
    <row r="57" spans="1:5">
      <c r="A57" s="33"/>
      <c r="B57" s="5"/>
      <c r="C57" s="26"/>
      <c r="D57" s="26"/>
      <c r="E57" s="26"/>
    </row>
    <row r="58" spans="1:5">
      <c r="A58" s="30"/>
      <c r="B58" s="5"/>
      <c r="C58" s="26"/>
      <c r="D58" s="26"/>
      <c r="E58" s="26"/>
    </row>
    <row r="59" spans="1:5">
      <c r="A59" s="30"/>
      <c r="B59" s="5"/>
      <c r="C59" s="26"/>
      <c r="D59" s="26"/>
      <c r="E59" s="26"/>
    </row>
    <row r="60" spans="1:5">
      <c r="A60" s="30"/>
      <c r="B60" s="5"/>
      <c r="C60" s="26"/>
      <c r="D60" s="26"/>
      <c r="E60" s="26"/>
    </row>
    <row r="61" spans="1:5">
      <c r="A61" s="33"/>
      <c r="B61" s="5"/>
      <c r="C61" s="26"/>
      <c r="D61" s="26"/>
      <c r="E61" s="26"/>
    </row>
    <row r="62" spans="1:5">
      <c r="A62" s="29"/>
      <c r="B62" s="5"/>
      <c r="C62" s="26"/>
      <c r="D62" s="26"/>
      <c r="E62" s="26"/>
    </row>
    <row r="63" spans="1:5">
      <c r="A63" s="31"/>
      <c r="B63" s="5"/>
      <c r="C63" s="26"/>
      <c r="D63" s="26"/>
      <c r="E63" s="26"/>
    </row>
    <row r="64" spans="1:5">
      <c r="A64" s="31"/>
      <c r="B64" s="5"/>
      <c r="C64" s="26"/>
      <c r="D64" s="26"/>
      <c r="E64" s="26"/>
    </row>
    <row r="65" spans="1:5" ht="15" customHeight="1">
      <c r="A65" s="31"/>
      <c r="B65" s="5"/>
      <c r="C65" s="5"/>
      <c r="D65" s="28"/>
      <c r="E65" s="28"/>
    </row>
    <row r="66" spans="1:5">
      <c r="A66" s="31"/>
      <c r="B66" s="5"/>
      <c r="C66" s="5"/>
      <c r="D66" s="28"/>
      <c r="E66" s="28"/>
    </row>
    <row r="67" spans="1:5" ht="14.25" customHeight="1">
      <c r="A67" s="31"/>
      <c r="B67" s="5"/>
      <c r="C67" s="5"/>
      <c r="D67" s="28"/>
      <c r="E67" s="28"/>
    </row>
    <row r="68" spans="1:5">
      <c r="A68" s="31"/>
      <c r="B68" s="5"/>
      <c r="C68" s="5"/>
      <c r="D68" s="28"/>
      <c r="E68" s="28"/>
    </row>
    <row r="69" spans="1:5">
      <c r="A69" s="31"/>
      <c r="B69" s="5"/>
      <c r="C69" s="5"/>
      <c r="D69" s="28"/>
      <c r="E69" s="28"/>
    </row>
    <row r="70" spans="1:5">
      <c r="A70" s="34"/>
      <c r="B70" s="5"/>
      <c r="C70" s="5"/>
      <c r="D70" s="28"/>
      <c r="E70" s="28"/>
    </row>
    <row r="71" spans="1:5">
      <c r="A71" s="34"/>
      <c r="B71" s="5"/>
      <c r="C71" s="5"/>
      <c r="D71" s="28"/>
      <c r="E71" s="28"/>
    </row>
    <row r="72" spans="1:5">
      <c r="A72" s="34"/>
      <c r="B72" s="5"/>
      <c r="C72" s="5"/>
      <c r="D72" s="28"/>
      <c r="E72" s="28"/>
    </row>
    <row r="73" spans="1:5">
      <c r="A73" s="28"/>
      <c r="B73" s="5"/>
      <c r="C73" s="5"/>
      <c r="D73" s="28"/>
      <c r="E73" s="28"/>
    </row>
    <row r="74" spans="1:5">
      <c r="A74" s="5"/>
      <c r="B74" s="5"/>
      <c r="C74" s="5"/>
      <c r="D74" s="28"/>
      <c r="E74" s="28"/>
    </row>
    <row r="75" spans="1:5">
      <c r="A75" s="5"/>
      <c r="B75" s="5"/>
      <c r="C75" s="5"/>
      <c r="D75" s="28"/>
      <c r="E75" s="28"/>
    </row>
    <row r="76" spans="1:5">
      <c r="A76" s="5"/>
      <c r="B76" s="5"/>
      <c r="C76" s="5"/>
      <c r="D76" s="28"/>
      <c r="E76" s="28"/>
    </row>
    <row r="77" spans="1:5" ht="18.75">
      <c r="A77" s="35"/>
      <c r="B77" s="5"/>
      <c r="C77" s="5"/>
      <c r="D77" s="28"/>
      <c r="E77" s="28"/>
    </row>
    <row r="78" spans="1:5">
      <c r="A78" s="25"/>
      <c r="B78" s="5"/>
      <c r="C78" s="5"/>
      <c r="D78" s="28"/>
      <c r="E78" s="28"/>
    </row>
    <row r="79" spans="1:5">
      <c r="A79" s="25"/>
      <c r="B79" s="5"/>
      <c r="C79" s="5"/>
      <c r="D79" s="28"/>
      <c r="E79" s="28"/>
    </row>
    <row r="80" spans="1:5">
      <c r="A80" s="5"/>
      <c r="B80" s="5"/>
      <c r="C80" s="5"/>
      <c r="D80" s="28"/>
      <c r="E80" s="28"/>
    </row>
    <row r="81" spans="1:5">
      <c r="A81" s="5"/>
      <c r="B81" s="5"/>
      <c r="C81" s="5"/>
      <c r="D81" s="28"/>
      <c r="E81" s="28"/>
    </row>
    <row r="82" spans="1:5">
      <c r="A82" s="2"/>
      <c r="B82" s="2"/>
      <c r="C82" s="7"/>
      <c r="D82" s="7"/>
      <c r="E82" s="7"/>
    </row>
    <row r="83" spans="1:5">
      <c r="A83" s="31"/>
      <c r="B83" s="5"/>
      <c r="C83" s="5"/>
      <c r="D83" s="28"/>
      <c r="E83" s="28"/>
    </row>
    <row r="84" spans="1:5">
      <c r="A84" s="30"/>
      <c r="B84" s="5"/>
      <c r="C84" s="5"/>
      <c r="D84" s="28"/>
      <c r="E84" s="28"/>
    </row>
    <row r="85" spans="1:5">
      <c r="A85" s="30"/>
      <c r="B85" s="5"/>
      <c r="C85" s="5"/>
      <c r="D85" s="28"/>
      <c r="E85" s="28"/>
    </row>
    <row r="86" spans="1:5">
      <c r="A86" s="29"/>
      <c r="B86" s="5"/>
      <c r="C86" s="5"/>
      <c r="D86" s="28"/>
      <c r="E86" s="28"/>
    </row>
    <row r="87" spans="1:5">
      <c r="A87" s="28"/>
      <c r="B87" s="5"/>
      <c r="C87" s="5"/>
      <c r="D87" s="28"/>
      <c r="E87" s="28"/>
    </row>
    <row r="88" spans="1:5">
      <c r="A88" s="31"/>
      <c r="B88" s="5"/>
      <c r="C88" s="5"/>
      <c r="D88" s="28"/>
      <c r="E88" s="28"/>
    </row>
    <row r="89" spans="1:5">
      <c r="A89" s="30"/>
      <c r="B89" s="5"/>
      <c r="C89" s="5"/>
      <c r="D89" s="28"/>
      <c r="E89" s="28"/>
    </row>
    <row r="90" spans="1:5">
      <c r="A90" s="30"/>
      <c r="B90" s="5"/>
      <c r="C90" s="5"/>
      <c r="D90" s="28"/>
      <c r="E90" s="28"/>
    </row>
    <row r="91" spans="1:5">
      <c r="A91" s="30"/>
      <c r="B91" s="5"/>
      <c r="C91" s="26"/>
      <c r="D91" s="28"/>
      <c r="E91" s="28"/>
    </row>
    <row r="92" spans="1:5">
      <c r="A92" s="30"/>
      <c r="B92" s="5"/>
      <c r="C92" s="5"/>
      <c r="D92" s="28"/>
      <c r="E92" s="28"/>
    </row>
    <row r="93" spans="1:5">
      <c r="A93" s="28"/>
      <c r="B93" s="5"/>
      <c r="C93" s="5"/>
      <c r="D93" s="28"/>
      <c r="E93" s="28"/>
    </row>
    <row r="94" spans="1:5">
      <c r="A94" s="31"/>
      <c r="B94" s="5"/>
      <c r="C94" s="5"/>
      <c r="D94" s="28"/>
      <c r="E94" s="28"/>
    </row>
    <row r="95" spans="1:5">
      <c r="A95" s="28"/>
      <c r="B95" s="5"/>
      <c r="C95" s="5"/>
      <c r="D95" s="28"/>
      <c r="E95" s="28"/>
    </row>
    <row r="96" spans="1:5">
      <c r="A96" s="31"/>
      <c r="B96" s="5"/>
      <c r="C96" s="5"/>
      <c r="D96" s="28"/>
      <c r="E96" s="28"/>
    </row>
    <row r="97" spans="1:5">
      <c r="A97" s="30"/>
      <c r="B97" s="5"/>
      <c r="C97" s="5"/>
      <c r="D97" s="28"/>
      <c r="E97" s="28"/>
    </row>
    <row r="98" spans="1:5">
      <c r="A98" s="31"/>
      <c r="B98" s="5"/>
      <c r="C98" s="5"/>
      <c r="D98" s="28"/>
      <c r="E98" s="28"/>
    </row>
    <row r="99" spans="1:5">
      <c r="A99" s="33"/>
      <c r="B99" s="5"/>
      <c r="C99" s="5"/>
      <c r="D99" s="28"/>
      <c r="E99" s="28"/>
    </row>
    <row r="100" spans="1:5">
      <c r="A100" s="30"/>
      <c r="B100" s="5"/>
      <c r="C100" s="5"/>
      <c r="D100" s="28"/>
      <c r="E100" s="28"/>
    </row>
    <row r="101" spans="1:5">
      <c r="A101" s="29"/>
      <c r="B101" s="5"/>
      <c r="C101" s="5"/>
      <c r="D101" s="28"/>
      <c r="E101" s="28"/>
    </row>
    <row r="102" spans="1:5">
      <c r="A102" s="30"/>
      <c r="B102" s="5"/>
      <c r="C102" s="5"/>
      <c r="D102" s="28"/>
      <c r="E102" s="28"/>
    </row>
    <row r="103" spans="1:5">
      <c r="A103" s="29"/>
      <c r="B103" s="5"/>
      <c r="C103" s="5"/>
      <c r="D103" s="28"/>
      <c r="E103" s="28"/>
    </row>
    <row r="104" spans="1:5">
      <c r="A104" s="30"/>
      <c r="B104" s="5"/>
      <c r="C104" s="5"/>
      <c r="D104" s="28"/>
      <c r="E104" s="28"/>
    </row>
    <row r="105" spans="1:5">
      <c r="A105" s="30"/>
      <c r="B105" s="5"/>
      <c r="C105" s="5"/>
      <c r="D105" s="28"/>
      <c r="E105" s="28"/>
    </row>
    <row r="106" spans="1:5">
      <c r="A106" s="30"/>
      <c r="B106" s="5"/>
      <c r="C106" s="5"/>
      <c r="D106" s="28"/>
      <c r="E106" s="28"/>
    </row>
    <row r="107" spans="1:5">
      <c r="A107" s="30"/>
      <c r="B107" s="5"/>
      <c r="C107" s="5"/>
      <c r="D107" s="28"/>
      <c r="E107" s="28"/>
    </row>
    <row r="108" spans="1:5">
      <c r="A108" s="30"/>
      <c r="B108" s="5"/>
      <c r="C108" s="5"/>
      <c r="D108" s="28"/>
      <c r="E108" s="28"/>
    </row>
    <row r="109" spans="1:5">
      <c r="A109" s="30"/>
      <c r="B109" s="5"/>
      <c r="C109" s="5"/>
      <c r="D109" s="28"/>
      <c r="E109" s="28"/>
    </row>
    <row r="110" spans="1:5">
      <c r="A110" s="31"/>
      <c r="B110" s="5"/>
      <c r="C110" s="5"/>
      <c r="D110" s="28"/>
      <c r="E110" s="28"/>
    </row>
    <row r="111" spans="1:5">
      <c r="A111" s="32"/>
      <c r="B111" s="5"/>
      <c r="C111" s="5"/>
      <c r="D111" s="28"/>
      <c r="E111" s="28"/>
    </row>
    <row r="112" spans="1:5">
      <c r="A112" s="30"/>
      <c r="B112" s="5"/>
      <c r="C112" s="5"/>
      <c r="D112" s="28"/>
      <c r="E112" s="28"/>
    </row>
    <row r="113" spans="1:5">
      <c r="A113" s="33"/>
      <c r="B113" s="5"/>
      <c r="C113" s="5"/>
      <c r="D113" s="28"/>
      <c r="E113" s="28"/>
    </row>
    <row r="114" spans="1:5">
      <c r="A114" s="33"/>
      <c r="B114" s="5"/>
      <c r="C114" s="5"/>
      <c r="D114" s="28"/>
      <c r="E114" s="28"/>
    </row>
    <row r="115" spans="1:5">
      <c r="A115" s="30"/>
      <c r="B115" s="5"/>
      <c r="C115" s="5"/>
      <c r="D115" s="28"/>
      <c r="E115" s="28"/>
    </row>
    <row r="116" spans="1:5">
      <c r="A116" s="30"/>
      <c r="B116" s="5"/>
      <c r="C116" s="5"/>
      <c r="D116" s="28"/>
      <c r="E116" s="28"/>
    </row>
    <row r="117" spans="1:5">
      <c r="A117" s="29"/>
      <c r="B117" s="5"/>
      <c r="C117" s="5"/>
      <c r="D117" s="28"/>
      <c r="E117" s="28"/>
    </row>
    <row r="118" spans="1:5">
      <c r="A118" s="31"/>
      <c r="B118" s="5"/>
      <c r="C118" s="5"/>
      <c r="D118" s="28"/>
      <c r="E118" s="28"/>
    </row>
    <row r="119" spans="1:5">
      <c r="A119" s="31"/>
      <c r="B119" s="5"/>
      <c r="C119" s="5"/>
      <c r="D119" s="28"/>
      <c r="E119" s="28"/>
    </row>
    <row r="120" spans="1:5">
      <c r="A120" s="31"/>
      <c r="B120" s="5"/>
      <c r="C120" s="5"/>
      <c r="D120" s="28"/>
      <c r="E120" s="28"/>
    </row>
    <row r="121" spans="1:5">
      <c r="A121" s="31"/>
      <c r="B121" s="5"/>
      <c r="C121" s="5"/>
      <c r="D121" s="28"/>
      <c r="E121" s="28"/>
    </row>
    <row r="122" spans="1:5">
      <c r="A122" s="31"/>
      <c r="B122" s="5"/>
      <c r="C122" s="5"/>
      <c r="D122" s="28"/>
      <c r="E122" s="28"/>
    </row>
    <row r="123" spans="1:5">
      <c r="A123" s="31"/>
      <c r="B123" s="5"/>
      <c r="C123" s="5"/>
      <c r="D123" s="28"/>
      <c r="E123" s="28"/>
    </row>
    <row r="124" spans="1:5">
      <c r="A124" s="31"/>
      <c r="B124" s="5"/>
      <c r="C124" s="5"/>
      <c r="D124" s="28"/>
      <c r="E124" s="28"/>
    </row>
    <row r="125" spans="1:5">
      <c r="A125" s="5"/>
      <c r="B125" s="5"/>
      <c r="C125" s="5"/>
      <c r="D125" s="28"/>
      <c r="E125" s="28"/>
    </row>
    <row r="126" spans="1:5">
      <c r="A126" s="5"/>
      <c r="B126" s="5"/>
      <c r="C126" s="5"/>
      <c r="D126" s="28"/>
      <c r="E126" s="28"/>
    </row>
    <row r="127" spans="1:5">
      <c r="A127" s="5"/>
      <c r="B127" s="5"/>
      <c r="C127" s="5"/>
      <c r="D127" s="5"/>
      <c r="E127" s="5"/>
    </row>
    <row r="128" spans="1:5" ht="18.75">
      <c r="A128" s="36"/>
      <c r="B128" s="36"/>
      <c r="C128" s="5"/>
      <c r="D128" s="5"/>
      <c r="E128" s="5"/>
    </row>
    <row r="129" spans="1:5">
      <c r="A129" s="25"/>
      <c r="B129" s="25"/>
      <c r="C129" s="5"/>
      <c r="D129" s="5"/>
      <c r="E129" s="5"/>
    </row>
    <row r="130" spans="1:5">
      <c r="A130" s="25"/>
      <c r="B130" s="37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2"/>
      <c r="B132" s="7"/>
      <c r="C132" s="7"/>
      <c r="D132" s="7"/>
      <c r="E132" s="7"/>
    </row>
    <row r="133" spans="1:5">
      <c r="A133" s="25"/>
      <c r="B133" s="25"/>
      <c r="C133" s="25"/>
      <c r="D133" s="5"/>
      <c r="E133" s="5"/>
    </row>
    <row r="134" spans="1:5">
      <c r="A134" s="38"/>
      <c r="B134" s="25"/>
      <c r="C134" s="25"/>
      <c r="D134" s="39"/>
      <c r="E134" s="39"/>
    </row>
    <row r="135" spans="1:5">
      <c r="A135" s="38"/>
      <c r="B135" s="25"/>
      <c r="C135" s="25"/>
      <c r="D135" s="39"/>
      <c r="E135" s="39"/>
    </row>
    <row r="136" spans="1:5">
      <c r="A136" s="38"/>
      <c r="B136" s="38"/>
      <c r="C136" s="38"/>
      <c r="D136" s="39"/>
      <c r="E136" s="39"/>
    </row>
    <row r="137" spans="1:5">
      <c r="A137" s="38"/>
      <c r="B137" s="38"/>
      <c r="C137" s="38"/>
      <c r="D137" s="39"/>
      <c r="E137" s="39"/>
    </row>
    <row r="138" spans="1:5">
      <c r="A138" s="38"/>
      <c r="B138" s="2"/>
      <c r="C138" s="2"/>
      <c r="D138" s="39"/>
      <c r="E138" s="39"/>
    </row>
    <row r="139" spans="1:5">
      <c r="A139" s="5"/>
      <c r="B139" s="5"/>
      <c r="C139" s="5"/>
      <c r="D139" s="39"/>
      <c r="E139" s="39"/>
    </row>
    <row r="140" spans="1:5">
      <c r="A140" s="25"/>
      <c r="B140" s="25"/>
      <c r="C140" s="25"/>
      <c r="D140" s="39"/>
      <c r="E140" s="39"/>
    </row>
    <row r="141" spans="1:5">
      <c r="A141" s="38"/>
      <c r="B141" s="25"/>
      <c r="C141" s="25"/>
      <c r="D141" s="39"/>
      <c r="E141" s="39"/>
    </row>
    <row r="142" spans="1:5">
      <c r="A142" s="38"/>
      <c r="B142" s="25"/>
      <c r="C142" s="25"/>
      <c r="D142" s="39"/>
      <c r="E142" s="39"/>
    </row>
    <row r="143" spans="1:5">
      <c r="A143" s="38"/>
      <c r="B143" s="25"/>
      <c r="C143" s="25"/>
      <c r="D143" s="39"/>
      <c r="E143" s="39"/>
    </row>
    <row r="144" spans="1:5">
      <c r="A144" s="38"/>
      <c r="B144" s="25"/>
      <c r="C144" s="25"/>
      <c r="D144" s="39"/>
      <c r="E144" s="39"/>
    </row>
    <row r="145" spans="1:5">
      <c r="A145" s="38"/>
      <c r="B145" s="25"/>
      <c r="C145" s="25"/>
      <c r="D145" s="39"/>
      <c r="E145" s="39"/>
    </row>
    <row r="146" spans="1:5">
      <c r="A146" s="38"/>
      <c r="B146" s="25"/>
      <c r="C146" s="25"/>
      <c r="D146" s="39"/>
      <c r="E146" s="39"/>
    </row>
    <row r="147" spans="1:5">
      <c r="A147" s="38"/>
      <c r="B147" s="25"/>
      <c r="C147" s="25"/>
      <c r="D147" s="39"/>
      <c r="E147" s="39"/>
    </row>
    <row r="148" spans="1:5">
      <c r="A148" s="38"/>
      <c r="B148" s="25"/>
      <c r="C148" s="25"/>
      <c r="D148" s="39"/>
      <c r="E148" s="39"/>
    </row>
    <row r="149" spans="1:5">
      <c r="A149" s="38"/>
      <c r="B149" s="25"/>
      <c r="C149" s="25"/>
      <c r="D149" s="39"/>
      <c r="E149" s="39"/>
    </row>
    <row r="150" spans="1:5">
      <c r="A150" s="38"/>
      <c r="B150" s="38"/>
      <c r="C150" s="38"/>
      <c r="D150" s="39"/>
      <c r="E150" s="39"/>
    </row>
    <row r="151" spans="1:5">
      <c r="A151" s="38"/>
      <c r="B151" s="38"/>
      <c r="C151" s="38"/>
      <c r="D151" s="39"/>
      <c r="E151" s="39"/>
    </row>
    <row r="152" spans="1:5">
      <c r="A152" s="25"/>
      <c r="B152" s="25"/>
      <c r="C152" s="25"/>
      <c r="D152" s="39"/>
      <c r="E152" s="39"/>
    </row>
    <row r="153" spans="1:5">
      <c r="A153" s="38"/>
      <c r="B153" s="38"/>
      <c r="C153" s="38"/>
      <c r="D153" s="39"/>
      <c r="E153" s="39"/>
    </row>
    <row r="154" spans="1:5">
      <c r="A154" s="38"/>
      <c r="B154" s="38"/>
      <c r="C154" s="38"/>
      <c r="D154" s="39"/>
      <c r="E154" s="39"/>
    </row>
    <row r="155" spans="1:5">
      <c r="A155" s="25"/>
      <c r="B155" s="25"/>
      <c r="C155" s="25"/>
      <c r="D155" s="39"/>
      <c r="E155" s="39"/>
    </row>
    <row r="156" spans="1:5">
      <c r="A156" s="25"/>
      <c r="B156" s="25"/>
      <c r="C156" s="25"/>
      <c r="D156" s="39"/>
      <c r="E156" s="39"/>
    </row>
    <row r="157" spans="1:5">
      <c r="A157" s="5"/>
      <c r="B157" s="25"/>
      <c r="C157" s="25"/>
      <c r="D157" s="39"/>
      <c r="E157" s="39"/>
    </row>
    <row r="158" spans="1:5">
      <c r="A158" s="5"/>
      <c r="B158" s="40"/>
      <c r="C158" s="40"/>
      <c r="D158" s="39"/>
      <c r="E158" s="39"/>
    </row>
    <row r="159" spans="1:5">
      <c r="A159" s="25"/>
      <c r="B159" s="40"/>
      <c r="C159" s="40"/>
      <c r="D159" s="39"/>
      <c r="E159" s="39"/>
    </row>
    <row r="160" spans="1:5">
      <c r="A160" s="38"/>
      <c r="B160" s="40"/>
      <c r="C160" s="40"/>
      <c r="D160" s="39"/>
      <c r="E160" s="39"/>
    </row>
    <row r="161" spans="1:5">
      <c r="A161" s="25"/>
      <c r="B161" s="25"/>
      <c r="C161" s="25"/>
      <c r="D161" s="39"/>
      <c r="E161" s="39"/>
    </row>
    <row r="162" spans="1:5">
      <c r="A162" s="5"/>
      <c r="B162" s="5"/>
      <c r="C162" s="5"/>
      <c r="D162" s="39"/>
      <c r="E162" s="39"/>
    </row>
    <row r="163" spans="1:5">
      <c r="A163" s="25"/>
      <c r="B163" s="25"/>
      <c r="C163" s="25"/>
      <c r="D163" s="39"/>
      <c r="E163" s="39"/>
    </row>
    <row r="164" spans="1:5">
      <c r="A164" s="38"/>
      <c r="B164" s="38"/>
      <c r="C164" s="38"/>
      <c r="D164" s="39"/>
      <c r="E164" s="39"/>
    </row>
    <row r="165" spans="1:5">
      <c r="A165" s="38"/>
      <c r="B165" s="38"/>
      <c r="C165" s="38"/>
      <c r="D165" s="39"/>
      <c r="E165" s="39"/>
    </row>
    <row r="166" spans="1:5">
      <c r="A166" s="38"/>
      <c r="B166" s="38"/>
      <c r="C166" s="38"/>
      <c r="D166" s="39"/>
      <c r="E166" s="39"/>
    </row>
    <row r="167" spans="1:5">
      <c r="A167" s="38"/>
      <c r="B167" s="38"/>
      <c r="C167" s="38"/>
      <c r="D167" s="39"/>
      <c r="E167" s="39"/>
    </row>
    <row r="168" spans="1:5">
      <c r="A168" s="38"/>
      <c r="B168" s="38"/>
      <c r="C168" s="38"/>
      <c r="D168" s="39"/>
      <c r="E168" s="39"/>
    </row>
    <row r="169" spans="1:5">
      <c r="A169" s="38"/>
      <c r="B169" s="5"/>
      <c r="C169" s="5"/>
      <c r="D169" s="39"/>
      <c r="E169" s="39"/>
    </row>
    <row r="170" spans="1:5">
      <c r="A170" s="25"/>
      <c r="B170" s="25"/>
      <c r="C170" s="25"/>
      <c r="D170" s="39"/>
      <c r="E170" s="39"/>
    </row>
    <row r="171" spans="1:5">
      <c r="A171" s="25"/>
      <c r="B171" s="25"/>
      <c r="C171" s="25"/>
      <c r="D171" s="39"/>
      <c r="E171" s="39"/>
    </row>
    <row r="172" spans="1:5">
      <c r="A172" s="5"/>
      <c r="B172" s="5"/>
      <c r="C172" s="5"/>
      <c r="D172" s="39"/>
      <c r="E172" s="39"/>
    </row>
    <row r="173" spans="1:5">
      <c r="A173" s="25"/>
      <c r="B173" s="41"/>
      <c r="C173" s="5"/>
      <c r="D173" s="39"/>
      <c r="E173" s="39"/>
    </row>
    <row r="174" spans="1:5">
      <c r="A174" s="25"/>
      <c r="B174" s="37"/>
      <c r="C174" s="37"/>
      <c r="D174" s="39"/>
      <c r="E174" s="39"/>
    </row>
    <row r="175" spans="1:5">
      <c r="A175" s="5"/>
      <c r="B175" s="5"/>
      <c r="C175" s="5"/>
      <c r="D175" s="5"/>
      <c r="E175" s="5"/>
    </row>
    <row r="176" spans="1:5">
      <c r="A176" s="25"/>
      <c r="B176" s="42"/>
      <c r="C176" s="5"/>
      <c r="D176" s="5"/>
      <c r="E176" s="5"/>
    </row>
    <row r="177" spans="1:5">
      <c r="A177" s="25"/>
      <c r="B177" s="5"/>
      <c r="C177" s="5"/>
      <c r="D177" s="5"/>
      <c r="E177" s="5"/>
    </row>
    <row r="178" spans="1:5">
      <c r="A178" s="25"/>
      <c r="B178" s="5"/>
      <c r="C178" s="5"/>
      <c r="D178" s="5"/>
      <c r="E178" s="5"/>
    </row>
    <row r="179" spans="1:5">
      <c r="A179" s="25"/>
      <c r="B179" s="5"/>
      <c r="C179" s="5"/>
      <c r="D179" s="5"/>
      <c r="E179" s="5"/>
    </row>
    <row r="180" spans="1:5">
      <c r="A180" s="5"/>
      <c r="B180" s="5"/>
      <c r="C180" s="5"/>
      <c r="D180" s="5"/>
      <c r="E180" s="5"/>
    </row>
    <row r="181" spans="1:5" ht="18.75">
      <c r="A181" s="35"/>
      <c r="B181" s="5"/>
      <c r="C181" s="5"/>
      <c r="D181" s="5"/>
      <c r="E181" s="5"/>
    </row>
    <row r="182" spans="1:5">
      <c r="A182" s="25"/>
      <c r="B182" s="5"/>
      <c r="C182" s="5"/>
      <c r="D182" s="5"/>
      <c r="E182" s="5"/>
    </row>
    <row r="183" spans="1:5">
      <c r="A183" s="5"/>
      <c r="B183" s="5"/>
      <c r="C183" s="5"/>
      <c r="D183" s="5"/>
      <c r="E183" s="5"/>
    </row>
    <row r="184" spans="1:5">
      <c r="A184" s="5"/>
      <c r="B184" s="5"/>
      <c r="C184" s="5"/>
      <c r="D184" s="5"/>
      <c r="E184" s="5"/>
    </row>
    <row r="185" spans="1:5" s="44" customFormat="1">
      <c r="A185" s="43"/>
    </row>
    <row r="186" spans="1:5">
      <c r="A186" s="25"/>
      <c r="B186" s="5"/>
      <c r="C186" s="5"/>
      <c r="D186" s="5"/>
      <c r="E186" s="5"/>
    </row>
    <row r="187" spans="1:5">
      <c r="A187" s="25"/>
      <c r="B187" s="5"/>
      <c r="C187" s="5"/>
      <c r="D187" s="5"/>
      <c r="E187" s="5"/>
    </row>
    <row r="188" spans="1:5">
      <c r="A188" s="25"/>
      <c r="B188" s="5"/>
      <c r="C188" s="5"/>
      <c r="D188" s="5"/>
      <c r="E188" s="5"/>
    </row>
    <row r="189" spans="1:5">
      <c r="A189" s="5"/>
      <c r="B189" s="46"/>
      <c r="C189" s="46"/>
      <c r="D189" s="5"/>
      <c r="E189" s="5"/>
    </row>
    <row r="190" spans="1:5">
      <c r="A190" s="25"/>
      <c r="B190" s="47"/>
      <c r="C190" s="47"/>
      <c r="D190" s="5"/>
      <c r="E190" s="5"/>
    </row>
    <row r="191" spans="1:5">
      <c r="A191" s="43"/>
      <c r="B191" s="5"/>
      <c r="C191" s="5"/>
      <c r="D191" s="5"/>
      <c r="E191" s="5"/>
    </row>
    <row r="192" spans="1:5">
      <c r="A192" s="48"/>
      <c r="B192" s="5"/>
      <c r="C192" s="5"/>
      <c r="D192" s="5"/>
      <c r="E192" s="5"/>
    </row>
    <row r="193" spans="1:5">
      <c r="A193" s="48"/>
      <c r="B193" s="5"/>
      <c r="C193" s="5"/>
      <c r="D193" s="5"/>
      <c r="E193" s="5"/>
    </row>
    <row r="194" spans="1:5">
      <c r="A194" s="48"/>
      <c r="B194" s="5"/>
      <c r="C194" s="5"/>
      <c r="D194" s="5"/>
      <c r="E194" s="5"/>
    </row>
    <row r="195" spans="1:5">
      <c r="A195" s="48"/>
      <c r="B195" s="5"/>
      <c r="C195" s="5"/>
      <c r="D195" s="5"/>
      <c r="E195" s="5"/>
    </row>
    <row r="196" spans="1:5">
      <c r="A196" s="48"/>
      <c r="B196" s="5"/>
      <c r="C196" s="5"/>
      <c r="D196" s="5"/>
      <c r="E196" s="5"/>
    </row>
    <row r="197" spans="1:5">
      <c r="A197" s="25"/>
      <c r="B197" s="5"/>
      <c r="C197" s="5"/>
      <c r="D197" s="5"/>
      <c r="E197" s="5"/>
    </row>
    <row r="198" spans="1:5">
      <c r="A198" s="48"/>
      <c r="B198" s="13"/>
      <c r="C198" s="13"/>
      <c r="D198" s="5"/>
      <c r="E198" s="5"/>
    </row>
    <row r="199" spans="1:5">
      <c r="A199" s="48"/>
      <c r="B199" s="5"/>
      <c r="C199" s="5"/>
      <c r="D199" s="5"/>
      <c r="E199" s="5"/>
    </row>
    <row r="200" spans="1:5">
      <c r="A200" s="48"/>
      <c r="B200" s="5"/>
      <c r="C200" s="5"/>
      <c r="D200" s="5"/>
      <c r="E200" s="5"/>
    </row>
    <row r="201" spans="1:5">
      <c r="A201" s="48"/>
      <c r="B201" s="5"/>
      <c r="C201" s="5"/>
      <c r="D201" s="5"/>
      <c r="E201" s="5"/>
    </row>
    <row r="202" spans="1:5">
      <c r="A202" s="48"/>
      <c r="B202" s="5"/>
      <c r="C202" s="5"/>
      <c r="D202" s="5"/>
      <c r="E202" s="5"/>
    </row>
    <row r="203" spans="1:5">
      <c r="A203" s="25"/>
      <c r="B203" s="5"/>
      <c r="C203" s="5"/>
      <c r="D203" s="5"/>
      <c r="E203" s="5"/>
    </row>
    <row r="204" spans="1:5">
      <c r="A204" s="5"/>
      <c r="B204" s="5"/>
      <c r="C204" s="5"/>
      <c r="D204" s="5"/>
      <c r="E204" s="5"/>
    </row>
    <row r="205" spans="1:5">
      <c r="A205" s="5"/>
      <c r="B205" s="5"/>
      <c r="C205" s="5"/>
      <c r="D205" s="5"/>
      <c r="E205" s="5"/>
    </row>
    <row r="206" spans="1:5">
      <c r="A206" s="5"/>
      <c r="B206" s="5"/>
      <c r="C206" s="5"/>
      <c r="D206" s="5"/>
      <c r="E206" s="5"/>
    </row>
    <row r="207" spans="1:5">
      <c r="A207" s="5"/>
      <c r="B207" s="5"/>
      <c r="C207" s="5"/>
      <c r="D207" s="49"/>
      <c r="E207" s="49"/>
    </row>
    <row r="208" spans="1:5">
      <c r="A208" s="5"/>
      <c r="B208" s="5"/>
      <c r="C208" s="5"/>
      <c r="D208" s="5"/>
      <c r="E208" s="5"/>
    </row>
    <row r="209" spans="1:5">
      <c r="A209" s="25"/>
      <c r="B209" s="5"/>
      <c r="C209" s="5"/>
      <c r="D209" s="5"/>
      <c r="E209" s="5"/>
    </row>
    <row r="210" spans="1:5">
      <c r="A210" s="5"/>
      <c r="B210" s="5"/>
      <c r="C210" s="5"/>
      <c r="D210" s="5"/>
      <c r="E210" s="5"/>
    </row>
    <row r="211" spans="1:5">
      <c r="A211" s="48"/>
      <c r="B211" s="5"/>
      <c r="C211" s="5"/>
      <c r="D211" s="5"/>
      <c r="E211" s="5"/>
    </row>
    <row r="212" spans="1:5">
      <c r="A212" s="48"/>
      <c r="B212" s="5"/>
      <c r="C212" s="5"/>
      <c r="D212" s="5"/>
      <c r="E212" s="5"/>
    </row>
    <row r="213" spans="1:5">
      <c r="A213" s="48"/>
      <c r="B213" s="5"/>
      <c r="C213" s="5"/>
      <c r="D213" s="49"/>
      <c r="E213" s="49"/>
    </row>
    <row r="214" spans="1:5">
      <c r="A214" s="5"/>
      <c r="B214" s="5"/>
      <c r="C214" s="5"/>
      <c r="D214" s="5"/>
      <c r="E214" s="5"/>
    </row>
    <row r="215" spans="1:5">
      <c r="A215" s="5"/>
      <c r="B215" s="5"/>
      <c r="C215" s="5"/>
      <c r="D215" s="5"/>
      <c r="E215" s="5"/>
    </row>
    <row r="216" spans="1:5">
      <c r="A216" s="5"/>
      <c r="B216" s="5"/>
      <c r="C216" s="5"/>
      <c r="D216" s="5"/>
      <c r="E216" s="5"/>
    </row>
    <row r="217" spans="1:5">
      <c r="A217" s="5"/>
      <c r="B217" s="5"/>
      <c r="C217" s="5"/>
      <c r="D217" s="5"/>
      <c r="E217" s="5"/>
    </row>
    <row r="218" spans="1:5">
      <c r="A218" s="5"/>
      <c r="B218" s="5"/>
      <c r="C218" s="5"/>
      <c r="D218" s="5"/>
      <c r="E218" s="5"/>
    </row>
    <row r="219" spans="1:5">
      <c r="A219" s="5"/>
      <c r="B219" s="5"/>
      <c r="C219" s="5"/>
      <c r="D219" s="5"/>
      <c r="E219" s="5"/>
    </row>
    <row r="220" spans="1:5">
      <c r="A220" s="5"/>
      <c r="B220" s="5"/>
      <c r="C220" s="5"/>
      <c r="D220" s="5"/>
      <c r="E220" s="5"/>
    </row>
    <row r="221" spans="1:5">
      <c r="A221" s="25"/>
      <c r="B221" s="5"/>
      <c r="C221" s="5"/>
      <c r="D221" s="50"/>
      <c r="E221" s="50"/>
    </row>
    <row r="222" spans="1:5">
      <c r="A222" s="25"/>
      <c r="B222" s="5"/>
      <c r="C222" s="13"/>
      <c r="D222" s="49"/>
      <c r="E222" s="49"/>
    </row>
    <row r="223" spans="1:5">
      <c r="A223" s="25"/>
      <c r="B223" s="5"/>
      <c r="C223" s="5"/>
      <c r="D223" s="50"/>
      <c r="E223" s="50"/>
    </row>
    <row r="224" spans="1:5">
      <c r="A224" s="25"/>
      <c r="B224" s="5"/>
      <c r="C224" s="5"/>
      <c r="D224" s="5"/>
      <c r="E224" s="5"/>
    </row>
    <row r="225" spans="1:5">
      <c r="A225" s="5"/>
      <c r="B225" s="5"/>
      <c r="C225" s="5"/>
      <c r="D225" s="5"/>
      <c r="E225" s="5"/>
    </row>
    <row r="226" spans="1:5">
      <c r="A226" s="25"/>
      <c r="B226" s="5"/>
      <c r="C226" s="5"/>
      <c r="D226" s="5"/>
      <c r="E226" s="5"/>
    </row>
    <row r="227" spans="1:5">
      <c r="A227" s="25"/>
      <c r="B227" s="5"/>
      <c r="C227" s="5"/>
      <c r="D227" s="5"/>
      <c r="E227" s="5"/>
    </row>
    <row r="228" spans="1:5">
      <c r="A228" s="5"/>
      <c r="B228" s="5"/>
      <c r="C228" s="5"/>
      <c r="D228" s="5"/>
      <c r="E228" s="5"/>
    </row>
    <row r="229" spans="1:5">
      <c r="A229" s="5"/>
      <c r="B229" s="5"/>
      <c r="C229" s="5"/>
      <c r="D229" s="5"/>
      <c r="E229" s="5"/>
    </row>
    <row r="230" spans="1:5">
      <c r="A230" s="5"/>
      <c r="B230" s="5"/>
      <c r="C230" s="5"/>
      <c r="D230" s="5"/>
      <c r="E230" s="5"/>
    </row>
    <row r="231" spans="1:5">
      <c r="A231" s="5"/>
      <c r="B231" s="5"/>
      <c r="C231" s="5"/>
      <c r="D231" s="5"/>
      <c r="E231" s="5"/>
    </row>
    <row r="232" spans="1:5">
      <c r="A232" s="5"/>
      <c r="B232" s="5"/>
      <c r="C232" s="5"/>
      <c r="D232" s="5"/>
      <c r="E232" s="5"/>
    </row>
    <row r="233" spans="1:5">
      <c r="A233" s="5"/>
      <c r="B233" s="5"/>
      <c r="C233" s="5"/>
      <c r="D233" s="5"/>
      <c r="E233" s="5"/>
    </row>
    <row r="234" spans="1:5">
      <c r="A234" s="5"/>
      <c r="B234" s="5"/>
      <c r="C234" s="5"/>
      <c r="D234" s="5"/>
      <c r="E234" s="5"/>
    </row>
    <row r="235" spans="1:5">
      <c r="A235" s="5"/>
      <c r="B235" s="5"/>
      <c r="C235" s="5"/>
      <c r="D235" s="5"/>
      <c r="E235" s="5"/>
    </row>
    <row r="236" spans="1:5" ht="18.75">
      <c r="A236" s="35"/>
      <c r="B236" s="5"/>
      <c r="C236" s="5"/>
      <c r="D236" s="5"/>
      <c r="E236" s="5"/>
    </row>
    <row r="237" spans="1:5">
      <c r="A237" s="25"/>
      <c r="B237" s="5"/>
      <c r="C237" s="5"/>
      <c r="D237" s="5"/>
      <c r="E237" s="5"/>
    </row>
    <row r="238" spans="1:5">
      <c r="A238" s="5"/>
      <c r="B238" s="5"/>
      <c r="C238" s="5"/>
      <c r="D238" s="5"/>
      <c r="E238" s="5"/>
    </row>
    <row r="239" spans="1:5">
      <c r="A239" s="25"/>
      <c r="B239" s="8"/>
      <c r="C239" s="8"/>
      <c r="D239" s="9"/>
      <c r="E239" s="9"/>
    </row>
    <row r="240" spans="1:5">
      <c r="A240" s="25"/>
      <c r="B240" s="5"/>
      <c r="C240" s="5"/>
      <c r="D240" s="5"/>
      <c r="E240" s="5"/>
    </row>
    <row r="241" spans="1:5">
      <c r="A241" s="5"/>
      <c r="B241" s="5"/>
      <c r="C241" s="5"/>
      <c r="D241" s="5"/>
      <c r="E241" s="5"/>
    </row>
    <row r="242" spans="1:5">
      <c r="A242" s="5"/>
      <c r="B242" s="39"/>
      <c r="C242" s="39"/>
      <c r="D242" s="39"/>
      <c r="E242" s="39"/>
    </row>
    <row r="243" spans="1:5">
      <c r="A243" s="5"/>
      <c r="B243" s="5"/>
      <c r="C243" s="5"/>
      <c r="D243" s="5"/>
      <c r="E243" s="5"/>
    </row>
    <row r="244" spans="1:5">
      <c r="A244" s="5"/>
      <c r="B244" s="50"/>
      <c r="C244" s="50"/>
      <c r="D244" s="50"/>
      <c r="E244" s="50"/>
    </row>
    <row r="245" spans="1:5">
      <c r="A245" s="5"/>
      <c r="B245" s="5"/>
      <c r="C245" s="5"/>
      <c r="D245" s="5"/>
      <c r="E245" s="5"/>
    </row>
    <row r="246" spans="1:5">
      <c r="A246" s="5"/>
      <c r="B246" s="39"/>
      <c r="C246" s="39"/>
      <c r="D246" s="39"/>
      <c r="E246" s="39"/>
    </row>
    <row r="247" spans="1:5">
      <c r="A247" s="5"/>
      <c r="B247" s="5"/>
      <c r="C247" s="5"/>
      <c r="D247" s="5"/>
      <c r="E247" s="5"/>
    </row>
    <row r="248" spans="1:5">
      <c r="A248" s="5"/>
      <c r="B248" s="39"/>
      <c r="C248" s="39"/>
      <c r="D248" s="39"/>
      <c r="E248" s="39"/>
    </row>
    <row r="249" spans="1:5">
      <c r="A249" s="5"/>
      <c r="B249" s="5"/>
      <c r="C249" s="5"/>
      <c r="D249" s="5"/>
      <c r="E249" s="5"/>
    </row>
    <row r="250" spans="1:5">
      <c r="A250" s="5"/>
      <c r="B250" s="39"/>
      <c r="C250" s="39"/>
      <c r="D250" s="39"/>
      <c r="E250" s="39"/>
    </row>
    <row r="251" spans="1:5">
      <c r="A251" s="5"/>
      <c r="B251" s="5"/>
      <c r="C251" s="5"/>
      <c r="D251" s="5"/>
      <c r="E251" s="5"/>
    </row>
    <row r="252" spans="1:5">
      <c r="A252" s="5"/>
      <c r="B252" s="39"/>
      <c r="C252" s="39"/>
      <c r="D252" s="39"/>
      <c r="E252" s="39"/>
    </row>
    <row r="253" spans="1:5">
      <c r="A253" s="5"/>
      <c r="B253" s="5"/>
      <c r="C253" s="5"/>
      <c r="D253" s="5"/>
      <c r="E253" s="5"/>
    </row>
    <row r="254" spans="1:5">
      <c r="A254" s="5"/>
      <c r="B254" s="5"/>
      <c r="C254" s="5"/>
      <c r="D254" s="5"/>
      <c r="E254" s="5"/>
    </row>
    <row r="255" spans="1:5">
      <c r="A255" s="5"/>
      <c r="B255" s="5"/>
      <c r="C255" s="5"/>
      <c r="D255" s="5"/>
      <c r="E255" s="5"/>
    </row>
    <row r="256" spans="1:5">
      <c r="A256" s="5"/>
      <c r="B256" s="5"/>
      <c r="C256" s="5"/>
      <c r="D256" s="5"/>
      <c r="E256" s="5"/>
    </row>
    <row r="257" spans="1:5" ht="18.75">
      <c r="A257" s="36"/>
      <c r="B257" s="36"/>
      <c r="C257" s="5"/>
      <c r="D257" s="5"/>
      <c r="E257" s="5"/>
    </row>
    <row r="258" spans="1:5">
      <c r="A258" s="25"/>
      <c r="B258" s="25"/>
      <c r="C258" s="5"/>
      <c r="D258" s="5"/>
      <c r="E258" s="5"/>
    </row>
    <row r="259" spans="1:5">
      <c r="A259" s="25"/>
      <c r="B259" s="37"/>
      <c r="C259" s="5"/>
      <c r="D259" s="5"/>
      <c r="E259" s="5"/>
    </row>
    <row r="260" spans="1:5">
      <c r="A260" s="5"/>
      <c r="B260" s="5"/>
      <c r="C260" s="5"/>
      <c r="D260" s="5"/>
      <c r="E260" s="5"/>
    </row>
    <row r="261" spans="1:5">
      <c r="A261" s="2"/>
      <c r="B261" s="7"/>
      <c r="C261" s="7"/>
      <c r="D261" s="7"/>
      <c r="E261" s="7"/>
    </row>
    <row r="262" spans="1:5">
      <c r="A262" s="25"/>
      <c r="B262" s="25"/>
      <c r="C262" s="5"/>
      <c r="D262" s="5"/>
      <c r="E262" s="5"/>
    </row>
    <row r="263" spans="1:5">
      <c r="A263" s="38"/>
      <c r="B263" s="25"/>
      <c r="C263" s="39"/>
      <c r="D263" s="39"/>
      <c r="E263" s="39"/>
    </row>
    <row r="264" spans="1:5">
      <c r="A264" s="38"/>
      <c r="B264" s="25"/>
      <c r="C264" s="39"/>
      <c r="D264" s="39"/>
      <c r="E264" s="39"/>
    </row>
    <row r="265" spans="1:5">
      <c r="A265" s="38"/>
      <c r="B265" s="38"/>
      <c r="C265" s="39"/>
      <c r="D265" s="39"/>
      <c r="E265" s="39"/>
    </row>
    <row r="266" spans="1:5">
      <c r="A266" s="38"/>
      <c r="B266" s="38"/>
      <c r="C266" s="39"/>
      <c r="D266" s="39"/>
      <c r="E266" s="39"/>
    </row>
    <row r="267" spans="1:5">
      <c r="A267" s="38"/>
      <c r="B267" s="2"/>
      <c r="C267" s="39"/>
      <c r="D267" s="39"/>
      <c r="E267" s="39"/>
    </row>
    <row r="268" spans="1:5">
      <c r="A268" s="5"/>
      <c r="B268" s="5"/>
      <c r="C268" s="39"/>
      <c r="D268" s="39"/>
      <c r="E268" s="39"/>
    </row>
    <row r="269" spans="1:5">
      <c r="A269" s="25"/>
      <c r="B269" s="25"/>
      <c r="C269" s="39"/>
      <c r="D269" s="39"/>
      <c r="E269" s="39"/>
    </row>
    <row r="270" spans="1:5">
      <c r="A270" s="38"/>
      <c r="B270" s="25"/>
      <c r="C270" s="39"/>
      <c r="D270" s="39"/>
      <c r="E270" s="39"/>
    </row>
    <row r="271" spans="1:5">
      <c r="A271" s="38"/>
      <c r="B271" s="25"/>
      <c r="C271" s="39"/>
      <c r="D271" s="39"/>
      <c r="E271" s="39"/>
    </row>
    <row r="272" spans="1:5">
      <c r="A272" s="38"/>
      <c r="B272" s="25"/>
      <c r="C272" s="39"/>
      <c r="D272" s="39"/>
      <c r="E272" s="39"/>
    </row>
    <row r="273" spans="1:5">
      <c r="A273" s="38"/>
      <c r="B273" s="25"/>
      <c r="C273" s="39"/>
      <c r="D273" s="39"/>
      <c r="E273" s="39"/>
    </row>
    <row r="274" spans="1:5">
      <c r="A274" s="38"/>
      <c r="B274" s="25"/>
      <c r="C274" s="39"/>
      <c r="D274" s="39"/>
      <c r="E274" s="39"/>
    </row>
    <row r="275" spans="1:5">
      <c r="A275" s="38"/>
      <c r="B275" s="25"/>
      <c r="C275" s="39"/>
      <c r="D275" s="39"/>
      <c r="E275" s="39"/>
    </row>
    <row r="276" spans="1:5">
      <c r="A276" s="38"/>
      <c r="B276" s="25"/>
      <c r="C276" s="39"/>
      <c r="D276" s="39"/>
      <c r="E276" s="39"/>
    </row>
    <row r="277" spans="1:5">
      <c r="A277" s="38"/>
      <c r="B277" s="25"/>
      <c r="C277" s="39"/>
      <c r="D277" s="39"/>
      <c r="E277" s="39"/>
    </row>
    <row r="278" spans="1:5">
      <c r="A278" s="38"/>
      <c r="B278" s="25"/>
      <c r="C278" s="39"/>
      <c r="D278" s="39"/>
      <c r="E278" s="39"/>
    </row>
    <row r="279" spans="1:5">
      <c r="A279" s="38"/>
      <c r="B279" s="38"/>
      <c r="C279" s="39"/>
      <c r="D279" s="39"/>
      <c r="E279" s="39"/>
    </row>
    <row r="280" spans="1:5">
      <c r="A280" s="38"/>
      <c r="B280" s="38"/>
      <c r="C280" s="39"/>
      <c r="D280" s="39"/>
      <c r="E280" s="39"/>
    </row>
    <row r="281" spans="1:5">
      <c r="A281" s="25"/>
      <c r="B281" s="25"/>
      <c r="C281" s="39"/>
      <c r="D281" s="39"/>
      <c r="E281" s="39"/>
    </row>
    <row r="282" spans="1:5">
      <c r="A282" s="38"/>
      <c r="B282" s="38"/>
      <c r="C282" s="39"/>
      <c r="D282" s="39"/>
      <c r="E282" s="39"/>
    </row>
    <row r="283" spans="1:5">
      <c r="A283" s="25"/>
      <c r="B283" s="25"/>
      <c r="C283" s="39"/>
      <c r="D283" s="39"/>
      <c r="E283" s="39"/>
    </row>
    <row r="284" spans="1:5">
      <c r="A284" s="38"/>
      <c r="B284" s="40"/>
      <c r="C284" s="39"/>
      <c r="D284" s="39"/>
      <c r="E284" s="39"/>
    </row>
    <row r="285" spans="1:5">
      <c r="A285" s="25"/>
      <c r="B285" s="25"/>
      <c r="C285" s="39"/>
      <c r="D285" s="39"/>
      <c r="E285" s="39"/>
    </row>
    <row r="286" spans="1:5">
      <c r="A286" s="5"/>
      <c r="B286" s="5"/>
      <c r="C286" s="39"/>
      <c r="D286" s="39"/>
      <c r="E286" s="39"/>
    </row>
    <row r="287" spans="1:5">
      <c r="A287" s="25"/>
      <c r="B287" s="25"/>
      <c r="C287" s="39"/>
      <c r="D287" s="39"/>
      <c r="E287" s="39"/>
    </row>
    <row r="288" spans="1:5">
      <c r="A288" s="38"/>
      <c r="B288" s="38"/>
      <c r="C288" s="39"/>
      <c r="D288" s="39"/>
      <c r="E288" s="39"/>
    </row>
    <row r="289" spans="1:5">
      <c r="A289" s="38"/>
      <c r="B289" s="38"/>
      <c r="C289" s="39"/>
      <c r="D289" s="39"/>
      <c r="E289" s="39"/>
    </row>
    <row r="290" spans="1:5">
      <c r="A290" s="38"/>
      <c r="B290" s="38"/>
      <c r="C290" s="39"/>
      <c r="D290" s="39"/>
      <c r="E290" s="39"/>
    </row>
    <row r="291" spans="1:5">
      <c r="A291" s="38"/>
      <c r="B291" s="5"/>
      <c r="C291" s="39"/>
      <c r="D291" s="39"/>
      <c r="E291" s="39"/>
    </row>
    <row r="292" spans="1:5">
      <c r="A292" s="25"/>
      <c r="B292" s="25"/>
      <c r="C292" s="39"/>
      <c r="D292" s="39"/>
      <c r="E292" s="39"/>
    </row>
    <row r="293" spans="1:5">
      <c r="A293" s="25"/>
      <c r="B293" s="25"/>
      <c r="C293" s="39"/>
      <c r="D293" s="39"/>
      <c r="E293" s="39"/>
    </row>
    <row r="294" spans="1:5">
      <c r="A294" s="38"/>
      <c r="B294" s="25"/>
      <c r="C294" s="39"/>
      <c r="D294" s="39"/>
      <c r="E294" s="39"/>
    </row>
    <row r="295" spans="1:5">
      <c r="A295" s="38"/>
      <c r="B295" s="25"/>
      <c r="C295" s="39"/>
      <c r="D295" s="39"/>
      <c r="E295" s="39"/>
    </row>
    <row r="296" spans="1:5">
      <c r="A296" s="38"/>
      <c r="B296" s="25"/>
      <c r="C296" s="39"/>
      <c r="D296" s="39"/>
      <c r="E296" s="39"/>
    </row>
    <row r="297" spans="1:5">
      <c r="A297" s="38"/>
      <c r="B297" s="25"/>
      <c r="C297" s="39"/>
      <c r="D297" s="39"/>
      <c r="E297" s="39"/>
    </row>
    <row r="298" spans="1:5">
      <c r="A298" s="38"/>
      <c r="B298" s="25"/>
      <c r="C298" s="39"/>
      <c r="D298" s="39"/>
      <c r="E298" s="39"/>
    </row>
    <row r="299" spans="1:5">
      <c r="A299" s="2"/>
      <c r="B299" s="40"/>
      <c r="C299" s="39"/>
      <c r="D299" s="39"/>
      <c r="E299" s="39"/>
    </row>
    <row r="300" spans="1:5">
      <c r="A300" s="25"/>
      <c r="B300" s="25"/>
      <c r="C300" s="39"/>
      <c r="D300" s="39"/>
      <c r="E300" s="39"/>
    </row>
    <row r="301" spans="1:5">
      <c r="A301" s="5"/>
      <c r="B301" s="5"/>
      <c r="C301" s="39"/>
      <c r="D301" s="39"/>
      <c r="E301" s="39"/>
    </row>
    <row r="302" spans="1:5">
      <c r="A302" s="25"/>
      <c r="B302" s="37"/>
      <c r="C302" s="39"/>
      <c r="D302" s="39"/>
      <c r="E302" s="39"/>
    </row>
    <row r="303" spans="1:5">
      <c r="A303" s="25"/>
      <c r="B303" s="37"/>
      <c r="C303" s="39"/>
      <c r="D303" s="39"/>
      <c r="E303" s="39"/>
    </row>
    <row r="304" spans="1:5">
      <c r="A304" s="25"/>
      <c r="B304" s="37"/>
      <c r="C304" s="39"/>
      <c r="D304" s="39"/>
      <c r="E304" s="39"/>
    </row>
    <row r="305" spans="1:5">
      <c r="A305" s="5"/>
      <c r="B305" s="5"/>
      <c r="C305" s="5"/>
      <c r="D305" s="5"/>
      <c r="E305" s="5"/>
    </row>
    <row r="306" spans="1:5">
      <c r="A306" s="5"/>
      <c r="B306" s="5"/>
      <c r="C306" s="5"/>
      <c r="D306" s="5"/>
      <c r="E306" s="5"/>
    </row>
    <row r="307" spans="1:5" ht="18.75">
      <c r="A307" s="36"/>
      <c r="B307" s="36"/>
      <c r="C307" s="5"/>
      <c r="D307" s="5"/>
      <c r="E307" s="5"/>
    </row>
    <row r="308" spans="1:5">
      <c r="A308" s="25"/>
      <c r="B308" s="25"/>
      <c r="C308" s="5"/>
      <c r="D308" s="5"/>
      <c r="E308" s="5"/>
    </row>
    <row r="309" spans="1:5">
      <c r="A309" s="25"/>
      <c r="B309" s="37"/>
      <c r="C309" s="5"/>
      <c r="D309" s="5"/>
      <c r="E309" s="5"/>
    </row>
    <row r="310" spans="1:5">
      <c r="A310" s="5"/>
      <c r="B310" s="5"/>
      <c r="C310" s="5"/>
      <c r="D310" s="5"/>
      <c r="E310" s="5"/>
    </row>
    <row r="311" spans="1:5">
      <c r="A311" s="2"/>
      <c r="B311" s="7"/>
      <c r="C311" s="7"/>
      <c r="D311" s="7"/>
      <c r="E311" s="7"/>
    </row>
    <row r="312" spans="1:5">
      <c r="A312" s="25"/>
      <c r="B312" s="25"/>
      <c r="C312" s="25"/>
      <c r="D312" s="5"/>
      <c r="E312" s="5"/>
    </row>
    <row r="313" spans="1:5">
      <c r="A313" s="38"/>
      <c r="B313" s="25"/>
      <c r="C313" s="25"/>
      <c r="D313" s="51"/>
      <c r="E313" s="51"/>
    </row>
    <row r="314" spans="1:5">
      <c r="A314" s="38"/>
      <c r="B314" s="25"/>
      <c r="C314" s="25"/>
      <c r="D314" s="51"/>
      <c r="E314" s="51"/>
    </row>
    <row r="315" spans="1:5">
      <c r="A315" s="38"/>
      <c r="B315" s="38"/>
      <c r="C315" s="38"/>
      <c r="D315" s="51"/>
      <c r="E315" s="51"/>
    </row>
    <row r="316" spans="1:5">
      <c r="A316" s="38"/>
      <c r="B316" s="38"/>
      <c r="C316" s="38"/>
      <c r="D316" s="51"/>
      <c r="E316" s="51"/>
    </row>
    <row r="317" spans="1:5">
      <c r="A317" s="38"/>
      <c r="B317" s="2"/>
      <c r="C317" s="2"/>
      <c r="D317" s="51"/>
      <c r="E317" s="51"/>
    </row>
    <row r="318" spans="1:5">
      <c r="A318" s="38"/>
      <c r="B318" s="2"/>
      <c r="C318" s="2"/>
      <c r="D318" s="51"/>
      <c r="E318" s="51"/>
    </row>
    <row r="319" spans="1:5">
      <c r="A319" s="25"/>
      <c r="B319" s="25"/>
      <c r="C319" s="25"/>
      <c r="D319" s="51"/>
      <c r="E319" s="51"/>
    </row>
    <row r="320" spans="1:5">
      <c r="A320" s="38"/>
      <c r="B320" s="25"/>
      <c r="C320" s="25"/>
      <c r="D320" s="51"/>
      <c r="E320" s="51"/>
    </row>
    <row r="321" spans="1:5">
      <c r="A321" s="38"/>
      <c r="B321" s="25"/>
      <c r="C321" s="25"/>
      <c r="D321" s="51"/>
      <c r="E321" s="51"/>
    </row>
    <row r="322" spans="1:5">
      <c r="A322" s="38"/>
      <c r="B322" s="25"/>
      <c r="C322" s="25"/>
      <c r="D322" s="51"/>
      <c r="E322" s="51"/>
    </row>
    <row r="323" spans="1:5">
      <c r="A323" s="38"/>
      <c r="B323" s="25"/>
      <c r="C323" s="25"/>
      <c r="D323" s="51"/>
      <c r="E323" s="51"/>
    </row>
    <row r="324" spans="1:5">
      <c r="A324" s="38"/>
      <c r="B324" s="25"/>
      <c r="C324" s="25"/>
      <c r="D324" s="51"/>
      <c r="E324" s="51"/>
    </row>
    <row r="325" spans="1:5">
      <c r="A325" s="38"/>
      <c r="B325" s="25"/>
      <c r="C325" s="25"/>
      <c r="D325" s="51"/>
      <c r="E325" s="51"/>
    </row>
    <row r="326" spans="1:5">
      <c r="A326" s="38"/>
      <c r="B326" s="25"/>
      <c r="C326" s="25"/>
      <c r="D326" s="51"/>
      <c r="E326" s="51"/>
    </row>
    <row r="327" spans="1:5">
      <c r="A327" s="38"/>
      <c r="B327" s="25"/>
      <c r="C327" s="25"/>
      <c r="D327" s="51"/>
      <c r="E327" s="51"/>
    </row>
    <row r="328" spans="1:5">
      <c r="A328" s="38"/>
      <c r="B328" s="25"/>
      <c r="C328" s="25"/>
      <c r="D328" s="51"/>
      <c r="E328" s="51"/>
    </row>
    <row r="329" spans="1:5">
      <c r="A329" s="38"/>
      <c r="B329" s="25"/>
      <c r="C329" s="25"/>
      <c r="D329" s="51"/>
      <c r="E329" s="51"/>
    </row>
    <row r="330" spans="1:5">
      <c r="A330" s="38"/>
      <c r="B330" s="38"/>
      <c r="C330" s="38"/>
      <c r="D330" s="51"/>
      <c r="E330" s="51"/>
    </row>
    <row r="331" spans="1:5">
      <c r="A331" s="38"/>
      <c r="B331" s="38"/>
      <c r="C331" s="38"/>
      <c r="D331" s="51"/>
      <c r="E331" s="51"/>
    </row>
    <row r="332" spans="1:5">
      <c r="A332" s="25"/>
      <c r="B332" s="25"/>
      <c r="C332" s="25"/>
      <c r="D332" s="51"/>
      <c r="E332" s="51"/>
    </row>
    <row r="333" spans="1:5">
      <c r="A333" s="5"/>
      <c r="B333" s="25"/>
      <c r="C333" s="25"/>
      <c r="D333" s="51"/>
      <c r="E333" s="51"/>
    </row>
    <row r="334" spans="1:5">
      <c r="A334" s="38"/>
      <c r="B334" s="38"/>
      <c r="C334" s="38"/>
      <c r="D334" s="51"/>
      <c r="E334" s="51"/>
    </row>
    <row r="335" spans="1:5">
      <c r="A335" s="25"/>
      <c r="B335" s="25"/>
      <c r="C335" s="25"/>
      <c r="D335" s="51"/>
      <c r="E335" s="51"/>
    </row>
    <row r="336" spans="1:5">
      <c r="A336" s="38"/>
      <c r="B336" s="40"/>
      <c r="C336" s="40"/>
      <c r="D336" s="51"/>
      <c r="E336" s="51"/>
    </row>
    <row r="337" spans="1:5">
      <c r="A337" s="25"/>
      <c r="B337" s="25"/>
      <c r="C337" s="25"/>
      <c r="D337" s="51"/>
      <c r="E337" s="51"/>
    </row>
    <row r="338" spans="1:5">
      <c r="A338" s="25"/>
      <c r="B338" s="25"/>
      <c r="C338" s="25"/>
      <c r="D338" s="51"/>
      <c r="E338" s="51"/>
    </row>
    <row r="339" spans="1:5">
      <c r="A339" s="25"/>
      <c r="B339" s="25"/>
      <c r="C339" s="25"/>
      <c r="D339" s="51"/>
      <c r="E339" s="51"/>
    </row>
    <row r="340" spans="1:5">
      <c r="A340" s="25"/>
      <c r="B340" s="37"/>
      <c r="C340" s="37"/>
      <c r="D340" s="51"/>
      <c r="E340" s="51"/>
    </row>
    <row r="341" spans="1:5">
      <c r="A341" s="25"/>
      <c r="B341" s="37"/>
      <c r="C341" s="37"/>
      <c r="D341" s="51"/>
      <c r="E341" s="51"/>
    </row>
    <row r="342" spans="1:5">
      <c r="A342" s="25"/>
      <c r="B342" s="37"/>
      <c r="C342" s="37"/>
      <c r="D342" s="51"/>
      <c r="E342" s="51"/>
    </row>
    <row r="343" spans="1:5">
      <c r="A343" s="25"/>
      <c r="B343" s="37"/>
      <c r="C343" s="37"/>
      <c r="D343" s="51"/>
      <c r="E343" s="51"/>
    </row>
    <row r="344" spans="1:5">
      <c r="A344" s="25"/>
      <c r="B344" s="37"/>
      <c r="C344" s="37"/>
      <c r="D344" s="51"/>
      <c r="E344" s="51"/>
    </row>
    <row r="345" spans="1:5">
      <c r="A345" s="5"/>
      <c r="B345" s="37"/>
      <c r="C345" s="37"/>
      <c r="D345" s="51"/>
      <c r="E345" s="51"/>
    </row>
    <row r="346" spans="1:5">
      <c r="A346" s="5"/>
      <c r="B346" s="51"/>
      <c r="C346" s="37"/>
      <c r="D346" s="51"/>
      <c r="E346" s="51"/>
    </row>
    <row r="347" spans="1:5">
      <c r="A347" s="5"/>
      <c r="B347" s="37"/>
      <c r="C347" s="37"/>
      <c r="D347" s="51"/>
      <c r="E347" s="51"/>
    </row>
    <row r="348" spans="1:5">
      <c r="A348" s="5"/>
      <c r="B348" s="37"/>
      <c r="C348" s="37"/>
      <c r="D348" s="51"/>
      <c r="E348" s="51"/>
    </row>
    <row r="349" spans="1:5">
      <c r="A349" s="5"/>
      <c r="B349" s="37"/>
      <c r="C349" s="37"/>
      <c r="D349" s="51"/>
      <c r="E349" s="51"/>
    </row>
    <row r="350" spans="1:5">
      <c r="A350" s="5"/>
      <c r="B350" s="37"/>
      <c r="C350" s="37"/>
      <c r="D350" s="51"/>
      <c r="E350" s="51"/>
    </row>
    <row r="351" spans="1:5">
      <c r="A351" s="25"/>
      <c r="B351" s="37"/>
      <c r="C351" s="37"/>
      <c r="D351" s="51"/>
      <c r="E351" s="51"/>
    </row>
    <row r="352" spans="1:5">
      <c r="A352" s="5"/>
      <c r="B352" s="37"/>
      <c r="C352" s="37"/>
      <c r="D352" s="51"/>
      <c r="E352" s="51"/>
    </row>
    <row r="353" spans="1:5">
      <c r="A353" s="5"/>
      <c r="B353" s="37"/>
      <c r="C353" s="37"/>
      <c r="D353" s="51"/>
      <c r="E353" s="51"/>
    </row>
    <row r="354" spans="1:5">
      <c r="A354" s="25"/>
      <c r="B354" s="37"/>
      <c r="C354" s="37"/>
      <c r="D354" s="51"/>
      <c r="E354" s="51"/>
    </row>
    <row r="355" spans="1:5">
      <c r="A355" s="25"/>
      <c r="B355" s="37"/>
      <c r="C355" s="37"/>
      <c r="D355" s="51"/>
      <c r="E355" s="51"/>
    </row>
    <row r="356" spans="1:5">
      <c r="A356" s="5"/>
      <c r="B356" s="37"/>
      <c r="C356" s="37"/>
      <c r="D356" s="51"/>
      <c r="E356" s="51"/>
    </row>
    <row r="357" spans="1:5">
      <c r="A357" s="5"/>
      <c r="B357" s="37"/>
      <c r="C357" s="37"/>
      <c r="D357" s="51"/>
      <c r="E357" s="51"/>
    </row>
    <row r="358" spans="1:5">
      <c r="A358" s="5"/>
      <c r="B358" s="37"/>
      <c r="C358" s="37"/>
      <c r="D358" s="51"/>
      <c r="E358" s="51"/>
    </row>
    <row r="359" spans="1:5">
      <c r="A359" s="5"/>
      <c r="B359" s="37"/>
      <c r="C359" s="37"/>
      <c r="D359" s="51"/>
      <c r="E359" s="51"/>
    </row>
    <row r="360" spans="1:5">
      <c r="A360" s="5"/>
      <c r="B360" s="37"/>
      <c r="C360" s="37"/>
      <c r="D360" s="51"/>
      <c r="E360" s="51"/>
    </row>
    <row r="361" spans="1:5">
      <c r="A361" s="5"/>
      <c r="B361" s="37"/>
      <c r="C361" s="37"/>
      <c r="D361" s="51"/>
      <c r="E361" s="51"/>
    </row>
    <row r="362" spans="1:5">
      <c r="A362" s="5"/>
      <c r="B362" s="37"/>
      <c r="C362" s="37"/>
      <c r="D362" s="51"/>
      <c r="E362" s="51"/>
    </row>
    <row r="363" spans="1:5">
      <c r="A363" s="5"/>
      <c r="B363" s="37"/>
      <c r="C363" s="37"/>
      <c r="D363" s="51"/>
      <c r="E363" s="51"/>
    </row>
    <row r="364" spans="1:5">
      <c r="A364" s="25"/>
      <c r="B364" s="37"/>
      <c r="C364" s="37"/>
      <c r="D364" s="51"/>
      <c r="E364" s="51"/>
    </row>
    <row r="365" spans="1:5">
      <c r="A365" s="25"/>
      <c r="B365" s="37"/>
      <c r="C365" s="37"/>
      <c r="D365" s="51"/>
      <c r="E365" s="51"/>
    </row>
    <row r="366" spans="1:5">
      <c r="A366" s="25"/>
      <c r="B366" s="37"/>
      <c r="C366" s="37"/>
      <c r="D366" s="51"/>
      <c r="E366" s="51"/>
    </row>
    <row r="367" spans="1:5">
      <c r="A367" s="25"/>
      <c r="B367" s="37"/>
      <c r="C367" s="37"/>
      <c r="D367" s="51"/>
      <c r="E367" s="51"/>
    </row>
    <row r="368" spans="1:5">
      <c r="A368" s="25"/>
      <c r="B368" s="37"/>
      <c r="C368" s="37"/>
      <c r="D368" s="52"/>
      <c r="E368" s="52"/>
    </row>
    <row r="369" spans="1:5">
      <c r="A369" s="5"/>
      <c r="B369" s="5"/>
      <c r="C369" s="5"/>
      <c r="D369" s="5"/>
      <c r="E369" s="5"/>
    </row>
    <row r="370" spans="1:5" ht="18.75">
      <c r="A370" s="35"/>
      <c r="B370" s="5"/>
      <c r="C370" s="5"/>
      <c r="D370" s="5"/>
      <c r="E370" s="5"/>
    </row>
    <row r="371" spans="1:5">
      <c r="A371" s="25"/>
      <c r="B371" s="5"/>
      <c r="C371" s="5"/>
      <c r="D371" s="5"/>
      <c r="E371" s="5"/>
    </row>
    <row r="372" spans="1:5">
      <c r="A372" s="5"/>
      <c r="B372" s="5"/>
      <c r="C372" s="5"/>
      <c r="D372" s="5"/>
      <c r="E372" s="5"/>
    </row>
    <row r="373" spans="1:5">
      <c r="A373" s="5"/>
      <c r="B373" s="5"/>
      <c r="C373" s="5"/>
      <c r="D373" s="5"/>
      <c r="E373" s="5"/>
    </row>
    <row r="374" spans="1:5">
      <c r="A374" s="2"/>
      <c r="B374" s="7"/>
      <c r="C374" s="7"/>
      <c r="D374" s="7"/>
      <c r="E374" s="7"/>
    </row>
    <row r="375" spans="1:5">
      <c r="A375" s="5"/>
      <c r="B375" s="5"/>
      <c r="C375" s="5"/>
      <c r="D375" s="5"/>
      <c r="E375" s="5"/>
    </row>
    <row r="376" spans="1:5">
      <c r="A376" s="25"/>
      <c r="B376" s="5"/>
      <c r="C376" s="5"/>
      <c r="D376" s="5"/>
      <c r="E376" s="5"/>
    </row>
    <row r="377" spans="1:5">
      <c r="A377" s="5"/>
      <c r="B377" s="5"/>
      <c r="C377" s="5"/>
      <c r="D377" s="5"/>
      <c r="E377" s="5"/>
    </row>
    <row r="378" spans="1:5">
      <c r="A378" s="5"/>
      <c r="B378" s="5"/>
      <c r="C378" s="5"/>
      <c r="D378" s="5"/>
      <c r="E378" s="5"/>
    </row>
    <row r="379" spans="1:5">
      <c r="A379" s="5"/>
      <c r="B379" s="5"/>
      <c r="C379" s="5"/>
      <c r="D379" s="5"/>
      <c r="E379" s="5"/>
    </row>
    <row r="380" spans="1:5">
      <c r="A380" s="5"/>
      <c r="B380" s="5"/>
      <c r="C380" s="5"/>
      <c r="D380" s="5"/>
      <c r="E380" s="5"/>
    </row>
    <row r="381" spans="1:5">
      <c r="A381" s="48"/>
      <c r="B381" s="5"/>
      <c r="C381" s="5"/>
      <c r="D381" s="5"/>
      <c r="E381" s="5"/>
    </row>
    <row r="382" spans="1:5">
      <c r="A382" s="48"/>
      <c r="B382" s="5"/>
      <c r="C382" s="5"/>
      <c r="D382" s="5"/>
      <c r="E382" s="5"/>
    </row>
    <row r="383" spans="1:5">
      <c r="A383" s="25"/>
      <c r="B383" s="5"/>
      <c r="C383" s="5"/>
      <c r="D383" s="5"/>
      <c r="E383" s="5"/>
    </row>
    <row r="384" spans="1:5">
      <c r="A384" s="5"/>
      <c r="B384" s="5"/>
      <c r="C384" s="52"/>
      <c r="D384" s="52"/>
      <c r="E384" s="52"/>
    </row>
    <row r="385" spans="1:5">
      <c r="A385" s="5"/>
      <c r="B385" s="5"/>
      <c r="C385" s="5"/>
      <c r="D385" s="5"/>
      <c r="E385" s="5"/>
    </row>
    <row r="386" spans="1:5">
      <c r="A386" s="25"/>
      <c r="B386" s="5"/>
      <c r="C386" s="5"/>
      <c r="D386" s="5"/>
      <c r="E386" s="5"/>
    </row>
    <row r="387" spans="1:5">
      <c r="A387" s="5"/>
      <c r="B387" s="53"/>
      <c r="C387" s="5"/>
      <c r="D387" s="5"/>
      <c r="E387" s="5"/>
    </row>
    <row r="388" spans="1:5">
      <c r="A388" s="25"/>
      <c r="B388" s="5"/>
      <c r="C388" s="5"/>
      <c r="D388" s="5"/>
      <c r="E388" s="5"/>
    </row>
    <row r="389" spans="1:5">
      <c r="A389" s="5"/>
      <c r="B389" s="5"/>
      <c r="C389" s="5"/>
      <c r="D389" s="5"/>
      <c r="E389" s="5"/>
    </row>
    <row r="390" spans="1:5">
      <c r="A390" s="5"/>
      <c r="B390" s="5"/>
      <c r="C390" s="5"/>
      <c r="D390" s="5"/>
      <c r="E390" s="5"/>
    </row>
    <row r="391" spans="1:5" s="56" customFormat="1" ht="18.75">
      <c r="A391" s="54"/>
      <c r="B391" s="55"/>
      <c r="C391" s="55"/>
      <c r="D391" s="55"/>
      <c r="E391" s="55"/>
    </row>
    <row r="392" spans="1:5" s="56" customFormat="1">
      <c r="A392" s="55"/>
      <c r="B392" s="55"/>
      <c r="C392" s="55"/>
      <c r="D392" s="55"/>
      <c r="E392" s="57"/>
    </row>
    <row r="393" spans="1:5" s="56" customFormat="1">
      <c r="A393" s="55"/>
      <c r="B393" s="58"/>
      <c r="C393" s="58"/>
      <c r="D393" s="58"/>
      <c r="E393" s="59"/>
    </row>
    <row r="394" spans="1:5" s="56" customFormat="1">
      <c r="A394" s="55"/>
      <c r="B394" s="41"/>
      <c r="C394" s="41"/>
      <c r="D394" s="41"/>
      <c r="E394" s="41"/>
    </row>
    <row r="395" spans="1:5" s="56" customFormat="1">
      <c r="A395" s="60"/>
      <c r="B395" s="57"/>
      <c r="C395" s="57"/>
      <c r="D395" s="57"/>
      <c r="E395" s="57"/>
    </row>
    <row r="396" spans="1:5" s="56" customFormat="1">
      <c r="A396" s="31"/>
      <c r="B396" s="55"/>
      <c r="C396" s="55"/>
      <c r="D396" s="55"/>
      <c r="E396" s="55"/>
    </row>
    <row r="397" spans="1:5" s="56" customFormat="1">
      <c r="A397" s="30"/>
      <c r="B397" s="55"/>
      <c r="C397" s="61"/>
      <c r="D397" s="61"/>
      <c r="E397" s="61"/>
    </row>
    <row r="398" spans="1:5" s="56" customFormat="1">
      <c r="A398" s="30"/>
      <c r="B398" s="62"/>
      <c r="C398" s="61"/>
      <c r="D398" s="61"/>
      <c r="E398" s="61"/>
    </row>
    <row r="399" spans="1:5" s="56" customFormat="1">
      <c r="A399" s="30"/>
      <c r="B399" s="63"/>
      <c r="C399" s="61"/>
      <c r="D399" s="61"/>
      <c r="E399" s="61"/>
    </row>
    <row r="400" spans="1:5" s="56" customFormat="1">
      <c r="A400" s="29"/>
      <c r="B400" s="60"/>
      <c r="C400" s="61"/>
      <c r="D400" s="61"/>
      <c r="E400" s="61"/>
    </row>
    <row r="401" spans="1:5" s="56" customFormat="1">
      <c r="A401" s="28"/>
      <c r="C401" s="61"/>
      <c r="D401" s="61"/>
      <c r="E401" s="61"/>
    </row>
    <row r="402" spans="1:5" s="56" customFormat="1">
      <c r="A402" s="31"/>
      <c r="B402" s="55"/>
      <c r="C402" s="61"/>
      <c r="D402" s="61"/>
      <c r="E402" s="61"/>
    </row>
    <row r="403" spans="1:5" s="56" customFormat="1">
      <c r="A403" s="64"/>
      <c r="B403" s="65"/>
      <c r="C403" s="61"/>
      <c r="D403" s="61"/>
      <c r="E403" s="61"/>
    </row>
    <row r="404" spans="1:5" s="56" customFormat="1">
      <c r="A404" s="64"/>
      <c r="B404" s="65"/>
      <c r="C404" s="61"/>
      <c r="D404" s="61"/>
      <c r="E404" s="61"/>
    </row>
    <row r="405" spans="1:5" s="56" customFormat="1">
      <c r="A405" s="64"/>
      <c r="B405" s="65"/>
      <c r="C405" s="61"/>
      <c r="D405" s="61"/>
      <c r="E405" s="61"/>
    </row>
    <row r="406" spans="1:5" s="56" customFormat="1">
      <c r="A406" s="64"/>
      <c r="B406" s="65"/>
      <c r="C406" s="61"/>
      <c r="D406" s="61"/>
      <c r="E406" s="61"/>
    </row>
    <row r="407" spans="1:5" s="56" customFormat="1">
      <c r="A407" s="64"/>
      <c r="B407" s="65"/>
      <c r="C407" s="61"/>
      <c r="D407" s="61"/>
      <c r="E407" s="61"/>
    </row>
    <row r="408" spans="1:5" s="56" customFormat="1">
      <c r="A408" s="34"/>
      <c r="B408" s="65"/>
      <c r="C408" s="61"/>
      <c r="D408" s="61"/>
      <c r="E408" s="61"/>
    </row>
    <row r="409" spans="1:5" s="56" customFormat="1">
      <c r="A409" s="64"/>
      <c r="B409" s="65"/>
      <c r="C409" s="61"/>
      <c r="D409" s="61"/>
      <c r="E409" s="61"/>
    </row>
    <row r="410" spans="1:5" s="56" customFormat="1">
      <c r="A410" s="64"/>
      <c r="B410" s="65"/>
      <c r="C410" s="61"/>
      <c r="D410" s="61"/>
      <c r="E410" s="61"/>
    </row>
    <row r="411" spans="1:5" s="56" customFormat="1">
      <c r="A411" s="64"/>
      <c r="B411" s="65"/>
      <c r="C411" s="61"/>
      <c r="D411" s="61"/>
      <c r="E411" s="61"/>
    </row>
    <row r="412" spans="1:5" s="56" customFormat="1">
      <c r="A412" s="64"/>
      <c r="B412" s="65"/>
      <c r="C412" s="61"/>
      <c r="D412" s="61"/>
      <c r="E412" s="61"/>
    </row>
    <row r="413" spans="1:5" s="56" customFormat="1">
      <c r="A413" s="64"/>
      <c r="B413" s="66"/>
      <c r="C413" s="61"/>
      <c r="D413" s="61"/>
      <c r="E413" s="61"/>
    </row>
    <row r="414" spans="1:5" s="56" customFormat="1">
      <c r="A414" s="31"/>
      <c r="B414" s="65"/>
      <c r="C414" s="61"/>
      <c r="D414" s="61"/>
      <c r="E414" s="61"/>
    </row>
    <row r="415" spans="1:5" s="56" customFormat="1">
      <c r="A415" s="31"/>
      <c r="B415" s="65"/>
      <c r="C415" s="61"/>
      <c r="D415" s="61"/>
      <c r="E415" s="61"/>
    </row>
    <row r="416" spans="1:5" s="56" customFormat="1">
      <c r="A416" s="31"/>
      <c r="B416" s="65"/>
      <c r="C416" s="61"/>
      <c r="D416" s="61"/>
      <c r="E416" s="61"/>
    </row>
    <row r="417" spans="1:5" s="56" customFormat="1">
      <c r="A417" s="31"/>
      <c r="B417" s="65"/>
      <c r="C417" s="61"/>
      <c r="D417" s="61"/>
      <c r="E417" s="61"/>
    </row>
    <row r="418" spans="1:5" s="56" customFormat="1">
      <c r="A418" s="30"/>
      <c r="B418" s="65"/>
      <c r="C418" s="61"/>
      <c r="D418" s="61"/>
      <c r="E418" s="61"/>
    </row>
    <row r="419" spans="1:5" s="56" customFormat="1">
      <c r="A419" s="30"/>
      <c r="B419" s="65"/>
      <c r="C419" s="61"/>
      <c r="D419" s="61"/>
      <c r="E419" s="61"/>
    </row>
    <row r="420" spans="1:5" s="56" customFormat="1">
      <c r="A420" s="31"/>
      <c r="B420" s="65"/>
      <c r="C420" s="61"/>
      <c r="D420" s="61"/>
      <c r="E420" s="61"/>
    </row>
    <row r="421" spans="1:5" s="56" customFormat="1">
      <c r="A421" s="33"/>
      <c r="B421" s="65"/>
      <c r="C421" s="67"/>
      <c r="D421" s="67"/>
      <c r="E421" s="67"/>
    </row>
    <row r="422" spans="1:5" s="56" customFormat="1">
      <c r="A422" s="30"/>
      <c r="B422" s="68"/>
      <c r="C422" s="61"/>
      <c r="D422" s="61"/>
      <c r="E422" s="61"/>
    </row>
    <row r="423" spans="1:5" s="56" customFormat="1" ht="13.9" customHeight="1">
      <c r="A423" s="29"/>
      <c r="B423" s="68"/>
      <c r="C423" s="61"/>
      <c r="D423" s="61"/>
      <c r="E423" s="61"/>
    </row>
    <row r="424" spans="1:5" s="71" customFormat="1">
      <c r="A424" s="69"/>
      <c r="B424" s="70"/>
      <c r="C424" s="61"/>
      <c r="D424" s="61"/>
      <c r="E424" s="61"/>
    </row>
    <row r="425" spans="1:5" s="56" customFormat="1">
      <c r="A425" s="29"/>
      <c r="B425" s="62"/>
      <c r="C425" s="61"/>
      <c r="D425" s="61"/>
      <c r="E425" s="61"/>
    </row>
    <row r="426" spans="1:5" s="56" customFormat="1">
      <c r="A426" s="30"/>
      <c r="B426" s="62"/>
      <c r="C426" s="61"/>
      <c r="D426" s="61"/>
      <c r="E426" s="61"/>
    </row>
    <row r="427" spans="1:5" s="56" customFormat="1">
      <c r="A427" s="30"/>
      <c r="B427" s="72"/>
      <c r="C427" s="61"/>
      <c r="D427" s="61"/>
      <c r="E427" s="61"/>
    </row>
    <row r="428" spans="1:5" s="56" customFormat="1">
      <c r="A428" s="30"/>
      <c r="B428" s="72"/>
      <c r="C428" s="61"/>
      <c r="D428" s="61"/>
      <c r="E428" s="61"/>
    </row>
    <row r="429" spans="1:5" s="56" customFormat="1">
      <c r="A429" s="30"/>
      <c r="B429" s="72"/>
      <c r="C429" s="61"/>
      <c r="D429" s="61"/>
      <c r="E429" s="61"/>
    </row>
    <row r="430" spans="1:5" s="56" customFormat="1">
      <c r="A430" s="31"/>
      <c r="C430" s="61"/>
      <c r="D430" s="61"/>
      <c r="E430" s="61"/>
    </row>
    <row r="431" spans="1:5" s="71" customFormat="1">
      <c r="A431" s="73"/>
      <c r="B431" s="74"/>
      <c r="C431" s="61"/>
      <c r="D431" s="61"/>
      <c r="E431" s="61"/>
    </row>
    <row r="432" spans="1:5" s="56" customFormat="1">
      <c r="A432" s="30"/>
      <c r="B432" s="55"/>
      <c r="C432" s="61"/>
      <c r="D432" s="61"/>
      <c r="E432" s="61"/>
    </row>
    <row r="433" spans="1:5" s="56" customFormat="1">
      <c r="A433" s="33"/>
      <c r="B433" s="55"/>
      <c r="C433" s="61"/>
      <c r="D433" s="61"/>
      <c r="E433" s="61"/>
    </row>
    <row r="434" spans="1:5" s="56" customFormat="1">
      <c r="A434" s="33"/>
      <c r="B434" s="55"/>
      <c r="C434" s="61"/>
      <c r="D434" s="61"/>
      <c r="E434" s="61"/>
    </row>
    <row r="435" spans="1:5" s="56" customFormat="1">
      <c r="A435" s="33"/>
      <c r="B435" s="55"/>
      <c r="C435" s="61"/>
      <c r="D435" s="61"/>
      <c r="E435" s="61"/>
    </row>
    <row r="436" spans="1:5" s="56" customFormat="1">
      <c r="A436" s="30"/>
      <c r="B436" s="55"/>
      <c r="C436" s="61"/>
      <c r="D436" s="61"/>
      <c r="E436" s="61"/>
    </row>
    <row r="437" spans="1:5" s="71" customFormat="1">
      <c r="A437" s="69"/>
      <c r="B437" s="74"/>
      <c r="C437" s="61"/>
      <c r="D437" s="61"/>
      <c r="E437" s="61"/>
    </row>
    <row r="438" spans="1:5" s="56" customFormat="1">
      <c r="A438" s="30"/>
      <c r="B438" s="75"/>
      <c r="C438" s="61"/>
      <c r="D438" s="61"/>
      <c r="E438" s="61"/>
    </row>
    <row r="439" spans="1:5" s="56" customFormat="1">
      <c r="A439" s="33"/>
      <c r="B439" s="75"/>
      <c r="C439" s="61"/>
      <c r="D439" s="61"/>
      <c r="E439" s="61"/>
    </row>
    <row r="440" spans="1:5" s="56" customFormat="1">
      <c r="A440" s="29"/>
      <c r="B440" s="68"/>
      <c r="C440" s="61"/>
      <c r="D440" s="61"/>
      <c r="E440" s="61"/>
    </row>
    <row r="441" spans="1:5" s="71" customFormat="1">
      <c r="A441" s="73"/>
      <c r="B441" s="74"/>
      <c r="C441" s="61"/>
      <c r="D441" s="61"/>
      <c r="E441" s="61"/>
    </row>
    <row r="442" spans="1:5" s="56" customFormat="1">
      <c r="A442" s="31"/>
      <c r="B442" s="55"/>
      <c r="C442" s="61"/>
      <c r="D442" s="61"/>
      <c r="E442" s="61"/>
    </row>
    <row r="443" spans="1:5" s="71" customFormat="1">
      <c r="A443" s="73"/>
      <c r="B443" s="74"/>
      <c r="C443" s="61"/>
      <c r="D443" s="61"/>
      <c r="E443" s="61"/>
    </row>
    <row r="444" spans="1:5" s="56" customFormat="1">
      <c r="A444" s="31"/>
      <c r="B444" s="68"/>
      <c r="C444" s="61"/>
      <c r="D444" s="61"/>
      <c r="E444" s="61"/>
    </row>
    <row r="445" spans="1:5" s="56" customFormat="1">
      <c r="A445" s="31"/>
      <c r="B445" s="68"/>
      <c r="C445" s="61"/>
      <c r="D445" s="61"/>
      <c r="E445" s="61"/>
    </row>
    <row r="446" spans="1:5" s="56" customFormat="1">
      <c r="A446" s="31"/>
      <c r="B446" s="68"/>
      <c r="C446" s="61"/>
      <c r="D446" s="61"/>
      <c r="E446" s="61"/>
    </row>
    <row r="447" spans="1:5">
      <c r="A447" s="5"/>
      <c r="B447" s="5"/>
      <c r="C447" s="5"/>
      <c r="D447" s="5"/>
      <c r="E447" s="5"/>
    </row>
    <row r="448" spans="1:5">
      <c r="A448" s="5"/>
      <c r="B448" s="5"/>
      <c r="C448" s="5"/>
      <c r="D448" s="5"/>
      <c r="E448" s="5"/>
    </row>
    <row r="449" spans="1:5">
      <c r="A449" s="5"/>
      <c r="B449" s="5"/>
      <c r="C449" s="5"/>
      <c r="D449" s="5"/>
      <c r="E449" s="5"/>
    </row>
    <row r="450" spans="1:5" ht="18.75">
      <c r="A450" s="36"/>
      <c r="B450" s="5"/>
      <c r="C450" s="5"/>
      <c r="D450" s="5"/>
      <c r="E450" s="5"/>
    </row>
    <row r="451" spans="1:5">
      <c r="A451" s="25"/>
      <c r="B451" s="5"/>
      <c r="C451" s="5"/>
      <c r="D451" s="5"/>
      <c r="E451" s="5"/>
    </row>
    <row r="452" spans="1:5">
      <c r="A452" s="76"/>
      <c r="B452" s="5"/>
      <c r="C452" s="5"/>
      <c r="D452" s="46"/>
      <c r="E452" s="46"/>
    </row>
    <row r="453" spans="1:5">
      <c r="A453" s="5"/>
      <c r="B453" s="5"/>
      <c r="C453" s="5"/>
      <c r="D453" s="5"/>
      <c r="E453" s="5"/>
    </row>
    <row r="454" spans="1:5">
      <c r="A454" s="2"/>
      <c r="B454" s="2"/>
      <c r="C454" s="7"/>
      <c r="D454" s="7"/>
      <c r="E454" s="7"/>
    </row>
    <row r="455" spans="1:5">
      <c r="A455" s="25"/>
      <c r="B455" s="5"/>
      <c r="C455" s="5"/>
      <c r="D455" s="5"/>
      <c r="E455" s="5"/>
    </row>
    <row r="456" spans="1:5">
      <c r="A456" s="38"/>
      <c r="B456" s="5"/>
      <c r="C456" s="5"/>
      <c r="D456" s="39"/>
      <c r="E456" s="39"/>
    </row>
    <row r="457" spans="1:5">
      <c r="A457" s="38"/>
      <c r="B457" s="5"/>
      <c r="C457" s="5"/>
      <c r="D457" s="39"/>
      <c r="E457" s="39"/>
    </row>
    <row r="458" spans="1:5">
      <c r="A458" s="77"/>
      <c r="B458" s="5"/>
      <c r="C458" s="5"/>
      <c r="D458" s="39"/>
      <c r="E458" s="39"/>
    </row>
    <row r="459" spans="1:5">
      <c r="A459" s="38"/>
      <c r="B459" s="5"/>
      <c r="C459" s="5"/>
      <c r="D459" s="39"/>
      <c r="E459" s="39"/>
    </row>
    <row r="460" spans="1:5">
      <c r="A460" s="5"/>
      <c r="B460" s="5"/>
      <c r="C460" s="5"/>
      <c r="D460" s="39"/>
      <c r="E460" s="39"/>
    </row>
    <row r="461" spans="1:5">
      <c r="A461" s="25"/>
      <c r="B461" s="5"/>
      <c r="C461" s="5"/>
      <c r="D461" s="39"/>
      <c r="E461" s="39"/>
    </row>
    <row r="462" spans="1:5">
      <c r="A462" s="38"/>
      <c r="B462" s="5"/>
      <c r="C462" s="5"/>
      <c r="D462" s="39"/>
      <c r="E462" s="39"/>
    </row>
    <row r="463" spans="1:5">
      <c r="A463" s="38"/>
      <c r="B463" s="5"/>
      <c r="C463" s="5"/>
      <c r="D463" s="39"/>
      <c r="E463" s="39"/>
    </row>
    <row r="464" spans="1:5">
      <c r="A464" s="38"/>
      <c r="B464" s="5"/>
      <c r="C464" s="5"/>
      <c r="D464" s="39"/>
      <c r="E464" s="39"/>
    </row>
    <row r="465" spans="1:5">
      <c r="A465" s="38"/>
      <c r="B465" s="5"/>
      <c r="C465" s="5"/>
      <c r="D465" s="39"/>
      <c r="E465" s="39"/>
    </row>
    <row r="466" spans="1:5">
      <c r="A466" s="38"/>
      <c r="B466" s="5"/>
      <c r="C466" s="5"/>
      <c r="D466" s="39"/>
      <c r="E466" s="39"/>
    </row>
    <row r="467" spans="1:5">
      <c r="A467" s="38"/>
      <c r="B467" s="5"/>
      <c r="C467" s="5"/>
      <c r="D467" s="39"/>
      <c r="E467" s="39"/>
    </row>
    <row r="468" spans="1:5">
      <c r="A468" s="38"/>
      <c r="B468" s="5"/>
      <c r="C468" s="5"/>
      <c r="D468" s="39"/>
      <c r="E468" s="39"/>
    </row>
    <row r="469" spans="1:5">
      <c r="A469" s="38"/>
      <c r="B469" s="5"/>
      <c r="C469" s="5"/>
      <c r="D469" s="39"/>
      <c r="E469" s="39"/>
    </row>
    <row r="470" spans="1:5">
      <c r="A470" s="38"/>
      <c r="B470" s="5"/>
      <c r="C470" s="5"/>
      <c r="D470" s="39"/>
      <c r="E470" s="39"/>
    </row>
    <row r="471" spans="1:5">
      <c r="A471" s="38"/>
      <c r="B471" s="5"/>
      <c r="C471" s="5"/>
      <c r="D471" s="39"/>
      <c r="E471" s="39"/>
    </row>
    <row r="472" spans="1:5">
      <c r="A472" s="5"/>
      <c r="B472" s="5"/>
      <c r="C472" s="5"/>
      <c r="D472" s="39"/>
      <c r="E472" s="39"/>
    </row>
    <row r="473" spans="1:5">
      <c r="A473" s="5"/>
      <c r="B473" s="5"/>
      <c r="C473" s="5"/>
      <c r="D473" s="39"/>
      <c r="E473" s="39"/>
    </row>
    <row r="474" spans="1:5">
      <c r="A474" s="5"/>
      <c r="B474" s="5"/>
      <c r="C474" s="5"/>
      <c r="D474" s="39"/>
      <c r="E474" s="39"/>
    </row>
    <row r="475" spans="1:5">
      <c r="A475" s="38"/>
      <c r="B475" s="5"/>
      <c r="C475" s="5"/>
      <c r="D475" s="39"/>
      <c r="E475" s="39"/>
    </row>
    <row r="476" spans="1:5">
      <c r="A476" s="5"/>
      <c r="B476" s="5"/>
      <c r="C476" s="5"/>
      <c r="D476" s="39"/>
      <c r="E476" s="39"/>
    </row>
    <row r="477" spans="1:5">
      <c r="A477" s="5"/>
      <c r="B477" s="5"/>
      <c r="C477" s="5"/>
      <c r="D477" s="39"/>
      <c r="E477" s="39"/>
    </row>
    <row r="478" spans="1:5">
      <c r="A478" s="25"/>
      <c r="B478" s="5"/>
      <c r="C478" s="5"/>
      <c r="D478" s="39"/>
      <c r="E478" s="39"/>
    </row>
    <row r="479" spans="1:5">
      <c r="A479" s="38"/>
      <c r="B479" s="5"/>
      <c r="C479" s="5"/>
      <c r="D479" s="39"/>
      <c r="E479" s="39"/>
    </row>
    <row r="480" spans="1:5">
      <c r="A480" s="25"/>
      <c r="B480" s="5"/>
      <c r="C480" s="5"/>
      <c r="D480" s="39"/>
      <c r="E480" s="39"/>
    </row>
    <row r="481" spans="1:5">
      <c r="A481" s="25"/>
      <c r="B481" s="5"/>
      <c r="C481" s="5"/>
      <c r="D481" s="39"/>
      <c r="E481" s="39"/>
    </row>
    <row r="482" spans="1:5">
      <c r="A482" s="25"/>
      <c r="B482" s="5"/>
      <c r="C482" s="5"/>
      <c r="D482" s="39"/>
      <c r="E482" s="39"/>
    </row>
    <row r="483" spans="1:5">
      <c r="A483" s="5"/>
      <c r="B483" s="5"/>
      <c r="C483" s="5"/>
      <c r="D483" s="39"/>
      <c r="E483" s="39"/>
    </row>
    <row r="484" spans="1:5">
      <c r="A484" s="5"/>
      <c r="B484" s="5"/>
      <c r="C484" s="5"/>
      <c r="D484" s="39"/>
      <c r="E484" s="39"/>
    </row>
    <row r="485" spans="1:5">
      <c r="A485" s="25"/>
      <c r="B485" s="5"/>
      <c r="C485" s="5"/>
      <c r="D485" s="39"/>
      <c r="E485" s="39"/>
    </row>
    <row r="486" spans="1:5">
      <c r="A486" s="25"/>
      <c r="B486" s="5"/>
      <c r="C486" s="5"/>
      <c r="D486" s="39"/>
      <c r="E486" s="39"/>
    </row>
    <row r="487" spans="1:5">
      <c r="A487" s="25"/>
      <c r="B487" s="5"/>
      <c r="C487" s="5"/>
      <c r="D487" s="39"/>
      <c r="E487" s="39"/>
    </row>
    <row r="488" spans="1:5">
      <c r="A488" s="25"/>
      <c r="B488" s="5"/>
      <c r="C488" s="5"/>
      <c r="D488" s="39"/>
      <c r="E488" s="39"/>
    </row>
    <row r="489" spans="1:5">
      <c r="A489" s="5"/>
      <c r="B489" s="5"/>
      <c r="C489" s="5"/>
      <c r="D489" s="5"/>
      <c r="E489" s="5"/>
    </row>
    <row r="490" spans="1:5">
      <c r="A490" s="5"/>
      <c r="B490" s="5"/>
      <c r="C490" s="5"/>
      <c r="D490" s="5"/>
      <c r="E490" s="5"/>
    </row>
    <row r="491" spans="1:5">
      <c r="A491" s="5"/>
      <c r="B491" s="5"/>
      <c r="C491" s="5"/>
      <c r="D491" s="5"/>
      <c r="E491" s="5"/>
    </row>
    <row r="492" spans="1:5">
      <c r="A492" s="5"/>
      <c r="B492" s="5"/>
      <c r="C492" s="5"/>
      <c r="D492" s="5"/>
      <c r="E492" s="5"/>
    </row>
    <row r="493" spans="1:5">
      <c r="A493" s="5"/>
      <c r="B493" s="5"/>
      <c r="C493" s="5"/>
      <c r="D493" s="5"/>
      <c r="E493" s="5"/>
    </row>
    <row r="494" spans="1:5">
      <c r="A494" s="5"/>
      <c r="B494" s="5"/>
      <c r="C494" s="5"/>
      <c r="D494" s="5"/>
      <c r="E494" s="5"/>
    </row>
    <row r="495" spans="1:5">
      <c r="A495" s="5"/>
      <c r="B495" s="5"/>
      <c r="C495" s="5"/>
      <c r="D495" s="5"/>
      <c r="E495" s="5"/>
    </row>
    <row r="496" spans="1:5">
      <c r="A496" s="5"/>
      <c r="B496" s="5"/>
      <c r="C496" s="5"/>
      <c r="D496" s="5"/>
      <c r="E496" s="5"/>
    </row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  <row r="685" s="5" customFormat="1"/>
    <row r="686" s="5" customFormat="1"/>
    <row r="687" s="5" customFormat="1"/>
    <row r="688" s="5" customFormat="1"/>
    <row r="689" s="5" customFormat="1"/>
    <row r="690" s="5" customFormat="1"/>
    <row r="691" s="5" customFormat="1"/>
    <row r="692" s="5" customFormat="1"/>
    <row r="693" s="5" customFormat="1"/>
    <row r="694" s="5" customFormat="1"/>
    <row r="695" s="5" customFormat="1"/>
    <row r="696" s="5" customFormat="1"/>
    <row r="697" s="5" customFormat="1"/>
    <row r="698" s="5" customFormat="1"/>
    <row r="699" s="5" customFormat="1"/>
    <row r="700" s="5" customFormat="1"/>
    <row r="701" s="5" customFormat="1"/>
    <row r="702" s="5" customFormat="1"/>
  </sheetData>
  <pageMargins left="0.65" right="0.35" top="0.75" bottom="0.5" header="0.25" footer="0.25"/>
  <pageSetup scale="72" orientation="landscape" r:id="rId1"/>
  <headerFooter alignWithMargins="0">
    <oddHeader>&amp;L&amp;12GENCO&amp;RCONFIDENTIAL</oddHeader>
    <oddFooter>&amp;L&amp;T, &amp;D&amp;C&amp;F&amp;RPage &amp;P</oddFooter>
  </headerFooter>
  <rowBreaks count="9" manualBreakCount="9">
    <brk id="205" max="65535" man="1"/>
    <brk id="296" max="65535" man="1"/>
    <brk id="347" max="65535" man="1"/>
    <brk id="400" max="65535" man="1"/>
    <brk id="455" max="65535" man="1"/>
    <brk id="476" max="65535" man="1"/>
    <brk id="526" max="65535" man="1"/>
    <brk id="589" max="65535" man="1"/>
    <brk id="610" max="65535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2:AH702"/>
  <sheetViews>
    <sheetView zoomScale="75" zoomScaleNormal="75" workbookViewId="0"/>
  </sheetViews>
  <sheetFormatPr defaultRowHeight="12.75"/>
  <cols>
    <col min="1" max="1" width="61.140625" style="4" customWidth="1"/>
    <col min="2" max="5" width="15.7109375" style="4" customWidth="1"/>
    <col min="6" max="37" width="15.7109375" style="5" customWidth="1"/>
    <col min="38" max="38" width="15.85546875" style="5" customWidth="1"/>
    <col min="39" max="16384" width="9.140625" style="5"/>
  </cols>
  <sheetData>
    <row r="2" spans="1:34" ht="20.25">
      <c r="A2" s="172" t="s">
        <v>152</v>
      </c>
      <c r="C2" s="79"/>
      <c r="D2" s="79"/>
      <c r="E2" s="79"/>
    </row>
    <row r="3" spans="1:34">
      <c r="A3" s="1"/>
    </row>
    <row r="4" spans="1:34" ht="13.5" thickBot="1">
      <c r="A4" s="129" t="s">
        <v>18</v>
      </c>
      <c r="B4" s="152">
        <v>36526</v>
      </c>
      <c r="C4" s="152">
        <v>36891</v>
      </c>
      <c r="D4" s="152">
        <v>37256</v>
      </c>
      <c r="E4" s="152">
        <v>37621</v>
      </c>
      <c r="G4" s="350" t="s">
        <v>123</v>
      </c>
    </row>
    <row r="5" spans="1:34">
      <c r="A5" s="2"/>
      <c r="B5" s="7"/>
      <c r="C5" s="7"/>
      <c r="D5" s="7"/>
      <c r="E5" s="7"/>
    </row>
    <row r="6" spans="1:34">
      <c r="A6" s="2" t="s">
        <v>71</v>
      </c>
      <c r="B6" s="7"/>
      <c r="C6" s="186">
        <f>'Spark-Spread'!B92</f>
        <v>5.553000123332029</v>
      </c>
      <c r="D6" s="186">
        <f>'Spark-Spread'!C92</f>
        <v>6.1253995328074042</v>
      </c>
      <c r="E6" s="186">
        <f>'Spark-Spread'!D92</f>
        <v>4.612371293277346</v>
      </c>
    </row>
    <row r="7" spans="1:34">
      <c r="A7" s="2"/>
      <c r="B7" s="7"/>
      <c r="C7" s="7"/>
      <c r="D7" s="7"/>
      <c r="E7" s="7"/>
    </row>
    <row r="8" spans="1:34" s="10" customFormat="1">
      <c r="A8" s="2" t="s">
        <v>35</v>
      </c>
      <c r="C8" s="26">
        <f>'Spark-Spread'!B70</f>
        <v>23229.269953542313</v>
      </c>
      <c r="D8" s="26">
        <f>'Spark-Spread'!C70</f>
        <v>35379.333741679315</v>
      </c>
      <c r="E8" s="26">
        <f>'Spark-Spread'!D70</f>
        <v>24843.905479159093</v>
      </c>
    </row>
    <row r="9" spans="1:34" s="10" customFormat="1">
      <c r="A9" s="2"/>
    </row>
    <row r="10" spans="1:34" s="10" customFormat="1">
      <c r="A10" s="2" t="s">
        <v>36</v>
      </c>
      <c r="C10" s="185">
        <f>'Spark-Spread'!B81</f>
        <v>23405.895519844504</v>
      </c>
      <c r="D10" s="185">
        <f>'Spark-Spread'!C81</f>
        <v>38084.671595230036</v>
      </c>
      <c r="E10" s="185">
        <f>'Spark-Spread'!D81</f>
        <v>28677.418515951897</v>
      </c>
    </row>
    <row r="11" spans="1:34">
      <c r="A11" s="2"/>
      <c r="B11" s="24"/>
      <c r="C11" s="24"/>
      <c r="D11" s="24"/>
      <c r="E11" s="24"/>
    </row>
    <row r="12" spans="1:34">
      <c r="A12" s="1" t="s">
        <v>19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</row>
    <row r="13" spans="1:34">
      <c r="A13" s="11" t="s">
        <v>143</v>
      </c>
      <c r="B13" s="10"/>
      <c r="C13" s="24">
        <f>Assumptions!H35</f>
        <v>1471.68</v>
      </c>
      <c r="D13" s="24">
        <v>0</v>
      </c>
      <c r="E13" s="24">
        <v>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</row>
    <row r="14" spans="1:34">
      <c r="A14" s="38" t="s">
        <v>144</v>
      </c>
      <c r="B14" s="10"/>
      <c r="C14" s="24">
        <f>Assumptions!H36</f>
        <v>1448.5405714285714</v>
      </c>
      <c r="D14" s="24">
        <f>C14*(1+Assumptions!$B$33)</f>
        <v>1491.9967885714286</v>
      </c>
      <c r="E14" s="24">
        <f>D14*(1+Assumptions!$B$33)</f>
        <v>1536.7566922285714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</row>
    <row r="15" spans="1:34">
      <c r="A15" s="38" t="s">
        <v>145</v>
      </c>
      <c r="B15" s="10"/>
      <c r="C15" s="24">
        <f>Assumptions!H37</f>
        <v>528</v>
      </c>
      <c r="D15" s="24">
        <f>C15*(1+Assumptions!$B$33)</f>
        <v>543.84</v>
      </c>
      <c r="E15" s="24">
        <f>D15*(1+Assumptions!$B$33)</f>
        <v>560.15520000000004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</row>
    <row r="16" spans="1:34">
      <c r="A16" s="11" t="s">
        <v>146</v>
      </c>
      <c r="B16" s="10"/>
      <c r="C16" s="24">
        <f>Assumptions!H38</f>
        <v>1028.5714285714284</v>
      </c>
      <c r="D16" s="24">
        <f>C16*(1+Assumptions!$B$33)</f>
        <v>1059.4285714285713</v>
      </c>
      <c r="E16" s="24">
        <f>D16*(1+Assumptions!$B$33)</f>
        <v>1091.2114285714285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</row>
    <row r="17" spans="1:34">
      <c r="A17" s="11" t="s">
        <v>147</v>
      </c>
      <c r="B17" s="10"/>
      <c r="C17" s="24">
        <f>Assumptions!H39</f>
        <v>342.85714285714289</v>
      </c>
      <c r="D17" s="24">
        <f>C17*(1+Assumptions!$B$33)</f>
        <v>353.14285714285717</v>
      </c>
      <c r="E17" s="24">
        <f>D17*(1+Assumptions!$B$33)</f>
        <v>363.73714285714289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</row>
    <row r="18" spans="1:34">
      <c r="A18" s="11" t="s">
        <v>148</v>
      </c>
      <c r="B18" s="10"/>
      <c r="C18" s="24">
        <f>Assumptions!H40</f>
        <v>400.64714285714285</v>
      </c>
      <c r="D18" s="24">
        <f>C18*(1+Assumptions!$B$33)</f>
        <v>412.66655714285713</v>
      </c>
      <c r="E18" s="24">
        <f>D18*(1+Assumptions!$B$33)</f>
        <v>425.04655385714284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spans="1:34">
      <c r="A19" s="11" t="s">
        <v>149</v>
      </c>
      <c r="B19" s="10"/>
      <c r="C19" s="24">
        <f>Assumptions!H41</f>
        <v>572.05714285714282</v>
      </c>
      <c r="D19" s="24">
        <f>C19</f>
        <v>572.05714285714282</v>
      </c>
      <c r="E19" s="24">
        <f>D19</f>
        <v>572.05714285714282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</row>
    <row r="20" spans="1:34">
      <c r="A20" s="285" t="s">
        <v>150</v>
      </c>
      <c r="B20" s="209"/>
      <c r="C20" s="209">
        <f>SUM(C13:C19)</f>
        <v>5792.3534285714286</v>
      </c>
      <c r="D20" s="209">
        <f>SUM(D13:D19)</f>
        <v>4433.1319171428577</v>
      </c>
      <c r="E20" s="209">
        <f>SUM(E13:E19)</f>
        <v>4548.964160371429</v>
      </c>
      <c r="F20" s="10"/>
      <c r="G20" s="351">
        <f>'00 Acct Sumry'!E52/1000/7*12</f>
        <v>5792.3534285714286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</row>
    <row r="21" spans="1:34" s="27" customFormat="1">
      <c r="A21" s="3"/>
      <c r="B21" s="80"/>
      <c r="C21" s="80"/>
      <c r="D21" s="81"/>
      <c r="E21" s="81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</row>
    <row r="22" spans="1:34" s="25" customFormat="1">
      <c r="A22" s="1" t="s">
        <v>20</v>
      </c>
      <c r="B22" s="82"/>
      <c r="C22" s="82">
        <f>C10-C20</f>
        <v>17613.542091273077</v>
      </c>
      <c r="D22" s="82">
        <f>D10-D20</f>
        <v>33651.539678087182</v>
      </c>
      <c r="E22" s="82">
        <f>E10-E20</f>
        <v>24128.454355580467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</row>
    <row r="23" spans="1:34">
      <c r="A23" s="168"/>
      <c r="B23" s="169"/>
      <c r="C23" s="169"/>
      <c r="D23" s="169"/>
      <c r="E23" s="169"/>
    </row>
    <row r="24" spans="1:34">
      <c r="A24" s="28"/>
      <c r="B24" s="26"/>
      <c r="C24" s="26"/>
      <c r="D24" s="26"/>
      <c r="E24" s="26"/>
    </row>
    <row r="25" spans="1:34" s="10" customFormat="1">
      <c r="A25" s="10" t="s">
        <v>48</v>
      </c>
      <c r="C25" s="26">
        <v>0</v>
      </c>
      <c r="D25" s="26">
        <v>0</v>
      </c>
      <c r="E25" s="26">
        <f>Summary!$B$28*Assumptions!$H$9</f>
        <v>201594.15331062174</v>
      </c>
    </row>
    <row r="26" spans="1:34" s="10" customFormat="1">
      <c r="C26" s="26"/>
      <c r="D26" s="26"/>
      <c r="E26" s="26"/>
    </row>
    <row r="27" spans="1:34" s="10" customFormat="1">
      <c r="A27" s="176" t="s">
        <v>49</v>
      </c>
      <c r="C27" s="175"/>
      <c r="D27" s="175"/>
      <c r="E27" s="175"/>
    </row>
    <row r="28" spans="1:34" s="10" customFormat="1">
      <c r="A28" s="10" t="s">
        <v>37</v>
      </c>
      <c r="B28" s="12">
        <v>0</v>
      </c>
      <c r="C28" s="174">
        <f>C22</f>
        <v>17613.542091273077</v>
      </c>
      <c r="D28" s="174">
        <f>D22</f>
        <v>33651.539678087182</v>
      </c>
      <c r="E28" s="174">
        <f>E22</f>
        <v>24128.454355580467</v>
      </c>
    </row>
    <row r="29" spans="1:34">
      <c r="A29" s="10"/>
      <c r="B29" s="10"/>
      <c r="C29" s="175"/>
      <c r="D29" s="175"/>
      <c r="E29" s="175"/>
    </row>
    <row r="30" spans="1:34">
      <c r="A30" s="10" t="s">
        <v>38</v>
      </c>
      <c r="B30" s="177">
        <f>Summary!$F$25</f>
        <v>0.144985</v>
      </c>
      <c r="C30" s="5"/>
      <c r="D30" s="5"/>
      <c r="E30" s="5"/>
    </row>
    <row r="31" spans="1:34" ht="13.5" thickBot="1">
      <c r="A31" s="10"/>
      <c r="B31" s="10"/>
      <c r="C31" s="175"/>
      <c r="D31" s="175"/>
      <c r="E31" s="175"/>
    </row>
    <row r="32" spans="1:34" ht="16.5" thickBot="1">
      <c r="A32" s="178" t="s">
        <v>39</v>
      </c>
      <c r="B32" s="179">
        <f>XNPV(B30,B28:E28,B$4:E$4)</f>
        <v>57126.222162075988</v>
      </c>
      <c r="C32" s="175"/>
      <c r="D32" s="175"/>
      <c r="E32" s="175"/>
    </row>
    <row r="33" spans="1:5">
      <c r="A33" s="10"/>
      <c r="B33" s="10"/>
      <c r="C33" s="175"/>
      <c r="D33" s="175"/>
      <c r="E33" s="175"/>
    </row>
    <row r="34" spans="1:5">
      <c r="A34" s="10"/>
      <c r="B34" s="180"/>
      <c r="C34" s="175"/>
      <c r="D34" s="175"/>
      <c r="E34" s="175"/>
    </row>
    <row r="35" spans="1:5">
      <c r="A35" s="176" t="s">
        <v>50</v>
      </c>
      <c r="B35" s="180"/>
      <c r="C35" s="175"/>
      <c r="D35" s="175"/>
      <c r="E35" s="175"/>
    </row>
    <row r="36" spans="1:5">
      <c r="A36" s="10" t="s">
        <v>37</v>
      </c>
      <c r="B36" s="12">
        <v>0</v>
      </c>
      <c r="C36" s="174">
        <f>C28+C25</f>
        <v>17613.542091273077</v>
      </c>
      <c r="D36" s="174">
        <f>D28+D25</f>
        <v>33651.539678087182</v>
      </c>
      <c r="E36" s="174">
        <f>E28+E25</f>
        <v>225722.60766620221</v>
      </c>
    </row>
    <row r="37" spans="1:5">
      <c r="A37" s="10"/>
      <c r="B37" s="10"/>
      <c r="C37" s="175"/>
      <c r="D37" s="175"/>
      <c r="E37" s="175"/>
    </row>
    <row r="38" spans="1:5">
      <c r="A38" s="10" t="s">
        <v>38</v>
      </c>
      <c r="B38" s="177">
        <f>Summary!$F$25</f>
        <v>0.144985</v>
      </c>
      <c r="C38" s="5"/>
      <c r="D38" s="5"/>
      <c r="E38" s="5"/>
    </row>
    <row r="39" spans="1:5" ht="13.5" thickBot="1">
      <c r="A39" s="10"/>
      <c r="B39" s="10"/>
      <c r="C39" s="175"/>
      <c r="D39" s="175"/>
      <c r="E39" s="175"/>
    </row>
    <row r="40" spans="1:5" ht="16.5" thickBot="1">
      <c r="A40" s="178" t="s">
        <v>39</v>
      </c>
      <c r="B40" s="179">
        <f>XNPV(B38,B36:E36,B$4:E$4)</f>
        <v>191427.00397312493</v>
      </c>
      <c r="C40" s="175"/>
      <c r="D40" s="175"/>
      <c r="E40" s="175"/>
    </row>
    <row r="41" spans="1:5">
      <c r="A41" s="10"/>
      <c r="B41" s="10"/>
      <c r="C41" s="45"/>
      <c r="D41" s="5"/>
      <c r="E41" s="5"/>
    </row>
    <row r="42" spans="1:5">
      <c r="A42" s="10"/>
      <c r="B42" s="10"/>
      <c r="C42" s="5"/>
      <c r="D42" s="5"/>
      <c r="E42" s="5"/>
    </row>
    <row r="43" spans="1:5">
      <c r="A43" s="30"/>
      <c r="B43" s="5"/>
      <c r="C43" s="26"/>
      <c r="D43" s="26"/>
      <c r="E43" s="26"/>
    </row>
    <row r="44" spans="1:5">
      <c r="A44" s="30"/>
      <c r="B44" s="5"/>
      <c r="C44" s="26"/>
      <c r="D44" s="26"/>
      <c r="E44" s="26"/>
    </row>
    <row r="45" spans="1:5">
      <c r="A45" s="30"/>
      <c r="B45" s="5"/>
      <c r="C45" s="26"/>
      <c r="D45" s="26"/>
      <c r="E45" s="26"/>
    </row>
    <row r="46" spans="1:5">
      <c r="A46" s="30"/>
      <c r="B46" s="5"/>
      <c r="C46" s="26"/>
      <c r="D46" s="26"/>
      <c r="E46" s="26"/>
    </row>
    <row r="47" spans="1:5">
      <c r="A47" s="30"/>
      <c r="B47" s="5"/>
      <c r="C47" s="26"/>
      <c r="D47" s="26"/>
      <c r="E47" s="26"/>
    </row>
    <row r="48" spans="1:5">
      <c r="A48" s="30"/>
      <c r="B48" s="5"/>
      <c r="C48" s="26"/>
      <c r="D48" s="26"/>
      <c r="E48" s="26"/>
    </row>
    <row r="49" spans="1:5">
      <c r="A49" s="30"/>
      <c r="B49" s="5"/>
      <c r="C49" s="26"/>
      <c r="D49" s="26"/>
      <c r="E49" s="26"/>
    </row>
    <row r="50" spans="1:5">
      <c r="A50" s="31"/>
      <c r="B50" s="5"/>
      <c r="C50" s="26"/>
      <c r="D50" s="26"/>
      <c r="E50" s="26"/>
    </row>
    <row r="51" spans="1:5">
      <c r="A51" s="32"/>
      <c r="B51" s="5"/>
      <c r="C51" s="26"/>
      <c r="D51" s="26"/>
      <c r="E51" s="26"/>
    </row>
    <row r="52" spans="1:5">
      <c r="A52" s="30"/>
      <c r="B52" s="5"/>
      <c r="C52" s="26"/>
      <c r="D52" s="26"/>
      <c r="E52" s="26"/>
    </row>
    <row r="53" spans="1:5">
      <c r="A53" s="30"/>
      <c r="B53" s="5"/>
      <c r="C53" s="26"/>
      <c r="D53" s="26"/>
      <c r="E53" s="26"/>
    </row>
    <row r="54" spans="1:5">
      <c r="A54" s="33"/>
      <c r="B54" s="5"/>
      <c r="C54" s="26"/>
      <c r="D54" s="26"/>
      <c r="E54" s="26"/>
    </row>
    <row r="55" spans="1:5">
      <c r="A55" s="33"/>
      <c r="B55" s="5"/>
      <c r="C55" s="26"/>
      <c r="D55" s="26"/>
      <c r="E55" s="26"/>
    </row>
    <row r="56" spans="1:5">
      <c r="A56" s="30"/>
      <c r="B56" s="5"/>
      <c r="C56" s="26"/>
      <c r="D56" s="26"/>
      <c r="E56" s="26"/>
    </row>
    <row r="57" spans="1:5">
      <c r="A57" s="33"/>
      <c r="B57" s="5"/>
      <c r="C57" s="26"/>
      <c r="D57" s="26"/>
      <c r="E57" s="26"/>
    </row>
    <row r="58" spans="1:5">
      <c r="A58" s="30"/>
      <c r="B58" s="5"/>
      <c r="C58" s="26"/>
      <c r="D58" s="26"/>
      <c r="E58" s="26"/>
    </row>
    <row r="59" spans="1:5">
      <c r="A59" s="30"/>
      <c r="B59" s="5"/>
      <c r="C59" s="26"/>
      <c r="D59" s="26"/>
      <c r="E59" s="26"/>
    </row>
    <row r="60" spans="1:5">
      <c r="A60" s="30"/>
      <c r="B60" s="5"/>
      <c r="C60" s="26"/>
      <c r="D60" s="26"/>
      <c r="E60" s="26"/>
    </row>
    <row r="61" spans="1:5">
      <c r="A61" s="33"/>
      <c r="B61" s="5"/>
      <c r="C61" s="26"/>
      <c r="D61" s="26"/>
      <c r="E61" s="26"/>
    </row>
    <row r="62" spans="1:5">
      <c r="A62" s="29"/>
      <c r="B62" s="5"/>
      <c r="C62" s="26"/>
      <c r="D62" s="26"/>
      <c r="E62" s="26"/>
    </row>
    <row r="63" spans="1:5">
      <c r="A63" s="31"/>
      <c r="B63" s="5"/>
      <c r="C63" s="26"/>
      <c r="D63" s="26"/>
      <c r="E63" s="26"/>
    </row>
    <row r="64" spans="1:5">
      <c r="A64" s="31"/>
      <c r="B64" s="5"/>
      <c r="C64" s="26"/>
      <c r="D64" s="26"/>
      <c r="E64" s="26"/>
    </row>
    <row r="65" spans="1:5" ht="15" customHeight="1">
      <c r="A65" s="31"/>
      <c r="B65" s="5"/>
      <c r="C65" s="5"/>
      <c r="D65" s="28"/>
      <c r="E65" s="28"/>
    </row>
    <row r="66" spans="1:5">
      <c r="A66" s="31"/>
      <c r="B66" s="5"/>
      <c r="C66" s="5"/>
      <c r="D66" s="28"/>
      <c r="E66" s="28"/>
    </row>
    <row r="67" spans="1:5" ht="14.25" customHeight="1">
      <c r="A67" s="31"/>
      <c r="B67" s="5"/>
      <c r="C67" s="5"/>
      <c r="D67" s="28"/>
      <c r="E67" s="28"/>
    </row>
    <row r="68" spans="1:5">
      <c r="A68" s="31"/>
      <c r="B68" s="5"/>
      <c r="C68" s="5"/>
      <c r="D68" s="28"/>
      <c r="E68" s="28"/>
    </row>
    <row r="69" spans="1:5">
      <c r="A69" s="31"/>
      <c r="B69" s="5"/>
      <c r="C69" s="5"/>
      <c r="D69" s="28"/>
      <c r="E69" s="28"/>
    </row>
    <row r="70" spans="1:5">
      <c r="A70" s="34"/>
      <c r="B70" s="5"/>
      <c r="C70" s="5"/>
      <c r="D70" s="28"/>
      <c r="E70" s="28"/>
    </row>
    <row r="71" spans="1:5">
      <c r="A71" s="34"/>
      <c r="B71" s="5"/>
      <c r="C71" s="5"/>
      <c r="D71" s="28"/>
      <c r="E71" s="28"/>
    </row>
    <row r="72" spans="1:5">
      <c r="A72" s="34"/>
      <c r="B72" s="5"/>
      <c r="C72" s="5"/>
      <c r="D72" s="28"/>
      <c r="E72" s="28"/>
    </row>
    <row r="73" spans="1:5">
      <c r="A73" s="28"/>
      <c r="B73" s="5"/>
      <c r="C73" s="5"/>
      <c r="D73" s="28"/>
      <c r="E73" s="28"/>
    </row>
    <row r="74" spans="1:5">
      <c r="A74" s="5"/>
      <c r="B74" s="5"/>
      <c r="C74" s="5"/>
      <c r="D74" s="28"/>
      <c r="E74" s="28"/>
    </row>
    <row r="75" spans="1:5">
      <c r="A75" s="5"/>
      <c r="B75" s="5"/>
      <c r="C75" s="5"/>
      <c r="D75" s="28"/>
      <c r="E75" s="28"/>
    </row>
    <row r="76" spans="1:5">
      <c r="A76" s="5"/>
      <c r="B76" s="5"/>
      <c r="C76" s="5"/>
      <c r="D76" s="28"/>
      <c r="E76" s="28"/>
    </row>
    <row r="77" spans="1:5" ht="18.75">
      <c r="A77" s="35"/>
      <c r="B77" s="5"/>
      <c r="C77" s="5"/>
      <c r="D77" s="28"/>
      <c r="E77" s="28"/>
    </row>
    <row r="78" spans="1:5">
      <c r="A78" s="25"/>
      <c r="B78" s="5"/>
      <c r="C78" s="5"/>
      <c r="D78" s="28"/>
      <c r="E78" s="28"/>
    </row>
    <row r="79" spans="1:5">
      <c r="A79" s="25"/>
      <c r="B79" s="5"/>
      <c r="C79" s="5"/>
      <c r="D79" s="28"/>
      <c r="E79" s="28"/>
    </row>
    <row r="80" spans="1:5">
      <c r="A80" s="5"/>
      <c r="B80" s="5"/>
      <c r="C80" s="5"/>
      <c r="D80" s="28"/>
      <c r="E80" s="28"/>
    </row>
    <row r="81" spans="1:5">
      <c r="A81" s="5"/>
      <c r="B81" s="5"/>
      <c r="C81" s="5"/>
      <c r="D81" s="28"/>
      <c r="E81" s="28"/>
    </row>
    <row r="82" spans="1:5">
      <c r="A82" s="2"/>
      <c r="B82" s="2"/>
      <c r="C82" s="7"/>
      <c r="D82" s="7"/>
      <c r="E82" s="7"/>
    </row>
    <row r="83" spans="1:5">
      <c r="A83" s="31"/>
      <c r="B83" s="5"/>
      <c r="C83" s="5"/>
      <c r="D83" s="28"/>
      <c r="E83" s="28"/>
    </row>
    <row r="84" spans="1:5">
      <c r="A84" s="30"/>
      <c r="B84" s="5"/>
      <c r="C84" s="5"/>
      <c r="D84" s="28"/>
      <c r="E84" s="28"/>
    </row>
    <row r="85" spans="1:5">
      <c r="A85" s="30"/>
      <c r="B85" s="5"/>
      <c r="C85" s="5"/>
      <c r="D85" s="28"/>
      <c r="E85" s="28"/>
    </row>
    <row r="86" spans="1:5">
      <c r="A86" s="29"/>
      <c r="B86" s="5"/>
      <c r="C86" s="5"/>
      <c r="D86" s="28"/>
      <c r="E86" s="28"/>
    </row>
    <row r="87" spans="1:5">
      <c r="A87" s="28"/>
      <c r="B87" s="5"/>
      <c r="C87" s="5"/>
      <c r="D87" s="28"/>
      <c r="E87" s="28"/>
    </row>
    <row r="88" spans="1:5">
      <c r="A88" s="31"/>
      <c r="B88" s="5"/>
      <c r="C88" s="5"/>
      <c r="D88" s="28"/>
      <c r="E88" s="28"/>
    </row>
    <row r="89" spans="1:5">
      <c r="A89" s="30"/>
      <c r="B89" s="5"/>
      <c r="C89" s="5"/>
      <c r="D89" s="28"/>
      <c r="E89" s="28"/>
    </row>
    <row r="90" spans="1:5">
      <c r="A90" s="30"/>
      <c r="B90" s="5"/>
      <c r="C90" s="5"/>
      <c r="D90" s="28"/>
      <c r="E90" s="28"/>
    </row>
    <row r="91" spans="1:5">
      <c r="A91" s="30"/>
      <c r="B91" s="5"/>
      <c r="C91" s="26"/>
      <c r="D91" s="28"/>
      <c r="E91" s="28"/>
    </row>
    <row r="92" spans="1:5">
      <c r="A92" s="30"/>
      <c r="B92" s="5"/>
      <c r="C92" s="5"/>
      <c r="D92" s="28"/>
      <c r="E92" s="28"/>
    </row>
    <row r="93" spans="1:5">
      <c r="A93" s="28"/>
      <c r="B93" s="5"/>
      <c r="C93" s="5"/>
      <c r="D93" s="28"/>
      <c r="E93" s="28"/>
    </row>
    <row r="94" spans="1:5">
      <c r="A94" s="31"/>
      <c r="B94" s="5"/>
      <c r="C94" s="5"/>
      <c r="D94" s="28"/>
      <c r="E94" s="28"/>
    </row>
    <row r="95" spans="1:5">
      <c r="A95" s="28"/>
      <c r="B95" s="5"/>
      <c r="C95" s="5"/>
      <c r="D95" s="28"/>
      <c r="E95" s="28"/>
    </row>
    <row r="96" spans="1:5">
      <c r="A96" s="31"/>
      <c r="B96" s="5"/>
      <c r="C96" s="5"/>
      <c r="D96" s="28"/>
      <c r="E96" s="28"/>
    </row>
    <row r="97" spans="1:5">
      <c r="A97" s="30"/>
      <c r="B97" s="5"/>
      <c r="C97" s="5"/>
      <c r="D97" s="28"/>
      <c r="E97" s="28"/>
    </row>
    <row r="98" spans="1:5">
      <c r="A98" s="31"/>
      <c r="B98" s="5"/>
      <c r="C98" s="5"/>
      <c r="D98" s="28"/>
      <c r="E98" s="28"/>
    </row>
    <row r="99" spans="1:5">
      <c r="A99" s="33"/>
      <c r="B99" s="5"/>
      <c r="C99" s="5"/>
      <c r="D99" s="28"/>
      <c r="E99" s="28"/>
    </row>
    <row r="100" spans="1:5">
      <c r="A100" s="30"/>
      <c r="B100" s="5"/>
      <c r="C100" s="5"/>
      <c r="D100" s="28"/>
      <c r="E100" s="28"/>
    </row>
    <row r="101" spans="1:5">
      <c r="A101" s="29"/>
      <c r="B101" s="5"/>
      <c r="C101" s="5"/>
      <c r="D101" s="28"/>
      <c r="E101" s="28"/>
    </row>
    <row r="102" spans="1:5">
      <c r="A102" s="30"/>
      <c r="B102" s="5"/>
      <c r="C102" s="5"/>
      <c r="D102" s="28"/>
      <c r="E102" s="28"/>
    </row>
    <row r="103" spans="1:5">
      <c r="A103" s="29"/>
      <c r="B103" s="5"/>
      <c r="C103" s="5"/>
      <c r="D103" s="28"/>
      <c r="E103" s="28"/>
    </row>
    <row r="104" spans="1:5">
      <c r="A104" s="30"/>
      <c r="B104" s="5"/>
      <c r="C104" s="5"/>
      <c r="D104" s="28"/>
      <c r="E104" s="28"/>
    </row>
    <row r="105" spans="1:5">
      <c r="A105" s="30"/>
      <c r="B105" s="5"/>
      <c r="C105" s="5"/>
      <c r="D105" s="28"/>
      <c r="E105" s="28"/>
    </row>
    <row r="106" spans="1:5">
      <c r="A106" s="30"/>
      <c r="B106" s="5"/>
      <c r="C106" s="5"/>
      <c r="D106" s="28"/>
      <c r="E106" s="28"/>
    </row>
    <row r="107" spans="1:5">
      <c r="A107" s="30"/>
      <c r="B107" s="5"/>
      <c r="C107" s="5"/>
      <c r="D107" s="28"/>
      <c r="E107" s="28"/>
    </row>
    <row r="108" spans="1:5">
      <c r="A108" s="30"/>
      <c r="B108" s="5"/>
      <c r="C108" s="5"/>
      <c r="D108" s="28"/>
      <c r="E108" s="28"/>
    </row>
    <row r="109" spans="1:5">
      <c r="A109" s="30"/>
      <c r="B109" s="5"/>
      <c r="C109" s="5"/>
      <c r="D109" s="28"/>
      <c r="E109" s="28"/>
    </row>
    <row r="110" spans="1:5">
      <c r="A110" s="31"/>
      <c r="B110" s="5"/>
      <c r="C110" s="5"/>
      <c r="D110" s="28"/>
      <c r="E110" s="28"/>
    </row>
    <row r="111" spans="1:5">
      <c r="A111" s="32"/>
      <c r="B111" s="5"/>
      <c r="C111" s="5"/>
      <c r="D111" s="28"/>
      <c r="E111" s="28"/>
    </row>
    <row r="112" spans="1:5">
      <c r="A112" s="30"/>
      <c r="B112" s="5"/>
      <c r="C112" s="5"/>
      <c r="D112" s="28"/>
      <c r="E112" s="28"/>
    </row>
    <row r="113" spans="1:5">
      <c r="A113" s="33"/>
      <c r="B113" s="5"/>
      <c r="C113" s="5"/>
      <c r="D113" s="28"/>
      <c r="E113" s="28"/>
    </row>
    <row r="114" spans="1:5">
      <c r="A114" s="33"/>
      <c r="B114" s="5"/>
      <c r="C114" s="5"/>
      <c r="D114" s="28"/>
      <c r="E114" s="28"/>
    </row>
    <row r="115" spans="1:5">
      <c r="A115" s="30"/>
      <c r="B115" s="5"/>
      <c r="C115" s="5"/>
      <c r="D115" s="28"/>
      <c r="E115" s="28"/>
    </row>
    <row r="116" spans="1:5">
      <c r="A116" s="30"/>
      <c r="B116" s="5"/>
      <c r="C116" s="5"/>
      <c r="D116" s="28"/>
      <c r="E116" s="28"/>
    </row>
    <row r="117" spans="1:5">
      <c r="A117" s="29"/>
      <c r="B117" s="5"/>
      <c r="C117" s="5"/>
      <c r="D117" s="28"/>
      <c r="E117" s="28"/>
    </row>
    <row r="118" spans="1:5">
      <c r="A118" s="31"/>
      <c r="B118" s="5"/>
      <c r="C118" s="5"/>
      <c r="D118" s="28"/>
      <c r="E118" s="28"/>
    </row>
    <row r="119" spans="1:5">
      <c r="A119" s="31"/>
      <c r="B119" s="5"/>
      <c r="C119" s="5"/>
      <c r="D119" s="28"/>
      <c r="E119" s="28"/>
    </row>
    <row r="120" spans="1:5">
      <c r="A120" s="31"/>
      <c r="B120" s="5"/>
      <c r="C120" s="5"/>
      <c r="D120" s="28"/>
      <c r="E120" s="28"/>
    </row>
    <row r="121" spans="1:5">
      <c r="A121" s="31"/>
      <c r="B121" s="5"/>
      <c r="C121" s="5"/>
      <c r="D121" s="28"/>
      <c r="E121" s="28"/>
    </row>
    <row r="122" spans="1:5">
      <c r="A122" s="31"/>
      <c r="B122" s="5"/>
      <c r="C122" s="5"/>
      <c r="D122" s="28"/>
      <c r="E122" s="28"/>
    </row>
    <row r="123" spans="1:5">
      <c r="A123" s="31"/>
      <c r="B123" s="5"/>
      <c r="C123" s="5"/>
      <c r="D123" s="28"/>
      <c r="E123" s="28"/>
    </row>
    <row r="124" spans="1:5">
      <c r="A124" s="31"/>
      <c r="B124" s="5"/>
      <c r="C124" s="5"/>
      <c r="D124" s="28"/>
      <c r="E124" s="28"/>
    </row>
    <row r="125" spans="1:5">
      <c r="A125" s="5"/>
      <c r="B125" s="5"/>
      <c r="C125" s="5"/>
      <c r="D125" s="28"/>
      <c r="E125" s="28"/>
    </row>
    <row r="126" spans="1:5">
      <c r="A126" s="5"/>
      <c r="B126" s="5"/>
      <c r="C126" s="5"/>
      <c r="D126" s="28"/>
      <c r="E126" s="28"/>
    </row>
    <row r="127" spans="1:5">
      <c r="A127" s="5"/>
      <c r="B127" s="5"/>
      <c r="C127" s="5"/>
      <c r="D127" s="5"/>
      <c r="E127" s="5"/>
    </row>
    <row r="128" spans="1:5" ht="18.75">
      <c r="A128" s="36"/>
      <c r="B128" s="36"/>
      <c r="C128" s="5"/>
      <c r="D128" s="5"/>
      <c r="E128" s="5"/>
    </row>
    <row r="129" spans="1:5">
      <c r="A129" s="25"/>
      <c r="B129" s="25"/>
      <c r="C129" s="5"/>
      <c r="D129" s="5"/>
      <c r="E129" s="5"/>
    </row>
    <row r="130" spans="1:5">
      <c r="A130" s="25"/>
      <c r="B130" s="37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2"/>
      <c r="B132" s="7"/>
      <c r="C132" s="7"/>
      <c r="D132" s="7"/>
      <c r="E132" s="7"/>
    </row>
    <row r="133" spans="1:5">
      <c r="A133" s="25"/>
      <c r="B133" s="25"/>
      <c r="C133" s="25"/>
      <c r="D133" s="5"/>
      <c r="E133" s="5"/>
    </row>
    <row r="134" spans="1:5">
      <c r="A134" s="38"/>
      <c r="B134" s="25"/>
      <c r="C134" s="25"/>
      <c r="D134" s="39"/>
      <c r="E134" s="39"/>
    </row>
    <row r="135" spans="1:5">
      <c r="A135" s="38"/>
      <c r="B135" s="25"/>
      <c r="C135" s="25"/>
      <c r="D135" s="39"/>
      <c r="E135" s="39"/>
    </row>
    <row r="136" spans="1:5">
      <c r="A136" s="38"/>
      <c r="B136" s="38"/>
      <c r="C136" s="38"/>
      <c r="D136" s="39"/>
      <c r="E136" s="39"/>
    </row>
    <row r="137" spans="1:5">
      <c r="A137" s="38"/>
      <c r="B137" s="38"/>
      <c r="C137" s="38"/>
      <c r="D137" s="39"/>
      <c r="E137" s="39"/>
    </row>
    <row r="138" spans="1:5">
      <c r="A138" s="38"/>
      <c r="B138" s="2"/>
      <c r="C138" s="2"/>
      <c r="D138" s="39"/>
      <c r="E138" s="39"/>
    </row>
    <row r="139" spans="1:5">
      <c r="A139" s="5"/>
      <c r="B139" s="5"/>
      <c r="C139" s="5"/>
      <c r="D139" s="39"/>
      <c r="E139" s="39"/>
    </row>
    <row r="140" spans="1:5">
      <c r="A140" s="25"/>
      <c r="B140" s="25"/>
      <c r="C140" s="25"/>
      <c r="D140" s="39"/>
      <c r="E140" s="39"/>
    </row>
    <row r="141" spans="1:5">
      <c r="A141" s="38"/>
      <c r="B141" s="25"/>
      <c r="C141" s="25"/>
      <c r="D141" s="39"/>
      <c r="E141" s="39"/>
    </row>
    <row r="142" spans="1:5">
      <c r="A142" s="38"/>
      <c r="B142" s="25"/>
      <c r="C142" s="25"/>
      <c r="D142" s="39"/>
      <c r="E142" s="39"/>
    </row>
    <row r="143" spans="1:5">
      <c r="A143" s="38"/>
      <c r="B143" s="25"/>
      <c r="C143" s="25"/>
      <c r="D143" s="39"/>
      <c r="E143" s="39"/>
    </row>
    <row r="144" spans="1:5">
      <c r="A144" s="38"/>
      <c r="B144" s="25"/>
      <c r="C144" s="25"/>
      <c r="D144" s="39"/>
      <c r="E144" s="39"/>
    </row>
    <row r="145" spans="1:5">
      <c r="A145" s="38"/>
      <c r="B145" s="25"/>
      <c r="C145" s="25"/>
      <c r="D145" s="39"/>
      <c r="E145" s="39"/>
    </row>
    <row r="146" spans="1:5">
      <c r="A146" s="38"/>
      <c r="B146" s="25"/>
      <c r="C146" s="25"/>
      <c r="D146" s="39"/>
      <c r="E146" s="39"/>
    </row>
    <row r="147" spans="1:5">
      <c r="A147" s="38"/>
      <c r="B147" s="25"/>
      <c r="C147" s="25"/>
      <c r="D147" s="39"/>
      <c r="E147" s="39"/>
    </row>
    <row r="148" spans="1:5">
      <c r="A148" s="38"/>
      <c r="B148" s="25"/>
      <c r="C148" s="25"/>
      <c r="D148" s="39"/>
      <c r="E148" s="39"/>
    </row>
    <row r="149" spans="1:5">
      <c r="A149" s="38"/>
      <c r="B149" s="25"/>
      <c r="C149" s="25"/>
      <c r="D149" s="39"/>
      <c r="E149" s="39"/>
    </row>
    <row r="150" spans="1:5">
      <c r="A150" s="38"/>
      <c r="B150" s="38"/>
      <c r="C150" s="38"/>
      <c r="D150" s="39"/>
      <c r="E150" s="39"/>
    </row>
    <row r="151" spans="1:5">
      <c r="A151" s="38"/>
      <c r="B151" s="38"/>
      <c r="C151" s="38"/>
      <c r="D151" s="39"/>
      <c r="E151" s="39"/>
    </row>
    <row r="152" spans="1:5">
      <c r="A152" s="25"/>
      <c r="B152" s="25"/>
      <c r="C152" s="25"/>
      <c r="D152" s="39"/>
      <c r="E152" s="39"/>
    </row>
    <row r="153" spans="1:5">
      <c r="A153" s="38"/>
      <c r="B153" s="38"/>
      <c r="C153" s="38"/>
      <c r="D153" s="39"/>
      <c r="E153" s="39"/>
    </row>
    <row r="154" spans="1:5">
      <c r="A154" s="38"/>
      <c r="B154" s="38"/>
      <c r="C154" s="38"/>
      <c r="D154" s="39"/>
      <c r="E154" s="39"/>
    </row>
    <row r="155" spans="1:5">
      <c r="A155" s="25"/>
      <c r="B155" s="25"/>
      <c r="C155" s="25"/>
      <c r="D155" s="39"/>
      <c r="E155" s="39"/>
    </row>
    <row r="156" spans="1:5">
      <c r="A156" s="25"/>
      <c r="B156" s="25"/>
      <c r="C156" s="25"/>
      <c r="D156" s="39"/>
      <c r="E156" s="39"/>
    </row>
    <row r="157" spans="1:5">
      <c r="A157" s="5"/>
      <c r="B157" s="25"/>
      <c r="C157" s="25"/>
      <c r="D157" s="39"/>
      <c r="E157" s="39"/>
    </row>
    <row r="158" spans="1:5">
      <c r="A158" s="5"/>
      <c r="B158" s="40"/>
      <c r="C158" s="40"/>
      <c r="D158" s="39"/>
      <c r="E158" s="39"/>
    </row>
    <row r="159" spans="1:5">
      <c r="A159" s="25"/>
      <c r="B159" s="40"/>
      <c r="C159" s="40"/>
      <c r="D159" s="39"/>
      <c r="E159" s="39"/>
    </row>
    <row r="160" spans="1:5">
      <c r="A160" s="38"/>
      <c r="B160" s="40"/>
      <c r="C160" s="40"/>
      <c r="D160" s="39"/>
      <c r="E160" s="39"/>
    </row>
    <row r="161" spans="1:5">
      <c r="A161" s="25"/>
      <c r="B161" s="25"/>
      <c r="C161" s="25"/>
      <c r="D161" s="39"/>
      <c r="E161" s="39"/>
    </row>
    <row r="162" spans="1:5">
      <c r="A162" s="5"/>
      <c r="B162" s="5"/>
      <c r="C162" s="5"/>
      <c r="D162" s="39"/>
      <c r="E162" s="39"/>
    </row>
    <row r="163" spans="1:5">
      <c r="A163" s="25"/>
      <c r="B163" s="25"/>
      <c r="C163" s="25"/>
      <c r="D163" s="39"/>
      <c r="E163" s="39"/>
    </row>
    <row r="164" spans="1:5">
      <c r="A164" s="38"/>
      <c r="B164" s="38"/>
      <c r="C164" s="38"/>
      <c r="D164" s="39"/>
      <c r="E164" s="39"/>
    </row>
    <row r="165" spans="1:5">
      <c r="A165" s="38"/>
      <c r="B165" s="38"/>
      <c r="C165" s="38"/>
      <c r="D165" s="39"/>
      <c r="E165" s="39"/>
    </row>
    <row r="166" spans="1:5">
      <c r="A166" s="38"/>
      <c r="B166" s="38"/>
      <c r="C166" s="38"/>
      <c r="D166" s="39"/>
      <c r="E166" s="39"/>
    </row>
    <row r="167" spans="1:5">
      <c r="A167" s="38"/>
      <c r="B167" s="38"/>
      <c r="C167" s="38"/>
      <c r="D167" s="39"/>
      <c r="E167" s="39"/>
    </row>
    <row r="168" spans="1:5">
      <c r="A168" s="38"/>
      <c r="B168" s="38"/>
      <c r="C168" s="38"/>
      <c r="D168" s="39"/>
      <c r="E168" s="39"/>
    </row>
    <row r="169" spans="1:5">
      <c r="A169" s="38"/>
      <c r="B169" s="5"/>
      <c r="C169" s="5"/>
      <c r="D169" s="39"/>
      <c r="E169" s="39"/>
    </row>
    <row r="170" spans="1:5">
      <c r="A170" s="25"/>
      <c r="B170" s="25"/>
      <c r="C170" s="25"/>
      <c r="D170" s="39"/>
      <c r="E170" s="39"/>
    </row>
    <row r="171" spans="1:5">
      <c r="A171" s="25"/>
      <c r="B171" s="25"/>
      <c r="C171" s="25"/>
      <c r="D171" s="39"/>
      <c r="E171" s="39"/>
    </row>
    <row r="172" spans="1:5">
      <c r="A172" s="5"/>
      <c r="B172" s="5"/>
      <c r="C172" s="5"/>
      <c r="D172" s="39"/>
      <c r="E172" s="39"/>
    </row>
    <row r="173" spans="1:5">
      <c r="A173" s="25"/>
      <c r="B173" s="41"/>
      <c r="C173" s="5"/>
      <c r="D173" s="39"/>
      <c r="E173" s="39"/>
    </row>
    <row r="174" spans="1:5">
      <c r="A174" s="25"/>
      <c r="B174" s="37"/>
      <c r="C174" s="37"/>
      <c r="D174" s="39"/>
      <c r="E174" s="39"/>
    </row>
    <row r="175" spans="1:5">
      <c r="A175" s="5"/>
      <c r="B175" s="5"/>
      <c r="C175" s="5"/>
      <c r="D175" s="5"/>
      <c r="E175" s="5"/>
    </row>
    <row r="176" spans="1:5">
      <c r="A176" s="25"/>
      <c r="B176" s="42"/>
      <c r="C176" s="5"/>
      <c r="D176" s="5"/>
      <c r="E176" s="5"/>
    </row>
    <row r="177" spans="1:5">
      <c r="A177" s="25"/>
      <c r="B177" s="5"/>
      <c r="C177" s="5"/>
      <c r="D177" s="5"/>
      <c r="E177" s="5"/>
    </row>
    <row r="178" spans="1:5">
      <c r="A178" s="25"/>
      <c r="B178" s="5"/>
      <c r="C178" s="5"/>
      <c r="D178" s="5"/>
      <c r="E178" s="5"/>
    </row>
    <row r="179" spans="1:5">
      <c r="A179" s="25"/>
      <c r="B179" s="5"/>
      <c r="C179" s="5"/>
      <c r="D179" s="5"/>
      <c r="E179" s="5"/>
    </row>
    <row r="180" spans="1:5">
      <c r="A180" s="5"/>
      <c r="B180" s="5"/>
      <c r="C180" s="5"/>
      <c r="D180" s="5"/>
      <c r="E180" s="5"/>
    </row>
    <row r="181" spans="1:5" ht="18.75">
      <c r="A181" s="35"/>
      <c r="B181" s="5"/>
      <c r="C181" s="5"/>
      <c r="D181" s="5"/>
      <c r="E181" s="5"/>
    </row>
    <row r="182" spans="1:5">
      <c r="A182" s="25"/>
      <c r="B182" s="5"/>
      <c r="C182" s="5"/>
      <c r="D182" s="5"/>
      <c r="E182" s="5"/>
    </row>
    <row r="183" spans="1:5">
      <c r="A183" s="5"/>
      <c r="B183" s="5"/>
      <c r="C183" s="5"/>
      <c r="D183" s="5"/>
      <c r="E183" s="5"/>
    </row>
    <row r="184" spans="1:5">
      <c r="A184" s="5"/>
      <c r="B184" s="5"/>
      <c r="C184" s="5"/>
      <c r="D184" s="5"/>
      <c r="E184" s="5"/>
    </row>
    <row r="185" spans="1:5" s="44" customFormat="1">
      <c r="A185" s="43"/>
    </row>
    <row r="186" spans="1:5">
      <c r="A186" s="25"/>
      <c r="B186" s="5"/>
      <c r="C186" s="5"/>
      <c r="D186" s="5"/>
      <c r="E186" s="5"/>
    </row>
    <row r="187" spans="1:5">
      <c r="A187" s="25"/>
      <c r="B187" s="5"/>
      <c r="C187" s="5"/>
      <c r="D187" s="5"/>
      <c r="E187" s="5"/>
    </row>
    <row r="188" spans="1:5">
      <c r="A188" s="25"/>
      <c r="B188" s="5"/>
      <c r="C188" s="5"/>
      <c r="D188" s="5"/>
      <c r="E188" s="5"/>
    </row>
    <row r="189" spans="1:5">
      <c r="A189" s="5"/>
      <c r="B189" s="46"/>
      <c r="C189" s="46"/>
      <c r="D189" s="5"/>
      <c r="E189" s="5"/>
    </row>
    <row r="190" spans="1:5">
      <c r="A190" s="25"/>
      <c r="B190" s="47"/>
      <c r="C190" s="47"/>
      <c r="D190" s="5"/>
      <c r="E190" s="5"/>
    </row>
    <row r="191" spans="1:5">
      <c r="A191" s="43"/>
      <c r="B191" s="5"/>
      <c r="C191" s="5"/>
      <c r="D191" s="5"/>
      <c r="E191" s="5"/>
    </row>
    <row r="192" spans="1:5">
      <c r="A192" s="48"/>
      <c r="B192" s="5"/>
      <c r="C192" s="5"/>
      <c r="D192" s="5"/>
      <c r="E192" s="5"/>
    </row>
    <row r="193" spans="1:5">
      <c r="A193" s="48"/>
      <c r="B193" s="5"/>
      <c r="C193" s="5"/>
      <c r="D193" s="5"/>
      <c r="E193" s="5"/>
    </row>
    <row r="194" spans="1:5">
      <c r="A194" s="48"/>
      <c r="B194" s="5"/>
      <c r="C194" s="5"/>
      <c r="D194" s="5"/>
      <c r="E194" s="5"/>
    </row>
    <row r="195" spans="1:5">
      <c r="A195" s="48"/>
      <c r="B195" s="5"/>
      <c r="C195" s="5"/>
      <c r="D195" s="5"/>
      <c r="E195" s="5"/>
    </row>
    <row r="196" spans="1:5">
      <c r="A196" s="48"/>
      <c r="B196" s="5"/>
      <c r="C196" s="5"/>
      <c r="D196" s="5"/>
      <c r="E196" s="5"/>
    </row>
    <row r="197" spans="1:5">
      <c r="A197" s="25"/>
      <c r="B197" s="5"/>
      <c r="C197" s="5"/>
      <c r="D197" s="5"/>
      <c r="E197" s="5"/>
    </row>
    <row r="198" spans="1:5">
      <c r="A198" s="48"/>
      <c r="B198" s="13"/>
      <c r="C198" s="13"/>
      <c r="D198" s="5"/>
      <c r="E198" s="5"/>
    </row>
    <row r="199" spans="1:5">
      <c r="A199" s="48"/>
      <c r="B199" s="5"/>
      <c r="C199" s="5"/>
      <c r="D199" s="5"/>
      <c r="E199" s="5"/>
    </row>
    <row r="200" spans="1:5">
      <c r="A200" s="48"/>
      <c r="B200" s="5"/>
      <c r="C200" s="5"/>
      <c r="D200" s="5"/>
      <c r="E200" s="5"/>
    </row>
    <row r="201" spans="1:5">
      <c r="A201" s="48"/>
      <c r="B201" s="5"/>
      <c r="C201" s="5"/>
      <c r="D201" s="5"/>
      <c r="E201" s="5"/>
    </row>
    <row r="202" spans="1:5">
      <c r="A202" s="48"/>
      <c r="B202" s="5"/>
      <c r="C202" s="5"/>
      <c r="D202" s="5"/>
      <c r="E202" s="5"/>
    </row>
    <row r="203" spans="1:5">
      <c r="A203" s="25"/>
      <c r="B203" s="5"/>
      <c r="C203" s="5"/>
      <c r="D203" s="5"/>
      <c r="E203" s="5"/>
    </row>
    <row r="204" spans="1:5">
      <c r="A204" s="5"/>
      <c r="B204" s="5"/>
      <c r="C204" s="5"/>
      <c r="D204" s="5"/>
      <c r="E204" s="5"/>
    </row>
    <row r="205" spans="1:5">
      <c r="A205" s="5"/>
      <c r="B205" s="5"/>
      <c r="C205" s="5"/>
      <c r="D205" s="5"/>
      <c r="E205" s="5"/>
    </row>
    <row r="206" spans="1:5">
      <c r="A206" s="5"/>
      <c r="B206" s="5"/>
      <c r="C206" s="5"/>
      <c r="D206" s="5"/>
      <c r="E206" s="5"/>
    </row>
    <row r="207" spans="1:5">
      <c r="A207" s="5"/>
      <c r="B207" s="5"/>
      <c r="C207" s="5"/>
      <c r="D207" s="49"/>
      <c r="E207" s="49"/>
    </row>
    <row r="208" spans="1:5">
      <c r="A208" s="5"/>
      <c r="B208" s="5"/>
      <c r="C208" s="5"/>
      <c r="D208" s="5"/>
      <c r="E208" s="5"/>
    </row>
    <row r="209" spans="1:5">
      <c r="A209" s="25"/>
      <c r="B209" s="5"/>
      <c r="C209" s="5"/>
      <c r="D209" s="5"/>
      <c r="E209" s="5"/>
    </row>
    <row r="210" spans="1:5">
      <c r="A210" s="5"/>
      <c r="B210" s="5"/>
      <c r="C210" s="5"/>
      <c r="D210" s="5"/>
      <c r="E210" s="5"/>
    </row>
    <row r="211" spans="1:5">
      <c r="A211" s="48"/>
      <c r="B211" s="5"/>
      <c r="C211" s="5"/>
      <c r="D211" s="5"/>
      <c r="E211" s="5"/>
    </row>
    <row r="212" spans="1:5">
      <c r="A212" s="48"/>
      <c r="B212" s="5"/>
      <c r="C212" s="5"/>
      <c r="D212" s="5"/>
      <c r="E212" s="5"/>
    </row>
    <row r="213" spans="1:5">
      <c r="A213" s="48"/>
      <c r="B213" s="5"/>
      <c r="C213" s="5"/>
      <c r="D213" s="49"/>
      <c r="E213" s="49"/>
    </row>
    <row r="214" spans="1:5">
      <c r="A214" s="5"/>
      <c r="B214" s="5"/>
      <c r="C214" s="5"/>
      <c r="D214" s="5"/>
      <c r="E214" s="5"/>
    </row>
    <row r="215" spans="1:5">
      <c r="A215" s="5"/>
      <c r="B215" s="5"/>
      <c r="C215" s="5"/>
      <c r="D215" s="5"/>
      <c r="E215" s="5"/>
    </row>
    <row r="216" spans="1:5">
      <c r="A216" s="5"/>
      <c r="B216" s="5"/>
      <c r="C216" s="5"/>
      <c r="D216" s="5"/>
      <c r="E216" s="5"/>
    </row>
    <row r="217" spans="1:5">
      <c r="A217" s="5"/>
      <c r="B217" s="5"/>
      <c r="C217" s="5"/>
      <c r="D217" s="5"/>
      <c r="E217" s="5"/>
    </row>
    <row r="218" spans="1:5">
      <c r="A218" s="5"/>
      <c r="B218" s="5"/>
      <c r="C218" s="5"/>
      <c r="D218" s="5"/>
      <c r="E218" s="5"/>
    </row>
    <row r="219" spans="1:5">
      <c r="A219" s="5"/>
      <c r="B219" s="5"/>
      <c r="C219" s="5"/>
      <c r="D219" s="5"/>
      <c r="E219" s="5"/>
    </row>
    <row r="220" spans="1:5">
      <c r="A220" s="5"/>
      <c r="B220" s="5"/>
      <c r="C220" s="5"/>
      <c r="D220" s="5"/>
      <c r="E220" s="5"/>
    </row>
    <row r="221" spans="1:5">
      <c r="A221" s="25"/>
      <c r="B221" s="5"/>
      <c r="C221" s="5"/>
      <c r="D221" s="50"/>
      <c r="E221" s="50"/>
    </row>
    <row r="222" spans="1:5">
      <c r="A222" s="25"/>
      <c r="B222" s="5"/>
      <c r="C222" s="13"/>
      <c r="D222" s="49"/>
      <c r="E222" s="49"/>
    </row>
    <row r="223" spans="1:5">
      <c r="A223" s="25"/>
      <c r="B223" s="5"/>
      <c r="C223" s="5"/>
      <c r="D223" s="50"/>
      <c r="E223" s="50"/>
    </row>
    <row r="224" spans="1:5">
      <c r="A224" s="25"/>
      <c r="B224" s="5"/>
      <c r="C224" s="5"/>
      <c r="D224" s="5"/>
      <c r="E224" s="5"/>
    </row>
    <row r="225" spans="1:5">
      <c r="A225" s="5"/>
      <c r="B225" s="5"/>
      <c r="C225" s="5"/>
      <c r="D225" s="5"/>
      <c r="E225" s="5"/>
    </row>
    <row r="226" spans="1:5">
      <c r="A226" s="25"/>
      <c r="B226" s="5"/>
      <c r="C226" s="5"/>
      <c r="D226" s="5"/>
      <c r="E226" s="5"/>
    </row>
    <row r="227" spans="1:5">
      <c r="A227" s="25"/>
      <c r="B227" s="5"/>
      <c r="C227" s="5"/>
      <c r="D227" s="5"/>
      <c r="E227" s="5"/>
    </row>
    <row r="228" spans="1:5">
      <c r="A228" s="5"/>
      <c r="B228" s="5"/>
      <c r="C228" s="5"/>
      <c r="D228" s="5"/>
      <c r="E228" s="5"/>
    </row>
    <row r="229" spans="1:5">
      <c r="A229" s="5"/>
      <c r="B229" s="5"/>
      <c r="C229" s="5"/>
      <c r="D229" s="5"/>
      <c r="E229" s="5"/>
    </row>
    <row r="230" spans="1:5">
      <c r="A230" s="5"/>
      <c r="B230" s="5"/>
      <c r="C230" s="5"/>
      <c r="D230" s="5"/>
      <c r="E230" s="5"/>
    </row>
    <row r="231" spans="1:5">
      <c r="A231" s="5"/>
      <c r="B231" s="5"/>
      <c r="C231" s="5"/>
      <c r="D231" s="5"/>
      <c r="E231" s="5"/>
    </row>
    <row r="232" spans="1:5">
      <c r="A232" s="5"/>
      <c r="B232" s="5"/>
      <c r="C232" s="5"/>
      <c r="D232" s="5"/>
      <c r="E232" s="5"/>
    </row>
    <row r="233" spans="1:5">
      <c r="A233" s="5"/>
      <c r="B233" s="5"/>
      <c r="C233" s="5"/>
      <c r="D233" s="5"/>
      <c r="E233" s="5"/>
    </row>
    <row r="234" spans="1:5">
      <c r="A234" s="5"/>
      <c r="B234" s="5"/>
      <c r="C234" s="5"/>
      <c r="D234" s="5"/>
      <c r="E234" s="5"/>
    </row>
    <row r="235" spans="1:5">
      <c r="A235" s="5"/>
      <c r="B235" s="5"/>
      <c r="C235" s="5"/>
      <c r="D235" s="5"/>
      <c r="E235" s="5"/>
    </row>
    <row r="236" spans="1:5" ht="18.75">
      <c r="A236" s="35"/>
      <c r="B236" s="5"/>
      <c r="C236" s="5"/>
      <c r="D236" s="5"/>
      <c r="E236" s="5"/>
    </row>
    <row r="237" spans="1:5">
      <c r="A237" s="25"/>
      <c r="B237" s="5"/>
      <c r="C237" s="5"/>
      <c r="D237" s="5"/>
      <c r="E237" s="5"/>
    </row>
    <row r="238" spans="1:5">
      <c r="A238" s="5"/>
      <c r="B238" s="5"/>
      <c r="C238" s="5"/>
      <c r="D238" s="5"/>
      <c r="E238" s="5"/>
    </row>
    <row r="239" spans="1:5">
      <c r="A239" s="25"/>
      <c r="B239" s="8"/>
      <c r="C239" s="8"/>
      <c r="D239" s="9"/>
      <c r="E239" s="9"/>
    </row>
    <row r="240" spans="1:5">
      <c r="A240" s="25"/>
      <c r="B240" s="5"/>
      <c r="C240" s="5"/>
      <c r="D240" s="5"/>
      <c r="E240" s="5"/>
    </row>
    <row r="241" spans="1:5">
      <c r="A241" s="5"/>
      <c r="B241" s="5"/>
      <c r="C241" s="5"/>
      <c r="D241" s="5"/>
      <c r="E241" s="5"/>
    </row>
    <row r="242" spans="1:5">
      <c r="A242" s="5"/>
      <c r="B242" s="39"/>
      <c r="C242" s="39"/>
      <c r="D242" s="39"/>
      <c r="E242" s="39"/>
    </row>
    <row r="243" spans="1:5">
      <c r="A243" s="5"/>
      <c r="B243" s="5"/>
      <c r="C243" s="5"/>
      <c r="D243" s="5"/>
      <c r="E243" s="5"/>
    </row>
    <row r="244" spans="1:5">
      <c r="A244" s="5"/>
      <c r="B244" s="50"/>
      <c r="C244" s="50"/>
      <c r="D244" s="50"/>
      <c r="E244" s="50"/>
    </row>
    <row r="245" spans="1:5">
      <c r="A245" s="5"/>
      <c r="B245" s="5"/>
      <c r="C245" s="5"/>
      <c r="D245" s="5"/>
      <c r="E245" s="5"/>
    </row>
    <row r="246" spans="1:5">
      <c r="A246" s="5"/>
      <c r="B246" s="39"/>
      <c r="C246" s="39"/>
      <c r="D246" s="39"/>
      <c r="E246" s="39"/>
    </row>
    <row r="247" spans="1:5">
      <c r="A247" s="5"/>
      <c r="B247" s="5"/>
      <c r="C247" s="5"/>
      <c r="D247" s="5"/>
      <c r="E247" s="5"/>
    </row>
    <row r="248" spans="1:5">
      <c r="A248" s="5"/>
      <c r="B248" s="39"/>
      <c r="C248" s="39"/>
      <c r="D248" s="39"/>
      <c r="E248" s="39"/>
    </row>
    <row r="249" spans="1:5">
      <c r="A249" s="5"/>
      <c r="B249" s="5"/>
      <c r="C249" s="5"/>
      <c r="D249" s="5"/>
      <c r="E249" s="5"/>
    </row>
    <row r="250" spans="1:5">
      <c r="A250" s="5"/>
      <c r="B250" s="39"/>
      <c r="C250" s="39"/>
      <c r="D250" s="39"/>
      <c r="E250" s="39"/>
    </row>
    <row r="251" spans="1:5">
      <c r="A251" s="5"/>
      <c r="B251" s="5"/>
      <c r="C251" s="5"/>
      <c r="D251" s="5"/>
      <c r="E251" s="5"/>
    </row>
    <row r="252" spans="1:5">
      <c r="A252" s="5"/>
      <c r="B252" s="39"/>
      <c r="C252" s="39"/>
      <c r="D252" s="39"/>
      <c r="E252" s="39"/>
    </row>
    <row r="253" spans="1:5">
      <c r="A253" s="5"/>
      <c r="B253" s="5"/>
      <c r="C253" s="5"/>
      <c r="D253" s="5"/>
      <c r="E253" s="5"/>
    </row>
    <row r="254" spans="1:5">
      <c r="A254" s="5"/>
      <c r="B254" s="5"/>
      <c r="C254" s="5"/>
      <c r="D254" s="5"/>
      <c r="E254" s="5"/>
    </row>
    <row r="255" spans="1:5">
      <c r="A255" s="5"/>
      <c r="B255" s="5"/>
      <c r="C255" s="5"/>
      <c r="D255" s="5"/>
      <c r="E255" s="5"/>
    </row>
    <row r="256" spans="1:5">
      <c r="A256" s="5"/>
      <c r="B256" s="5"/>
      <c r="C256" s="5"/>
      <c r="D256" s="5"/>
      <c r="E256" s="5"/>
    </row>
    <row r="257" spans="1:5" ht="18.75">
      <c r="A257" s="36"/>
      <c r="B257" s="36"/>
      <c r="C257" s="5"/>
      <c r="D257" s="5"/>
      <c r="E257" s="5"/>
    </row>
    <row r="258" spans="1:5">
      <c r="A258" s="25"/>
      <c r="B258" s="25"/>
      <c r="C258" s="5"/>
      <c r="D258" s="5"/>
      <c r="E258" s="5"/>
    </row>
    <row r="259" spans="1:5">
      <c r="A259" s="25"/>
      <c r="B259" s="37"/>
      <c r="C259" s="5"/>
      <c r="D259" s="5"/>
      <c r="E259" s="5"/>
    </row>
    <row r="260" spans="1:5">
      <c r="A260" s="5"/>
      <c r="B260" s="5"/>
      <c r="C260" s="5"/>
      <c r="D260" s="5"/>
      <c r="E260" s="5"/>
    </row>
    <row r="261" spans="1:5">
      <c r="A261" s="2"/>
      <c r="B261" s="7"/>
      <c r="C261" s="7"/>
      <c r="D261" s="7"/>
      <c r="E261" s="7"/>
    </row>
    <row r="262" spans="1:5">
      <c r="A262" s="25"/>
      <c r="B262" s="25"/>
      <c r="C262" s="5"/>
      <c r="D262" s="5"/>
      <c r="E262" s="5"/>
    </row>
    <row r="263" spans="1:5">
      <c r="A263" s="38"/>
      <c r="B263" s="25"/>
      <c r="C263" s="39"/>
      <c r="D263" s="39"/>
      <c r="E263" s="39"/>
    </row>
    <row r="264" spans="1:5">
      <c r="A264" s="38"/>
      <c r="B264" s="25"/>
      <c r="C264" s="39"/>
      <c r="D264" s="39"/>
      <c r="E264" s="39"/>
    </row>
    <row r="265" spans="1:5">
      <c r="A265" s="38"/>
      <c r="B265" s="38"/>
      <c r="C265" s="39"/>
      <c r="D265" s="39"/>
      <c r="E265" s="39"/>
    </row>
    <row r="266" spans="1:5">
      <c r="A266" s="38"/>
      <c r="B266" s="38"/>
      <c r="C266" s="39"/>
      <c r="D266" s="39"/>
      <c r="E266" s="39"/>
    </row>
    <row r="267" spans="1:5">
      <c r="A267" s="38"/>
      <c r="B267" s="2"/>
      <c r="C267" s="39"/>
      <c r="D267" s="39"/>
      <c r="E267" s="39"/>
    </row>
    <row r="268" spans="1:5">
      <c r="A268" s="5"/>
      <c r="B268" s="5"/>
      <c r="C268" s="39"/>
      <c r="D268" s="39"/>
      <c r="E268" s="39"/>
    </row>
    <row r="269" spans="1:5">
      <c r="A269" s="25"/>
      <c r="B269" s="25"/>
      <c r="C269" s="39"/>
      <c r="D269" s="39"/>
      <c r="E269" s="39"/>
    </row>
    <row r="270" spans="1:5">
      <c r="A270" s="38"/>
      <c r="B270" s="25"/>
      <c r="C270" s="39"/>
      <c r="D270" s="39"/>
      <c r="E270" s="39"/>
    </row>
    <row r="271" spans="1:5">
      <c r="A271" s="38"/>
      <c r="B271" s="25"/>
      <c r="C271" s="39"/>
      <c r="D271" s="39"/>
      <c r="E271" s="39"/>
    </row>
    <row r="272" spans="1:5">
      <c r="A272" s="38"/>
      <c r="B272" s="25"/>
      <c r="C272" s="39"/>
      <c r="D272" s="39"/>
      <c r="E272" s="39"/>
    </row>
    <row r="273" spans="1:5">
      <c r="A273" s="38"/>
      <c r="B273" s="25"/>
      <c r="C273" s="39"/>
      <c r="D273" s="39"/>
      <c r="E273" s="39"/>
    </row>
    <row r="274" spans="1:5">
      <c r="A274" s="38"/>
      <c r="B274" s="25"/>
      <c r="C274" s="39"/>
      <c r="D274" s="39"/>
      <c r="E274" s="39"/>
    </row>
    <row r="275" spans="1:5">
      <c r="A275" s="38"/>
      <c r="B275" s="25"/>
      <c r="C275" s="39"/>
      <c r="D275" s="39"/>
      <c r="E275" s="39"/>
    </row>
    <row r="276" spans="1:5">
      <c r="A276" s="38"/>
      <c r="B276" s="25"/>
      <c r="C276" s="39"/>
      <c r="D276" s="39"/>
      <c r="E276" s="39"/>
    </row>
    <row r="277" spans="1:5">
      <c r="A277" s="38"/>
      <c r="B277" s="25"/>
      <c r="C277" s="39"/>
      <c r="D277" s="39"/>
      <c r="E277" s="39"/>
    </row>
    <row r="278" spans="1:5">
      <c r="A278" s="38"/>
      <c r="B278" s="25"/>
      <c r="C278" s="39"/>
      <c r="D278" s="39"/>
      <c r="E278" s="39"/>
    </row>
    <row r="279" spans="1:5">
      <c r="A279" s="38"/>
      <c r="B279" s="38"/>
      <c r="C279" s="39"/>
      <c r="D279" s="39"/>
      <c r="E279" s="39"/>
    </row>
    <row r="280" spans="1:5">
      <c r="A280" s="38"/>
      <c r="B280" s="38"/>
      <c r="C280" s="39"/>
      <c r="D280" s="39"/>
      <c r="E280" s="39"/>
    </row>
    <row r="281" spans="1:5">
      <c r="A281" s="25"/>
      <c r="B281" s="25"/>
      <c r="C281" s="39"/>
      <c r="D281" s="39"/>
      <c r="E281" s="39"/>
    </row>
    <row r="282" spans="1:5">
      <c r="A282" s="38"/>
      <c r="B282" s="38"/>
      <c r="C282" s="39"/>
      <c r="D282" s="39"/>
      <c r="E282" s="39"/>
    </row>
    <row r="283" spans="1:5">
      <c r="A283" s="25"/>
      <c r="B283" s="25"/>
      <c r="C283" s="39"/>
      <c r="D283" s="39"/>
      <c r="E283" s="39"/>
    </row>
    <row r="284" spans="1:5">
      <c r="A284" s="38"/>
      <c r="B284" s="40"/>
      <c r="C284" s="39"/>
      <c r="D284" s="39"/>
      <c r="E284" s="39"/>
    </row>
    <row r="285" spans="1:5">
      <c r="A285" s="25"/>
      <c r="B285" s="25"/>
      <c r="C285" s="39"/>
      <c r="D285" s="39"/>
      <c r="E285" s="39"/>
    </row>
    <row r="286" spans="1:5">
      <c r="A286" s="5"/>
      <c r="B286" s="5"/>
      <c r="C286" s="39"/>
      <c r="D286" s="39"/>
      <c r="E286" s="39"/>
    </row>
    <row r="287" spans="1:5">
      <c r="A287" s="25"/>
      <c r="B287" s="25"/>
      <c r="C287" s="39"/>
      <c r="D287" s="39"/>
      <c r="E287" s="39"/>
    </row>
    <row r="288" spans="1:5">
      <c r="A288" s="38"/>
      <c r="B288" s="38"/>
      <c r="C288" s="39"/>
      <c r="D288" s="39"/>
      <c r="E288" s="39"/>
    </row>
    <row r="289" spans="1:5">
      <c r="A289" s="38"/>
      <c r="B289" s="38"/>
      <c r="C289" s="39"/>
      <c r="D289" s="39"/>
      <c r="E289" s="39"/>
    </row>
    <row r="290" spans="1:5">
      <c r="A290" s="38"/>
      <c r="B290" s="38"/>
      <c r="C290" s="39"/>
      <c r="D290" s="39"/>
      <c r="E290" s="39"/>
    </row>
    <row r="291" spans="1:5">
      <c r="A291" s="38"/>
      <c r="B291" s="5"/>
      <c r="C291" s="39"/>
      <c r="D291" s="39"/>
      <c r="E291" s="39"/>
    </row>
    <row r="292" spans="1:5">
      <c r="A292" s="25"/>
      <c r="B292" s="25"/>
      <c r="C292" s="39"/>
      <c r="D292" s="39"/>
      <c r="E292" s="39"/>
    </row>
    <row r="293" spans="1:5">
      <c r="A293" s="25"/>
      <c r="B293" s="25"/>
      <c r="C293" s="39"/>
      <c r="D293" s="39"/>
      <c r="E293" s="39"/>
    </row>
    <row r="294" spans="1:5">
      <c r="A294" s="38"/>
      <c r="B294" s="25"/>
      <c r="C294" s="39"/>
      <c r="D294" s="39"/>
      <c r="E294" s="39"/>
    </row>
    <row r="295" spans="1:5">
      <c r="A295" s="38"/>
      <c r="B295" s="25"/>
      <c r="C295" s="39"/>
      <c r="D295" s="39"/>
      <c r="E295" s="39"/>
    </row>
    <row r="296" spans="1:5">
      <c r="A296" s="38"/>
      <c r="B296" s="25"/>
      <c r="C296" s="39"/>
      <c r="D296" s="39"/>
      <c r="E296" s="39"/>
    </row>
    <row r="297" spans="1:5">
      <c r="A297" s="38"/>
      <c r="B297" s="25"/>
      <c r="C297" s="39"/>
      <c r="D297" s="39"/>
      <c r="E297" s="39"/>
    </row>
    <row r="298" spans="1:5">
      <c r="A298" s="38"/>
      <c r="B298" s="25"/>
      <c r="C298" s="39"/>
      <c r="D298" s="39"/>
      <c r="E298" s="39"/>
    </row>
    <row r="299" spans="1:5">
      <c r="A299" s="2"/>
      <c r="B299" s="40"/>
      <c r="C299" s="39"/>
      <c r="D299" s="39"/>
      <c r="E299" s="39"/>
    </row>
    <row r="300" spans="1:5">
      <c r="A300" s="25"/>
      <c r="B300" s="25"/>
      <c r="C300" s="39"/>
      <c r="D300" s="39"/>
      <c r="E300" s="39"/>
    </row>
    <row r="301" spans="1:5">
      <c r="A301" s="5"/>
      <c r="B301" s="5"/>
      <c r="C301" s="39"/>
      <c r="D301" s="39"/>
      <c r="E301" s="39"/>
    </row>
    <row r="302" spans="1:5">
      <c r="A302" s="25"/>
      <c r="B302" s="37"/>
      <c r="C302" s="39"/>
      <c r="D302" s="39"/>
      <c r="E302" s="39"/>
    </row>
    <row r="303" spans="1:5">
      <c r="A303" s="25"/>
      <c r="B303" s="37"/>
      <c r="C303" s="39"/>
      <c r="D303" s="39"/>
      <c r="E303" s="39"/>
    </row>
    <row r="304" spans="1:5">
      <c r="A304" s="25"/>
      <c r="B304" s="37"/>
      <c r="C304" s="39"/>
      <c r="D304" s="39"/>
      <c r="E304" s="39"/>
    </row>
    <row r="305" spans="1:5">
      <c r="A305" s="5"/>
      <c r="B305" s="5"/>
      <c r="C305" s="5"/>
      <c r="D305" s="5"/>
      <c r="E305" s="5"/>
    </row>
    <row r="306" spans="1:5">
      <c r="A306" s="5"/>
      <c r="B306" s="5"/>
      <c r="C306" s="5"/>
      <c r="D306" s="5"/>
      <c r="E306" s="5"/>
    </row>
    <row r="307" spans="1:5" ht="18.75">
      <c r="A307" s="36"/>
      <c r="B307" s="36"/>
      <c r="C307" s="5"/>
      <c r="D307" s="5"/>
      <c r="E307" s="5"/>
    </row>
    <row r="308" spans="1:5">
      <c r="A308" s="25"/>
      <c r="B308" s="25"/>
      <c r="C308" s="5"/>
      <c r="D308" s="5"/>
      <c r="E308" s="5"/>
    </row>
    <row r="309" spans="1:5">
      <c r="A309" s="25"/>
      <c r="B309" s="37"/>
      <c r="C309" s="5"/>
      <c r="D309" s="5"/>
      <c r="E309" s="5"/>
    </row>
    <row r="310" spans="1:5">
      <c r="A310" s="5"/>
      <c r="B310" s="5"/>
      <c r="C310" s="5"/>
      <c r="D310" s="5"/>
      <c r="E310" s="5"/>
    </row>
    <row r="311" spans="1:5">
      <c r="A311" s="2"/>
      <c r="B311" s="7"/>
      <c r="C311" s="7"/>
      <c r="D311" s="7"/>
      <c r="E311" s="7"/>
    </row>
    <row r="312" spans="1:5">
      <c r="A312" s="25"/>
      <c r="B312" s="25"/>
      <c r="C312" s="25"/>
      <c r="D312" s="5"/>
      <c r="E312" s="5"/>
    </row>
    <row r="313" spans="1:5">
      <c r="A313" s="38"/>
      <c r="B313" s="25"/>
      <c r="C313" s="25"/>
      <c r="D313" s="51"/>
      <c r="E313" s="51"/>
    </row>
    <row r="314" spans="1:5">
      <c r="A314" s="38"/>
      <c r="B314" s="25"/>
      <c r="C314" s="25"/>
      <c r="D314" s="51"/>
      <c r="E314" s="51"/>
    </row>
    <row r="315" spans="1:5">
      <c r="A315" s="38"/>
      <c r="B315" s="38"/>
      <c r="C315" s="38"/>
      <c r="D315" s="51"/>
      <c r="E315" s="51"/>
    </row>
    <row r="316" spans="1:5">
      <c r="A316" s="38"/>
      <c r="B316" s="38"/>
      <c r="C316" s="38"/>
      <c r="D316" s="51"/>
      <c r="E316" s="51"/>
    </row>
    <row r="317" spans="1:5">
      <c r="A317" s="38"/>
      <c r="B317" s="2"/>
      <c r="C317" s="2"/>
      <c r="D317" s="51"/>
      <c r="E317" s="51"/>
    </row>
    <row r="318" spans="1:5">
      <c r="A318" s="38"/>
      <c r="B318" s="2"/>
      <c r="C318" s="2"/>
      <c r="D318" s="51"/>
      <c r="E318" s="51"/>
    </row>
    <row r="319" spans="1:5">
      <c r="A319" s="25"/>
      <c r="B319" s="25"/>
      <c r="C319" s="25"/>
      <c r="D319" s="51"/>
      <c r="E319" s="51"/>
    </row>
    <row r="320" spans="1:5">
      <c r="A320" s="38"/>
      <c r="B320" s="25"/>
      <c r="C320" s="25"/>
      <c r="D320" s="51"/>
      <c r="E320" s="51"/>
    </row>
    <row r="321" spans="1:5">
      <c r="A321" s="38"/>
      <c r="B321" s="25"/>
      <c r="C321" s="25"/>
      <c r="D321" s="51"/>
      <c r="E321" s="51"/>
    </row>
    <row r="322" spans="1:5">
      <c r="A322" s="38"/>
      <c r="B322" s="25"/>
      <c r="C322" s="25"/>
      <c r="D322" s="51"/>
      <c r="E322" s="51"/>
    </row>
    <row r="323" spans="1:5">
      <c r="A323" s="38"/>
      <c r="B323" s="25"/>
      <c r="C323" s="25"/>
      <c r="D323" s="51"/>
      <c r="E323" s="51"/>
    </row>
    <row r="324" spans="1:5">
      <c r="A324" s="38"/>
      <c r="B324" s="25"/>
      <c r="C324" s="25"/>
      <c r="D324" s="51"/>
      <c r="E324" s="51"/>
    </row>
    <row r="325" spans="1:5">
      <c r="A325" s="38"/>
      <c r="B325" s="25"/>
      <c r="C325" s="25"/>
      <c r="D325" s="51"/>
      <c r="E325" s="51"/>
    </row>
    <row r="326" spans="1:5">
      <c r="A326" s="38"/>
      <c r="B326" s="25"/>
      <c r="C326" s="25"/>
      <c r="D326" s="51"/>
      <c r="E326" s="51"/>
    </row>
    <row r="327" spans="1:5">
      <c r="A327" s="38"/>
      <c r="B327" s="25"/>
      <c r="C327" s="25"/>
      <c r="D327" s="51"/>
      <c r="E327" s="51"/>
    </row>
    <row r="328" spans="1:5">
      <c r="A328" s="38"/>
      <c r="B328" s="25"/>
      <c r="C328" s="25"/>
      <c r="D328" s="51"/>
      <c r="E328" s="51"/>
    </row>
    <row r="329" spans="1:5">
      <c r="A329" s="38"/>
      <c r="B329" s="25"/>
      <c r="C329" s="25"/>
      <c r="D329" s="51"/>
      <c r="E329" s="51"/>
    </row>
    <row r="330" spans="1:5">
      <c r="A330" s="38"/>
      <c r="B330" s="38"/>
      <c r="C330" s="38"/>
      <c r="D330" s="51"/>
      <c r="E330" s="51"/>
    </row>
    <row r="331" spans="1:5">
      <c r="A331" s="38"/>
      <c r="B331" s="38"/>
      <c r="C331" s="38"/>
      <c r="D331" s="51"/>
      <c r="E331" s="51"/>
    </row>
    <row r="332" spans="1:5">
      <c r="A332" s="25"/>
      <c r="B332" s="25"/>
      <c r="C332" s="25"/>
      <c r="D332" s="51"/>
      <c r="E332" s="51"/>
    </row>
    <row r="333" spans="1:5">
      <c r="A333" s="5"/>
      <c r="B333" s="25"/>
      <c r="C333" s="25"/>
      <c r="D333" s="51"/>
      <c r="E333" s="51"/>
    </row>
    <row r="334" spans="1:5">
      <c r="A334" s="38"/>
      <c r="B334" s="38"/>
      <c r="C334" s="38"/>
      <c r="D334" s="51"/>
      <c r="E334" s="51"/>
    </row>
    <row r="335" spans="1:5">
      <c r="A335" s="25"/>
      <c r="B335" s="25"/>
      <c r="C335" s="25"/>
      <c r="D335" s="51"/>
      <c r="E335" s="51"/>
    </row>
    <row r="336" spans="1:5">
      <c r="A336" s="38"/>
      <c r="B336" s="40"/>
      <c r="C336" s="40"/>
      <c r="D336" s="51"/>
      <c r="E336" s="51"/>
    </row>
    <row r="337" spans="1:5">
      <c r="A337" s="25"/>
      <c r="B337" s="25"/>
      <c r="C337" s="25"/>
      <c r="D337" s="51"/>
      <c r="E337" s="51"/>
    </row>
    <row r="338" spans="1:5">
      <c r="A338" s="25"/>
      <c r="B338" s="25"/>
      <c r="C338" s="25"/>
      <c r="D338" s="51"/>
      <c r="E338" s="51"/>
    </row>
    <row r="339" spans="1:5">
      <c r="A339" s="25"/>
      <c r="B339" s="25"/>
      <c r="C339" s="25"/>
      <c r="D339" s="51"/>
      <c r="E339" s="51"/>
    </row>
    <row r="340" spans="1:5">
      <c r="A340" s="25"/>
      <c r="B340" s="37"/>
      <c r="C340" s="37"/>
      <c r="D340" s="51"/>
      <c r="E340" s="51"/>
    </row>
    <row r="341" spans="1:5">
      <c r="A341" s="25"/>
      <c r="B341" s="37"/>
      <c r="C341" s="37"/>
      <c r="D341" s="51"/>
      <c r="E341" s="51"/>
    </row>
    <row r="342" spans="1:5">
      <c r="A342" s="25"/>
      <c r="B342" s="37"/>
      <c r="C342" s="37"/>
      <c r="D342" s="51"/>
      <c r="E342" s="51"/>
    </row>
    <row r="343" spans="1:5">
      <c r="A343" s="25"/>
      <c r="B343" s="37"/>
      <c r="C343" s="37"/>
      <c r="D343" s="51"/>
      <c r="E343" s="51"/>
    </row>
    <row r="344" spans="1:5">
      <c r="A344" s="25"/>
      <c r="B344" s="37"/>
      <c r="C344" s="37"/>
      <c r="D344" s="51"/>
      <c r="E344" s="51"/>
    </row>
    <row r="345" spans="1:5">
      <c r="A345" s="5"/>
      <c r="B345" s="37"/>
      <c r="C345" s="37"/>
      <c r="D345" s="51"/>
      <c r="E345" s="51"/>
    </row>
    <row r="346" spans="1:5">
      <c r="A346" s="5"/>
      <c r="B346" s="51"/>
      <c r="C346" s="37"/>
      <c r="D346" s="51"/>
      <c r="E346" s="51"/>
    </row>
    <row r="347" spans="1:5">
      <c r="A347" s="5"/>
      <c r="B347" s="37"/>
      <c r="C347" s="37"/>
      <c r="D347" s="51"/>
      <c r="E347" s="51"/>
    </row>
    <row r="348" spans="1:5">
      <c r="A348" s="5"/>
      <c r="B348" s="37"/>
      <c r="C348" s="37"/>
      <c r="D348" s="51"/>
      <c r="E348" s="51"/>
    </row>
    <row r="349" spans="1:5">
      <c r="A349" s="5"/>
      <c r="B349" s="37"/>
      <c r="C349" s="37"/>
      <c r="D349" s="51"/>
      <c r="E349" s="51"/>
    </row>
    <row r="350" spans="1:5">
      <c r="A350" s="5"/>
      <c r="B350" s="37"/>
      <c r="C350" s="37"/>
      <c r="D350" s="51"/>
      <c r="E350" s="51"/>
    </row>
    <row r="351" spans="1:5">
      <c r="A351" s="25"/>
      <c r="B351" s="37"/>
      <c r="C351" s="37"/>
      <c r="D351" s="51"/>
      <c r="E351" s="51"/>
    </row>
    <row r="352" spans="1:5">
      <c r="A352" s="5"/>
      <c r="B352" s="37"/>
      <c r="C352" s="37"/>
      <c r="D352" s="51"/>
      <c r="E352" s="51"/>
    </row>
    <row r="353" spans="1:5">
      <c r="A353" s="5"/>
      <c r="B353" s="37"/>
      <c r="C353" s="37"/>
      <c r="D353" s="51"/>
      <c r="E353" s="51"/>
    </row>
    <row r="354" spans="1:5">
      <c r="A354" s="25"/>
      <c r="B354" s="37"/>
      <c r="C354" s="37"/>
      <c r="D354" s="51"/>
      <c r="E354" s="51"/>
    </row>
    <row r="355" spans="1:5">
      <c r="A355" s="25"/>
      <c r="B355" s="37"/>
      <c r="C355" s="37"/>
      <c r="D355" s="51"/>
      <c r="E355" s="51"/>
    </row>
    <row r="356" spans="1:5">
      <c r="A356" s="5"/>
      <c r="B356" s="37"/>
      <c r="C356" s="37"/>
      <c r="D356" s="51"/>
      <c r="E356" s="51"/>
    </row>
    <row r="357" spans="1:5">
      <c r="A357" s="5"/>
      <c r="B357" s="37"/>
      <c r="C357" s="37"/>
      <c r="D357" s="51"/>
      <c r="E357" s="51"/>
    </row>
    <row r="358" spans="1:5">
      <c r="A358" s="5"/>
      <c r="B358" s="37"/>
      <c r="C358" s="37"/>
      <c r="D358" s="51"/>
      <c r="E358" s="51"/>
    </row>
    <row r="359" spans="1:5">
      <c r="A359" s="5"/>
      <c r="B359" s="37"/>
      <c r="C359" s="37"/>
      <c r="D359" s="51"/>
      <c r="E359" s="51"/>
    </row>
    <row r="360" spans="1:5">
      <c r="A360" s="5"/>
      <c r="B360" s="37"/>
      <c r="C360" s="37"/>
      <c r="D360" s="51"/>
      <c r="E360" s="51"/>
    </row>
    <row r="361" spans="1:5">
      <c r="A361" s="5"/>
      <c r="B361" s="37"/>
      <c r="C361" s="37"/>
      <c r="D361" s="51"/>
      <c r="E361" s="51"/>
    </row>
    <row r="362" spans="1:5">
      <c r="A362" s="5"/>
      <c r="B362" s="37"/>
      <c r="C362" s="37"/>
      <c r="D362" s="51"/>
      <c r="E362" s="51"/>
    </row>
    <row r="363" spans="1:5">
      <c r="A363" s="5"/>
      <c r="B363" s="37"/>
      <c r="C363" s="37"/>
      <c r="D363" s="51"/>
      <c r="E363" s="51"/>
    </row>
    <row r="364" spans="1:5">
      <c r="A364" s="25"/>
      <c r="B364" s="37"/>
      <c r="C364" s="37"/>
      <c r="D364" s="51"/>
      <c r="E364" s="51"/>
    </row>
    <row r="365" spans="1:5">
      <c r="A365" s="25"/>
      <c r="B365" s="37"/>
      <c r="C365" s="37"/>
      <c r="D365" s="51"/>
      <c r="E365" s="51"/>
    </row>
    <row r="366" spans="1:5">
      <c r="A366" s="25"/>
      <c r="B366" s="37"/>
      <c r="C366" s="37"/>
      <c r="D366" s="51"/>
      <c r="E366" s="51"/>
    </row>
    <row r="367" spans="1:5">
      <c r="A367" s="25"/>
      <c r="B367" s="37"/>
      <c r="C367" s="37"/>
      <c r="D367" s="51"/>
      <c r="E367" s="51"/>
    </row>
    <row r="368" spans="1:5">
      <c r="A368" s="25"/>
      <c r="B368" s="37"/>
      <c r="C368" s="37"/>
      <c r="D368" s="52"/>
      <c r="E368" s="52"/>
    </row>
    <row r="369" spans="1:5">
      <c r="A369" s="5"/>
      <c r="B369" s="5"/>
      <c r="C369" s="5"/>
      <c r="D369" s="5"/>
      <c r="E369" s="5"/>
    </row>
    <row r="370" spans="1:5" ht="18.75">
      <c r="A370" s="35"/>
      <c r="B370" s="5"/>
      <c r="C370" s="5"/>
      <c r="D370" s="5"/>
      <c r="E370" s="5"/>
    </row>
    <row r="371" spans="1:5">
      <c r="A371" s="25"/>
      <c r="B371" s="5"/>
      <c r="C371" s="5"/>
      <c r="D371" s="5"/>
      <c r="E371" s="5"/>
    </row>
    <row r="372" spans="1:5">
      <c r="A372" s="5"/>
      <c r="B372" s="5"/>
      <c r="C372" s="5"/>
      <c r="D372" s="5"/>
      <c r="E372" s="5"/>
    </row>
    <row r="373" spans="1:5">
      <c r="A373" s="5"/>
      <c r="B373" s="5"/>
      <c r="C373" s="5"/>
      <c r="D373" s="5"/>
      <c r="E373" s="5"/>
    </row>
    <row r="374" spans="1:5">
      <c r="A374" s="2"/>
      <c r="B374" s="7"/>
      <c r="C374" s="7"/>
      <c r="D374" s="7"/>
      <c r="E374" s="7"/>
    </row>
    <row r="375" spans="1:5">
      <c r="A375" s="5"/>
      <c r="B375" s="5"/>
      <c r="C375" s="5"/>
      <c r="D375" s="5"/>
      <c r="E375" s="5"/>
    </row>
    <row r="376" spans="1:5">
      <c r="A376" s="25"/>
      <c r="B376" s="5"/>
      <c r="C376" s="5"/>
      <c r="D376" s="5"/>
      <c r="E376" s="5"/>
    </row>
    <row r="377" spans="1:5">
      <c r="A377" s="5"/>
      <c r="B377" s="5"/>
      <c r="C377" s="5"/>
      <c r="D377" s="5"/>
      <c r="E377" s="5"/>
    </row>
    <row r="378" spans="1:5">
      <c r="A378" s="5"/>
      <c r="B378" s="5"/>
      <c r="C378" s="5"/>
      <c r="D378" s="5"/>
      <c r="E378" s="5"/>
    </row>
    <row r="379" spans="1:5">
      <c r="A379" s="5"/>
      <c r="B379" s="5"/>
      <c r="C379" s="5"/>
      <c r="D379" s="5"/>
      <c r="E379" s="5"/>
    </row>
    <row r="380" spans="1:5">
      <c r="A380" s="5"/>
      <c r="B380" s="5"/>
      <c r="C380" s="5"/>
      <c r="D380" s="5"/>
      <c r="E380" s="5"/>
    </row>
    <row r="381" spans="1:5">
      <c r="A381" s="48"/>
      <c r="B381" s="5"/>
      <c r="C381" s="5"/>
      <c r="D381" s="5"/>
      <c r="E381" s="5"/>
    </row>
    <row r="382" spans="1:5">
      <c r="A382" s="48"/>
      <c r="B382" s="5"/>
      <c r="C382" s="5"/>
      <c r="D382" s="5"/>
      <c r="E382" s="5"/>
    </row>
    <row r="383" spans="1:5">
      <c r="A383" s="25"/>
      <c r="B383" s="5"/>
      <c r="C383" s="5"/>
      <c r="D383" s="5"/>
      <c r="E383" s="5"/>
    </row>
    <row r="384" spans="1:5">
      <c r="A384" s="5"/>
      <c r="B384" s="5"/>
      <c r="C384" s="52"/>
      <c r="D384" s="52"/>
      <c r="E384" s="52"/>
    </row>
    <row r="385" spans="1:5">
      <c r="A385" s="5"/>
      <c r="B385" s="5"/>
      <c r="C385" s="5"/>
      <c r="D385" s="5"/>
      <c r="E385" s="5"/>
    </row>
    <row r="386" spans="1:5">
      <c r="A386" s="25"/>
      <c r="B386" s="5"/>
      <c r="C386" s="5"/>
      <c r="D386" s="5"/>
      <c r="E386" s="5"/>
    </row>
    <row r="387" spans="1:5">
      <c r="A387" s="5"/>
      <c r="B387" s="53"/>
      <c r="C387" s="5"/>
      <c r="D387" s="5"/>
      <c r="E387" s="5"/>
    </row>
    <row r="388" spans="1:5">
      <c r="A388" s="25"/>
      <c r="B388" s="5"/>
      <c r="C388" s="5"/>
      <c r="D388" s="5"/>
      <c r="E388" s="5"/>
    </row>
    <row r="389" spans="1:5">
      <c r="A389" s="5"/>
      <c r="B389" s="5"/>
      <c r="C389" s="5"/>
      <c r="D389" s="5"/>
      <c r="E389" s="5"/>
    </row>
    <row r="390" spans="1:5">
      <c r="A390" s="5"/>
      <c r="B390" s="5"/>
      <c r="C390" s="5"/>
      <c r="D390" s="5"/>
      <c r="E390" s="5"/>
    </row>
    <row r="391" spans="1:5" s="56" customFormat="1" ht="18.75">
      <c r="A391" s="54"/>
      <c r="B391" s="55"/>
      <c r="C391" s="55"/>
      <c r="D391" s="55"/>
      <c r="E391" s="55"/>
    </row>
    <row r="392" spans="1:5" s="56" customFormat="1">
      <c r="A392" s="55"/>
      <c r="B392" s="55"/>
      <c r="C392" s="55"/>
      <c r="D392" s="55"/>
      <c r="E392" s="57"/>
    </row>
    <row r="393" spans="1:5" s="56" customFormat="1">
      <c r="A393" s="55"/>
      <c r="B393" s="58"/>
      <c r="C393" s="58"/>
      <c r="D393" s="58"/>
      <c r="E393" s="59"/>
    </row>
    <row r="394" spans="1:5" s="56" customFormat="1">
      <c r="A394" s="55"/>
      <c r="B394" s="41"/>
      <c r="C394" s="41"/>
      <c r="D394" s="41"/>
      <c r="E394" s="41"/>
    </row>
    <row r="395" spans="1:5" s="56" customFormat="1">
      <c r="A395" s="60"/>
      <c r="B395" s="57"/>
      <c r="C395" s="57"/>
      <c r="D395" s="57"/>
      <c r="E395" s="57"/>
    </row>
    <row r="396" spans="1:5" s="56" customFormat="1">
      <c r="A396" s="31"/>
      <c r="B396" s="55"/>
      <c r="C396" s="55"/>
      <c r="D396" s="55"/>
      <c r="E396" s="55"/>
    </row>
    <row r="397" spans="1:5" s="56" customFormat="1">
      <c r="A397" s="30"/>
      <c r="B397" s="55"/>
      <c r="C397" s="61"/>
      <c r="D397" s="61"/>
      <c r="E397" s="61"/>
    </row>
    <row r="398" spans="1:5" s="56" customFormat="1">
      <c r="A398" s="30"/>
      <c r="B398" s="62"/>
      <c r="C398" s="61"/>
      <c r="D398" s="61"/>
      <c r="E398" s="61"/>
    </row>
    <row r="399" spans="1:5" s="56" customFormat="1">
      <c r="A399" s="30"/>
      <c r="B399" s="63"/>
      <c r="C399" s="61"/>
      <c r="D399" s="61"/>
      <c r="E399" s="61"/>
    </row>
    <row r="400" spans="1:5" s="56" customFormat="1">
      <c r="A400" s="29"/>
      <c r="B400" s="60"/>
      <c r="C400" s="61"/>
      <c r="D400" s="61"/>
      <c r="E400" s="61"/>
    </row>
    <row r="401" spans="1:5" s="56" customFormat="1">
      <c r="A401" s="28"/>
      <c r="C401" s="61"/>
      <c r="D401" s="61"/>
      <c r="E401" s="61"/>
    </row>
    <row r="402" spans="1:5" s="56" customFormat="1">
      <c r="A402" s="31"/>
      <c r="B402" s="55"/>
      <c r="C402" s="61"/>
      <c r="D402" s="61"/>
      <c r="E402" s="61"/>
    </row>
    <row r="403" spans="1:5" s="56" customFormat="1">
      <c r="A403" s="64"/>
      <c r="B403" s="65"/>
      <c r="C403" s="61"/>
      <c r="D403" s="61"/>
      <c r="E403" s="61"/>
    </row>
    <row r="404" spans="1:5" s="56" customFormat="1">
      <c r="A404" s="64"/>
      <c r="B404" s="65"/>
      <c r="C404" s="61"/>
      <c r="D404" s="61"/>
      <c r="E404" s="61"/>
    </row>
    <row r="405" spans="1:5" s="56" customFormat="1">
      <c r="A405" s="64"/>
      <c r="B405" s="65"/>
      <c r="C405" s="61"/>
      <c r="D405" s="61"/>
      <c r="E405" s="61"/>
    </row>
    <row r="406" spans="1:5" s="56" customFormat="1">
      <c r="A406" s="64"/>
      <c r="B406" s="65"/>
      <c r="C406" s="61"/>
      <c r="D406" s="61"/>
      <c r="E406" s="61"/>
    </row>
    <row r="407" spans="1:5" s="56" customFormat="1">
      <c r="A407" s="64"/>
      <c r="B407" s="65"/>
      <c r="C407" s="61"/>
      <c r="D407" s="61"/>
      <c r="E407" s="61"/>
    </row>
    <row r="408" spans="1:5" s="56" customFormat="1">
      <c r="A408" s="34"/>
      <c r="B408" s="65"/>
      <c r="C408" s="61"/>
      <c r="D408" s="61"/>
      <c r="E408" s="61"/>
    </row>
    <row r="409" spans="1:5" s="56" customFormat="1">
      <c r="A409" s="64"/>
      <c r="B409" s="65"/>
      <c r="C409" s="61"/>
      <c r="D409" s="61"/>
      <c r="E409" s="61"/>
    </row>
    <row r="410" spans="1:5" s="56" customFormat="1">
      <c r="A410" s="64"/>
      <c r="B410" s="65"/>
      <c r="C410" s="61"/>
      <c r="D410" s="61"/>
      <c r="E410" s="61"/>
    </row>
    <row r="411" spans="1:5" s="56" customFormat="1">
      <c r="A411" s="64"/>
      <c r="B411" s="65"/>
      <c r="C411" s="61"/>
      <c r="D411" s="61"/>
      <c r="E411" s="61"/>
    </row>
    <row r="412" spans="1:5" s="56" customFormat="1">
      <c r="A412" s="64"/>
      <c r="B412" s="65"/>
      <c r="C412" s="61"/>
      <c r="D412" s="61"/>
      <c r="E412" s="61"/>
    </row>
    <row r="413" spans="1:5" s="56" customFormat="1">
      <c r="A413" s="64"/>
      <c r="B413" s="66"/>
      <c r="C413" s="61"/>
      <c r="D413" s="61"/>
      <c r="E413" s="61"/>
    </row>
    <row r="414" spans="1:5" s="56" customFormat="1">
      <c r="A414" s="31"/>
      <c r="B414" s="65"/>
      <c r="C414" s="61"/>
      <c r="D414" s="61"/>
      <c r="E414" s="61"/>
    </row>
    <row r="415" spans="1:5" s="56" customFormat="1">
      <c r="A415" s="31"/>
      <c r="B415" s="65"/>
      <c r="C415" s="61"/>
      <c r="D415" s="61"/>
      <c r="E415" s="61"/>
    </row>
    <row r="416" spans="1:5" s="56" customFormat="1">
      <c r="A416" s="31"/>
      <c r="B416" s="65"/>
      <c r="C416" s="61"/>
      <c r="D416" s="61"/>
      <c r="E416" s="61"/>
    </row>
    <row r="417" spans="1:5" s="56" customFormat="1">
      <c r="A417" s="31"/>
      <c r="B417" s="65"/>
      <c r="C417" s="61"/>
      <c r="D417" s="61"/>
      <c r="E417" s="61"/>
    </row>
    <row r="418" spans="1:5" s="56" customFormat="1">
      <c r="A418" s="30"/>
      <c r="B418" s="65"/>
      <c r="C418" s="61"/>
      <c r="D418" s="61"/>
      <c r="E418" s="61"/>
    </row>
    <row r="419" spans="1:5" s="56" customFormat="1">
      <c r="A419" s="30"/>
      <c r="B419" s="65"/>
      <c r="C419" s="61"/>
      <c r="D419" s="61"/>
      <c r="E419" s="61"/>
    </row>
    <row r="420" spans="1:5" s="56" customFormat="1">
      <c r="A420" s="31"/>
      <c r="B420" s="65"/>
      <c r="C420" s="61"/>
      <c r="D420" s="61"/>
      <c r="E420" s="61"/>
    </row>
    <row r="421" spans="1:5" s="56" customFormat="1">
      <c r="A421" s="33"/>
      <c r="B421" s="65"/>
      <c r="C421" s="67"/>
      <c r="D421" s="67"/>
      <c r="E421" s="67"/>
    </row>
    <row r="422" spans="1:5" s="56" customFormat="1">
      <c r="A422" s="30"/>
      <c r="B422" s="68"/>
      <c r="C422" s="61"/>
      <c r="D422" s="61"/>
      <c r="E422" s="61"/>
    </row>
    <row r="423" spans="1:5" s="56" customFormat="1" ht="13.9" customHeight="1">
      <c r="A423" s="29"/>
      <c r="B423" s="68"/>
      <c r="C423" s="61"/>
      <c r="D423" s="61"/>
      <c r="E423" s="61"/>
    </row>
    <row r="424" spans="1:5" s="71" customFormat="1">
      <c r="A424" s="69"/>
      <c r="B424" s="70"/>
      <c r="C424" s="61"/>
      <c r="D424" s="61"/>
      <c r="E424" s="61"/>
    </row>
    <row r="425" spans="1:5" s="56" customFormat="1">
      <c r="A425" s="29"/>
      <c r="B425" s="62"/>
      <c r="C425" s="61"/>
      <c r="D425" s="61"/>
      <c r="E425" s="61"/>
    </row>
    <row r="426" spans="1:5" s="56" customFormat="1">
      <c r="A426" s="30"/>
      <c r="B426" s="62"/>
      <c r="C426" s="61"/>
      <c r="D426" s="61"/>
      <c r="E426" s="61"/>
    </row>
    <row r="427" spans="1:5" s="56" customFormat="1">
      <c r="A427" s="30"/>
      <c r="B427" s="72"/>
      <c r="C427" s="61"/>
      <c r="D427" s="61"/>
      <c r="E427" s="61"/>
    </row>
    <row r="428" spans="1:5" s="56" customFormat="1">
      <c r="A428" s="30"/>
      <c r="B428" s="72"/>
      <c r="C428" s="61"/>
      <c r="D428" s="61"/>
      <c r="E428" s="61"/>
    </row>
    <row r="429" spans="1:5" s="56" customFormat="1">
      <c r="A429" s="30"/>
      <c r="B429" s="72"/>
      <c r="C429" s="61"/>
      <c r="D429" s="61"/>
      <c r="E429" s="61"/>
    </row>
    <row r="430" spans="1:5" s="56" customFormat="1">
      <c r="A430" s="31"/>
      <c r="C430" s="61"/>
      <c r="D430" s="61"/>
      <c r="E430" s="61"/>
    </row>
    <row r="431" spans="1:5" s="71" customFormat="1">
      <c r="A431" s="73"/>
      <c r="B431" s="74"/>
      <c r="C431" s="61"/>
      <c r="D431" s="61"/>
      <c r="E431" s="61"/>
    </row>
    <row r="432" spans="1:5" s="56" customFormat="1">
      <c r="A432" s="30"/>
      <c r="B432" s="55"/>
      <c r="C432" s="61"/>
      <c r="D432" s="61"/>
      <c r="E432" s="61"/>
    </row>
    <row r="433" spans="1:5" s="56" customFormat="1">
      <c r="A433" s="33"/>
      <c r="B433" s="55"/>
      <c r="C433" s="61"/>
      <c r="D433" s="61"/>
      <c r="E433" s="61"/>
    </row>
    <row r="434" spans="1:5" s="56" customFormat="1">
      <c r="A434" s="33"/>
      <c r="B434" s="55"/>
      <c r="C434" s="61"/>
      <c r="D434" s="61"/>
      <c r="E434" s="61"/>
    </row>
    <row r="435" spans="1:5" s="56" customFormat="1">
      <c r="A435" s="33"/>
      <c r="B435" s="55"/>
      <c r="C435" s="61"/>
      <c r="D435" s="61"/>
      <c r="E435" s="61"/>
    </row>
    <row r="436" spans="1:5" s="56" customFormat="1">
      <c r="A436" s="30"/>
      <c r="B436" s="55"/>
      <c r="C436" s="61"/>
      <c r="D436" s="61"/>
      <c r="E436" s="61"/>
    </row>
    <row r="437" spans="1:5" s="71" customFormat="1">
      <c r="A437" s="69"/>
      <c r="B437" s="74"/>
      <c r="C437" s="61"/>
      <c r="D437" s="61"/>
      <c r="E437" s="61"/>
    </row>
    <row r="438" spans="1:5" s="56" customFormat="1">
      <c r="A438" s="30"/>
      <c r="B438" s="75"/>
      <c r="C438" s="61"/>
      <c r="D438" s="61"/>
      <c r="E438" s="61"/>
    </row>
    <row r="439" spans="1:5" s="56" customFormat="1">
      <c r="A439" s="33"/>
      <c r="B439" s="75"/>
      <c r="C439" s="61"/>
      <c r="D439" s="61"/>
      <c r="E439" s="61"/>
    </row>
    <row r="440" spans="1:5" s="56" customFormat="1">
      <c r="A440" s="29"/>
      <c r="B440" s="68"/>
      <c r="C440" s="61"/>
      <c r="D440" s="61"/>
      <c r="E440" s="61"/>
    </row>
    <row r="441" spans="1:5" s="71" customFormat="1">
      <c r="A441" s="73"/>
      <c r="B441" s="74"/>
      <c r="C441" s="61"/>
      <c r="D441" s="61"/>
      <c r="E441" s="61"/>
    </row>
    <row r="442" spans="1:5" s="56" customFormat="1">
      <c r="A442" s="31"/>
      <c r="B442" s="55"/>
      <c r="C442" s="61"/>
      <c r="D442" s="61"/>
      <c r="E442" s="61"/>
    </row>
    <row r="443" spans="1:5" s="71" customFormat="1">
      <c r="A443" s="73"/>
      <c r="B443" s="74"/>
      <c r="C443" s="61"/>
      <c r="D443" s="61"/>
      <c r="E443" s="61"/>
    </row>
    <row r="444" spans="1:5" s="56" customFormat="1">
      <c r="A444" s="31"/>
      <c r="B444" s="68"/>
      <c r="C444" s="61"/>
      <c r="D444" s="61"/>
      <c r="E444" s="61"/>
    </row>
    <row r="445" spans="1:5" s="56" customFormat="1">
      <c r="A445" s="31"/>
      <c r="B445" s="68"/>
      <c r="C445" s="61"/>
      <c r="D445" s="61"/>
      <c r="E445" s="61"/>
    </row>
    <row r="446" spans="1:5" s="56" customFormat="1">
      <c r="A446" s="31"/>
      <c r="B446" s="68"/>
      <c r="C446" s="61"/>
      <c r="D446" s="61"/>
      <c r="E446" s="61"/>
    </row>
    <row r="447" spans="1:5">
      <c r="A447" s="5"/>
      <c r="B447" s="5"/>
      <c r="C447" s="5"/>
      <c r="D447" s="5"/>
      <c r="E447" s="5"/>
    </row>
    <row r="448" spans="1:5">
      <c r="A448" s="5"/>
      <c r="B448" s="5"/>
      <c r="C448" s="5"/>
      <c r="D448" s="5"/>
      <c r="E448" s="5"/>
    </row>
    <row r="449" spans="1:5">
      <c r="A449" s="5"/>
      <c r="B449" s="5"/>
      <c r="C449" s="5"/>
      <c r="D449" s="5"/>
      <c r="E449" s="5"/>
    </row>
    <row r="450" spans="1:5" ht="18.75">
      <c r="A450" s="36"/>
      <c r="B450" s="5"/>
      <c r="C450" s="5"/>
      <c r="D450" s="5"/>
      <c r="E450" s="5"/>
    </row>
    <row r="451" spans="1:5">
      <c r="A451" s="25"/>
      <c r="B451" s="5"/>
      <c r="C451" s="5"/>
      <c r="D451" s="5"/>
      <c r="E451" s="5"/>
    </row>
    <row r="452" spans="1:5">
      <c r="A452" s="76"/>
      <c r="B452" s="5"/>
      <c r="C452" s="5"/>
      <c r="D452" s="46"/>
      <c r="E452" s="46"/>
    </row>
    <row r="453" spans="1:5">
      <c r="A453" s="5"/>
      <c r="B453" s="5"/>
      <c r="C453" s="5"/>
      <c r="D453" s="5"/>
      <c r="E453" s="5"/>
    </row>
    <row r="454" spans="1:5">
      <c r="A454" s="2"/>
      <c r="B454" s="2"/>
      <c r="C454" s="7"/>
      <c r="D454" s="7"/>
      <c r="E454" s="7"/>
    </row>
    <row r="455" spans="1:5">
      <c r="A455" s="25"/>
      <c r="B455" s="5"/>
      <c r="C455" s="5"/>
      <c r="D455" s="5"/>
      <c r="E455" s="5"/>
    </row>
    <row r="456" spans="1:5">
      <c r="A456" s="38"/>
      <c r="B456" s="5"/>
      <c r="C456" s="5"/>
      <c r="D456" s="39"/>
      <c r="E456" s="39"/>
    </row>
    <row r="457" spans="1:5">
      <c r="A457" s="38"/>
      <c r="B457" s="5"/>
      <c r="C457" s="5"/>
      <c r="D457" s="39"/>
      <c r="E457" s="39"/>
    </row>
    <row r="458" spans="1:5">
      <c r="A458" s="77"/>
      <c r="B458" s="5"/>
      <c r="C458" s="5"/>
      <c r="D458" s="39"/>
      <c r="E458" s="39"/>
    </row>
    <row r="459" spans="1:5">
      <c r="A459" s="38"/>
      <c r="B459" s="5"/>
      <c r="C459" s="5"/>
      <c r="D459" s="39"/>
      <c r="E459" s="39"/>
    </row>
    <row r="460" spans="1:5">
      <c r="A460" s="5"/>
      <c r="B460" s="5"/>
      <c r="C460" s="5"/>
      <c r="D460" s="39"/>
      <c r="E460" s="39"/>
    </row>
    <row r="461" spans="1:5">
      <c r="A461" s="25"/>
      <c r="B461" s="5"/>
      <c r="C461" s="5"/>
      <c r="D461" s="39"/>
      <c r="E461" s="39"/>
    </row>
    <row r="462" spans="1:5">
      <c r="A462" s="38"/>
      <c r="B462" s="5"/>
      <c r="C462" s="5"/>
      <c r="D462" s="39"/>
      <c r="E462" s="39"/>
    </row>
    <row r="463" spans="1:5">
      <c r="A463" s="38"/>
      <c r="B463" s="5"/>
      <c r="C463" s="5"/>
      <c r="D463" s="39"/>
      <c r="E463" s="39"/>
    </row>
    <row r="464" spans="1:5">
      <c r="A464" s="38"/>
      <c r="B464" s="5"/>
      <c r="C464" s="5"/>
      <c r="D464" s="39"/>
      <c r="E464" s="39"/>
    </row>
    <row r="465" spans="1:5">
      <c r="A465" s="38"/>
      <c r="B465" s="5"/>
      <c r="C465" s="5"/>
      <c r="D465" s="39"/>
      <c r="E465" s="39"/>
    </row>
    <row r="466" spans="1:5">
      <c r="A466" s="38"/>
      <c r="B466" s="5"/>
      <c r="C466" s="5"/>
      <c r="D466" s="39"/>
      <c r="E466" s="39"/>
    </row>
    <row r="467" spans="1:5">
      <c r="A467" s="38"/>
      <c r="B467" s="5"/>
      <c r="C467" s="5"/>
      <c r="D467" s="39"/>
      <c r="E467" s="39"/>
    </row>
    <row r="468" spans="1:5">
      <c r="A468" s="38"/>
      <c r="B468" s="5"/>
      <c r="C468" s="5"/>
      <c r="D468" s="39"/>
      <c r="E468" s="39"/>
    </row>
    <row r="469" spans="1:5">
      <c r="A469" s="38"/>
      <c r="B469" s="5"/>
      <c r="C469" s="5"/>
      <c r="D469" s="39"/>
      <c r="E469" s="39"/>
    </row>
    <row r="470" spans="1:5">
      <c r="A470" s="38"/>
      <c r="B470" s="5"/>
      <c r="C470" s="5"/>
      <c r="D470" s="39"/>
      <c r="E470" s="39"/>
    </row>
    <row r="471" spans="1:5">
      <c r="A471" s="38"/>
      <c r="B471" s="5"/>
      <c r="C471" s="5"/>
      <c r="D471" s="39"/>
      <c r="E471" s="39"/>
    </row>
    <row r="472" spans="1:5">
      <c r="A472" s="5"/>
      <c r="B472" s="5"/>
      <c r="C472" s="5"/>
      <c r="D472" s="39"/>
      <c r="E472" s="39"/>
    </row>
    <row r="473" spans="1:5">
      <c r="A473" s="5"/>
      <c r="B473" s="5"/>
      <c r="C473" s="5"/>
      <c r="D473" s="39"/>
      <c r="E473" s="39"/>
    </row>
    <row r="474" spans="1:5">
      <c r="A474" s="5"/>
      <c r="B474" s="5"/>
      <c r="C474" s="5"/>
      <c r="D474" s="39"/>
      <c r="E474" s="39"/>
    </row>
    <row r="475" spans="1:5">
      <c r="A475" s="38"/>
      <c r="B475" s="5"/>
      <c r="C475" s="5"/>
      <c r="D475" s="39"/>
      <c r="E475" s="39"/>
    </row>
    <row r="476" spans="1:5">
      <c r="A476" s="5"/>
      <c r="B476" s="5"/>
      <c r="C476" s="5"/>
      <c r="D476" s="39"/>
      <c r="E476" s="39"/>
    </row>
    <row r="477" spans="1:5">
      <c r="A477" s="5"/>
      <c r="B477" s="5"/>
      <c r="C477" s="5"/>
      <c r="D477" s="39"/>
      <c r="E477" s="39"/>
    </row>
    <row r="478" spans="1:5">
      <c r="A478" s="25"/>
      <c r="B478" s="5"/>
      <c r="C478" s="5"/>
      <c r="D478" s="39"/>
      <c r="E478" s="39"/>
    </row>
    <row r="479" spans="1:5">
      <c r="A479" s="38"/>
      <c r="B479" s="5"/>
      <c r="C479" s="5"/>
      <c r="D479" s="39"/>
      <c r="E479" s="39"/>
    </row>
    <row r="480" spans="1:5">
      <c r="A480" s="25"/>
      <c r="B480" s="5"/>
      <c r="C480" s="5"/>
      <c r="D480" s="39"/>
      <c r="E480" s="39"/>
    </row>
    <row r="481" spans="1:5">
      <c r="A481" s="25"/>
      <c r="B481" s="5"/>
      <c r="C481" s="5"/>
      <c r="D481" s="39"/>
      <c r="E481" s="39"/>
    </row>
    <row r="482" spans="1:5">
      <c r="A482" s="25"/>
      <c r="B482" s="5"/>
      <c r="C482" s="5"/>
      <c r="D482" s="39"/>
      <c r="E482" s="39"/>
    </row>
    <row r="483" spans="1:5">
      <c r="A483" s="5"/>
      <c r="B483" s="5"/>
      <c r="C483" s="5"/>
      <c r="D483" s="39"/>
      <c r="E483" s="39"/>
    </row>
    <row r="484" spans="1:5">
      <c r="A484" s="5"/>
      <c r="B484" s="5"/>
      <c r="C484" s="5"/>
      <c r="D484" s="39"/>
      <c r="E484" s="39"/>
    </row>
    <row r="485" spans="1:5">
      <c r="A485" s="25"/>
      <c r="B485" s="5"/>
      <c r="C485" s="5"/>
      <c r="D485" s="39"/>
      <c r="E485" s="39"/>
    </row>
    <row r="486" spans="1:5">
      <c r="A486" s="25"/>
      <c r="B486" s="5"/>
      <c r="C486" s="5"/>
      <c r="D486" s="39"/>
      <c r="E486" s="39"/>
    </row>
    <row r="487" spans="1:5">
      <c r="A487" s="25"/>
      <c r="B487" s="5"/>
      <c r="C487" s="5"/>
      <c r="D487" s="39"/>
      <c r="E487" s="39"/>
    </row>
    <row r="488" spans="1:5">
      <c r="A488" s="25"/>
      <c r="B488" s="5"/>
      <c r="C488" s="5"/>
      <c r="D488" s="39"/>
      <c r="E488" s="39"/>
    </row>
    <row r="489" spans="1:5">
      <c r="A489" s="5"/>
      <c r="B489" s="5"/>
      <c r="C489" s="5"/>
      <c r="D489" s="5"/>
      <c r="E489" s="5"/>
    </row>
    <row r="490" spans="1:5">
      <c r="A490" s="5"/>
      <c r="B490" s="5"/>
      <c r="C490" s="5"/>
      <c r="D490" s="5"/>
      <c r="E490" s="5"/>
    </row>
    <row r="491" spans="1:5">
      <c r="A491" s="5"/>
      <c r="B491" s="5"/>
      <c r="C491" s="5"/>
      <c r="D491" s="5"/>
      <c r="E491" s="5"/>
    </row>
    <row r="492" spans="1:5">
      <c r="A492" s="5"/>
      <c r="B492" s="5"/>
      <c r="C492" s="5"/>
      <c r="D492" s="5"/>
      <c r="E492" s="5"/>
    </row>
    <row r="493" spans="1:5">
      <c r="A493" s="5"/>
      <c r="B493" s="5"/>
      <c r="C493" s="5"/>
      <c r="D493" s="5"/>
      <c r="E493" s="5"/>
    </row>
    <row r="494" spans="1:5">
      <c r="A494" s="5"/>
      <c r="B494" s="5"/>
      <c r="C494" s="5"/>
      <c r="D494" s="5"/>
      <c r="E494" s="5"/>
    </row>
    <row r="495" spans="1:5">
      <c r="A495" s="5"/>
      <c r="B495" s="5"/>
      <c r="C495" s="5"/>
      <c r="D495" s="5"/>
      <c r="E495" s="5"/>
    </row>
    <row r="496" spans="1:5">
      <c r="A496" s="5"/>
      <c r="B496" s="5"/>
      <c r="C496" s="5"/>
      <c r="D496" s="5"/>
      <c r="E496" s="5"/>
    </row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  <row r="685" s="5" customFormat="1"/>
    <row r="686" s="5" customFormat="1"/>
    <row r="687" s="5" customFormat="1"/>
    <row r="688" s="5" customFormat="1"/>
    <row r="689" s="5" customFormat="1"/>
    <row r="690" s="5" customFormat="1"/>
    <row r="691" s="5" customFormat="1"/>
    <row r="692" s="5" customFormat="1"/>
    <row r="693" s="5" customFormat="1"/>
    <row r="694" s="5" customFormat="1"/>
    <row r="695" s="5" customFormat="1"/>
    <row r="696" s="5" customFormat="1"/>
    <row r="697" s="5" customFormat="1"/>
    <row r="698" s="5" customFormat="1"/>
    <row r="699" s="5" customFormat="1"/>
    <row r="700" s="5" customFormat="1"/>
    <row r="701" s="5" customFormat="1"/>
    <row r="702" s="5" customFormat="1"/>
  </sheetData>
  <pageMargins left="0.65" right="0.35" top="0.75" bottom="0.5" header="0.25" footer="0.25"/>
  <pageSetup scale="70" orientation="landscape" r:id="rId1"/>
  <headerFooter alignWithMargins="0">
    <oddHeader>&amp;L&amp;12GENCO&amp;RCONFIDENTIAL</oddHeader>
    <oddFooter>&amp;L&amp;T, &amp;D&amp;C&amp;F&amp;RPage &amp;P</oddFooter>
  </headerFooter>
  <rowBreaks count="9" manualBreakCount="9">
    <brk id="206" max="65535" man="1"/>
    <brk id="297" max="65535" man="1"/>
    <brk id="348" max="65535" man="1"/>
    <brk id="401" max="65535" man="1"/>
    <brk id="456" max="65535" man="1"/>
    <brk id="477" max="65535" man="1"/>
    <brk id="527" max="65535" man="1"/>
    <brk id="590" max="65535" man="1"/>
    <brk id="611" max="65535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8"/>
  <sheetViews>
    <sheetView topLeftCell="A45" zoomScale="75" zoomScaleNormal="75" workbookViewId="0">
      <selection activeCell="G66" sqref="G66"/>
    </sheetView>
  </sheetViews>
  <sheetFormatPr defaultRowHeight="12.75"/>
  <cols>
    <col min="1" max="1" width="60.42578125" style="10" customWidth="1"/>
    <col min="2" max="2" width="19" style="10" bestFit="1" customWidth="1"/>
    <col min="3" max="3" width="15.85546875" style="10" customWidth="1"/>
    <col min="4" max="7" width="15.85546875" style="229" customWidth="1"/>
    <col min="8" max="9" width="15.85546875" style="10" customWidth="1"/>
    <col min="10" max="16384" width="9.140625" style="10"/>
  </cols>
  <sheetData>
    <row r="1" spans="1:9">
      <c r="D1" s="10"/>
      <c r="E1" s="10"/>
      <c r="F1" s="10"/>
      <c r="G1" s="10"/>
    </row>
    <row r="2" spans="1:9" ht="20.25">
      <c r="A2" s="172" t="s">
        <v>162</v>
      </c>
      <c r="B2" s="237"/>
    </row>
    <row r="3" spans="1:9">
      <c r="D3" s="254" t="s">
        <v>164</v>
      </c>
    </row>
    <row r="4" spans="1:9" s="230" customFormat="1" ht="14.25" thickBot="1">
      <c r="A4" s="129" t="s">
        <v>18</v>
      </c>
      <c r="B4" s="129" t="s">
        <v>156</v>
      </c>
      <c r="C4" s="152">
        <v>36525</v>
      </c>
      <c r="D4" s="257">
        <f>Summary!C4</f>
        <v>36724</v>
      </c>
      <c r="E4" s="152">
        <v>36891</v>
      </c>
      <c r="F4" s="152">
        <v>37256</v>
      </c>
      <c r="G4" s="152">
        <v>37621</v>
      </c>
      <c r="H4" s="434" t="s">
        <v>123</v>
      </c>
      <c r="I4" s="434"/>
    </row>
    <row r="5" spans="1:9">
      <c r="D5" s="244"/>
    </row>
    <row r="6" spans="1:9" s="232" customFormat="1">
      <c r="A6" s="231" t="s">
        <v>161</v>
      </c>
      <c r="B6" s="231"/>
      <c r="C6"/>
      <c r="D6" s="245"/>
      <c r="E6" s="229"/>
      <c r="F6" s="229"/>
      <c r="G6" s="229"/>
    </row>
    <row r="7" spans="1:9" s="232" customFormat="1">
      <c r="D7" s="246"/>
      <c r="E7" s="229"/>
      <c r="F7" s="229"/>
      <c r="G7" s="229"/>
    </row>
    <row r="8" spans="1:9">
      <c r="D8" s="247"/>
      <c r="E8" s="10"/>
      <c r="F8" s="10"/>
      <c r="G8" s="10"/>
    </row>
    <row r="9" spans="1:9">
      <c r="A9" s="176" t="s">
        <v>3</v>
      </c>
      <c r="B9" s="176"/>
      <c r="D9" s="247"/>
      <c r="E9" s="10"/>
      <c r="F9" s="10"/>
      <c r="G9" s="10"/>
    </row>
    <row r="10" spans="1:9">
      <c r="A10" s="233" t="s">
        <v>154</v>
      </c>
      <c r="B10" s="233"/>
      <c r="C10" s="243">
        <f>($C$4-Assumptions!$B$8)/365.25*12</f>
        <v>6.537987679671458</v>
      </c>
      <c r="D10" s="248">
        <f>($D$4-$C$4)/365.25*12</f>
        <v>6.537987679671458</v>
      </c>
      <c r="E10" s="243">
        <f>12-D10</f>
        <v>5.462012320328542</v>
      </c>
      <c r="F10" s="243">
        <v>12</v>
      </c>
      <c r="G10" s="243">
        <v>12</v>
      </c>
      <c r="H10" s="243"/>
      <c r="I10" s="87"/>
    </row>
    <row r="11" spans="1:9">
      <c r="A11" s="10" t="s">
        <v>155</v>
      </c>
      <c r="C11" s="236">
        <f>90%/30*C10/12</f>
        <v>1.6344969199178647E-2</v>
      </c>
      <c r="D11" s="249">
        <f>90%/30*D10/12</f>
        <v>1.6344969199178647E-2</v>
      </c>
      <c r="E11" s="236">
        <f>90%/30-D11</f>
        <v>1.3655030800821356E-2</v>
      </c>
      <c r="F11" s="236">
        <f>90%/30</f>
        <v>3.0000000000000002E-2</v>
      </c>
      <c r="G11" s="236">
        <f>90%/30</f>
        <v>3.0000000000000002E-2</v>
      </c>
      <c r="H11" s="354">
        <f>SUM(C11:G11)</f>
        <v>0.10634496919917864</v>
      </c>
      <c r="I11" s="354">
        <f>0.9/30*(($G$4-Assumptions!$B$8)/365.25)</f>
        <v>0.10636550308008215</v>
      </c>
    </row>
    <row r="12" spans="1:9">
      <c r="D12" s="247"/>
      <c r="E12" s="10"/>
      <c r="F12" s="10"/>
      <c r="G12" s="10"/>
      <c r="H12" s="355"/>
      <c r="I12" s="355"/>
    </row>
    <row r="13" spans="1:9">
      <c r="A13" s="10" t="s">
        <v>157</v>
      </c>
      <c r="B13" s="239">
        <v>128000.72200000001</v>
      </c>
      <c r="C13" s="12">
        <f>B13</f>
        <v>128000.72200000001</v>
      </c>
      <c r="D13" s="250">
        <f>C15</f>
        <v>125908.55414143737</v>
      </c>
      <c r="E13" s="12">
        <f>D15</f>
        <v>123816.38628287474</v>
      </c>
      <c r="F13" s="12">
        <f>E15</f>
        <v>122068.53248143736</v>
      </c>
      <c r="G13" s="12">
        <f>F15</f>
        <v>118228.51082143736</v>
      </c>
      <c r="H13" s="355"/>
      <c r="I13" s="355"/>
    </row>
    <row r="14" spans="1:9">
      <c r="A14" s="10" t="s">
        <v>158</v>
      </c>
      <c r="B14" s="240">
        <v>0</v>
      </c>
      <c r="C14" s="240">
        <f>$B$13*C11</f>
        <v>2092.1678585626287</v>
      </c>
      <c r="D14" s="251">
        <f>$B$13*D11</f>
        <v>2092.1678585626287</v>
      </c>
      <c r="E14" s="240">
        <f>$B$13*E11</f>
        <v>1747.8538014373719</v>
      </c>
      <c r="F14" s="240">
        <f>$B$13*F11</f>
        <v>3840.0216600000008</v>
      </c>
      <c r="G14" s="240">
        <f>$B$13*G11</f>
        <v>3840.0216600000008</v>
      </c>
      <c r="H14" s="355"/>
      <c r="I14" s="355"/>
    </row>
    <row r="15" spans="1:9">
      <c r="A15" s="10" t="s">
        <v>159</v>
      </c>
      <c r="B15" s="12">
        <f>B13</f>
        <v>128000.72200000001</v>
      </c>
      <c r="C15" s="12">
        <f>C13-C14</f>
        <v>125908.55414143737</v>
      </c>
      <c r="D15" s="250">
        <f>D13-D14</f>
        <v>123816.38628287474</v>
      </c>
      <c r="E15" s="12">
        <f>E13-E14</f>
        <v>122068.53248143736</v>
      </c>
      <c r="F15" s="12">
        <f>F13-F14</f>
        <v>118228.51082143736</v>
      </c>
      <c r="G15" s="12">
        <f>G13-G14</f>
        <v>114388.48916143736</v>
      </c>
      <c r="H15" s="355"/>
      <c r="I15" s="355"/>
    </row>
    <row r="16" spans="1:9">
      <c r="D16" s="247"/>
      <c r="E16" s="10"/>
      <c r="F16" s="10"/>
      <c r="G16" s="10"/>
      <c r="H16" s="355"/>
      <c r="I16" s="355"/>
    </row>
    <row r="17" spans="1:9">
      <c r="B17" s="241"/>
      <c r="D17" s="247"/>
      <c r="E17" s="10"/>
      <c r="F17" s="10"/>
      <c r="G17" s="10"/>
      <c r="H17" s="355"/>
      <c r="I17" s="355"/>
    </row>
    <row r="18" spans="1:9">
      <c r="A18" s="176" t="s">
        <v>4</v>
      </c>
      <c r="B18" s="176"/>
      <c r="D18" s="247"/>
      <c r="E18" s="10"/>
      <c r="F18" s="10"/>
      <c r="G18" s="10"/>
      <c r="H18" s="355"/>
      <c r="I18" s="355"/>
    </row>
    <row r="19" spans="1:9">
      <c r="A19" s="233" t="s">
        <v>154</v>
      </c>
      <c r="B19" s="233"/>
      <c r="C19" s="243">
        <f>($C$4-Assumptions!$C$8)/365.25*12</f>
        <v>6.537987679671458</v>
      </c>
      <c r="D19" s="248">
        <f>($D$4-$C$4)/365.25*12</f>
        <v>6.537987679671458</v>
      </c>
      <c r="E19" s="243">
        <f>12-D19</f>
        <v>5.462012320328542</v>
      </c>
      <c r="F19" s="243">
        <v>12</v>
      </c>
      <c r="G19" s="243">
        <v>12</v>
      </c>
      <c r="H19" s="356"/>
      <c r="I19" s="355"/>
    </row>
    <row r="20" spans="1:9">
      <c r="A20" s="10" t="s">
        <v>155</v>
      </c>
      <c r="C20" s="236">
        <f>90%/30*C19/12</f>
        <v>1.6344969199178647E-2</v>
      </c>
      <c r="D20" s="249">
        <f>90%/30*D19/12</f>
        <v>1.6344969199178647E-2</v>
      </c>
      <c r="E20" s="236">
        <f>90%/30-D20</f>
        <v>1.3655030800821356E-2</v>
      </c>
      <c r="F20" s="236">
        <f>90%/30</f>
        <v>3.0000000000000002E-2</v>
      </c>
      <c r="G20" s="236">
        <f>90%/30</f>
        <v>3.0000000000000002E-2</v>
      </c>
      <c r="H20" s="354">
        <f>SUM(C20:G20)</f>
        <v>0.10634496919917864</v>
      </c>
      <c r="I20" s="354">
        <f>0.9/30*(($G$4-Assumptions!$C$8)/365.25)</f>
        <v>0.10636550308008215</v>
      </c>
    </row>
    <row r="21" spans="1:9">
      <c r="D21" s="247"/>
      <c r="E21" s="10"/>
      <c r="F21" s="10"/>
      <c r="G21" s="10"/>
      <c r="H21" s="355"/>
      <c r="I21" s="355"/>
    </row>
    <row r="22" spans="1:9">
      <c r="A22" s="10" t="s">
        <v>157</v>
      </c>
      <c r="B22" s="239">
        <v>154763.97100000002</v>
      </c>
      <c r="C22" s="12">
        <f>B22</f>
        <v>154763.97100000002</v>
      </c>
      <c r="D22" s="250">
        <f>C24</f>
        <v>152234.35866086243</v>
      </c>
      <c r="E22" s="12">
        <f>D24</f>
        <v>149704.74632172484</v>
      </c>
      <c r="F22" s="12">
        <f>E24</f>
        <v>147591.43953086241</v>
      </c>
      <c r="G22" s="12">
        <f>F24</f>
        <v>142948.52040086241</v>
      </c>
      <c r="H22" s="355"/>
      <c r="I22" s="355"/>
    </row>
    <row r="23" spans="1:9">
      <c r="A23" s="10" t="s">
        <v>158</v>
      </c>
      <c r="B23" s="240">
        <v>0</v>
      </c>
      <c r="C23" s="240">
        <f>$B$22*C20</f>
        <v>2529.6123391375777</v>
      </c>
      <c r="D23" s="251">
        <f>$B$22*D20</f>
        <v>2529.6123391375777</v>
      </c>
      <c r="E23" s="240">
        <f>$B$22*E20</f>
        <v>2113.3067908624234</v>
      </c>
      <c r="F23" s="240">
        <f>$B$22*F20</f>
        <v>4642.9191300000011</v>
      </c>
      <c r="G23" s="240">
        <f>$B$22*G20</f>
        <v>4642.9191300000011</v>
      </c>
      <c r="H23" s="355"/>
      <c r="I23" s="355"/>
    </row>
    <row r="24" spans="1:9">
      <c r="A24" s="10" t="s">
        <v>159</v>
      </c>
      <c r="B24" s="12">
        <f>B22</f>
        <v>154763.97100000002</v>
      </c>
      <c r="C24" s="12">
        <f>C22-C23</f>
        <v>152234.35866086243</v>
      </c>
      <c r="D24" s="250">
        <f>D22-D23</f>
        <v>149704.74632172484</v>
      </c>
      <c r="E24" s="12">
        <f>E22-E23</f>
        <v>147591.43953086241</v>
      </c>
      <c r="F24" s="12">
        <f>F22-F23</f>
        <v>142948.52040086241</v>
      </c>
      <c r="G24" s="12">
        <f>G22-G23</f>
        <v>138305.60127086242</v>
      </c>
      <c r="H24" s="355"/>
      <c r="I24" s="355"/>
    </row>
    <row r="25" spans="1:9">
      <c r="D25" s="247"/>
      <c r="E25" s="10"/>
      <c r="F25" s="10"/>
      <c r="G25" s="10"/>
      <c r="H25" s="355"/>
      <c r="I25" s="355"/>
    </row>
    <row r="26" spans="1:9">
      <c r="B26" s="241"/>
      <c r="D26" s="247"/>
      <c r="E26" s="10"/>
      <c r="F26" s="10"/>
      <c r="G26" s="10"/>
      <c r="H26" s="355"/>
      <c r="I26" s="355"/>
    </row>
    <row r="27" spans="1:9">
      <c r="A27" s="176" t="s">
        <v>5</v>
      </c>
      <c r="B27" s="176"/>
      <c r="D27" s="247"/>
      <c r="E27" s="10"/>
      <c r="F27" s="10"/>
      <c r="G27" s="10"/>
      <c r="H27" s="355"/>
      <c r="I27" s="355"/>
    </row>
    <row r="28" spans="1:9">
      <c r="A28" s="233" t="s">
        <v>154</v>
      </c>
      <c r="B28" s="233"/>
      <c r="C28" s="243">
        <f>($C$4-Assumptions!$D$8)/365.25*12</f>
        <v>6.0123203285420939</v>
      </c>
      <c r="D28" s="248">
        <f>($D$4-$C$4)/365.25*12</f>
        <v>6.537987679671458</v>
      </c>
      <c r="E28" s="243">
        <f>12-D28</f>
        <v>5.462012320328542</v>
      </c>
      <c r="F28" s="243">
        <v>12</v>
      </c>
      <c r="G28" s="243">
        <v>12</v>
      </c>
      <c r="H28" s="355"/>
      <c r="I28" s="355"/>
    </row>
    <row r="29" spans="1:9">
      <c r="A29" s="10" t="s">
        <v>155</v>
      </c>
      <c r="C29" s="236">
        <f>90%/30*C28/12</f>
        <v>1.5030800821355236E-2</v>
      </c>
      <c r="D29" s="249">
        <f>90%/30*D28/12</f>
        <v>1.6344969199178647E-2</v>
      </c>
      <c r="E29" s="236">
        <f>90%/30-D29</f>
        <v>1.3655030800821356E-2</v>
      </c>
      <c r="F29" s="236">
        <f>90%/30</f>
        <v>3.0000000000000002E-2</v>
      </c>
      <c r="G29" s="236">
        <f>90%/30</f>
        <v>3.0000000000000002E-2</v>
      </c>
      <c r="H29" s="354">
        <f>SUM(C29:G29)</f>
        <v>0.10503080082135524</v>
      </c>
      <c r="I29" s="354">
        <f>0.9/30*(($G$4-Assumptions!$D$8)/365.25)</f>
        <v>0.10505133470225873</v>
      </c>
    </row>
    <row r="30" spans="1:9">
      <c r="D30" s="247"/>
      <c r="E30" s="10"/>
      <c r="F30" s="10"/>
      <c r="G30" s="10"/>
      <c r="H30" s="355"/>
      <c r="I30" s="355"/>
    </row>
    <row r="31" spans="1:9">
      <c r="A31" s="10" t="s">
        <v>157</v>
      </c>
      <c r="B31" s="239">
        <v>148835.46800000002</v>
      </c>
      <c r="C31" s="12">
        <f>B31</f>
        <v>148835.46800000002</v>
      </c>
      <c r="D31" s="250">
        <f>C33</f>
        <v>146598.35172533884</v>
      </c>
      <c r="E31" s="12">
        <f>D33</f>
        <v>144165.64058513351</v>
      </c>
      <c r="F31" s="12">
        <f>E33</f>
        <v>142133.28768533884</v>
      </c>
      <c r="G31" s="12">
        <f>F33</f>
        <v>137668.22364533885</v>
      </c>
      <c r="H31" s="355"/>
      <c r="I31" s="355"/>
    </row>
    <row r="32" spans="1:9">
      <c r="A32" s="10" t="s">
        <v>158</v>
      </c>
      <c r="B32" s="240">
        <v>0</v>
      </c>
      <c r="C32" s="240">
        <f>$B$31*C29</f>
        <v>2237.1162746611913</v>
      </c>
      <c r="D32" s="251">
        <f>$B$31*D29</f>
        <v>2432.7111402053392</v>
      </c>
      <c r="E32" s="240">
        <f>$B$31*E29</f>
        <v>2032.3528997946617</v>
      </c>
      <c r="F32" s="240">
        <f>$B$31*F29</f>
        <v>4465.0640400000011</v>
      </c>
      <c r="G32" s="240">
        <f>$B$31*G29</f>
        <v>4465.0640400000011</v>
      </c>
      <c r="H32" s="355"/>
      <c r="I32" s="355"/>
    </row>
    <row r="33" spans="1:9">
      <c r="A33" s="10" t="s">
        <v>159</v>
      </c>
      <c r="B33" s="12">
        <f>B31</f>
        <v>148835.46800000002</v>
      </c>
      <c r="C33" s="12">
        <f>C31-C32</f>
        <v>146598.35172533884</v>
      </c>
      <c r="D33" s="250">
        <f>D31-D32</f>
        <v>144165.64058513351</v>
      </c>
      <c r="E33" s="12">
        <f>E31-E32</f>
        <v>142133.28768533884</v>
      </c>
      <c r="F33" s="12">
        <f>F31-F32</f>
        <v>137668.22364533885</v>
      </c>
      <c r="G33" s="12">
        <f>G31-G32</f>
        <v>133203.15960533885</v>
      </c>
      <c r="H33" s="355"/>
      <c r="I33" s="355"/>
    </row>
    <row r="34" spans="1:9">
      <c r="D34" s="247"/>
      <c r="E34" s="10"/>
      <c r="F34" s="10"/>
      <c r="G34" s="10"/>
      <c r="H34" s="355"/>
      <c r="I34" s="355"/>
    </row>
    <row r="35" spans="1:9">
      <c r="B35" s="241"/>
      <c r="D35" s="247"/>
      <c r="E35" s="10"/>
      <c r="F35" s="10"/>
      <c r="G35" s="10"/>
      <c r="H35" s="355"/>
      <c r="I35" s="355"/>
    </row>
    <row r="36" spans="1:9">
      <c r="A36" s="176" t="s">
        <v>34</v>
      </c>
      <c r="B36" s="176"/>
      <c r="D36" s="247"/>
      <c r="E36" s="10"/>
      <c r="F36" s="10"/>
      <c r="G36" s="10"/>
      <c r="H36" s="355"/>
      <c r="I36" s="355"/>
    </row>
    <row r="37" spans="1:9">
      <c r="A37" s="233" t="s">
        <v>154</v>
      </c>
      <c r="B37" s="233"/>
      <c r="C37" s="243">
        <v>0</v>
      </c>
      <c r="D37" s="248">
        <f>IF($D$4&gt;Assumptions!$F$8,(Depreciation!$D$4-Assumptions!$F$8)/30.5,0)</f>
        <v>1.5081967213114753</v>
      </c>
      <c r="E37" s="243">
        <f>7-D37</f>
        <v>5.4918032786885247</v>
      </c>
      <c r="F37" s="243">
        <v>12</v>
      </c>
      <c r="G37" s="243">
        <v>12</v>
      </c>
      <c r="H37" s="355"/>
      <c r="I37" s="355"/>
    </row>
    <row r="38" spans="1:9">
      <c r="A38" s="10" t="s">
        <v>155</v>
      </c>
      <c r="C38" s="236">
        <f>90%/30*C37/12</f>
        <v>0</v>
      </c>
      <c r="D38" s="249">
        <f>90%/30*D37/12</f>
        <v>3.7704918032786887E-3</v>
      </c>
      <c r="E38" s="236">
        <f>90%/30*E37/12</f>
        <v>1.3729508196721312E-2</v>
      </c>
      <c r="F38" s="236">
        <f>90%/30</f>
        <v>3.0000000000000002E-2</v>
      </c>
      <c r="G38" s="236">
        <f>90%/30</f>
        <v>3.0000000000000002E-2</v>
      </c>
      <c r="H38" s="354">
        <f>SUM(C38:G38)</f>
        <v>7.7499999999999999E-2</v>
      </c>
      <c r="I38" s="354">
        <f>0.9/30*(($G$4-Assumptions!$F$8)/365.25)</f>
        <v>7.7453798767967152E-2</v>
      </c>
    </row>
    <row r="39" spans="1:9">
      <c r="D39" s="247"/>
      <c r="E39" s="10"/>
      <c r="F39" s="10"/>
      <c r="G39" s="10"/>
      <c r="H39" s="355"/>
      <c r="I39" s="355"/>
    </row>
    <row r="40" spans="1:9">
      <c r="A40" s="10" t="s">
        <v>157</v>
      </c>
      <c r="B40" s="239">
        <f>[5]Gleason!$BT$225/1000</f>
        <v>177623.26186366749</v>
      </c>
      <c r="C40" s="12">
        <f>B40</f>
        <v>177623.26186366749</v>
      </c>
      <c r="D40" s="250">
        <f>C42</f>
        <v>177623.26186366749</v>
      </c>
      <c r="E40" s="12">
        <f>D42</f>
        <v>176953.5348107389</v>
      </c>
      <c r="F40" s="12">
        <f>E42</f>
        <v>174514.85478105329</v>
      </c>
      <c r="G40" s="12">
        <f>F42</f>
        <v>169186.15692514327</v>
      </c>
      <c r="H40" s="355"/>
      <c r="I40" s="355"/>
    </row>
    <row r="41" spans="1:9">
      <c r="A41" s="10" t="s">
        <v>158</v>
      </c>
      <c r="B41" s="240">
        <v>0</v>
      </c>
      <c r="C41" s="240">
        <f>$B$40*C38</f>
        <v>0</v>
      </c>
      <c r="D41" s="251">
        <f>$B$40*D38</f>
        <v>669.72705292858234</v>
      </c>
      <c r="E41" s="240">
        <f>$B$40*E38</f>
        <v>2438.680029685599</v>
      </c>
      <c r="F41" s="240">
        <f>$B$40*F38</f>
        <v>5328.6978559100253</v>
      </c>
      <c r="G41" s="240">
        <f>$B$40*G38</f>
        <v>5328.6978559100253</v>
      </c>
      <c r="H41" s="355"/>
      <c r="I41" s="355"/>
    </row>
    <row r="42" spans="1:9">
      <c r="A42" s="10" t="s">
        <v>159</v>
      </c>
      <c r="B42" s="12">
        <f>B40</f>
        <v>177623.26186366749</v>
      </c>
      <c r="C42" s="12">
        <f>C40-C41</f>
        <v>177623.26186366749</v>
      </c>
      <c r="D42" s="250">
        <f>D40-D41</f>
        <v>176953.5348107389</v>
      </c>
      <c r="E42" s="12">
        <f>E40-E41</f>
        <v>174514.85478105329</v>
      </c>
      <c r="F42" s="12">
        <f>F40-F41</f>
        <v>169186.15692514327</v>
      </c>
      <c r="G42" s="12">
        <f>G40-G41</f>
        <v>163857.45906923324</v>
      </c>
      <c r="H42" s="355"/>
      <c r="I42" s="355"/>
    </row>
    <row r="43" spans="1:9">
      <c r="D43" s="247"/>
      <c r="E43" s="10"/>
      <c r="F43" s="10"/>
      <c r="G43" s="10"/>
      <c r="H43" s="355"/>
      <c r="I43" s="355"/>
    </row>
    <row r="44" spans="1:9">
      <c r="B44" s="241"/>
      <c r="D44" s="247"/>
      <c r="E44" s="10"/>
      <c r="F44" s="10"/>
      <c r="G44" s="10"/>
      <c r="H44" s="355"/>
      <c r="I44" s="355"/>
    </row>
    <row r="45" spans="1:9">
      <c r="A45" s="176" t="s">
        <v>6</v>
      </c>
      <c r="B45" s="176"/>
      <c r="D45" s="247"/>
      <c r="E45" s="10"/>
      <c r="F45" s="10"/>
      <c r="G45" s="10"/>
      <c r="H45" s="355"/>
      <c r="I45" s="355"/>
    </row>
    <row r="46" spans="1:9">
      <c r="A46" s="233" t="s">
        <v>154</v>
      </c>
      <c r="B46" s="233"/>
      <c r="C46" s="243">
        <v>0</v>
      </c>
      <c r="D46" s="248">
        <f>IF($D$4&gt;Assumptions!$G$8,(Depreciation!$D$4-Assumptions!$G$8)/30.5,0)</f>
        <v>1.5081967213114753</v>
      </c>
      <c r="E46" s="243">
        <f>7-D46</f>
        <v>5.4918032786885247</v>
      </c>
      <c r="F46" s="243">
        <v>12</v>
      </c>
      <c r="G46" s="243">
        <v>12</v>
      </c>
      <c r="H46" s="355"/>
      <c r="I46" s="355"/>
    </row>
    <row r="47" spans="1:9">
      <c r="A47" s="10" t="s">
        <v>155</v>
      </c>
      <c r="C47" s="236">
        <f>90%/30*C46/12</f>
        <v>0</v>
      </c>
      <c r="D47" s="249">
        <f>90%/30*D46/12</f>
        <v>3.7704918032786887E-3</v>
      </c>
      <c r="E47" s="236">
        <f>90%/30*E46/12</f>
        <v>1.3729508196721312E-2</v>
      </c>
      <c r="F47" s="236">
        <f>90%/30</f>
        <v>3.0000000000000002E-2</v>
      </c>
      <c r="G47" s="236">
        <f>90%/30</f>
        <v>3.0000000000000002E-2</v>
      </c>
      <c r="H47" s="354">
        <f>SUM(C47:G47)</f>
        <v>7.7499999999999999E-2</v>
      </c>
      <c r="I47" s="354">
        <f>0.9/30*(($G$4-Assumptions!$G$8)/365.25)</f>
        <v>7.7453798767967152E-2</v>
      </c>
    </row>
    <row r="48" spans="1:9">
      <c r="D48" s="247"/>
      <c r="E48" s="10"/>
      <c r="F48" s="10"/>
      <c r="G48" s="10"/>
      <c r="H48" s="355"/>
      <c r="I48" s="355"/>
    </row>
    <row r="49" spans="1:9">
      <c r="A49" s="10" t="s">
        <v>157</v>
      </c>
      <c r="B49" s="239">
        <f>[5]Wheatland!$BR$200/1000</f>
        <v>162894.80214029519</v>
      </c>
      <c r="C49" s="12">
        <f>B49</f>
        <v>162894.80214029519</v>
      </c>
      <c r="D49" s="250">
        <f>C51</f>
        <v>162894.80214029519</v>
      </c>
      <c r="E49" s="12">
        <f>D51</f>
        <v>162280.60862402851</v>
      </c>
      <c r="F49" s="12">
        <f>E51</f>
        <v>160044.14310284003</v>
      </c>
      <c r="G49" s="12">
        <f>F51</f>
        <v>155157.29903863117</v>
      </c>
      <c r="H49" s="355"/>
      <c r="I49" s="355"/>
    </row>
    <row r="50" spans="1:9">
      <c r="A50" s="10" t="s">
        <v>158</v>
      </c>
      <c r="B50" s="240">
        <v>0</v>
      </c>
      <c r="C50" s="240">
        <f>$B$49*C47</f>
        <v>0</v>
      </c>
      <c r="D50" s="251">
        <f>$B$49*D47</f>
        <v>614.19351626668674</v>
      </c>
      <c r="E50" s="240">
        <f>$B$49*E47</f>
        <v>2236.4655211884792</v>
      </c>
      <c r="F50" s="240">
        <f>$B$49*F47</f>
        <v>4886.8440642088563</v>
      </c>
      <c r="G50" s="240">
        <f>$B$49*G47</f>
        <v>4886.8440642088563</v>
      </c>
      <c r="H50" s="355"/>
      <c r="I50" s="355"/>
    </row>
    <row r="51" spans="1:9">
      <c r="A51" s="10" t="s">
        <v>159</v>
      </c>
      <c r="B51" s="12">
        <f>B49</f>
        <v>162894.80214029519</v>
      </c>
      <c r="C51" s="12">
        <f>C49-C50</f>
        <v>162894.80214029519</v>
      </c>
      <c r="D51" s="250">
        <f>D49-D50</f>
        <v>162280.60862402851</v>
      </c>
      <c r="E51" s="12">
        <f>E49-E50</f>
        <v>160044.14310284003</v>
      </c>
      <c r="F51" s="12">
        <f>F49-F50</f>
        <v>155157.29903863117</v>
      </c>
      <c r="G51" s="12">
        <f>G49-G50</f>
        <v>150270.45497442232</v>
      </c>
      <c r="H51" s="355"/>
      <c r="I51" s="355"/>
    </row>
    <row r="52" spans="1:9">
      <c r="D52" s="247"/>
      <c r="E52" s="10"/>
      <c r="F52" s="10"/>
      <c r="G52" s="10"/>
      <c r="H52" s="355"/>
      <c r="I52" s="355"/>
    </row>
    <row r="53" spans="1:9">
      <c r="B53" s="241"/>
      <c r="D53" s="247"/>
      <c r="E53" s="10"/>
      <c r="F53" s="10"/>
      <c r="G53" s="10"/>
      <c r="H53" s="355"/>
      <c r="I53" s="355"/>
    </row>
    <row r="54" spans="1:9">
      <c r="A54" s="176" t="s">
        <v>7</v>
      </c>
      <c r="B54" s="176"/>
      <c r="D54" s="247"/>
      <c r="E54" s="10"/>
      <c r="F54" s="10"/>
      <c r="G54" s="10"/>
      <c r="H54" s="355"/>
      <c r="I54" s="355"/>
    </row>
    <row r="55" spans="1:9">
      <c r="A55" s="233" t="s">
        <v>154</v>
      </c>
      <c r="B55" s="233"/>
      <c r="C55" s="243">
        <v>0</v>
      </c>
      <c r="D55" s="248">
        <f>IF($D$4&gt;Assumptions!$H$8,(Depreciation!$D$4-Assumptions!$H$8)/30.5,0)</f>
        <v>1.5081967213114753</v>
      </c>
      <c r="E55" s="243">
        <f>7-D55</f>
        <v>5.4918032786885247</v>
      </c>
      <c r="F55" s="243">
        <v>12</v>
      </c>
      <c r="G55" s="243">
        <v>12</v>
      </c>
      <c r="H55" s="355"/>
      <c r="I55" s="355"/>
    </row>
    <row r="56" spans="1:9">
      <c r="A56" s="10" t="s">
        <v>155</v>
      </c>
      <c r="C56" s="236">
        <f>90%/30*C55/12</f>
        <v>0</v>
      </c>
      <c r="D56" s="249">
        <f>90%/30*D55/12</f>
        <v>3.7704918032786887E-3</v>
      </c>
      <c r="E56" s="236">
        <f>90%/30*E55/12</f>
        <v>1.3729508196721312E-2</v>
      </c>
      <c r="F56" s="236">
        <f>90%/30</f>
        <v>3.0000000000000002E-2</v>
      </c>
      <c r="G56" s="236">
        <f>90%/30</f>
        <v>3.0000000000000002E-2</v>
      </c>
      <c r="H56" s="354">
        <f>SUM(C56:G56)</f>
        <v>7.7499999999999999E-2</v>
      </c>
      <c r="I56" s="354">
        <f>0.9/30*(($G$4-Assumptions!$H$8)/365.25)</f>
        <v>7.7453798767967152E-2</v>
      </c>
    </row>
    <row r="57" spans="1:9">
      <c r="D57" s="247"/>
      <c r="E57" s="10"/>
      <c r="F57" s="10"/>
      <c r="G57" s="10"/>
      <c r="H57" s="355"/>
      <c r="I57" s="355"/>
    </row>
    <row r="58" spans="1:9">
      <c r="A58" s="10" t="s">
        <v>157</v>
      </c>
      <c r="B58" s="239">
        <f>[5]Wilton!$BR$201/1000</f>
        <v>272291.70156487066</v>
      </c>
      <c r="C58" s="12">
        <f>B58</f>
        <v>272291.70156487066</v>
      </c>
      <c r="D58" s="250">
        <f>C60</f>
        <v>272291.70156487066</v>
      </c>
      <c r="E58" s="12">
        <f>D60</f>
        <v>271265.02793601953</v>
      </c>
      <c r="F58" s="12">
        <f>E60</f>
        <v>267526.59678748547</v>
      </c>
      <c r="G58" s="12">
        <f>F60</f>
        <v>259357.84574053934</v>
      </c>
      <c r="H58" s="355"/>
      <c r="I58" s="355"/>
    </row>
    <row r="59" spans="1:9">
      <c r="A59" s="10" t="s">
        <v>158</v>
      </c>
      <c r="B59" s="240">
        <v>0</v>
      </c>
      <c r="C59" s="240">
        <f>$B$58*C56</f>
        <v>0</v>
      </c>
      <c r="D59" s="251">
        <f>$B$58*D56</f>
        <v>1026.6736288511518</v>
      </c>
      <c r="E59" s="240">
        <f>$B$58*E56</f>
        <v>3738.431148534085</v>
      </c>
      <c r="F59" s="240">
        <f>$B$58*F56</f>
        <v>8168.7510469461204</v>
      </c>
      <c r="G59" s="240">
        <f>$B$58*G56</f>
        <v>8168.7510469461204</v>
      </c>
      <c r="H59" s="355"/>
      <c r="I59" s="355"/>
    </row>
    <row r="60" spans="1:9">
      <c r="A60" s="10" t="s">
        <v>159</v>
      </c>
      <c r="B60" s="12">
        <f>B58</f>
        <v>272291.70156487066</v>
      </c>
      <c r="C60" s="12">
        <f>C58-C59</f>
        <v>272291.70156487066</v>
      </c>
      <c r="D60" s="250">
        <f>D58-D59</f>
        <v>271265.02793601953</v>
      </c>
      <c r="E60" s="12">
        <f>E58-E59</f>
        <v>267526.59678748547</v>
      </c>
      <c r="F60" s="12">
        <f>F58-F59</f>
        <v>259357.84574053934</v>
      </c>
      <c r="G60" s="12">
        <f>G58-G59</f>
        <v>251189.09469359322</v>
      </c>
      <c r="H60" s="355"/>
      <c r="I60" s="355"/>
    </row>
    <row r="61" spans="1:9">
      <c r="D61" s="247"/>
      <c r="E61" s="10"/>
      <c r="F61" s="10"/>
      <c r="G61" s="10"/>
      <c r="H61" s="355"/>
      <c r="I61" s="355"/>
    </row>
    <row r="62" spans="1:9">
      <c r="D62" s="247"/>
      <c r="E62" s="10"/>
      <c r="F62" s="10"/>
      <c r="G62" s="10"/>
      <c r="H62" s="355"/>
      <c r="I62" s="355"/>
    </row>
    <row r="63" spans="1:9">
      <c r="B63" s="241"/>
      <c r="D63" s="247"/>
      <c r="E63" s="10"/>
      <c r="F63" s="10"/>
      <c r="G63" s="10"/>
      <c r="H63" s="355"/>
      <c r="I63" s="355"/>
    </row>
    <row r="64" spans="1:9">
      <c r="A64" s="235" t="s">
        <v>51</v>
      </c>
      <c r="B64" s="228">
        <f t="shared" ref="B64:G64" si="0">SUM(B15,B24,B33)</f>
        <v>431600.16100000008</v>
      </c>
      <c r="C64" s="228">
        <f t="shared" si="0"/>
        <v>424741.26452763868</v>
      </c>
      <c r="D64" s="252">
        <f t="shared" si="0"/>
        <v>417686.7731897331</v>
      </c>
      <c r="E64" s="228">
        <f t="shared" si="0"/>
        <v>411793.25969763857</v>
      </c>
      <c r="F64" s="228">
        <f t="shared" si="0"/>
        <v>398845.25486763864</v>
      </c>
      <c r="G64" s="228">
        <f t="shared" si="0"/>
        <v>385897.25003763859</v>
      </c>
      <c r="H64" s="355"/>
      <c r="I64" s="355"/>
    </row>
    <row r="65" spans="1:9">
      <c r="A65" s="176" t="s">
        <v>52</v>
      </c>
      <c r="B65" s="242">
        <f t="shared" ref="B65:G65" si="1">SUM(B42,B51,B60)</f>
        <v>612809.76556883333</v>
      </c>
      <c r="C65" s="242">
        <f t="shared" si="1"/>
        <v>612809.76556883333</v>
      </c>
      <c r="D65" s="253">
        <f t="shared" si="1"/>
        <v>610499.17137078685</v>
      </c>
      <c r="E65" s="242">
        <f t="shared" si="1"/>
        <v>602085.59467137884</v>
      </c>
      <c r="F65" s="242">
        <f t="shared" si="1"/>
        <v>583701.30170431384</v>
      </c>
      <c r="G65" s="242">
        <f t="shared" si="1"/>
        <v>565317.00873724883</v>
      </c>
      <c r="H65" s="355"/>
      <c r="I65" s="355"/>
    </row>
    <row r="66" spans="1:9">
      <c r="A66" s="235" t="s">
        <v>160</v>
      </c>
      <c r="B66" s="228">
        <f t="shared" ref="B66:G66" si="2">SUM(B64:B65)</f>
        <v>1044409.9265688334</v>
      </c>
      <c r="C66" s="228">
        <f t="shared" si="2"/>
        <v>1037551.030096472</v>
      </c>
      <c r="D66" s="252">
        <f t="shared" si="2"/>
        <v>1028185.9445605199</v>
      </c>
      <c r="E66" s="228">
        <f t="shared" si="2"/>
        <v>1013878.8543690174</v>
      </c>
      <c r="F66" s="228">
        <f t="shared" si="2"/>
        <v>982546.55657195253</v>
      </c>
      <c r="G66" s="228">
        <f t="shared" si="2"/>
        <v>951214.25877488742</v>
      </c>
      <c r="H66" s="355"/>
      <c r="I66" s="355"/>
    </row>
    <row r="67" spans="1:9">
      <c r="D67" s="10"/>
      <c r="E67" s="10"/>
      <c r="F67" s="10"/>
      <c r="G67" s="10"/>
      <c r="H67" s="355"/>
      <c r="I67" s="355"/>
    </row>
    <row r="68" spans="1:9">
      <c r="D68" s="10"/>
      <c r="E68" s="10"/>
      <c r="F68" s="10"/>
      <c r="G68" s="10"/>
      <c r="H68" s="355"/>
      <c r="I68" s="355"/>
    </row>
    <row r="69" spans="1:9">
      <c r="A69" s="235" t="s">
        <v>279</v>
      </c>
      <c r="D69" s="10"/>
      <c r="E69" s="10"/>
      <c r="F69" s="10"/>
      <c r="G69" s="10"/>
      <c r="H69" s="355"/>
      <c r="I69" s="355"/>
    </row>
    <row r="70" spans="1:9">
      <c r="A70" s="10" t="s">
        <v>3</v>
      </c>
      <c r="B70" s="359">
        <f>B13/$B$66</f>
        <v>0.12255793318674851</v>
      </c>
      <c r="D70" s="10"/>
      <c r="E70" s="10"/>
      <c r="F70" s="10"/>
      <c r="G70" s="10"/>
      <c r="H70" s="355"/>
      <c r="I70" s="355"/>
    </row>
    <row r="71" spans="1:9">
      <c r="A71" s="10" t="s">
        <v>4</v>
      </c>
      <c r="B71" s="359">
        <f>B22/B66</f>
        <v>0.14818316741630477</v>
      </c>
      <c r="D71" s="10"/>
      <c r="E71" s="10"/>
      <c r="F71" s="10"/>
      <c r="G71" s="10"/>
      <c r="H71" s="355"/>
      <c r="I71" s="355"/>
    </row>
    <row r="72" spans="1:9">
      <c r="A72" s="10" t="s">
        <v>5</v>
      </c>
      <c r="B72" s="359">
        <f>B31/B66</f>
        <v>0.14250675353973744</v>
      </c>
      <c r="D72" s="10"/>
      <c r="E72" s="10"/>
      <c r="F72" s="10"/>
      <c r="G72" s="10"/>
      <c r="H72" s="355"/>
      <c r="I72" s="355"/>
    </row>
    <row r="73" spans="1:9">
      <c r="A73" s="10" t="s">
        <v>34</v>
      </c>
      <c r="B73" s="359">
        <f>B40/B66</f>
        <v>0.17007044585185774</v>
      </c>
      <c r="D73" s="10"/>
      <c r="E73" s="10"/>
      <c r="F73" s="10"/>
      <c r="G73" s="10"/>
      <c r="H73" s="355"/>
      <c r="I73" s="355"/>
    </row>
    <row r="74" spans="1:9">
      <c r="A74" s="10" t="s">
        <v>6</v>
      </c>
      <c r="B74" s="359">
        <f>B49/B66</f>
        <v>0.15596826303197661</v>
      </c>
      <c r="D74" s="10"/>
      <c r="E74" s="10"/>
      <c r="F74" s="10"/>
      <c r="G74" s="10"/>
      <c r="H74" s="355"/>
      <c r="I74" s="355"/>
    </row>
    <row r="75" spans="1:9">
      <c r="A75" s="267" t="s">
        <v>7</v>
      </c>
      <c r="B75" s="360">
        <f>B58/B66</f>
        <v>0.2607134369733749</v>
      </c>
      <c r="D75" s="10"/>
      <c r="E75" s="10"/>
      <c r="F75" s="10"/>
      <c r="G75" s="10"/>
      <c r="H75" s="355"/>
      <c r="I75" s="355"/>
    </row>
    <row r="76" spans="1:9">
      <c r="A76" s="10" t="s">
        <v>11</v>
      </c>
      <c r="B76" s="359">
        <f>SUM(B70:B75)</f>
        <v>1</v>
      </c>
      <c r="D76" s="10"/>
      <c r="E76" s="10"/>
      <c r="F76" s="10"/>
      <c r="G76" s="10"/>
      <c r="H76" s="355"/>
      <c r="I76" s="355"/>
    </row>
    <row r="77" spans="1:9">
      <c r="D77" s="10"/>
      <c r="E77" s="10"/>
      <c r="F77" s="10"/>
      <c r="G77" s="10"/>
      <c r="H77" s="355"/>
      <c r="I77" s="355"/>
    </row>
    <row r="78" spans="1:9">
      <c r="D78" s="10"/>
      <c r="E78" s="10"/>
      <c r="F78" s="10"/>
      <c r="G78" s="10"/>
      <c r="H78" s="355"/>
      <c r="I78" s="355"/>
    </row>
    <row r="79" spans="1:9">
      <c r="D79" s="10"/>
      <c r="E79" s="10"/>
      <c r="F79" s="10"/>
      <c r="G79" s="10"/>
    </row>
    <row r="80" spans="1:9">
      <c r="D80" s="10"/>
      <c r="E80" s="10"/>
      <c r="F80" s="10"/>
      <c r="G80" s="10"/>
    </row>
    <row r="81" s="10" customFormat="1"/>
    <row r="82" s="10" customFormat="1"/>
    <row r="83" s="10" customFormat="1"/>
    <row r="84" s="10" customFormat="1"/>
    <row r="85" s="10" customFormat="1"/>
    <row r="86" s="10" customFormat="1"/>
    <row r="87" s="10" customFormat="1"/>
    <row r="88" s="10" customFormat="1"/>
  </sheetData>
  <mergeCells count="1">
    <mergeCell ref="H4:I4"/>
  </mergeCells>
  <pageMargins left="0.65" right="0.35" top="0.75" bottom="0.5" header="0.25" footer="0.25"/>
  <pageSetup scale="59" orientation="landscape" r:id="rId1"/>
  <headerFooter alignWithMargins="0">
    <oddHeader>&amp;L&amp;12GENCO&amp;RCONFIDENTIAL</oddHeader>
    <oddFooter>&amp;L&amp;T, &amp;D&amp;C&amp;F&amp;RPage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43"/>
  <sheetViews>
    <sheetView topLeftCell="A11" zoomScale="75" workbookViewId="0">
      <selection activeCell="A31" sqref="A31"/>
    </sheetView>
  </sheetViews>
  <sheetFormatPr defaultRowHeight="12.75"/>
  <cols>
    <col min="1" max="1" width="60.85546875" style="10" customWidth="1"/>
    <col min="2" max="2" width="39.85546875" style="10" bestFit="1" customWidth="1"/>
    <col min="3" max="3" width="15.5703125" style="10" bestFit="1" customWidth="1"/>
    <col min="4" max="4" width="31.140625" style="10" bestFit="1" customWidth="1"/>
    <col min="5" max="16384" width="9.140625" style="10"/>
  </cols>
  <sheetData>
    <row r="2" spans="1:3" ht="20.25">
      <c r="A2" s="172" t="s">
        <v>211</v>
      </c>
    </row>
    <row r="3" spans="1:3" s="4" customFormat="1" ht="20.25">
      <c r="A3" s="237"/>
    </row>
    <row r="4" spans="1:3">
      <c r="A4" s="176" t="s">
        <v>184</v>
      </c>
      <c r="B4" s="176" t="s">
        <v>185</v>
      </c>
      <c r="C4" s="176"/>
    </row>
    <row r="7" spans="1:3" ht="13.5">
      <c r="A7" s="288" t="s">
        <v>186</v>
      </c>
    </row>
    <row r="9" spans="1:3">
      <c r="A9" s="10" t="s">
        <v>187</v>
      </c>
      <c r="B9" s="10" t="s">
        <v>188</v>
      </c>
    </row>
    <row r="10" spans="1:3">
      <c r="A10" s="10" t="s">
        <v>189</v>
      </c>
      <c r="B10" s="10" t="s">
        <v>190</v>
      </c>
    </row>
    <row r="11" spans="1:3">
      <c r="A11" s="10" t="s">
        <v>191</v>
      </c>
    </row>
    <row r="15" spans="1:3" ht="13.5">
      <c r="A15" s="288" t="s">
        <v>192</v>
      </c>
    </row>
    <row r="17" spans="1:2">
      <c r="A17" s="10" t="s">
        <v>193</v>
      </c>
      <c r="B17" s="10" t="s">
        <v>194</v>
      </c>
    </row>
    <row r="18" spans="1:2">
      <c r="B18" s="10" t="s">
        <v>195</v>
      </c>
    </row>
    <row r="19" spans="1:2">
      <c r="B19" s="10" t="s">
        <v>196</v>
      </c>
    </row>
    <row r="20" spans="1:2">
      <c r="B20" s="10" t="s">
        <v>197</v>
      </c>
    </row>
    <row r="22" spans="1:2">
      <c r="A22" s="326" t="s">
        <v>198</v>
      </c>
      <c r="B22" s="326" t="s">
        <v>199</v>
      </c>
    </row>
    <row r="24" spans="1:2">
      <c r="A24" s="10" t="s">
        <v>226</v>
      </c>
      <c r="B24" s="10" t="s">
        <v>223</v>
      </c>
    </row>
    <row r="27" spans="1:2" ht="13.5">
      <c r="A27" s="288" t="s">
        <v>200</v>
      </c>
    </row>
    <row r="29" spans="1:2">
      <c r="A29" s="326" t="s">
        <v>201</v>
      </c>
      <c r="B29" s="326"/>
    </row>
    <row r="33" spans="1:2" ht="13.5">
      <c r="A33" s="288" t="s">
        <v>202</v>
      </c>
    </row>
    <row r="35" spans="1:2">
      <c r="A35" s="10" t="s">
        <v>203</v>
      </c>
      <c r="B35" s="10" t="s">
        <v>204</v>
      </c>
    </row>
    <row r="36" spans="1:2">
      <c r="A36" s="10" t="s">
        <v>205</v>
      </c>
      <c r="B36" s="10" t="s">
        <v>206</v>
      </c>
    </row>
    <row r="37" spans="1:2">
      <c r="A37" s="10" t="s">
        <v>207</v>
      </c>
      <c r="B37" s="10" t="s">
        <v>208</v>
      </c>
    </row>
    <row r="41" spans="1:2" ht="13.5">
      <c r="A41" s="288" t="s">
        <v>209</v>
      </c>
    </row>
    <row r="43" spans="1:2">
      <c r="A43" s="10" t="s">
        <v>210</v>
      </c>
      <c r="B43" s="10" t="s">
        <v>206</v>
      </c>
    </row>
  </sheetData>
  <pageMargins left="0.75" right="0.75" top="1" bottom="1" header="0.5" footer="0.5"/>
  <pageSetup scale="83" orientation="landscape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40"/>
  <sheetViews>
    <sheetView topLeftCell="A3" zoomScale="75" workbookViewId="0">
      <selection activeCell="I38" sqref="I38"/>
    </sheetView>
  </sheetViews>
  <sheetFormatPr defaultRowHeight="12.75"/>
  <cols>
    <col min="1" max="1" width="15.28515625" bestFit="1" customWidth="1"/>
  </cols>
  <sheetData>
    <row r="2" spans="1:1" ht="20.25">
      <c r="A2" s="172" t="s">
        <v>213</v>
      </c>
    </row>
    <row r="3" spans="1:1" ht="20.25">
      <c r="A3" s="237"/>
    </row>
    <row r="33" spans="1:6">
      <c r="A33" s="352" t="s">
        <v>236</v>
      </c>
      <c r="F33" s="352" t="s">
        <v>245</v>
      </c>
    </row>
    <row r="34" spans="1:6">
      <c r="A34" s="191" t="s">
        <v>237</v>
      </c>
      <c r="C34" s="191" t="s">
        <v>243</v>
      </c>
      <c r="F34" t="s">
        <v>246</v>
      </c>
    </row>
    <row r="35" spans="1:6">
      <c r="A35" t="s">
        <v>238</v>
      </c>
      <c r="C35" t="s">
        <v>244</v>
      </c>
      <c r="F35" t="s">
        <v>247</v>
      </c>
    </row>
    <row r="36" spans="1:6">
      <c r="A36" t="s">
        <v>239</v>
      </c>
      <c r="F36" t="s">
        <v>248</v>
      </c>
    </row>
    <row r="37" spans="1:6">
      <c r="A37" t="s">
        <v>240</v>
      </c>
    </row>
    <row r="38" spans="1:6">
      <c r="A38" t="s">
        <v>173</v>
      </c>
    </row>
    <row r="39" spans="1:6">
      <c r="A39" t="s">
        <v>241</v>
      </c>
    </row>
    <row r="40" spans="1:6">
      <c r="A40" t="s">
        <v>242</v>
      </c>
    </row>
  </sheetData>
  <pageMargins left="0.75" right="0.75" top="1" bottom="1" header="0.5" footer="0.5"/>
  <pageSetup scale="91" orientation="landscape" verticalDpi="300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91"/>
  <sheetViews>
    <sheetView zoomScale="75" zoomScaleNormal="75" workbookViewId="0"/>
  </sheetViews>
  <sheetFormatPr defaultRowHeight="12.75"/>
  <cols>
    <col min="1" max="1" width="5.5703125" style="10" customWidth="1"/>
    <col min="2" max="2" width="70.85546875" style="10" bestFit="1" customWidth="1"/>
    <col min="3" max="3" width="20.7109375" style="10" customWidth="1"/>
    <col min="4" max="4" width="40.7109375" style="10" customWidth="1"/>
    <col min="5" max="16384" width="9.140625" style="10"/>
  </cols>
  <sheetData>
    <row r="2" spans="1:4" ht="20.25">
      <c r="A2" s="172" t="s">
        <v>224</v>
      </c>
      <c r="B2" s="15"/>
    </row>
    <row r="3" spans="1:4" s="4" customFormat="1" ht="20.25">
      <c r="A3" s="237"/>
    </row>
    <row r="4" spans="1:4">
      <c r="B4" s="266" t="s">
        <v>224</v>
      </c>
      <c r="C4" s="266" t="s">
        <v>225</v>
      </c>
      <c r="D4" s="266" t="s">
        <v>254</v>
      </c>
    </row>
    <row r="6" spans="1:4">
      <c r="A6" s="176" t="s">
        <v>328</v>
      </c>
    </row>
    <row r="7" spans="1:4">
      <c r="A7" s="10">
        <v>1</v>
      </c>
      <c r="B7" s="10" t="s">
        <v>234</v>
      </c>
      <c r="C7" s="353">
        <v>36721</v>
      </c>
      <c r="D7" s="10" t="s">
        <v>329</v>
      </c>
    </row>
    <row r="8" spans="1:4">
      <c r="A8" s="10">
        <v>2</v>
      </c>
      <c r="B8" s="10" t="s">
        <v>268</v>
      </c>
      <c r="C8" s="353">
        <v>36721</v>
      </c>
      <c r="D8" s="10" t="s">
        <v>329</v>
      </c>
    </row>
    <row r="9" spans="1:4">
      <c r="A9" s="10">
        <v>4</v>
      </c>
      <c r="B9" s="10" t="s">
        <v>256</v>
      </c>
      <c r="C9" s="353">
        <v>36721</v>
      </c>
      <c r="D9" s="10" t="s">
        <v>330</v>
      </c>
    </row>
    <row r="10" spans="1:4">
      <c r="A10" s="10">
        <v>5</v>
      </c>
      <c r="B10" s="10" t="s">
        <v>258</v>
      </c>
      <c r="C10" s="353">
        <v>36721</v>
      </c>
      <c r="D10" s="10" t="s">
        <v>331</v>
      </c>
    </row>
    <row r="11" spans="1:4">
      <c r="C11" s="353"/>
    </row>
    <row r="12" spans="1:4">
      <c r="A12" s="176" t="s">
        <v>320</v>
      </c>
    </row>
    <row r="13" spans="1:4">
      <c r="A13" s="10">
        <v>1</v>
      </c>
      <c r="B13" s="10" t="s">
        <v>234</v>
      </c>
      <c r="C13" s="353">
        <v>36714</v>
      </c>
      <c r="D13" s="10" t="s">
        <v>321</v>
      </c>
    </row>
    <row r="14" spans="1:4">
      <c r="A14" s="10">
        <v>2</v>
      </c>
      <c r="B14" s="10" t="s">
        <v>268</v>
      </c>
      <c r="C14" s="353">
        <v>36714</v>
      </c>
      <c r="D14" s="10" t="s">
        <v>321</v>
      </c>
    </row>
    <row r="15" spans="1:4">
      <c r="A15" s="10">
        <v>4</v>
      </c>
      <c r="B15" s="10" t="s">
        <v>256</v>
      </c>
      <c r="C15" s="353">
        <v>36717</v>
      </c>
      <c r="D15" s="10" t="s">
        <v>322</v>
      </c>
    </row>
    <row r="16" spans="1:4">
      <c r="A16" s="10">
        <v>5</v>
      </c>
      <c r="B16" s="10" t="s">
        <v>258</v>
      </c>
      <c r="C16" s="353">
        <v>36714</v>
      </c>
      <c r="D16" s="10" t="s">
        <v>323</v>
      </c>
    </row>
    <row r="17" spans="1:4">
      <c r="A17" s="361" t="s">
        <v>318</v>
      </c>
      <c r="B17" s="10" t="s">
        <v>324</v>
      </c>
      <c r="C17" s="353">
        <v>36710</v>
      </c>
      <c r="D17" s="10" t="s">
        <v>325</v>
      </c>
    </row>
    <row r="19" spans="1:4">
      <c r="A19" s="176" t="s">
        <v>314</v>
      </c>
    </row>
    <row r="20" spans="1:4">
      <c r="A20" s="10">
        <v>1</v>
      </c>
      <c r="B20" s="10" t="s">
        <v>234</v>
      </c>
      <c r="C20" s="353">
        <v>36707</v>
      </c>
      <c r="D20" s="10" t="s">
        <v>315</v>
      </c>
    </row>
    <row r="21" spans="1:4">
      <c r="A21" s="10">
        <v>2</v>
      </c>
      <c r="B21" s="10" t="s">
        <v>268</v>
      </c>
      <c r="C21" s="353">
        <v>36707</v>
      </c>
      <c r="D21" s="10" t="s">
        <v>315</v>
      </c>
    </row>
    <row r="22" spans="1:4">
      <c r="A22" s="10">
        <v>4</v>
      </c>
      <c r="B22" s="10" t="s">
        <v>256</v>
      </c>
      <c r="C22" s="353">
        <v>36710</v>
      </c>
      <c r="D22" s="10" t="s">
        <v>316</v>
      </c>
    </row>
    <row r="23" spans="1:4">
      <c r="A23" s="10">
        <v>5</v>
      </c>
      <c r="B23" s="10" t="s">
        <v>258</v>
      </c>
      <c r="C23" s="353">
        <v>36707</v>
      </c>
      <c r="D23" s="10" t="s">
        <v>317</v>
      </c>
    </row>
    <row r="24" spans="1:4">
      <c r="A24" s="361" t="s">
        <v>318</v>
      </c>
      <c r="B24" s="10" t="s">
        <v>319</v>
      </c>
      <c r="C24" s="353">
        <v>36710</v>
      </c>
      <c r="D24" s="10" t="s">
        <v>326</v>
      </c>
    </row>
    <row r="26" spans="1:4">
      <c r="A26" s="176" t="s">
        <v>309</v>
      </c>
    </row>
    <row r="27" spans="1:4">
      <c r="A27" s="10">
        <v>1</v>
      </c>
      <c r="B27" s="10" t="s">
        <v>234</v>
      </c>
      <c r="C27" s="353">
        <v>36700</v>
      </c>
      <c r="D27" s="10" t="s">
        <v>310</v>
      </c>
    </row>
    <row r="28" spans="1:4">
      <c r="A28" s="10">
        <v>2</v>
      </c>
      <c r="B28" s="10" t="s">
        <v>268</v>
      </c>
      <c r="C28" s="353">
        <v>36700</v>
      </c>
      <c r="D28" s="10" t="s">
        <v>310</v>
      </c>
    </row>
    <row r="29" spans="1:4">
      <c r="A29" s="10">
        <v>4</v>
      </c>
      <c r="B29" s="10" t="s">
        <v>256</v>
      </c>
      <c r="C29" s="353">
        <v>36699</v>
      </c>
      <c r="D29" s="10" t="s">
        <v>312</v>
      </c>
    </row>
    <row r="30" spans="1:4">
      <c r="A30" s="10">
        <v>5</v>
      </c>
      <c r="B30" s="10" t="s">
        <v>258</v>
      </c>
      <c r="C30" s="353">
        <v>36700</v>
      </c>
      <c r="D30" s="10" t="s">
        <v>311</v>
      </c>
    </row>
    <row r="32" spans="1:4">
      <c r="A32" s="176" t="s">
        <v>305</v>
      </c>
    </row>
    <row r="33" spans="1:4">
      <c r="A33" s="10">
        <v>1</v>
      </c>
      <c r="B33" s="10" t="s">
        <v>234</v>
      </c>
      <c r="C33" s="353">
        <v>36696</v>
      </c>
      <c r="D33" s="10" t="s">
        <v>307</v>
      </c>
    </row>
    <row r="34" spans="1:4">
      <c r="A34" s="10">
        <v>2</v>
      </c>
      <c r="B34" s="10" t="s">
        <v>268</v>
      </c>
      <c r="C34" s="353">
        <v>36696</v>
      </c>
      <c r="D34" s="10" t="s">
        <v>307</v>
      </c>
    </row>
    <row r="35" spans="1:4">
      <c r="A35" s="10">
        <v>4</v>
      </c>
      <c r="B35" s="10" t="s">
        <v>256</v>
      </c>
      <c r="C35" s="353">
        <v>36693</v>
      </c>
      <c r="D35" s="10" t="s">
        <v>306</v>
      </c>
    </row>
    <row r="36" spans="1:4">
      <c r="A36" s="10">
        <v>5</v>
      </c>
      <c r="B36" s="10" t="s">
        <v>258</v>
      </c>
      <c r="C36" s="353">
        <v>36696</v>
      </c>
      <c r="D36" s="10" t="s">
        <v>308</v>
      </c>
    </row>
    <row r="38" spans="1:4">
      <c r="A38" s="176" t="s">
        <v>298</v>
      </c>
    </row>
    <row r="39" spans="1:4">
      <c r="A39" s="10">
        <v>1</v>
      </c>
      <c r="B39" s="10" t="s">
        <v>234</v>
      </c>
      <c r="C39" s="353">
        <v>36688</v>
      </c>
      <c r="D39" s="10" t="s">
        <v>300</v>
      </c>
    </row>
    <row r="40" spans="1:4">
      <c r="A40" s="10">
        <v>2</v>
      </c>
      <c r="B40" s="10" t="s">
        <v>268</v>
      </c>
      <c r="C40" s="353">
        <v>36688</v>
      </c>
      <c r="D40" s="10" t="s">
        <v>300</v>
      </c>
    </row>
    <row r="41" spans="1:4">
      <c r="A41" s="10">
        <v>4</v>
      </c>
      <c r="B41" s="10" t="s">
        <v>256</v>
      </c>
      <c r="C41" s="353"/>
      <c r="D41" s="10" t="s">
        <v>301</v>
      </c>
    </row>
    <row r="42" spans="1:4">
      <c r="A42" s="10">
        <v>5</v>
      </c>
      <c r="B42" s="10" t="s">
        <v>258</v>
      </c>
      <c r="C42" s="353">
        <v>36688</v>
      </c>
      <c r="D42" s="10" t="s">
        <v>302</v>
      </c>
    </row>
    <row r="43" spans="1:4">
      <c r="A43" s="10">
        <v>6</v>
      </c>
      <c r="B43" s="10" t="s">
        <v>303</v>
      </c>
      <c r="C43" s="353">
        <v>36677</v>
      </c>
      <c r="D43" s="10" t="s">
        <v>304</v>
      </c>
    </row>
    <row r="45" spans="1:4">
      <c r="A45" s="176" t="s">
        <v>299</v>
      </c>
    </row>
    <row r="46" spans="1:4">
      <c r="A46" s="10">
        <v>1</v>
      </c>
      <c r="B46" s="10" t="s">
        <v>234</v>
      </c>
      <c r="C46" s="353">
        <v>36679</v>
      </c>
      <c r="D46" s="10" t="s">
        <v>295</v>
      </c>
    </row>
    <row r="47" spans="1:4">
      <c r="A47" s="10">
        <v>2</v>
      </c>
      <c r="B47" s="10" t="s">
        <v>268</v>
      </c>
      <c r="C47" s="353">
        <v>36679</v>
      </c>
      <c r="D47" s="10" t="s">
        <v>295</v>
      </c>
    </row>
    <row r="48" spans="1:4">
      <c r="A48" s="10">
        <v>4</v>
      </c>
      <c r="B48" s="10" t="s">
        <v>256</v>
      </c>
      <c r="C48" s="353">
        <v>36678</v>
      </c>
      <c r="D48" s="10" t="s">
        <v>296</v>
      </c>
    </row>
    <row r="49" spans="1:4">
      <c r="A49" s="10">
        <v>5</v>
      </c>
      <c r="B49" s="10" t="s">
        <v>258</v>
      </c>
      <c r="C49" s="353">
        <v>36679</v>
      </c>
      <c r="D49" s="10" t="s">
        <v>297</v>
      </c>
    </row>
    <row r="51" spans="1:4">
      <c r="A51" s="176" t="s">
        <v>289</v>
      </c>
    </row>
    <row r="52" spans="1:4">
      <c r="A52" s="10">
        <v>1</v>
      </c>
      <c r="B52" s="10" t="s">
        <v>234</v>
      </c>
      <c r="C52" s="353">
        <v>36672</v>
      </c>
      <c r="D52" s="10" t="s">
        <v>291</v>
      </c>
    </row>
    <row r="53" spans="1:4">
      <c r="A53" s="10">
        <v>2</v>
      </c>
      <c r="B53" s="10" t="s">
        <v>268</v>
      </c>
      <c r="C53" s="353">
        <v>36672</v>
      </c>
      <c r="D53" s="10" t="s">
        <v>291</v>
      </c>
    </row>
    <row r="54" spans="1:4">
      <c r="A54" s="10">
        <v>4</v>
      </c>
      <c r="B54" s="10" t="s">
        <v>256</v>
      </c>
      <c r="C54" s="353">
        <v>36671</v>
      </c>
      <c r="D54" s="10" t="s">
        <v>290</v>
      </c>
    </row>
    <row r="55" spans="1:4">
      <c r="A55" s="10">
        <v>5</v>
      </c>
      <c r="B55" s="10" t="s">
        <v>258</v>
      </c>
      <c r="C55" s="353">
        <v>36672</v>
      </c>
      <c r="D55" s="10" t="s">
        <v>292</v>
      </c>
    </row>
    <row r="57" spans="1:4">
      <c r="A57" s="176" t="s">
        <v>285</v>
      </c>
    </row>
    <row r="58" spans="1:4">
      <c r="A58" s="10">
        <v>1</v>
      </c>
      <c r="B58" s="10" t="s">
        <v>234</v>
      </c>
      <c r="C58" s="353">
        <v>36665</v>
      </c>
      <c r="D58" s="10" t="s">
        <v>286</v>
      </c>
    </row>
    <row r="59" spans="1:4">
      <c r="A59" s="10">
        <v>2</v>
      </c>
      <c r="B59" s="10" t="s">
        <v>268</v>
      </c>
      <c r="C59" s="353">
        <v>36665</v>
      </c>
      <c r="D59" s="10" t="s">
        <v>286</v>
      </c>
    </row>
    <row r="60" spans="1:4">
      <c r="A60" s="10">
        <v>4</v>
      </c>
      <c r="B60" s="10" t="s">
        <v>256</v>
      </c>
      <c r="C60" s="353">
        <v>36664</v>
      </c>
      <c r="D60" s="10" t="s">
        <v>287</v>
      </c>
    </row>
    <row r="61" spans="1:4">
      <c r="A61" s="10">
        <v>5</v>
      </c>
      <c r="B61" s="10" t="s">
        <v>258</v>
      </c>
      <c r="C61" s="353">
        <v>36665</v>
      </c>
      <c r="D61" s="10" t="s">
        <v>288</v>
      </c>
    </row>
    <row r="63" spans="1:4">
      <c r="A63" s="176" t="s">
        <v>281</v>
      </c>
    </row>
    <row r="64" spans="1:4">
      <c r="A64" s="10">
        <v>1</v>
      </c>
      <c r="B64" s="10" t="s">
        <v>234</v>
      </c>
      <c r="C64" s="353">
        <v>36658</v>
      </c>
      <c r="D64" s="10" t="s">
        <v>284</v>
      </c>
    </row>
    <row r="65" spans="1:8">
      <c r="A65" s="10">
        <v>2</v>
      </c>
      <c r="B65" s="10" t="s">
        <v>268</v>
      </c>
      <c r="C65" s="353">
        <v>36658</v>
      </c>
      <c r="D65" s="10" t="s">
        <v>284</v>
      </c>
    </row>
    <row r="66" spans="1:8">
      <c r="A66" s="10">
        <v>4</v>
      </c>
      <c r="B66" s="10" t="s">
        <v>256</v>
      </c>
      <c r="C66" s="353">
        <v>36657</v>
      </c>
      <c r="D66" s="10" t="s">
        <v>283</v>
      </c>
    </row>
    <row r="67" spans="1:8">
      <c r="A67" s="10">
        <v>5</v>
      </c>
      <c r="B67" s="10" t="s">
        <v>258</v>
      </c>
      <c r="C67" s="353">
        <v>36658</v>
      </c>
      <c r="D67" s="10" t="s">
        <v>282</v>
      </c>
    </row>
    <row r="69" spans="1:8">
      <c r="A69" s="176" t="s">
        <v>273</v>
      </c>
    </row>
    <row r="70" spans="1:8">
      <c r="A70" s="10">
        <v>1</v>
      </c>
      <c r="B70" s="10" t="s">
        <v>234</v>
      </c>
      <c r="C70" s="353">
        <v>36654</v>
      </c>
      <c r="D70" s="10" t="s">
        <v>276</v>
      </c>
    </row>
    <row r="71" spans="1:8">
      <c r="A71" s="10">
        <v>2</v>
      </c>
      <c r="B71" s="10" t="s">
        <v>268</v>
      </c>
      <c r="C71" s="353">
        <v>36654</v>
      </c>
      <c r="D71" s="10" t="s">
        <v>276</v>
      </c>
    </row>
    <row r="72" spans="1:8">
      <c r="A72" s="10">
        <v>3</v>
      </c>
      <c r="B72" s="10" t="s">
        <v>235</v>
      </c>
      <c r="C72" s="353">
        <v>36616</v>
      </c>
      <c r="D72" s="10" t="s">
        <v>269</v>
      </c>
      <c r="H72" s="4"/>
    </row>
    <row r="73" spans="1:8">
      <c r="A73" s="10">
        <v>4</v>
      </c>
      <c r="B73" s="10" t="s">
        <v>256</v>
      </c>
      <c r="C73" s="353">
        <v>36650</v>
      </c>
      <c r="D73" s="10" t="s">
        <v>278</v>
      </c>
      <c r="H73" s="4"/>
    </row>
    <row r="74" spans="1:8">
      <c r="A74" s="10">
        <v>5</v>
      </c>
      <c r="B74" s="10" t="s">
        <v>258</v>
      </c>
      <c r="C74" s="353">
        <v>36644</v>
      </c>
      <c r="D74" s="10" t="s">
        <v>272</v>
      </c>
      <c r="H74" s="4"/>
    </row>
    <row r="75" spans="1:8">
      <c r="A75" s="10">
        <v>6</v>
      </c>
      <c r="B75" s="10" t="s">
        <v>264</v>
      </c>
      <c r="C75" s="353">
        <v>36651</v>
      </c>
      <c r="D75" s="10" t="s">
        <v>277</v>
      </c>
      <c r="H75" s="4"/>
    </row>
    <row r="77" spans="1:8">
      <c r="A77" s="176" t="s">
        <v>274</v>
      </c>
    </row>
    <row r="78" spans="1:8">
      <c r="A78" s="10">
        <v>1</v>
      </c>
      <c r="B78" s="4" t="s">
        <v>234</v>
      </c>
      <c r="C78" s="357">
        <v>36640</v>
      </c>
      <c r="D78" s="4"/>
      <c r="E78" s="4"/>
      <c r="F78" s="4"/>
      <c r="G78" s="4"/>
    </row>
    <row r="79" spans="1:8">
      <c r="A79" s="10">
        <v>2</v>
      </c>
      <c r="B79" s="4" t="s">
        <v>256</v>
      </c>
      <c r="C79" s="357">
        <v>36636</v>
      </c>
      <c r="D79" s="4" t="s">
        <v>266</v>
      </c>
      <c r="E79" s="4"/>
      <c r="F79" s="4"/>
      <c r="G79" s="4"/>
    </row>
    <row r="80" spans="1:8">
      <c r="A80" s="10">
        <v>3</v>
      </c>
      <c r="B80" s="4" t="s">
        <v>258</v>
      </c>
      <c r="C80" s="357">
        <v>36640</v>
      </c>
      <c r="D80" s="4" t="s">
        <v>267</v>
      </c>
      <c r="E80" s="4"/>
      <c r="F80" s="4"/>
      <c r="G80" s="4"/>
    </row>
    <row r="81" spans="1:7">
      <c r="A81" s="4"/>
      <c r="B81" s="4"/>
      <c r="C81" s="357"/>
      <c r="D81" s="4"/>
      <c r="E81" s="4"/>
      <c r="F81" s="4"/>
      <c r="G81" s="4"/>
    </row>
    <row r="82" spans="1:7">
      <c r="A82" s="176" t="s">
        <v>275</v>
      </c>
    </row>
    <row r="83" spans="1:7">
      <c r="A83" s="10">
        <v>1</v>
      </c>
      <c r="B83" s="10" t="s">
        <v>234</v>
      </c>
      <c r="C83" s="353">
        <v>36630</v>
      </c>
    </row>
    <row r="84" spans="1:7">
      <c r="A84" s="10">
        <v>2</v>
      </c>
      <c r="B84" s="10" t="s">
        <v>235</v>
      </c>
      <c r="C84" s="353">
        <v>36585</v>
      </c>
      <c r="D84" s="10" t="s">
        <v>255</v>
      </c>
    </row>
    <row r="85" spans="1:7">
      <c r="A85" s="10">
        <v>3</v>
      </c>
      <c r="B85" s="10" t="s">
        <v>256</v>
      </c>
      <c r="C85" s="353">
        <v>36629</v>
      </c>
      <c r="D85" s="10" t="s">
        <v>257</v>
      </c>
    </row>
    <row r="86" spans="1:7">
      <c r="C86" s="353"/>
      <c r="D86" s="10" t="s">
        <v>260</v>
      </c>
    </row>
    <row r="87" spans="1:7">
      <c r="C87" s="353"/>
      <c r="D87" s="10" t="s">
        <v>261</v>
      </c>
    </row>
    <row r="88" spans="1:7">
      <c r="C88" s="353"/>
      <c r="D88" s="10" t="s">
        <v>262</v>
      </c>
    </row>
    <row r="89" spans="1:7">
      <c r="C89" s="353"/>
      <c r="D89" s="10" t="s">
        <v>263</v>
      </c>
    </row>
    <row r="90" spans="1:7">
      <c r="A90" s="10">
        <v>4</v>
      </c>
      <c r="B90" s="10" t="s">
        <v>258</v>
      </c>
      <c r="C90" s="353">
        <v>36630</v>
      </c>
      <c r="D90" s="10" t="s">
        <v>259</v>
      </c>
    </row>
    <row r="91" spans="1:7">
      <c r="A91" s="10">
        <v>5</v>
      </c>
      <c r="B91" s="10" t="s">
        <v>264</v>
      </c>
      <c r="C91" s="353">
        <v>36623</v>
      </c>
      <c r="D91" s="10" t="s">
        <v>265</v>
      </c>
    </row>
  </sheetData>
  <pageMargins left="0.65" right="0.35" top="0.75" bottom="0.5" header="0.25" footer="0.25"/>
  <pageSetup scale="46" orientation="landscape" verticalDpi="300" r:id="rId1"/>
  <headerFooter alignWithMargins="0">
    <oddHeader>&amp;L&amp;12GENCO&amp;RCONFIDENTIAL</oddHeader>
    <oddFooter>&amp;L&amp;T, &amp;D&amp;C&amp;F&amp;RPage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>
    <pageSetUpPr fitToPage="1"/>
  </sheetPr>
  <dimension ref="A2:AF81"/>
  <sheetViews>
    <sheetView zoomScale="75" zoomScaleNormal="75" workbookViewId="0"/>
  </sheetViews>
  <sheetFormatPr defaultColWidth="15.140625" defaultRowHeight="12.75"/>
  <cols>
    <col min="1" max="1" width="16.85546875" customWidth="1"/>
    <col min="2" max="5" width="15.140625" customWidth="1"/>
    <col min="6" max="6" width="7.7109375" customWidth="1"/>
    <col min="7" max="12" width="15.140625" customWidth="1"/>
    <col min="13" max="13" width="7.28515625" customWidth="1"/>
  </cols>
  <sheetData>
    <row r="2" spans="1:32" ht="20.25">
      <c r="A2" s="14" t="s">
        <v>59</v>
      </c>
      <c r="B2" s="15"/>
      <c r="C2" s="15"/>
      <c r="D2" s="4"/>
      <c r="E2" s="4"/>
      <c r="F2" s="4"/>
      <c r="G2" s="4"/>
      <c r="H2" s="4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AD2" s="10"/>
      <c r="AE2" s="10"/>
      <c r="AF2" s="10"/>
    </row>
    <row r="3" spans="1:32" ht="15.7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10"/>
      <c r="V3" s="10"/>
      <c r="AD3" s="10"/>
      <c r="AE3" s="10"/>
      <c r="AF3" s="10"/>
    </row>
    <row r="4" spans="1:32" ht="15.75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10"/>
      <c r="V4" s="10"/>
      <c r="AD4" s="10"/>
      <c r="AE4" s="10"/>
      <c r="AF4" s="10"/>
    </row>
    <row r="5" spans="1:32" ht="16.5" thickBot="1">
      <c r="A5" s="106"/>
      <c r="B5" s="107"/>
      <c r="C5" s="107"/>
      <c r="D5" s="107"/>
      <c r="E5" s="107"/>
      <c r="F5" s="107"/>
      <c r="G5" s="108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22"/>
      <c r="T5" s="22"/>
      <c r="U5" s="22"/>
      <c r="V5" s="22"/>
      <c r="W5" s="23"/>
      <c r="X5" s="23"/>
      <c r="AD5" s="10"/>
      <c r="AE5" s="10"/>
      <c r="AF5" s="10"/>
    </row>
    <row r="6" spans="1:32" ht="16.5" thickBot="1">
      <c r="A6" s="109" t="s">
        <v>22</v>
      </c>
      <c r="B6" s="146" t="s">
        <v>23</v>
      </c>
      <c r="C6" s="113"/>
      <c r="D6" s="114"/>
      <c r="E6" s="114"/>
      <c r="G6" s="112" t="s">
        <v>24</v>
      </c>
      <c r="H6" s="113"/>
      <c r="I6" s="113"/>
      <c r="J6" s="113"/>
      <c r="K6" s="113"/>
      <c r="L6" s="114"/>
      <c r="N6" s="115" t="s">
        <v>25</v>
      </c>
      <c r="O6" s="110"/>
      <c r="P6" s="110"/>
      <c r="Q6" s="110"/>
      <c r="R6" s="110"/>
      <c r="S6" s="111"/>
      <c r="U6" s="22"/>
      <c r="V6" s="22"/>
      <c r="W6" s="23"/>
      <c r="X6" s="23"/>
      <c r="AD6" s="10"/>
      <c r="AE6" s="10"/>
      <c r="AF6" s="10"/>
    </row>
    <row r="7" spans="1:32" ht="16.5" thickBot="1">
      <c r="A7" s="116"/>
      <c r="B7" s="136" t="s">
        <v>26</v>
      </c>
      <c r="C7" s="137" t="s">
        <v>27</v>
      </c>
      <c r="D7" s="137" t="s">
        <v>28</v>
      </c>
      <c r="E7" s="138" t="s">
        <v>29</v>
      </c>
      <c r="G7" s="139" t="s">
        <v>3</v>
      </c>
      <c r="H7" s="140" t="s">
        <v>4</v>
      </c>
      <c r="I7" s="140" t="s">
        <v>5</v>
      </c>
      <c r="J7" s="140" t="s">
        <v>34</v>
      </c>
      <c r="K7" s="140" t="s">
        <v>6</v>
      </c>
      <c r="L7" s="141" t="s">
        <v>7</v>
      </c>
      <c r="N7" s="136" t="s">
        <v>3</v>
      </c>
      <c r="O7" s="137" t="s">
        <v>4</v>
      </c>
      <c r="P7" s="137" t="s">
        <v>5</v>
      </c>
      <c r="Q7" s="137" t="s">
        <v>34</v>
      </c>
      <c r="R7" s="137" t="s">
        <v>6</v>
      </c>
      <c r="S7" s="138" t="s">
        <v>7</v>
      </c>
      <c r="U7" s="22"/>
      <c r="V7" s="22"/>
      <c r="W7" s="23"/>
      <c r="X7" s="23"/>
      <c r="AD7" s="10"/>
      <c r="AE7" s="10"/>
      <c r="AF7" s="10"/>
    </row>
    <row r="8" spans="1:32" ht="15.75">
      <c r="A8" s="142"/>
      <c r="B8" s="96"/>
      <c r="C8" s="93"/>
      <c r="D8" s="93"/>
      <c r="E8" s="97"/>
      <c r="G8" s="117" t="s">
        <v>8</v>
      </c>
      <c r="H8" s="118"/>
      <c r="I8" s="118"/>
      <c r="J8" s="118"/>
      <c r="K8" s="118"/>
      <c r="L8" s="119"/>
      <c r="N8" s="96"/>
      <c r="O8" s="93"/>
      <c r="P8" s="93"/>
      <c r="Q8" s="93"/>
      <c r="R8" s="93"/>
      <c r="S8" s="97"/>
      <c r="U8" s="22"/>
      <c r="V8" s="22"/>
      <c r="W8" s="23"/>
      <c r="X8" s="23"/>
      <c r="AD8" s="10"/>
      <c r="AE8" s="10"/>
      <c r="AF8" s="10"/>
    </row>
    <row r="9" spans="1:32" ht="16.5" thickBot="1">
      <c r="A9" s="96"/>
      <c r="B9" s="96"/>
      <c r="C9" s="93"/>
      <c r="D9" s="93"/>
      <c r="E9" s="97"/>
      <c r="G9" s="120">
        <v>4</v>
      </c>
      <c r="H9" s="121">
        <v>6</v>
      </c>
      <c r="I9" s="121">
        <v>6</v>
      </c>
      <c r="J9" s="121">
        <v>3</v>
      </c>
      <c r="K9" s="121">
        <v>4</v>
      </c>
      <c r="L9" s="122">
        <v>8</v>
      </c>
      <c r="N9" s="96"/>
      <c r="O9" s="93"/>
      <c r="P9" s="93"/>
      <c r="Q9" s="93"/>
      <c r="R9" s="93"/>
      <c r="S9" s="97"/>
      <c r="U9" s="22"/>
      <c r="V9" s="22"/>
      <c r="W9" s="23"/>
      <c r="X9" s="23"/>
      <c r="AD9" s="10"/>
      <c r="AE9" s="10"/>
      <c r="AF9" s="10"/>
    </row>
    <row r="10" spans="1:32" ht="15.75">
      <c r="A10" s="143">
        <v>0</v>
      </c>
      <c r="B10" s="123">
        <v>0</v>
      </c>
      <c r="C10" s="124">
        <v>0</v>
      </c>
      <c r="D10" s="124">
        <v>0</v>
      </c>
      <c r="E10" s="125">
        <v>0</v>
      </c>
      <c r="G10" s="123">
        <f t="shared" ref="G10:G35" si="0">(2*B10+2*D10)/4</f>
        <v>0</v>
      </c>
      <c r="H10" s="124">
        <f t="shared" ref="H10:H35" si="1">C10</f>
        <v>0</v>
      </c>
      <c r="I10" s="124">
        <f t="shared" ref="I10:I35" si="2">C10</f>
        <v>0</v>
      </c>
      <c r="J10" s="124">
        <f t="shared" ref="J10:J35" si="3">E10</f>
        <v>0</v>
      </c>
      <c r="K10" s="124">
        <f t="shared" ref="K10:K35" si="4">D10</f>
        <v>0</v>
      </c>
      <c r="L10" s="125">
        <f t="shared" ref="L10:L35" si="5">C10</f>
        <v>0</v>
      </c>
      <c r="N10" s="96">
        <f t="shared" ref="N10:N35" si="6">G10*$A10*G$9/1000</f>
        <v>0</v>
      </c>
      <c r="O10" s="93">
        <f t="shared" ref="O10:O35" si="7">H10*$A10*H$9/1000</f>
        <v>0</v>
      </c>
      <c r="P10" s="93">
        <f t="shared" ref="P10:P35" si="8">I10*$A10*I$9/1000</f>
        <v>0</v>
      </c>
      <c r="Q10" s="93">
        <f t="shared" ref="Q10:Q35" si="9">J10*$A10*J$9/1000</f>
        <v>0</v>
      </c>
      <c r="R10" s="93">
        <f t="shared" ref="R10:R35" si="10">K10*$A10*K$9/1000</f>
        <v>0</v>
      </c>
      <c r="S10" s="97">
        <f t="shared" ref="S10:S35" si="11">L10*$A10*L$9/1000</f>
        <v>0</v>
      </c>
      <c r="U10" s="22"/>
      <c r="V10" s="22"/>
      <c r="W10" s="23"/>
      <c r="X10" s="23"/>
      <c r="AD10" s="10"/>
      <c r="AE10" s="10"/>
      <c r="AF10" s="10"/>
    </row>
    <row r="11" spans="1:32" ht="15.75">
      <c r="A11" s="143">
        <v>10</v>
      </c>
      <c r="B11" s="123">
        <v>0</v>
      </c>
      <c r="C11" s="124">
        <v>0</v>
      </c>
      <c r="D11" s="124">
        <v>0</v>
      </c>
      <c r="E11" s="125">
        <v>0</v>
      </c>
      <c r="G11" s="123">
        <f t="shared" si="0"/>
        <v>0</v>
      </c>
      <c r="H11" s="124">
        <f t="shared" si="1"/>
        <v>0</v>
      </c>
      <c r="I11" s="124">
        <f t="shared" si="2"/>
        <v>0</v>
      </c>
      <c r="J11" s="124">
        <f t="shared" si="3"/>
        <v>0</v>
      </c>
      <c r="K11" s="124">
        <f t="shared" si="4"/>
        <v>0</v>
      </c>
      <c r="L11" s="125">
        <f t="shared" si="5"/>
        <v>0</v>
      </c>
      <c r="N11" s="123">
        <f t="shared" si="6"/>
        <v>0</v>
      </c>
      <c r="O11" s="124">
        <f t="shared" si="7"/>
        <v>0</v>
      </c>
      <c r="P11" s="124">
        <f t="shared" si="8"/>
        <v>0</v>
      </c>
      <c r="Q11" s="124">
        <f t="shared" si="9"/>
        <v>0</v>
      </c>
      <c r="R11" s="124">
        <f t="shared" si="10"/>
        <v>0</v>
      </c>
      <c r="S11" s="125">
        <f t="shared" si="11"/>
        <v>0</v>
      </c>
      <c r="U11" s="22"/>
      <c r="V11" s="22"/>
      <c r="W11" s="23"/>
      <c r="X11" s="23"/>
      <c r="AD11" s="10"/>
      <c r="AE11" s="10"/>
      <c r="AF11" s="10"/>
    </row>
    <row r="12" spans="1:32" ht="15.75">
      <c r="A12" s="143">
        <f t="shared" ref="A12:A35" si="12">A11+10</f>
        <v>20</v>
      </c>
      <c r="B12" s="123">
        <v>704</v>
      </c>
      <c r="C12" s="124">
        <v>457</v>
      </c>
      <c r="D12" s="124">
        <v>1164</v>
      </c>
      <c r="E12" s="125">
        <v>1374</v>
      </c>
      <c r="G12" s="123">
        <f t="shared" si="0"/>
        <v>934</v>
      </c>
      <c r="H12" s="124">
        <f t="shared" si="1"/>
        <v>457</v>
      </c>
      <c r="I12" s="124">
        <f t="shared" si="2"/>
        <v>457</v>
      </c>
      <c r="J12" s="124">
        <f>E12</f>
        <v>1374</v>
      </c>
      <c r="K12" s="124">
        <f t="shared" si="4"/>
        <v>1164</v>
      </c>
      <c r="L12" s="125">
        <f t="shared" si="5"/>
        <v>457</v>
      </c>
      <c r="N12" s="123">
        <f>G12*$A12*G$9/1000</f>
        <v>74.72</v>
      </c>
      <c r="O12" s="124">
        <f t="shared" si="7"/>
        <v>54.84</v>
      </c>
      <c r="P12" s="124">
        <f t="shared" si="8"/>
        <v>54.84</v>
      </c>
      <c r="Q12" s="124">
        <f t="shared" si="9"/>
        <v>82.44</v>
      </c>
      <c r="R12" s="124">
        <f t="shared" si="10"/>
        <v>93.12</v>
      </c>
      <c r="S12" s="125">
        <f t="shared" si="11"/>
        <v>73.12</v>
      </c>
      <c r="U12" s="22"/>
      <c r="V12" s="22"/>
      <c r="W12" s="23"/>
      <c r="X12" s="23"/>
      <c r="AD12" s="10"/>
      <c r="AE12" s="10"/>
      <c r="AF12" s="10"/>
    </row>
    <row r="13" spans="1:32" ht="15.75">
      <c r="A13" s="143">
        <f t="shared" si="12"/>
        <v>30</v>
      </c>
      <c r="B13" s="123">
        <v>704</v>
      </c>
      <c r="C13" s="124">
        <v>457</v>
      </c>
      <c r="D13" s="124">
        <v>1164</v>
      </c>
      <c r="E13" s="125">
        <v>1374</v>
      </c>
      <c r="G13" s="123">
        <f t="shared" si="0"/>
        <v>934</v>
      </c>
      <c r="H13" s="124">
        <f t="shared" si="1"/>
        <v>457</v>
      </c>
      <c r="I13" s="124">
        <f t="shared" si="2"/>
        <v>457</v>
      </c>
      <c r="J13" s="124">
        <f t="shared" si="3"/>
        <v>1374</v>
      </c>
      <c r="K13" s="124">
        <f t="shared" si="4"/>
        <v>1164</v>
      </c>
      <c r="L13" s="125">
        <f t="shared" si="5"/>
        <v>457</v>
      </c>
      <c r="N13" s="123">
        <f t="shared" si="6"/>
        <v>112.08</v>
      </c>
      <c r="O13" s="124">
        <f t="shared" si="7"/>
        <v>82.26</v>
      </c>
      <c r="P13" s="124">
        <f t="shared" si="8"/>
        <v>82.26</v>
      </c>
      <c r="Q13" s="124">
        <f t="shared" si="9"/>
        <v>123.66</v>
      </c>
      <c r="R13" s="124">
        <f t="shared" si="10"/>
        <v>139.68</v>
      </c>
      <c r="S13" s="125">
        <f t="shared" si="11"/>
        <v>109.68</v>
      </c>
      <c r="U13" s="22"/>
      <c r="V13" s="22"/>
      <c r="W13" s="23"/>
      <c r="X13" s="23"/>
      <c r="AD13" s="10"/>
      <c r="AE13" s="10"/>
      <c r="AF13" s="10"/>
    </row>
    <row r="14" spans="1:32" ht="15.75">
      <c r="A14" s="143">
        <f t="shared" si="12"/>
        <v>40</v>
      </c>
      <c r="B14" s="123">
        <v>1407</v>
      </c>
      <c r="C14" s="124">
        <v>457</v>
      </c>
      <c r="D14" s="124">
        <v>2140</v>
      </c>
      <c r="E14" s="125">
        <v>3334</v>
      </c>
      <c r="G14" s="123">
        <f t="shared" si="0"/>
        <v>1773.5</v>
      </c>
      <c r="H14" s="124">
        <f t="shared" si="1"/>
        <v>457</v>
      </c>
      <c r="I14" s="124">
        <f t="shared" si="2"/>
        <v>457</v>
      </c>
      <c r="J14" s="124">
        <f t="shared" si="3"/>
        <v>3334</v>
      </c>
      <c r="K14" s="124">
        <f t="shared" si="4"/>
        <v>2140</v>
      </c>
      <c r="L14" s="125">
        <f t="shared" si="5"/>
        <v>457</v>
      </c>
      <c r="N14" s="123">
        <f t="shared" si="6"/>
        <v>283.76</v>
      </c>
      <c r="O14" s="124">
        <f t="shared" si="7"/>
        <v>109.68</v>
      </c>
      <c r="P14" s="124">
        <f t="shared" si="8"/>
        <v>109.68</v>
      </c>
      <c r="Q14" s="124">
        <f t="shared" si="9"/>
        <v>400.08</v>
      </c>
      <c r="R14" s="124">
        <f t="shared" si="10"/>
        <v>342.4</v>
      </c>
      <c r="S14" s="125">
        <f t="shared" si="11"/>
        <v>146.24</v>
      </c>
      <c r="U14" s="22"/>
      <c r="V14" s="22"/>
      <c r="W14" s="23"/>
      <c r="X14" s="23"/>
      <c r="AD14" s="10"/>
      <c r="AE14" s="10"/>
      <c r="AF14" s="10"/>
    </row>
    <row r="15" spans="1:32" ht="15.75">
      <c r="A15" s="143">
        <f t="shared" si="12"/>
        <v>50</v>
      </c>
      <c r="B15" s="123">
        <v>1407</v>
      </c>
      <c r="C15" s="124">
        <v>457</v>
      </c>
      <c r="D15" s="124">
        <v>2140</v>
      </c>
      <c r="E15" s="125">
        <v>3334</v>
      </c>
      <c r="G15" s="123">
        <f>(2*B15+2*D15)/4</f>
        <v>1773.5</v>
      </c>
      <c r="H15" s="124">
        <f t="shared" si="1"/>
        <v>457</v>
      </c>
      <c r="I15" s="124">
        <f t="shared" si="2"/>
        <v>457</v>
      </c>
      <c r="J15" s="124">
        <f>E15</f>
        <v>3334</v>
      </c>
      <c r="K15" s="124">
        <f t="shared" si="4"/>
        <v>2140</v>
      </c>
      <c r="L15" s="125">
        <f t="shared" si="5"/>
        <v>457</v>
      </c>
      <c r="N15" s="123">
        <f>G15*$A15*G$9/1000</f>
        <v>354.7</v>
      </c>
      <c r="O15" s="124">
        <f t="shared" si="7"/>
        <v>137.1</v>
      </c>
      <c r="P15" s="124">
        <f t="shared" si="8"/>
        <v>137.1</v>
      </c>
      <c r="Q15" s="124">
        <f t="shared" si="9"/>
        <v>500.1</v>
      </c>
      <c r="R15" s="124">
        <f t="shared" si="10"/>
        <v>428</v>
      </c>
      <c r="S15" s="125">
        <f t="shared" si="11"/>
        <v>182.8</v>
      </c>
      <c r="U15" s="22"/>
      <c r="V15" s="22"/>
      <c r="W15" s="23"/>
      <c r="X15" s="23"/>
      <c r="AD15" s="10"/>
      <c r="AE15" s="10"/>
      <c r="AF15" s="10"/>
    </row>
    <row r="16" spans="1:32" ht="15.75">
      <c r="A16" s="143">
        <f t="shared" si="12"/>
        <v>60</v>
      </c>
      <c r="B16" s="123">
        <v>1407</v>
      </c>
      <c r="C16" s="124">
        <v>1243</v>
      </c>
      <c r="D16" s="124">
        <v>2140</v>
      </c>
      <c r="E16" s="125">
        <v>3334</v>
      </c>
      <c r="G16" s="123">
        <f t="shared" si="0"/>
        <v>1773.5</v>
      </c>
      <c r="H16" s="124">
        <f t="shared" si="1"/>
        <v>1243</v>
      </c>
      <c r="I16" s="124">
        <f t="shared" si="2"/>
        <v>1243</v>
      </c>
      <c r="J16" s="124">
        <f t="shared" si="3"/>
        <v>3334</v>
      </c>
      <c r="K16" s="124">
        <f t="shared" si="4"/>
        <v>2140</v>
      </c>
      <c r="L16" s="125">
        <f t="shared" si="5"/>
        <v>1243</v>
      </c>
      <c r="N16" s="123">
        <f t="shared" si="6"/>
        <v>425.64</v>
      </c>
      <c r="O16" s="124">
        <f t="shared" si="7"/>
        <v>447.48</v>
      </c>
      <c r="P16" s="124">
        <f t="shared" si="8"/>
        <v>447.48</v>
      </c>
      <c r="Q16" s="124">
        <f t="shared" si="9"/>
        <v>600.12</v>
      </c>
      <c r="R16" s="124">
        <f t="shared" si="10"/>
        <v>513.6</v>
      </c>
      <c r="S16" s="125">
        <f t="shared" si="11"/>
        <v>596.64</v>
      </c>
      <c r="U16" s="22"/>
      <c r="V16" s="22"/>
      <c r="W16" s="23"/>
      <c r="X16" s="23"/>
      <c r="AD16" s="10"/>
      <c r="AE16" s="10"/>
      <c r="AF16" s="10"/>
    </row>
    <row r="17" spans="1:32" ht="15.75">
      <c r="A17" s="143">
        <f t="shared" si="12"/>
        <v>70</v>
      </c>
      <c r="B17" s="123">
        <v>1407</v>
      </c>
      <c r="C17" s="124">
        <v>1243</v>
      </c>
      <c r="D17" s="124">
        <v>2140</v>
      </c>
      <c r="E17" s="125">
        <v>3334</v>
      </c>
      <c r="G17" s="123">
        <f t="shared" si="0"/>
        <v>1773.5</v>
      </c>
      <c r="H17" s="124">
        <f t="shared" si="1"/>
        <v>1243</v>
      </c>
      <c r="I17" s="124">
        <f t="shared" si="2"/>
        <v>1243</v>
      </c>
      <c r="J17" s="124">
        <f t="shared" si="3"/>
        <v>3334</v>
      </c>
      <c r="K17" s="124">
        <f t="shared" si="4"/>
        <v>2140</v>
      </c>
      <c r="L17" s="125">
        <f t="shared" si="5"/>
        <v>1243</v>
      </c>
      <c r="N17" s="123">
        <f t="shared" si="6"/>
        <v>496.58</v>
      </c>
      <c r="O17" s="124">
        <f t="shared" si="7"/>
        <v>522.05999999999995</v>
      </c>
      <c r="P17" s="124">
        <f t="shared" si="8"/>
        <v>522.05999999999995</v>
      </c>
      <c r="Q17" s="124">
        <f t="shared" si="9"/>
        <v>700.14</v>
      </c>
      <c r="R17" s="124">
        <f t="shared" si="10"/>
        <v>599.20000000000005</v>
      </c>
      <c r="S17" s="125">
        <f t="shared" si="11"/>
        <v>696.08</v>
      </c>
      <c r="U17" s="22"/>
      <c r="V17" s="22"/>
      <c r="W17" s="23"/>
      <c r="X17" s="23"/>
      <c r="AD17" s="10"/>
      <c r="AE17" s="10"/>
      <c r="AF17" s="10"/>
    </row>
    <row r="18" spans="1:32" ht="15.75">
      <c r="A18" s="143">
        <f t="shared" si="12"/>
        <v>80</v>
      </c>
      <c r="B18" s="123">
        <v>3479</v>
      </c>
      <c r="C18" s="124">
        <v>1243</v>
      </c>
      <c r="D18" s="124">
        <v>4330</v>
      </c>
      <c r="E18" s="125">
        <v>5634</v>
      </c>
      <c r="G18" s="123">
        <f t="shared" si="0"/>
        <v>3904.5</v>
      </c>
      <c r="H18" s="124">
        <f t="shared" si="1"/>
        <v>1243</v>
      </c>
      <c r="I18" s="124">
        <f t="shared" si="2"/>
        <v>1243</v>
      </c>
      <c r="J18" s="124">
        <f t="shared" si="3"/>
        <v>5634</v>
      </c>
      <c r="K18" s="124">
        <f t="shared" si="4"/>
        <v>4330</v>
      </c>
      <c r="L18" s="125">
        <f t="shared" si="5"/>
        <v>1243</v>
      </c>
      <c r="N18" s="123">
        <f t="shared" si="6"/>
        <v>1249.44</v>
      </c>
      <c r="O18" s="124">
        <f t="shared" si="7"/>
        <v>596.64</v>
      </c>
      <c r="P18" s="124">
        <f t="shared" si="8"/>
        <v>596.64</v>
      </c>
      <c r="Q18" s="124">
        <f t="shared" si="9"/>
        <v>1352.16</v>
      </c>
      <c r="R18" s="124">
        <f t="shared" si="10"/>
        <v>1385.6</v>
      </c>
      <c r="S18" s="125">
        <f t="shared" si="11"/>
        <v>795.52</v>
      </c>
      <c r="U18" s="22"/>
      <c r="V18" s="22"/>
      <c r="W18" s="23"/>
      <c r="X18" s="23"/>
      <c r="AD18" s="10"/>
      <c r="AE18" s="10"/>
      <c r="AF18" s="10"/>
    </row>
    <row r="19" spans="1:32" ht="15.75">
      <c r="A19" s="143">
        <f t="shared" si="12"/>
        <v>90</v>
      </c>
      <c r="B19" s="123">
        <v>3479</v>
      </c>
      <c r="C19" s="124">
        <v>1243</v>
      </c>
      <c r="D19" s="124">
        <v>4330</v>
      </c>
      <c r="E19" s="125">
        <v>5634</v>
      </c>
      <c r="G19" s="123">
        <f t="shared" si="0"/>
        <v>3904.5</v>
      </c>
      <c r="H19" s="124">
        <f t="shared" si="1"/>
        <v>1243</v>
      </c>
      <c r="I19" s="124">
        <f t="shared" si="2"/>
        <v>1243</v>
      </c>
      <c r="J19" s="124">
        <f t="shared" si="3"/>
        <v>5634</v>
      </c>
      <c r="K19" s="124">
        <f t="shared" si="4"/>
        <v>4330</v>
      </c>
      <c r="L19" s="125">
        <f t="shared" si="5"/>
        <v>1243</v>
      </c>
      <c r="N19" s="123">
        <f t="shared" si="6"/>
        <v>1405.62</v>
      </c>
      <c r="O19" s="124">
        <f t="shared" si="7"/>
        <v>671.22</v>
      </c>
      <c r="P19" s="124">
        <f t="shared" si="8"/>
        <v>671.22</v>
      </c>
      <c r="Q19" s="124">
        <f t="shared" si="9"/>
        <v>1521.18</v>
      </c>
      <c r="R19" s="124">
        <f t="shared" si="10"/>
        <v>1558.8</v>
      </c>
      <c r="S19" s="125">
        <f t="shared" si="11"/>
        <v>894.96</v>
      </c>
      <c r="U19" s="22"/>
      <c r="V19" s="22"/>
      <c r="W19" s="23"/>
      <c r="X19" s="23"/>
      <c r="AD19" s="10"/>
      <c r="AE19" s="10"/>
      <c r="AF19" s="10"/>
    </row>
    <row r="20" spans="1:32" ht="15.75">
      <c r="A20" s="143">
        <f t="shared" si="12"/>
        <v>100</v>
      </c>
      <c r="B20" s="123">
        <v>3479</v>
      </c>
      <c r="C20" s="124">
        <v>1243</v>
      </c>
      <c r="D20" s="124">
        <v>4330</v>
      </c>
      <c r="E20" s="125">
        <v>5634</v>
      </c>
      <c r="G20" s="123">
        <f t="shared" si="0"/>
        <v>3904.5</v>
      </c>
      <c r="H20" s="124">
        <f t="shared" si="1"/>
        <v>1243</v>
      </c>
      <c r="I20" s="124">
        <f t="shared" si="2"/>
        <v>1243</v>
      </c>
      <c r="J20" s="124">
        <f t="shared" si="3"/>
        <v>5634</v>
      </c>
      <c r="K20" s="124">
        <f t="shared" si="4"/>
        <v>4330</v>
      </c>
      <c r="L20" s="125">
        <f t="shared" si="5"/>
        <v>1243</v>
      </c>
      <c r="N20" s="123">
        <f t="shared" si="6"/>
        <v>1561.8</v>
      </c>
      <c r="O20" s="124">
        <f t="shared" si="7"/>
        <v>745.8</v>
      </c>
      <c r="P20" s="124">
        <f t="shared" si="8"/>
        <v>745.8</v>
      </c>
      <c r="Q20" s="124">
        <f t="shared" si="9"/>
        <v>1690.2</v>
      </c>
      <c r="R20" s="124">
        <f t="shared" si="10"/>
        <v>1732</v>
      </c>
      <c r="S20" s="125">
        <f t="shared" si="11"/>
        <v>994.4</v>
      </c>
      <c r="U20" s="22"/>
      <c r="V20" s="22"/>
      <c r="W20" s="23"/>
      <c r="X20" s="23"/>
      <c r="AD20" s="10"/>
      <c r="AE20" s="10"/>
      <c r="AF20" s="10"/>
    </row>
    <row r="21" spans="1:32" ht="15.75">
      <c r="A21" s="143">
        <f t="shared" si="12"/>
        <v>110</v>
      </c>
      <c r="B21" s="123">
        <v>3479</v>
      </c>
      <c r="C21" s="124">
        <v>1243</v>
      </c>
      <c r="D21" s="124">
        <v>4330</v>
      </c>
      <c r="E21" s="125">
        <v>5634</v>
      </c>
      <c r="G21" s="123">
        <f t="shared" si="0"/>
        <v>3904.5</v>
      </c>
      <c r="H21" s="124">
        <f t="shared" si="1"/>
        <v>1243</v>
      </c>
      <c r="I21" s="124">
        <f t="shared" si="2"/>
        <v>1243</v>
      </c>
      <c r="J21" s="124">
        <f t="shared" si="3"/>
        <v>5634</v>
      </c>
      <c r="K21" s="124">
        <f t="shared" si="4"/>
        <v>4330</v>
      </c>
      <c r="L21" s="125">
        <f t="shared" si="5"/>
        <v>1243</v>
      </c>
      <c r="N21" s="123">
        <f t="shared" si="6"/>
        <v>1717.98</v>
      </c>
      <c r="O21" s="124">
        <f t="shared" si="7"/>
        <v>820.38</v>
      </c>
      <c r="P21" s="124">
        <f t="shared" si="8"/>
        <v>820.38</v>
      </c>
      <c r="Q21" s="124">
        <f t="shared" si="9"/>
        <v>1859.22</v>
      </c>
      <c r="R21" s="124">
        <f t="shared" si="10"/>
        <v>1905.2</v>
      </c>
      <c r="S21" s="125">
        <f t="shared" si="11"/>
        <v>1093.8399999999999</v>
      </c>
      <c r="U21" s="22"/>
      <c r="V21" s="22"/>
      <c r="W21" s="23"/>
      <c r="X21" s="23"/>
      <c r="AD21" s="10"/>
      <c r="AE21" s="10"/>
      <c r="AF21" s="10"/>
    </row>
    <row r="22" spans="1:32" ht="15.75">
      <c r="A22" s="144">
        <f t="shared" si="12"/>
        <v>120</v>
      </c>
      <c r="B22" s="130">
        <v>3892</v>
      </c>
      <c r="C22" s="131">
        <v>1874</v>
      </c>
      <c r="D22" s="131">
        <v>4330</v>
      </c>
      <c r="E22" s="132">
        <v>6379</v>
      </c>
      <c r="G22" s="130">
        <f t="shared" si="0"/>
        <v>4111</v>
      </c>
      <c r="H22" s="131">
        <f t="shared" si="1"/>
        <v>1874</v>
      </c>
      <c r="I22" s="131">
        <f t="shared" si="2"/>
        <v>1874</v>
      </c>
      <c r="J22" s="131">
        <f t="shared" si="3"/>
        <v>6379</v>
      </c>
      <c r="K22" s="131">
        <f t="shared" si="4"/>
        <v>4330</v>
      </c>
      <c r="L22" s="132">
        <f t="shared" si="5"/>
        <v>1874</v>
      </c>
      <c r="N22" s="130">
        <f t="shared" si="6"/>
        <v>1973.28</v>
      </c>
      <c r="O22" s="131">
        <f t="shared" si="7"/>
        <v>1349.28</v>
      </c>
      <c r="P22" s="131">
        <f t="shared" si="8"/>
        <v>1349.28</v>
      </c>
      <c r="Q22" s="131">
        <f t="shared" si="9"/>
        <v>2296.44</v>
      </c>
      <c r="R22" s="131">
        <f t="shared" si="10"/>
        <v>2078.4</v>
      </c>
      <c r="S22" s="132">
        <f t="shared" si="11"/>
        <v>1799.04</v>
      </c>
      <c r="T22" s="6"/>
      <c r="U22" s="22"/>
      <c r="V22" s="22"/>
      <c r="W22" s="23"/>
      <c r="X22" s="23"/>
      <c r="AD22" s="10"/>
      <c r="AE22" s="10"/>
      <c r="AF22" s="10"/>
    </row>
    <row r="23" spans="1:32" ht="15.75">
      <c r="A23" s="144">
        <f t="shared" si="12"/>
        <v>130</v>
      </c>
      <c r="B23" s="130">
        <v>3892</v>
      </c>
      <c r="C23" s="131">
        <v>1874</v>
      </c>
      <c r="D23" s="131">
        <v>4330</v>
      </c>
      <c r="E23" s="132">
        <v>6379</v>
      </c>
      <c r="G23" s="130">
        <f t="shared" si="0"/>
        <v>4111</v>
      </c>
      <c r="H23" s="131">
        <f t="shared" si="1"/>
        <v>1874</v>
      </c>
      <c r="I23" s="131">
        <f t="shared" si="2"/>
        <v>1874</v>
      </c>
      <c r="J23" s="131">
        <f t="shared" si="3"/>
        <v>6379</v>
      </c>
      <c r="K23" s="131">
        <f t="shared" si="4"/>
        <v>4330</v>
      </c>
      <c r="L23" s="132">
        <f t="shared" si="5"/>
        <v>1874</v>
      </c>
      <c r="N23" s="123">
        <f t="shared" si="6"/>
        <v>2137.7199999999998</v>
      </c>
      <c r="O23" s="124">
        <f t="shared" si="7"/>
        <v>1461.72</v>
      </c>
      <c r="P23" s="124">
        <f t="shared" si="8"/>
        <v>1461.72</v>
      </c>
      <c r="Q23" s="124">
        <f t="shared" si="9"/>
        <v>2487.81</v>
      </c>
      <c r="R23" s="124">
        <f t="shared" si="10"/>
        <v>2251.6</v>
      </c>
      <c r="S23" s="125">
        <f t="shared" si="11"/>
        <v>1948.96</v>
      </c>
      <c r="U23" s="22"/>
      <c r="V23" s="22"/>
      <c r="W23" s="23"/>
      <c r="X23" s="23"/>
      <c r="AD23" s="10"/>
      <c r="AE23" s="10"/>
      <c r="AF23" s="10"/>
    </row>
    <row r="24" spans="1:32" ht="15.75">
      <c r="A24" s="144">
        <f t="shared" si="12"/>
        <v>140</v>
      </c>
      <c r="B24" s="130">
        <v>3892</v>
      </c>
      <c r="C24" s="131">
        <v>1874</v>
      </c>
      <c r="D24" s="131">
        <v>4330</v>
      </c>
      <c r="E24" s="132">
        <v>6379</v>
      </c>
      <c r="G24" s="130">
        <f t="shared" si="0"/>
        <v>4111</v>
      </c>
      <c r="H24" s="131">
        <f t="shared" si="1"/>
        <v>1874</v>
      </c>
      <c r="I24" s="131">
        <f t="shared" si="2"/>
        <v>1874</v>
      </c>
      <c r="J24" s="131">
        <f t="shared" si="3"/>
        <v>6379</v>
      </c>
      <c r="K24" s="131">
        <f t="shared" si="4"/>
        <v>4330</v>
      </c>
      <c r="L24" s="132">
        <f t="shared" si="5"/>
        <v>1874</v>
      </c>
      <c r="N24" s="130">
        <f t="shared" si="6"/>
        <v>2302.16</v>
      </c>
      <c r="O24" s="131">
        <f t="shared" si="7"/>
        <v>1574.16</v>
      </c>
      <c r="P24" s="131">
        <f t="shared" si="8"/>
        <v>1574.16</v>
      </c>
      <c r="Q24" s="131">
        <f t="shared" si="9"/>
        <v>2679.18</v>
      </c>
      <c r="R24" s="131">
        <f t="shared" si="10"/>
        <v>2424.8000000000002</v>
      </c>
      <c r="S24" s="132">
        <f t="shared" si="11"/>
        <v>2098.88</v>
      </c>
      <c r="U24" s="22"/>
      <c r="V24" s="22"/>
      <c r="W24" s="23"/>
      <c r="X24" s="23"/>
      <c r="AD24" s="10"/>
      <c r="AE24" s="10"/>
      <c r="AF24" s="10"/>
    </row>
    <row r="25" spans="1:32" ht="15.75">
      <c r="A25" s="144">
        <f t="shared" si="12"/>
        <v>150</v>
      </c>
      <c r="B25" s="130">
        <v>3892</v>
      </c>
      <c r="C25" s="131">
        <v>1874</v>
      </c>
      <c r="D25" s="131">
        <v>4330</v>
      </c>
      <c r="E25" s="132">
        <v>6379</v>
      </c>
      <c r="G25" s="130">
        <f t="shared" si="0"/>
        <v>4111</v>
      </c>
      <c r="H25" s="131">
        <f t="shared" si="1"/>
        <v>1874</v>
      </c>
      <c r="I25" s="131">
        <f t="shared" si="2"/>
        <v>1874</v>
      </c>
      <c r="J25" s="131">
        <f t="shared" si="3"/>
        <v>6379</v>
      </c>
      <c r="K25" s="131">
        <f t="shared" si="4"/>
        <v>4330</v>
      </c>
      <c r="L25" s="132">
        <f t="shared" si="5"/>
        <v>1874</v>
      </c>
      <c r="N25" s="130">
        <f t="shared" si="6"/>
        <v>2466.6</v>
      </c>
      <c r="O25" s="131">
        <f t="shared" si="7"/>
        <v>1686.6</v>
      </c>
      <c r="P25" s="131">
        <f t="shared" si="8"/>
        <v>1686.6</v>
      </c>
      <c r="Q25" s="131">
        <f t="shared" si="9"/>
        <v>2870.55</v>
      </c>
      <c r="R25" s="131">
        <f t="shared" si="10"/>
        <v>2598</v>
      </c>
      <c r="S25" s="132">
        <f t="shared" si="11"/>
        <v>2248.8000000000002</v>
      </c>
      <c r="U25" s="22"/>
      <c r="V25" s="22"/>
      <c r="W25" s="23"/>
      <c r="X25" s="23"/>
      <c r="AD25" s="10"/>
      <c r="AE25" s="10"/>
      <c r="AF25" s="10"/>
    </row>
    <row r="26" spans="1:32" ht="15.75">
      <c r="A26" s="144">
        <f t="shared" si="12"/>
        <v>160</v>
      </c>
      <c r="B26" s="130">
        <v>5022</v>
      </c>
      <c r="C26" s="131">
        <v>1874</v>
      </c>
      <c r="D26" s="131">
        <v>6112</v>
      </c>
      <c r="E26" s="132">
        <v>7118</v>
      </c>
      <c r="G26" s="130">
        <f t="shared" si="0"/>
        <v>5567</v>
      </c>
      <c r="H26" s="131">
        <f t="shared" si="1"/>
        <v>1874</v>
      </c>
      <c r="I26" s="131">
        <f t="shared" si="2"/>
        <v>1874</v>
      </c>
      <c r="J26" s="131">
        <f t="shared" si="3"/>
        <v>7118</v>
      </c>
      <c r="K26" s="131">
        <f t="shared" si="4"/>
        <v>6112</v>
      </c>
      <c r="L26" s="132">
        <f t="shared" si="5"/>
        <v>1874</v>
      </c>
      <c r="N26" s="130">
        <f t="shared" si="6"/>
        <v>3562.88</v>
      </c>
      <c r="O26" s="131">
        <f t="shared" si="7"/>
        <v>1799.04</v>
      </c>
      <c r="P26" s="131">
        <f t="shared" si="8"/>
        <v>1799.04</v>
      </c>
      <c r="Q26" s="131">
        <f t="shared" si="9"/>
        <v>3416.64</v>
      </c>
      <c r="R26" s="131">
        <f t="shared" si="10"/>
        <v>3911.68</v>
      </c>
      <c r="S26" s="132">
        <f t="shared" si="11"/>
        <v>2398.7199999999998</v>
      </c>
      <c r="U26" s="22"/>
      <c r="V26" s="22"/>
      <c r="W26" s="23"/>
      <c r="X26" s="23"/>
      <c r="AD26" s="10"/>
      <c r="AE26" s="10"/>
      <c r="AF26" s="10"/>
    </row>
    <row r="27" spans="1:32" ht="15.75">
      <c r="A27" s="144">
        <f t="shared" si="12"/>
        <v>170</v>
      </c>
      <c r="B27" s="130">
        <v>5022</v>
      </c>
      <c r="C27" s="131">
        <v>1874</v>
      </c>
      <c r="D27" s="131">
        <v>6112</v>
      </c>
      <c r="E27" s="132">
        <v>7118</v>
      </c>
      <c r="G27" s="130">
        <f t="shared" si="0"/>
        <v>5567</v>
      </c>
      <c r="H27" s="131">
        <f t="shared" si="1"/>
        <v>1874</v>
      </c>
      <c r="I27" s="131">
        <f t="shared" si="2"/>
        <v>1874</v>
      </c>
      <c r="J27" s="131">
        <f t="shared" si="3"/>
        <v>7118</v>
      </c>
      <c r="K27" s="131">
        <f t="shared" si="4"/>
        <v>6112</v>
      </c>
      <c r="L27" s="132">
        <f t="shared" si="5"/>
        <v>1874</v>
      </c>
      <c r="N27" s="130">
        <f t="shared" si="6"/>
        <v>3785.56</v>
      </c>
      <c r="O27" s="131">
        <f t="shared" si="7"/>
        <v>1911.48</v>
      </c>
      <c r="P27" s="131">
        <f t="shared" si="8"/>
        <v>1911.48</v>
      </c>
      <c r="Q27" s="131">
        <f t="shared" si="9"/>
        <v>3630.18</v>
      </c>
      <c r="R27" s="131">
        <f t="shared" si="10"/>
        <v>4156.16</v>
      </c>
      <c r="S27" s="132">
        <f t="shared" si="11"/>
        <v>2548.64</v>
      </c>
      <c r="U27" s="22"/>
      <c r="V27" s="22"/>
      <c r="W27" s="23"/>
      <c r="X27" s="23"/>
      <c r="AD27" s="10"/>
      <c r="AE27" s="10"/>
      <c r="AF27" s="10"/>
    </row>
    <row r="28" spans="1:32" ht="15.75">
      <c r="A28" s="144">
        <f t="shared" si="12"/>
        <v>180</v>
      </c>
      <c r="B28" s="130">
        <v>5022</v>
      </c>
      <c r="C28" s="131">
        <v>2580</v>
      </c>
      <c r="D28" s="131">
        <v>6112</v>
      </c>
      <c r="E28" s="132">
        <v>7118</v>
      </c>
      <c r="G28" s="130">
        <f t="shared" si="0"/>
        <v>5567</v>
      </c>
      <c r="H28" s="131">
        <f t="shared" si="1"/>
        <v>2580</v>
      </c>
      <c r="I28" s="131">
        <f t="shared" si="2"/>
        <v>2580</v>
      </c>
      <c r="J28" s="131">
        <f t="shared" si="3"/>
        <v>7118</v>
      </c>
      <c r="K28" s="131">
        <f t="shared" si="4"/>
        <v>6112</v>
      </c>
      <c r="L28" s="132">
        <f t="shared" si="5"/>
        <v>2580</v>
      </c>
      <c r="N28" s="130">
        <f t="shared" si="6"/>
        <v>4008.24</v>
      </c>
      <c r="O28" s="131">
        <f t="shared" si="7"/>
        <v>2786.4</v>
      </c>
      <c r="P28" s="131">
        <f t="shared" si="8"/>
        <v>2786.4</v>
      </c>
      <c r="Q28" s="131">
        <f t="shared" si="9"/>
        <v>3843.72</v>
      </c>
      <c r="R28" s="131">
        <f t="shared" si="10"/>
        <v>4400.6400000000003</v>
      </c>
      <c r="S28" s="132">
        <f t="shared" si="11"/>
        <v>3715.2</v>
      </c>
      <c r="U28" s="22"/>
      <c r="V28" s="22"/>
      <c r="W28" s="23"/>
      <c r="X28" s="23"/>
      <c r="AD28" s="10"/>
      <c r="AE28" s="10"/>
      <c r="AF28" s="10"/>
    </row>
    <row r="29" spans="1:32" ht="15.75">
      <c r="A29" s="144">
        <f t="shared" si="12"/>
        <v>190</v>
      </c>
      <c r="B29" s="130">
        <v>5022</v>
      </c>
      <c r="C29" s="131">
        <v>2580</v>
      </c>
      <c r="D29" s="131">
        <v>6112</v>
      </c>
      <c r="E29" s="132">
        <v>7118</v>
      </c>
      <c r="G29" s="130">
        <f t="shared" si="0"/>
        <v>5567</v>
      </c>
      <c r="H29" s="131">
        <f t="shared" si="1"/>
        <v>2580</v>
      </c>
      <c r="I29" s="131">
        <f t="shared" si="2"/>
        <v>2580</v>
      </c>
      <c r="J29" s="131">
        <f t="shared" si="3"/>
        <v>7118</v>
      </c>
      <c r="K29" s="131">
        <f t="shared" si="4"/>
        <v>6112</v>
      </c>
      <c r="L29" s="132">
        <f t="shared" si="5"/>
        <v>2580</v>
      </c>
      <c r="N29" s="130">
        <f t="shared" si="6"/>
        <v>4230.92</v>
      </c>
      <c r="O29" s="131">
        <f t="shared" si="7"/>
        <v>2941.2</v>
      </c>
      <c r="P29" s="131">
        <f t="shared" si="8"/>
        <v>2941.2</v>
      </c>
      <c r="Q29" s="131">
        <f t="shared" si="9"/>
        <v>4057.26</v>
      </c>
      <c r="R29" s="131">
        <f t="shared" si="10"/>
        <v>4645.12</v>
      </c>
      <c r="S29" s="132">
        <f t="shared" si="11"/>
        <v>3921.6</v>
      </c>
      <c r="U29" s="22"/>
      <c r="V29" s="22"/>
      <c r="W29" s="23"/>
      <c r="X29" s="23"/>
      <c r="AD29" s="10"/>
      <c r="AE29" s="10"/>
      <c r="AF29" s="10"/>
    </row>
    <row r="30" spans="1:32" ht="15.75">
      <c r="A30" s="144">
        <f t="shared" si="12"/>
        <v>200</v>
      </c>
      <c r="B30" s="130">
        <v>5022</v>
      </c>
      <c r="C30" s="131">
        <v>2580</v>
      </c>
      <c r="D30" s="131">
        <v>6112</v>
      </c>
      <c r="E30" s="132">
        <v>7118</v>
      </c>
      <c r="G30" s="130">
        <f t="shared" si="0"/>
        <v>5567</v>
      </c>
      <c r="H30" s="131">
        <f t="shared" si="1"/>
        <v>2580</v>
      </c>
      <c r="I30" s="131">
        <f t="shared" si="2"/>
        <v>2580</v>
      </c>
      <c r="J30" s="131">
        <f t="shared" si="3"/>
        <v>7118</v>
      </c>
      <c r="K30" s="131">
        <f t="shared" si="4"/>
        <v>6112</v>
      </c>
      <c r="L30" s="132">
        <f t="shared" si="5"/>
        <v>2580</v>
      </c>
      <c r="N30" s="130">
        <f t="shared" si="6"/>
        <v>4453.6000000000004</v>
      </c>
      <c r="O30" s="131">
        <f t="shared" si="7"/>
        <v>3096</v>
      </c>
      <c r="P30" s="131">
        <f t="shared" si="8"/>
        <v>3096</v>
      </c>
      <c r="Q30" s="131">
        <f t="shared" si="9"/>
        <v>4270.8</v>
      </c>
      <c r="R30" s="131">
        <f t="shared" si="10"/>
        <v>4889.6000000000004</v>
      </c>
      <c r="S30" s="132">
        <f t="shared" si="11"/>
        <v>4128</v>
      </c>
      <c r="U30" s="22"/>
      <c r="V30" s="22"/>
      <c r="W30" s="23"/>
      <c r="X30" s="23"/>
      <c r="AD30" s="10"/>
      <c r="AE30" s="10"/>
      <c r="AF30" s="10"/>
    </row>
    <row r="31" spans="1:32" ht="15.75">
      <c r="A31" s="144">
        <f t="shared" si="12"/>
        <v>210</v>
      </c>
      <c r="B31" s="130">
        <v>5022</v>
      </c>
      <c r="C31" s="131">
        <v>2580</v>
      </c>
      <c r="D31" s="131">
        <v>6112</v>
      </c>
      <c r="E31" s="132">
        <v>7118</v>
      </c>
      <c r="G31" s="130">
        <f t="shared" si="0"/>
        <v>5567</v>
      </c>
      <c r="H31" s="131">
        <f t="shared" si="1"/>
        <v>2580</v>
      </c>
      <c r="I31" s="131">
        <f t="shared" si="2"/>
        <v>2580</v>
      </c>
      <c r="J31" s="131">
        <f t="shared" si="3"/>
        <v>7118</v>
      </c>
      <c r="K31" s="131">
        <f t="shared" si="4"/>
        <v>6112</v>
      </c>
      <c r="L31" s="132">
        <f t="shared" si="5"/>
        <v>2580</v>
      </c>
      <c r="N31" s="130">
        <f t="shared" si="6"/>
        <v>4676.28</v>
      </c>
      <c r="O31" s="131">
        <f t="shared" si="7"/>
        <v>3250.8</v>
      </c>
      <c r="P31" s="131">
        <f t="shared" si="8"/>
        <v>3250.8</v>
      </c>
      <c r="Q31" s="131">
        <f t="shared" si="9"/>
        <v>4484.34</v>
      </c>
      <c r="R31" s="131">
        <f t="shared" si="10"/>
        <v>5134.08</v>
      </c>
      <c r="S31" s="132">
        <f t="shared" si="11"/>
        <v>4334.3999999999996</v>
      </c>
      <c r="U31" s="22"/>
      <c r="V31" s="22"/>
      <c r="W31" s="23"/>
      <c r="X31" s="23"/>
      <c r="AD31" s="10"/>
      <c r="AE31" s="10"/>
      <c r="AF31" s="10"/>
    </row>
    <row r="32" spans="1:32" ht="15.75">
      <c r="A32" s="144">
        <f t="shared" si="12"/>
        <v>220</v>
      </c>
      <c r="B32" s="130">
        <v>5022</v>
      </c>
      <c r="C32" s="131">
        <v>2580</v>
      </c>
      <c r="D32" s="131">
        <v>6112</v>
      </c>
      <c r="E32" s="132">
        <v>7118</v>
      </c>
      <c r="G32" s="130">
        <f t="shared" si="0"/>
        <v>5567</v>
      </c>
      <c r="H32" s="131">
        <f t="shared" si="1"/>
        <v>2580</v>
      </c>
      <c r="I32" s="131">
        <f t="shared" si="2"/>
        <v>2580</v>
      </c>
      <c r="J32" s="131">
        <f t="shared" si="3"/>
        <v>7118</v>
      </c>
      <c r="K32" s="131">
        <f t="shared" si="4"/>
        <v>6112</v>
      </c>
      <c r="L32" s="132">
        <f t="shared" si="5"/>
        <v>2580</v>
      </c>
      <c r="N32" s="130">
        <f t="shared" si="6"/>
        <v>4898.96</v>
      </c>
      <c r="O32" s="131">
        <f t="shared" si="7"/>
        <v>3405.6</v>
      </c>
      <c r="P32" s="131">
        <f t="shared" si="8"/>
        <v>3405.6</v>
      </c>
      <c r="Q32" s="131">
        <f t="shared" si="9"/>
        <v>4697.88</v>
      </c>
      <c r="R32" s="131">
        <f t="shared" si="10"/>
        <v>5378.56</v>
      </c>
      <c r="S32" s="132">
        <f t="shared" si="11"/>
        <v>4540.8</v>
      </c>
      <c r="U32" s="22"/>
      <c r="V32" s="22"/>
      <c r="W32" s="23"/>
      <c r="X32" s="23"/>
      <c r="AD32" s="10"/>
      <c r="AE32" s="10"/>
      <c r="AF32" s="10"/>
    </row>
    <row r="33" spans="1:32" ht="15.75">
      <c r="A33" s="144">
        <f t="shared" si="12"/>
        <v>230</v>
      </c>
      <c r="B33" s="130">
        <v>5022</v>
      </c>
      <c r="C33" s="131">
        <v>2580</v>
      </c>
      <c r="D33" s="131">
        <v>6112</v>
      </c>
      <c r="E33" s="132">
        <v>7118</v>
      </c>
      <c r="G33" s="130">
        <f t="shared" si="0"/>
        <v>5567</v>
      </c>
      <c r="H33" s="131">
        <f t="shared" si="1"/>
        <v>2580</v>
      </c>
      <c r="I33" s="131">
        <f t="shared" si="2"/>
        <v>2580</v>
      </c>
      <c r="J33" s="131">
        <f t="shared" si="3"/>
        <v>7118</v>
      </c>
      <c r="K33" s="131">
        <f t="shared" si="4"/>
        <v>6112</v>
      </c>
      <c r="L33" s="132">
        <f t="shared" si="5"/>
        <v>2580</v>
      </c>
      <c r="N33" s="130">
        <f t="shared" si="6"/>
        <v>5121.6400000000003</v>
      </c>
      <c r="O33" s="131">
        <f t="shared" si="7"/>
        <v>3560.4</v>
      </c>
      <c r="P33" s="131">
        <f t="shared" si="8"/>
        <v>3560.4</v>
      </c>
      <c r="Q33" s="131">
        <f t="shared" si="9"/>
        <v>4911.42</v>
      </c>
      <c r="R33" s="131">
        <f t="shared" si="10"/>
        <v>5623.04</v>
      </c>
      <c r="S33" s="132">
        <f t="shared" si="11"/>
        <v>4747.2</v>
      </c>
      <c r="U33" s="22"/>
      <c r="V33" s="22"/>
      <c r="W33" s="23"/>
      <c r="X33" s="23"/>
      <c r="AD33" s="10"/>
      <c r="AE33" s="10"/>
      <c r="AF33" s="10"/>
    </row>
    <row r="34" spans="1:32" ht="15.75">
      <c r="A34" s="144">
        <f t="shared" si="12"/>
        <v>240</v>
      </c>
      <c r="B34" s="130">
        <v>5265</v>
      </c>
      <c r="C34" s="131">
        <v>3137</v>
      </c>
      <c r="D34" s="131">
        <v>6393</v>
      </c>
      <c r="E34" s="132">
        <v>9120</v>
      </c>
      <c r="G34" s="130">
        <f t="shared" si="0"/>
        <v>5829</v>
      </c>
      <c r="H34" s="131">
        <f t="shared" si="1"/>
        <v>3137</v>
      </c>
      <c r="I34" s="131">
        <f t="shared" si="2"/>
        <v>3137</v>
      </c>
      <c r="J34" s="131">
        <f t="shared" si="3"/>
        <v>9120</v>
      </c>
      <c r="K34" s="131">
        <f t="shared" si="4"/>
        <v>6393</v>
      </c>
      <c r="L34" s="132">
        <f t="shared" si="5"/>
        <v>3137</v>
      </c>
      <c r="N34" s="130">
        <f t="shared" si="6"/>
        <v>5595.84</v>
      </c>
      <c r="O34" s="131">
        <f t="shared" si="7"/>
        <v>4517.28</v>
      </c>
      <c r="P34" s="131">
        <f t="shared" si="8"/>
        <v>4517.28</v>
      </c>
      <c r="Q34" s="131">
        <f t="shared" si="9"/>
        <v>6566.4</v>
      </c>
      <c r="R34" s="131">
        <f t="shared" si="10"/>
        <v>6137.28</v>
      </c>
      <c r="S34" s="132">
        <f t="shared" si="11"/>
        <v>6023.04</v>
      </c>
      <c r="U34" s="22"/>
      <c r="V34" s="22"/>
      <c r="W34" s="23"/>
      <c r="X34" s="23"/>
      <c r="AD34" s="10"/>
      <c r="AE34" s="10"/>
      <c r="AF34" s="10"/>
    </row>
    <row r="35" spans="1:32" ht="16.5" thickBot="1">
      <c r="A35" s="145">
        <f t="shared" si="12"/>
        <v>250</v>
      </c>
      <c r="B35" s="126">
        <v>5265</v>
      </c>
      <c r="C35" s="127">
        <v>3137</v>
      </c>
      <c r="D35" s="127">
        <v>6393</v>
      </c>
      <c r="E35" s="128">
        <v>9120</v>
      </c>
      <c r="G35" s="126">
        <f t="shared" si="0"/>
        <v>5829</v>
      </c>
      <c r="H35" s="127">
        <f t="shared" si="1"/>
        <v>3137</v>
      </c>
      <c r="I35" s="127">
        <f t="shared" si="2"/>
        <v>3137</v>
      </c>
      <c r="J35" s="127">
        <f t="shared" si="3"/>
        <v>9120</v>
      </c>
      <c r="K35" s="127">
        <f t="shared" si="4"/>
        <v>6393</v>
      </c>
      <c r="L35" s="128">
        <f t="shared" si="5"/>
        <v>3137</v>
      </c>
      <c r="N35" s="133">
        <f t="shared" si="6"/>
        <v>5829</v>
      </c>
      <c r="O35" s="134">
        <f t="shared" si="7"/>
        <v>4705.5</v>
      </c>
      <c r="P35" s="134">
        <f t="shared" si="8"/>
        <v>4705.5</v>
      </c>
      <c r="Q35" s="134">
        <f t="shared" si="9"/>
        <v>6840</v>
      </c>
      <c r="R35" s="134">
        <f t="shared" si="10"/>
        <v>6393</v>
      </c>
      <c r="S35" s="135">
        <f t="shared" si="11"/>
        <v>6274</v>
      </c>
      <c r="U35" s="22"/>
      <c r="V35" s="22"/>
      <c r="W35" s="23"/>
      <c r="X35" s="23"/>
      <c r="AD35" s="10"/>
      <c r="AE35" s="10"/>
      <c r="AF35" s="10"/>
    </row>
    <row r="36" spans="1:32" ht="15.7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10"/>
      <c r="Z36" s="10"/>
      <c r="AA36" s="10"/>
      <c r="AB36" s="10"/>
      <c r="AC36" s="10"/>
      <c r="AD36" s="10"/>
      <c r="AE36" s="10"/>
      <c r="AF36" s="10"/>
    </row>
    <row r="37" spans="1:32" ht="15.75">
      <c r="A37" s="108"/>
      <c r="B37" s="108"/>
      <c r="C37" s="108"/>
      <c r="D37" s="108"/>
      <c r="E37" s="108"/>
      <c r="F37" s="108"/>
      <c r="G37" s="22"/>
      <c r="H37" s="108"/>
      <c r="I37" s="108"/>
      <c r="J37" s="108"/>
      <c r="K37" s="108"/>
      <c r="L37" s="108"/>
      <c r="M37" s="108"/>
      <c r="N37" s="22"/>
      <c r="O37" s="108"/>
      <c r="P37" s="108"/>
      <c r="Q37" s="108"/>
      <c r="R37" s="108"/>
      <c r="S37" s="108"/>
      <c r="T37" s="108"/>
      <c r="U37" s="108"/>
      <c r="V37" s="108"/>
      <c r="W37" s="22"/>
      <c r="X37" s="22"/>
      <c r="Y37" s="10"/>
      <c r="Z37" s="10"/>
      <c r="AA37" s="10"/>
      <c r="AB37" s="10"/>
      <c r="AC37" s="10"/>
      <c r="AD37" s="10"/>
      <c r="AE37" s="10"/>
      <c r="AF37" s="10"/>
    </row>
    <row r="68" spans="1:32" ht="15.7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3"/>
      <c r="V68" s="23"/>
      <c r="W68" s="23"/>
      <c r="X68" s="23"/>
      <c r="AB68" s="10"/>
      <c r="AC68" s="10"/>
      <c r="AD68" s="10"/>
      <c r="AE68" s="10"/>
      <c r="AF68" s="10"/>
    </row>
    <row r="69" spans="1:32" ht="15.7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3"/>
      <c r="V69" s="23"/>
      <c r="W69" s="23"/>
      <c r="X69" s="23"/>
      <c r="AB69" s="10"/>
      <c r="AC69" s="10"/>
      <c r="AD69" s="10"/>
      <c r="AE69" s="10"/>
      <c r="AF69" s="10"/>
    </row>
    <row r="70" spans="1:32" ht="15.7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3"/>
      <c r="V70" s="23"/>
      <c r="W70" s="23"/>
      <c r="X70" s="23"/>
      <c r="AB70" s="10"/>
      <c r="AC70" s="10"/>
      <c r="AD70" s="10"/>
      <c r="AE70" s="10"/>
      <c r="AF70" s="10"/>
    </row>
    <row r="71" spans="1:32" ht="15.7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3"/>
      <c r="V71" s="23"/>
      <c r="W71" s="23"/>
      <c r="X71" s="23"/>
      <c r="AB71" s="10"/>
      <c r="AC71" s="10"/>
      <c r="AD71" s="10"/>
      <c r="AE71" s="10"/>
      <c r="AF71" s="10"/>
    </row>
    <row r="72" spans="1:32" ht="15.7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3"/>
      <c r="V72" s="23"/>
      <c r="W72" s="23"/>
      <c r="X72" s="23"/>
      <c r="AB72" s="10"/>
      <c r="AC72" s="10"/>
      <c r="AD72" s="10"/>
      <c r="AE72" s="10"/>
      <c r="AF72" s="10"/>
    </row>
    <row r="73" spans="1:32" ht="15.7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3"/>
      <c r="V73" s="23"/>
      <c r="W73" s="23"/>
      <c r="X73" s="23"/>
      <c r="AB73" s="10"/>
      <c r="AC73" s="10"/>
      <c r="AD73" s="10"/>
      <c r="AE73" s="10"/>
      <c r="AF73" s="10"/>
    </row>
    <row r="74" spans="1:32" ht="15.7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3"/>
      <c r="V74" s="23"/>
      <c r="W74" s="23"/>
      <c r="X74" s="23"/>
      <c r="AB74" s="10"/>
      <c r="AC74" s="10"/>
      <c r="AD74" s="10"/>
      <c r="AE74" s="10"/>
      <c r="AF74" s="10"/>
    </row>
    <row r="75" spans="1:32" ht="15.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3"/>
      <c r="V75" s="23"/>
      <c r="W75" s="23"/>
      <c r="X75" s="23"/>
      <c r="AB75" s="10"/>
      <c r="AC75" s="10"/>
      <c r="AD75" s="10"/>
      <c r="AE75" s="10"/>
      <c r="AF75" s="10"/>
    </row>
    <row r="76" spans="1:32" ht="15.7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3"/>
      <c r="V76" s="23"/>
      <c r="W76" s="23"/>
      <c r="X76" s="23"/>
      <c r="AB76" s="10"/>
      <c r="AC76" s="10"/>
      <c r="AD76" s="10"/>
      <c r="AE76" s="10"/>
      <c r="AF76" s="10"/>
    </row>
    <row r="77" spans="1:32" ht="15.7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3"/>
      <c r="V77" s="23"/>
      <c r="W77" s="23"/>
      <c r="X77" s="23"/>
      <c r="AB77" s="10"/>
      <c r="AC77" s="10"/>
      <c r="AD77" s="10"/>
      <c r="AE77" s="10"/>
      <c r="AF77" s="10"/>
    </row>
    <row r="78" spans="1:32" ht="1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</row>
    <row r="79" spans="1:32" ht="1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</row>
    <row r="80" spans="1:32" ht="1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</row>
    <row r="81" spans="1:24" ht="1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</row>
  </sheetData>
  <pageMargins left="0.2" right="0.2" top="0.75" bottom="0.75" header="0.17" footer="0.21"/>
  <pageSetup scale="50" orientation="landscape" r:id="rId1"/>
  <headerFooter alignWithMargins="0">
    <oddHeader>&amp;L&amp;12GENCO&amp;RCONFIDENTIAL</oddHeader>
    <oddFooter>&amp;L&amp;T, &amp;D&amp;C&amp;F&amp;RPage &amp;P</oddFooter>
  </headerFooter>
  <colBreaks count="1" manualBreakCount="1">
    <brk id="19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34</vt:i4>
      </vt:variant>
    </vt:vector>
  </HeadingPairs>
  <TitlesOfParts>
    <vt:vector size="52" baseType="lpstr">
      <vt:lpstr>Summary</vt:lpstr>
      <vt:lpstr>Capacity Prices</vt:lpstr>
      <vt:lpstr>Assumptions</vt:lpstr>
      <vt:lpstr>Spark-Spread</vt:lpstr>
      <vt:lpstr>99 Acct Sumry</vt:lpstr>
      <vt:lpstr>00 Acct Sumry</vt:lpstr>
      <vt:lpstr>Consolidated</vt:lpstr>
      <vt:lpstr>Brownsville</vt:lpstr>
      <vt:lpstr>Caledonia</vt:lpstr>
      <vt:lpstr>New Albany</vt:lpstr>
      <vt:lpstr>Gleason</vt:lpstr>
      <vt:lpstr>Wheatland</vt:lpstr>
      <vt:lpstr>Wilton</vt:lpstr>
      <vt:lpstr>Depreciation</vt:lpstr>
      <vt:lpstr>Notes</vt:lpstr>
      <vt:lpstr>Process</vt:lpstr>
      <vt:lpstr>Changes</vt:lpstr>
      <vt:lpstr>Start Charge Matrix</vt:lpstr>
      <vt:lpstr>Gleason!Norcon_Distributable_Cash</vt:lpstr>
      <vt:lpstr>'New Albany'!Norcon_Distributable_Cash</vt:lpstr>
      <vt:lpstr>Wheatland!Norcon_Distributable_Cash</vt:lpstr>
      <vt:lpstr>Gleason!Norcon_Net_ATCash</vt:lpstr>
      <vt:lpstr>'New Albany'!Norcon_Net_ATCash</vt:lpstr>
      <vt:lpstr>Wheatland!Norcon_Net_ATCash</vt:lpstr>
      <vt:lpstr>Gleason!Norcon_Net_Income</vt:lpstr>
      <vt:lpstr>'New Albany'!Norcon_Net_Income</vt:lpstr>
      <vt:lpstr>Wheatland!Norcon_Net_Income</vt:lpstr>
      <vt:lpstr>'00 Acct Sumry'!Print_Area</vt:lpstr>
      <vt:lpstr>'99 Acct Sumry'!Print_Area</vt:lpstr>
      <vt:lpstr>Assumptions!Print_Area</vt:lpstr>
      <vt:lpstr>Brownsville!Print_Area</vt:lpstr>
      <vt:lpstr>Caledonia!Print_Area</vt:lpstr>
      <vt:lpstr>'Capacity Prices'!Print_Area</vt:lpstr>
      <vt:lpstr>Changes!Print_Area</vt:lpstr>
      <vt:lpstr>Consolidated!Print_Area</vt:lpstr>
      <vt:lpstr>Depreciation!Print_Area</vt:lpstr>
      <vt:lpstr>Gleason!Print_Area</vt:lpstr>
      <vt:lpstr>'New Albany'!Print_Area</vt:lpstr>
      <vt:lpstr>'Spark-Spread'!Print_Area</vt:lpstr>
      <vt:lpstr>'Start Charge Matrix'!Print_Area</vt:lpstr>
      <vt:lpstr>Summary!Print_Area</vt:lpstr>
      <vt:lpstr>Wheatland!Print_Area</vt:lpstr>
      <vt:lpstr>Wilton!Print_Area</vt:lpstr>
      <vt:lpstr>Brownsville!Print_Titles</vt:lpstr>
      <vt:lpstr>Caledonia!Print_Titles</vt:lpstr>
      <vt:lpstr>Consolidated!Print_Titles</vt:lpstr>
      <vt:lpstr>Depreciation!Print_Titles</vt:lpstr>
      <vt:lpstr>Gleason!Print_Titles</vt:lpstr>
      <vt:lpstr>'New Albany'!Print_Titles</vt:lpstr>
      <vt:lpstr>'Spark-Spread'!Print_Titles</vt:lpstr>
      <vt:lpstr>Wheatland!Print_Titles</vt:lpstr>
      <vt:lpstr>Wilton!Print_Titles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Jan Havlíček</cp:lastModifiedBy>
  <cp:lastPrinted>2000-07-17T00:25:31Z</cp:lastPrinted>
  <dcterms:created xsi:type="dcterms:W3CDTF">1999-04-02T01:38:38Z</dcterms:created>
  <dcterms:modified xsi:type="dcterms:W3CDTF">2023-09-13T21:40:09Z</dcterms:modified>
</cp:coreProperties>
</file>