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67EC716-FEE2-47F8-A370-15085CAE0A46}" xr6:coauthVersionLast="47" xr6:coauthVersionMax="47" xr10:uidLastSave="{00000000-0000-0000-0000-000000000000}"/>
  <bookViews>
    <workbookView xWindow="-120" yWindow="-120" windowWidth="38640" windowHeight="15720"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16" i="2" l="1"/>
  <c r="D17" i="2"/>
  <c r="D25" i="2"/>
  <c r="D26" i="2"/>
  <c r="D27" i="2"/>
  <c r="D28" i="2"/>
  <c r="D29" i="2"/>
  <c r="D35" i="2"/>
  <c r="D36" i="2"/>
  <c r="D37" i="2"/>
  <c r="D43" i="2"/>
  <c r="D44" i="2"/>
  <c r="D45" i="2"/>
  <c r="D46" i="2"/>
  <c r="D47" i="2"/>
  <c r="D52" i="2"/>
  <c r="D53" i="2"/>
  <c r="B61" i="2"/>
  <c r="D61" i="2"/>
  <c r="B62" i="2"/>
  <c r="D62" i="2"/>
  <c r="D63" i="2"/>
  <c r="H71" i="2"/>
  <c r="D72" i="2"/>
  <c r="H74" i="2"/>
  <c r="D76" i="2"/>
  <c r="H76" i="2"/>
  <c r="D78" i="2"/>
  <c r="H78" i="2"/>
  <c r="G101" i="2"/>
  <c r="H101" i="2"/>
  <c r="I101" i="2"/>
  <c r="H103" i="2"/>
  <c r="I103" i="2"/>
  <c r="G104" i="2"/>
  <c r="H104" i="2"/>
  <c r="I104" i="2"/>
  <c r="G106" i="2"/>
  <c r="I108" i="2"/>
  <c r="I110" i="2"/>
  <c r="G111" i="2"/>
  <c r="H111" i="2"/>
  <c r="I111" i="2"/>
  <c r="G112" i="2"/>
  <c r="C8" i="1"/>
  <c r="E8" i="1"/>
  <c r="G8" i="1"/>
  <c r="C12" i="1"/>
  <c r="E12" i="1"/>
  <c r="G12" i="1"/>
  <c r="C14" i="1"/>
  <c r="E14" i="1"/>
  <c r="G14" i="1"/>
  <c r="C20" i="1"/>
  <c r="E20" i="1"/>
  <c r="G20" i="1"/>
  <c r="C24" i="1"/>
  <c r="E24" i="1"/>
  <c r="G24" i="1"/>
  <c r="C28" i="1"/>
  <c r="E28" i="1"/>
  <c r="G28" i="1"/>
  <c r="C30" i="1"/>
  <c r="E30" i="1"/>
  <c r="G30" i="1"/>
  <c r="C32" i="1"/>
  <c r="E32" i="1"/>
  <c r="G32" i="1"/>
  <c r="C9" i="4"/>
  <c r="C11" i="4"/>
  <c r="C15" i="4"/>
  <c r="C17" i="4"/>
  <c r="C19" i="4"/>
  <c r="C21" i="4"/>
  <c r="C25" i="4"/>
</calcChain>
</file>

<file path=xl/sharedStrings.xml><?xml version="1.0" encoding="utf-8"?>
<sst xmlns="http://schemas.openxmlformats.org/spreadsheetml/2006/main" count="140" uniqueCount="125">
  <si>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</si>
  <si>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</si>
  <si>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</si>
  <si>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</si>
  <si>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</si>
  <si>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</si>
  <si>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</si>
  <si>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</si>
  <si>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</si>
  <si>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</si>
  <si>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</si>
  <si>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</si>
  <si>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</si>
  <si>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</si>
  <si>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</si>
  <si>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</si>
  <si>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</si>
  <si>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</si>
  <si>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</si>
  <si>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</si>
  <si>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</si>
  <si>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</si>
  <si>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</si>
  <si>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</si>
  <si>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</si>
  <si>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</si>
  <si>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</si>
  <si>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</si>
  <si>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</si>
  <si>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</si>
  <si>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</si>
  <si>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</si>
  <si>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</si>
  <si>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</si>
  <si>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</si>
  <si>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</si>
  <si>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</si>
  <si>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</si>
  <si>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</si>
  <si>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</si>
  <si>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</si>
  <si>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</si>
  <si>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</si>
  <si>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</si>
  <si>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</si>
  <si>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</si>
  <si>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</si>
  <si>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</si>
  <si>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</si>
  <si>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</si>
  <si>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</si>
  <si>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</si>
  <si>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</si>
  <si>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</si>
  <si>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</si>
  <si>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</si>
  <si>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</si>
  <si>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</si>
  <si>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</si>
  <si>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</si>
  <si>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</si>
  <si>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</si>
  <si>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</si>
  <si>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</si>
  <si>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</si>
  <si>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</si>
  <si>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</si>
  <si>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</si>
  <si>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</si>
  <si>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</si>
  <si>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</si>
  <si>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</si>
  <si>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</si>
  <si>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</si>
  <si>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</si>
  <si>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</si>
  <si>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</si>
  <si>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</si>
  <si>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</si>
  <si>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</si>
  <si>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</si>
  <si>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</si>
  <si>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</si>
  <si>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</si>
  <si>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</si>
  <si>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</si>
  <si>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</si>
  <si>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</si>
  <si>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</si>
  <si>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</si>
  <si>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</si>
  <si>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</si>
  <si>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</si>
  <si>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Other</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</si>
  <si>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t>
  </si>
  <si>
    <t>Inventory appears to be too high.  Cutting inventory would free cash to pay down debt.  Profitability should not be effected, assuming  storage and requisition costs cancel each other out.  However, lower debt ratio should improve the stock price as investors would perceive the company as more stable.</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</si>
  <si>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</si>
  <si>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</si>
  <si>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</si>
  <si>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</si>
  <si>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</si>
  <si>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</si>
  <si>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</si>
  <si>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</si>
  <si>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</si>
  <si>
    <t>1. Liquidity</t>
  </si>
  <si>
    <t>2. Asset Management</t>
  </si>
  <si>
    <t>3. Debt Management</t>
  </si>
  <si>
    <t>4. Profitablitity</t>
  </si>
  <si>
    <t>5. Market Value</t>
  </si>
  <si>
    <t>Key Ratios:</t>
  </si>
  <si>
    <t>A banker would be most sensitive to liquidity ratios, because a banker is mostly concerned with a parties</t>
  </si>
  <si>
    <t>ability to repay loans/debt and liquidity ratios looks at a companies ability to meet maturing debts.</t>
  </si>
  <si>
    <t>Balance Sheet</t>
  </si>
  <si>
    <t>Income Statement</t>
  </si>
  <si>
    <t>Computron is leveraged more than the industry average.  Computron is really focused on cutting debt in 1999.</t>
  </si>
  <si>
    <t>i. Check</t>
  </si>
  <si>
    <t>As a credit manager, I would be highly suspect of Computron. With A/P increasing 3.5x, LT Debt increasing 3x, and negative EBIT, I would consider them a credit risk.  I would want to sell to them COD, even if that risked them as a customer. I would want to understand what their plans were if I were to continue to give them credit and how they would mitigate this risk in the future.</t>
  </si>
  <si>
    <t>To: Dr. C.Joe Ueng</t>
  </si>
  <si>
    <t>From: Brandon Neff and Ben Rogers</t>
  </si>
  <si>
    <t>Date: June 19, 2000</t>
  </si>
  <si>
    <t>Chapter 3 Case Study</t>
  </si>
  <si>
    <t>with other companies through benchmarking the key ratios.</t>
  </si>
  <si>
    <t>Financial Ratios are useful because it helps compare and evaluate the financials of your company</t>
  </si>
  <si>
    <t>As a bank loan officer, I would hesitate to renew the loan to Computron. I would likely demand repayment of the loan.  However, if I began to see improvements in their financials, I would consider restructuring the terms of the loan agreement to better suit the improved financial situation.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</si>
</sst>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 numFmtId="173" formatCode="0.0"/>
  </numFmts>
  <fonts count="8" x14ac:knownFonts="1">
    <font>
      <sz val="10"/>
      <name val="Arial"/>
    </font>
    <font>
      <sz val="10"/>
      <name val="Arial"/>
    </font>
    <font>
      <b/>
      <sz val="10"/>
      <name val="Arial"/>
      <family val="2"/>
    </font>
    <font>
      <b/>
      <u/>
      <sz val="10"/>
      <name val="Arial"/>
      <family val="2"/>
    </font>
    <font>
      <sz val="10"/>
      <name val="Arial"/>
      <family val="2"/>
    </font>
    <font>
      <u/>
      <sz val="10"/>
      <name val="Arial"/>
      <family val="2"/>
    </font>
    <font>
      <b/>
      <sz val="12"/>
      <name val="Arial"/>
      <family val="2"/>
    </font>
    <font>
      <sz val="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2" xfId="0" applyBorder="1" applyAlignment="1">
      <alignment wrapText="1"/>
    </xf>
    <xf numFmtId="0" fontId="0" fillId="0" borderId="0" xfId="0" applyBorder="1" applyAlignment="1">
      <alignment wrapText="1"/>
    </xf>
    <xf numFmtId="0" fontId="3" fillId="0" borderId="0" xfId="0" applyFont="1"/>
    <xf numFmtId="0" fontId="4" fillId="0" borderId="0" xfId="0" applyFont="1"/>
    <xf numFmtId="0" fontId="2" fillId="0" borderId="1" xfId="0" applyFont="1" applyBorder="1" applyAlignment="1">
      <alignment horizontal="left"/>
    </xf>
    <xf numFmtId="0" fontId="5" fillId="0" borderId="0" xfId="0" applyFont="1"/>
    <xf numFmtId="173" fontId="0" fillId="0" borderId="0" xfId="0" applyNumberFormat="1"/>
    <xf numFmtId="172" fontId="0" fillId="0" borderId="0" xfId="0" applyNumberFormat="1"/>
    <xf numFmtId="0" fontId="6" fillId="0" borderId="0" xfId="0" applyFont="1"/>
    <xf numFmtId="0" fontId="7" fillId="0" borderId="0" xfId="0" applyFont="1"/>
    <xf numFmtId="0" fontId="2"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4" workbookViewId="0">
      <selection activeCell="C4" sqref="C4"/>
    </sheetView>
  </sheetViews>
  <sheetFormatPr defaultRowHeight="12.75" x14ac:dyDescent="0.2"/>
  <cols>
    <col min="1" max="1" width="20.85546875" bestFit="1" customWidth="1"/>
    <col min="3" max="3" width="12.85546875" bestFit="1" customWidth="1"/>
  </cols>
  <sheetData>
    <row r="2" spans="1:3" x14ac:dyDescent="0.2">
      <c r="A2" s="29" t="s">
        <v>114</v>
      </c>
      <c r="B2" s="29"/>
      <c r="C2" s="29"/>
    </row>
    <row r="3" spans="1:3" x14ac:dyDescent="0.2">
      <c r="C3" t="s">
        <v>19</v>
      </c>
    </row>
    <row r="4" spans="1:3" x14ac:dyDescent="0.2">
      <c r="A4" t="s">
        <v>23</v>
      </c>
      <c r="C4" s="3">
        <v>7035600</v>
      </c>
    </row>
    <row r="5" spans="1:3" x14ac:dyDescent="0.2">
      <c r="C5" s="3"/>
    </row>
    <row r="6" spans="1:3" x14ac:dyDescent="0.2">
      <c r="A6" t="s">
        <v>24</v>
      </c>
      <c r="C6" s="3">
        <v>5728000</v>
      </c>
    </row>
    <row r="7" spans="1:3" x14ac:dyDescent="0.2">
      <c r="A7" t="s">
        <v>25</v>
      </c>
      <c r="C7" s="3">
        <v>680000</v>
      </c>
    </row>
    <row r="8" spans="1:3" x14ac:dyDescent="0.2">
      <c r="A8" t="s">
        <v>26</v>
      </c>
      <c r="C8" s="3">
        <v>116960</v>
      </c>
    </row>
    <row r="9" spans="1:3" x14ac:dyDescent="0.2">
      <c r="A9" t="s">
        <v>27</v>
      </c>
      <c r="C9" s="4">
        <f>SUM(C6:C8)</f>
        <v>6524960</v>
      </c>
    </row>
    <row r="10" spans="1:3" x14ac:dyDescent="0.2">
      <c r="C10" s="3"/>
    </row>
    <row r="11" spans="1:3" x14ac:dyDescent="0.2">
      <c r="A11" t="s">
        <v>28</v>
      </c>
      <c r="C11" s="4">
        <f>C4-C9</f>
        <v>510640</v>
      </c>
    </row>
    <row r="12" spans="1:3" x14ac:dyDescent="0.2">
      <c r="C12" s="3"/>
    </row>
    <row r="13" spans="1:3" x14ac:dyDescent="0.2">
      <c r="A13" t="s">
        <v>29</v>
      </c>
      <c r="C13" s="3">
        <v>88000</v>
      </c>
    </row>
    <row r="14" spans="1:3" x14ac:dyDescent="0.2">
      <c r="C14" s="3"/>
    </row>
    <row r="15" spans="1:3" x14ac:dyDescent="0.2">
      <c r="A15" t="s">
        <v>32</v>
      </c>
      <c r="C15" s="4">
        <f>C11-C13</f>
        <v>422640</v>
      </c>
    </row>
    <row r="16" spans="1:3" x14ac:dyDescent="0.2">
      <c r="C16" s="3"/>
    </row>
    <row r="17" spans="1:3" x14ac:dyDescent="0.2">
      <c r="A17" t="s">
        <v>30</v>
      </c>
      <c r="B17" s="6">
        <v>0.4</v>
      </c>
      <c r="C17" s="3">
        <f>C15*$B$17</f>
        <v>169056</v>
      </c>
    </row>
    <row r="18" spans="1:3" x14ac:dyDescent="0.2">
      <c r="C18" s="3"/>
    </row>
    <row r="19" spans="1:3" ht="13.5" thickBot="1" x14ac:dyDescent="0.25">
      <c r="A19" t="s">
        <v>31</v>
      </c>
      <c r="C19" s="5">
        <f>C15-C17</f>
        <v>253584</v>
      </c>
    </row>
    <row r="20" spans="1:3" ht="13.5" thickTop="1" x14ac:dyDescent="0.2">
      <c r="C20" s="3"/>
    </row>
    <row r="21" spans="1:3" x14ac:dyDescent="0.2">
      <c r="A21" t="s">
        <v>49</v>
      </c>
      <c r="C21" s="10">
        <f>C19/C29</f>
        <v>1.0143359999999999</v>
      </c>
    </row>
    <row r="22" spans="1:3" x14ac:dyDescent="0.2">
      <c r="C22" s="3"/>
    </row>
    <row r="23" spans="1:3" x14ac:dyDescent="0.2">
      <c r="A23" t="s">
        <v>50</v>
      </c>
    </row>
    <row r="24" spans="1:3" x14ac:dyDescent="0.2">
      <c r="C24" s="3"/>
    </row>
    <row r="25" spans="1:3" x14ac:dyDescent="0.2">
      <c r="A25" t="s">
        <v>51</v>
      </c>
      <c r="C25" s="11">
        <f>'Balance Sheet'!C28/'Income Statement'!C29</f>
        <v>6.2094079999999998</v>
      </c>
    </row>
    <row r="26" spans="1:3" x14ac:dyDescent="0.2">
      <c r="C26" s="3"/>
    </row>
    <row r="27" spans="1:3" x14ac:dyDescent="0.2">
      <c r="A27" t="s">
        <v>52</v>
      </c>
      <c r="C27" s="11">
        <v>12.17</v>
      </c>
    </row>
    <row r="28" spans="1:3" x14ac:dyDescent="0.2">
      <c r="C28" s="3"/>
    </row>
    <row r="29" spans="1:3" x14ac:dyDescent="0.2">
      <c r="A29" t="s">
        <v>53</v>
      </c>
      <c r="C29" s="3">
        <v>250000</v>
      </c>
    </row>
    <row r="30" spans="1:3" x14ac:dyDescent="0.2">
      <c r="C30" s="3"/>
    </row>
    <row r="31" spans="1:3" x14ac:dyDescent="0.2">
      <c r="A31" t="s">
        <v>54</v>
      </c>
      <c r="C31" s="3">
        <v>0.4</v>
      </c>
    </row>
    <row r="33" spans="1:3" x14ac:dyDescent="0.2">
      <c r="A33" t="s">
        <v>55</v>
      </c>
      <c r="C33" s="3">
        <v>40000</v>
      </c>
    </row>
    <row r="35" spans="1:3" x14ac:dyDescent="0.2">
      <c r="A35" t="s">
        <v>56</v>
      </c>
      <c r="C35">
        <v>0</v>
      </c>
    </row>
  </sheetData>
  <mergeCells count="1">
    <mergeCell ref="A2:C2"/>
  </mergeCells>
  <pageMargins left="0.75" right="0.75" top="1" bottom="1" header="0.5" footer="0.5"/>
  <pageSetup orientation="portrait" r:id="rId1"/>
  <headerFooter alignWithMargins="0">
    <oddHeader>&amp;LBrandon Neff
Ben Rogers&amp;C&amp;"Arial,Bold"Ch. 3 Case&amp;R6/19/00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5" sqref="C5"/>
    </sheetView>
  </sheetViews>
  <sheetFormatPr defaultRowHeight="12.75" x14ac:dyDescent="0.2"/>
  <cols>
    <col min="3" max="3" width="12.85546875" bestFit="1" customWidth="1"/>
    <col min="5" max="5" width="10.28515625" bestFit="1" customWidth="1"/>
    <col min="7" max="7" width="10.28515625" bestFit="1" customWidth="1"/>
  </cols>
  <sheetData>
    <row r="1" spans="1:7" x14ac:dyDescent="0.2">
      <c r="A1" s="29" t="s">
        <v>113</v>
      </c>
      <c r="B1" s="29"/>
      <c r="C1" s="29"/>
      <c r="D1" s="29"/>
      <c r="E1" s="29"/>
      <c r="F1" s="29"/>
      <c r="G1" s="29"/>
    </row>
    <row r="2" spans="1:7" x14ac:dyDescent="0.2">
      <c r="C2" s="2" t="s">
        <v>19</v>
      </c>
      <c r="D2" s="2"/>
      <c r="E2" s="23">
        <v>1998</v>
      </c>
      <c r="F2" s="23"/>
      <c r="G2" s="23">
        <v>1997</v>
      </c>
    </row>
    <row r="3" spans="1:7" x14ac:dyDescent="0.2">
      <c r="A3" t="s">
        <v>0</v>
      </c>
      <c r="C3" s="3">
        <v>14000</v>
      </c>
      <c r="D3" s="3"/>
      <c r="E3" s="3">
        <v>7282</v>
      </c>
      <c r="F3" s="3"/>
      <c r="G3" s="3">
        <v>9000</v>
      </c>
    </row>
    <row r="4" spans="1:7" x14ac:dyDescent="0.2">
      <c r="A4" t="s">
        <v>1</v>
      </c>
      <c r="C4" s="3">
        <v>71632</v>
      </c>
      <c r="D4" s="3"/>
      <c r="E4" s="3">
        <v>0</v>
      </c>
      <c r="F4" s="3"/>
      <c r="G4" s="3">
        <v>48600</v>
      </c>
    </row>
    <row r="5" spans="1:7" x14ac:dyDescent="0.2">
      <c r="A5" t="s">
        <v>2</v>
      </c>
      <c r="C5" s="3">
        <v>878000</v>
      </c>
      <c r="D5" s="3"/>
      <c r="E5" s="3">
        <v>632160</v>
      </c>
      <c r="F5" s="3"/>
      <c r="G5" s="3">
        <v>351200</v>
      </c>
    </row>
    <row r="6" spans="1:7" x14ac:dyDescent="0.2">
      <c r="A6" t="s">
        <v>3</v>
      </c>
      <c r="C6" s="3">
        <v>1716480</v>
      </c>
      <c r="D6" s="3"/>
      <c r="E6" s="3">
        <v>1287360</v>
      </c>
      <c r="F6" s="3"/>
      <c r="G6" s="3">
        <v>715200</v>
      </c>
    </row>
    <row r="7" spans="1:7" x14ac:dyDescent="0.2">
      <c r="C7" s="3"/>
      <c r="D7" s="3"/>
      <c r="E7" s="3"/>
      <c r="F7" s="3"/>
      <c r="G7" s="3"/>
    </row>
    <row r="8" spans="1:7" x14ac:dyDescent="0.2">
      <c r="A8" t="s">
        <v>4</v>
      </c>
      <c r="C8" s="4">
        <f>SUM(C3:C6)</f>
        <v>2680112</v>
      </c>
      <c r="D8" s="4"/>
      <c r="E8" s="4">
        <f>SUM(E3:E6)</f>
        <v>1926802</v>
      </c>
      <c r="F8" s="4"/>
      <c r="G8" s="4">
        <f>SUM(G3:G6)</f>
        <v>1124000</v>
      </c>
    </row>
    <row r="9" spans="1:7" x14ac:dyDescent="0.2">
      <c r="C9" s="3"/>
      <c r="D9" s="3"/>
      <c r="E9" s="3"/>
      <c r="F9" s="3"/>
      <c r="G9" s="3"/>
    </row>
    <row r="10" spans="1:7" x14ac:dyDescent="0.2">
      <c r="A10" t="s">
        <v>5</v>
      </c>
      <c r="C10" s="3">
        <v>1197160</v>
      </c>
      <c r="D10" s="3"/>
      <c r="E10" s="3">
        <v>1202950</v>
      </c>
      <c r="F10" s="3"/>
      <c r="G10" s="3">
        <v>491000</v>
      </c>
    </row>
    <row r="11" spans="1:7" x14ac:dyDescent="0.2">
      <c r="A11" t="s">
        <v>6</v>
      </c>
      <c r="C11" s="3">
        <v>-380120</v>
      </c>
      <c r="D11" s="3"/>
      <c r="E11" s="3">
        <v>-263160</v>
      </c>
      <c r="F11" s="3"/>
      <c r="G11" s="3">
        <v>-146200</v>
      </c>
    </row>
    <row r="12" spans="1:7" x14ac:dyDescent="0.2">
      <c r="A12" t="s">
        <v>7</v>
      </c>
      <c r="C12" s="4">
        <f>SUM(C10:C11)</f>
        <v>817040</v>
      </c>
      <c r="D12" s="4"/>
      <c r="E12" s="4">
        <f>SUM(E10:E11)</f>
        <v>939790</v>
      </c>
      <c r="F12" s="4"/>
      <c r="G12" s="4">
        <f>SUM(G10:G11)</f>
        <v>344800</v>
      </c>
    </row>
    <row r="13" spans="1:7" x14ac:dyDescent="0.2">
      <c r="C13" s="3"/>
      <c r="D13" s="3"/>
      <c r="E13" s="3"/>
      <c r="F13" s="3"/>
      <c r="G13" s="3"/>
    </row>
    <row r="14" spans="1:7" ht="13.5" thickBot="1" x14ac:dyDescent="0.25">
      <c r="A14" t="s">
        <v>8</v>
      </c>
      <c r="C14" s="5">
        <f>C12+C8</f>
        <v>3497152</v>
      </c>
      <c r="D14" s="5"/>
      <c r="E14" s="5">
        <f>E12+E8</f>
        <v>2866592</v>
      </c>
      <c r="F14" s="5"/>
      <c r="G14" s="5">
        <f>G12+G8</f>
        <v>1468800</v>
      </c>
    </row>
    <row r="15" spans="1:7" ht="13.5" thickTop="1" x14ac:dyDescent="0.2">
      <c r="C15" s="3"/>
      <c r="D15" s="3"/>
      <c r="E15" s="3"/>
      <c r="F15" s="3"/>
      <c r="G15" s="3"/>
    </row>
    <row r="16" spans="1:7" x14ac:dyDescent="0.2">
      <c r="A16" t="s">
        <v>9</v>
      </c>
      <c r="C16" s="3">
        <v>436800</v>
      </c>
      <c r="D16" s="3"/>
      <c r="E16" s="3">
        <v>524160</v>
      </c>
      <c r="F16" s="3"/>
      <c r="G16" s="3">
        <v>145600</v>
      </c>
    </row>
    <row r="17" spans="1:7" x14ac:dyDescent="0.2">
      <c r="A17" t="s">
        <v>10</v>
      </c>
      <c r="C17" s="3">
        <v>600000</v>
      </c>
      <c r="D17" s="3"/>
      <c r="E17" s="3">
        <v>720000</v>
      </c>
      <c r="F17" s="3"/>
      <c r="G17" s="3">
        <v>200000</v>
      </c>
    </row>
    <row r="18" spans="1:7" x14ac:dyDescent="0.2">
      <c r="A18" t="s">
        <v>11</v>
      </c>
      <c r="C18" s="3">
        <v>408000</v>
      </c>
      <c r="D18" s="3"/>
      <c r="E18" s="3">
        <v>489600</v>
      </c>
      <c r="F18" s="3"/>
      <c r="G18" s="3">
        <v>136000</v>
      </c>
    </row>
    <row r="19" spans="1:7" x14ac:dyDescent="0.2">
      <c r="C19" s="3"/>
      <c r="D19" s="3"/>
      <c r="E19" s="3"/>
      <c r="F19" s="3"/>
      <c r="G19" s="3"/>
    </row>
    <row r="20" spans="1:7" x14ac:dyDescent="0.2">
      <c r="A20" t="s">
        <v>12</v>
      </c>
      <c r="C20" s="4">
        <f>SUM(C15:C18)</f>
        <v>1444800</v>
      </c>
      <c r="D20" s="4"/>
      <c r="E20" s="4">
        <f>SUM(E15:E18)</f>
        <v>1733760</v>
      </c>
      <c r="F20" s="4"/>
      <c r="G20" s="4">
        <f>SUM(G15:G18)</f>
        <v>481600</v>
      </c>
    </row>
    <row r="21" spans="1:7" x14ac:dyDescent="0.2">
      <c r="C21" s="3"/>
      <c r="D21" s="3"/>
      <c r="E21" s="3"/>
      <c r="F21" s="3"/>
      <c r="G21" s="3"/>
    </row>
    <row r="22" spans="1:7" x14ac:dyDescent="0.2">
      <c r="A22" t="s">
        <v>13</v>
      </c>
      <c r="C22" s="3">
        <v>500000</v>
      </c>
      <c r="D22" s="3"/>
      <c r="E22" s="3">
        <v>1000000</v>
      </c>
      <c r="F22" s="3"/>
      <c r="G22" s="3">
        <v>323432</v>
      </c>
    </row>
    <row r="23" spans="1:7" x14ac:dyDescent="0.2">
      <c r="C23" s="3"/>
      <c r="D23" s="3"/>
      <c r="E23" s="3"/>
      <c r="F23" s="3"/>
      <c r="G23" s="3"/>
    </row>
    <row r="24" spans="1:7" x14ac:dyDescent="0.2">
      <c r="A24" t="s">
        <v>14</v>
      </c>
      <c r="C24" s="4">
        <f>+C22+C20</f>
        <v>1944800</v>
      </c>
      <c r="D24" s="4"/>
      <c r="E24" s="4">
        <f>+E22+E20</f>
        <v>2733760</v>
      </c>
      <c r="F24" s="4"/>
      <c r="G24" s="4">
        <f>+G22+G20</f>
        <v>805032</v>
      </c>
    </row>
    <row r="25" spans="1:7" x14ac:dyDescent="0.2">
      <c r="C25" s="3"/>
      <c r="D25" s="3"/>
      <c r="E25" s="3"/>
      <c r="F25" s="3"/>
      <c r="G25" s="3"/>
    </row>
    <row r="26" spans="1:7" x14ac:dyDescent="0.2">
      <c r="A26" t="s">
        <v>15</v>
      </c>
      <c r="C26" s="3">
        <v>1680936</v>
      </c>
      <c r="D26" s="3"/>
      <c r="E26" s="3">
        <v>460000</v>
      </c>
      <c r="F26" s="3"/>
      <c r="G26" s="3">
        <v>460000</v>
      </c>
    </row>
    <row r="27" spans="1:7" x14ac:dyDescent="0.2">
      <c r="A27" t="s">
        <v>16</v>
      </c>
      <c r="C27" s="3">
        <v>-128584</v>
      </c>
      <c r="D27" s="3"/>
      <c r="E27" s="3">
        <v>-327168</v>
      </c>
      <c r="F27" s="3"/>
      <c r="G27" s="3">
        <v>203768</v>
      </c>
    </row>
    <row r="28" spans="1:7" x14ac:dyDescent="0.2">
      <c r="A28" t="s">
        <v>17</v>
      </c>
      <c r="C28" s="4">
        <f>SUM(C26:C27)</f>
        <v>1552352</v>
      </c>
      <c r="D28" s="4"/>
      <c r="E28" s="4">
        <f>SUM(E26:E27)</f>
        <v>132832</v>
      </c>
      <c r="F28" s="4"/>
      <c r="G28" s="4">
        <f>SUM(G26:G27)</f>
        <v>663768</v>
      </c>
    </row>
    <row r="29" spans="1:7" x14ac:dyDescent="0.2">
      <c r="C29" s="3"/>
      <c r="D29" s="3"/>
      <c r="E29" s="3"/>
      <c r="F29" s="3"/>
      <c r="G29" s="3"/>
    </row>
    <row r="30" spans="1:7" ht="13.5" thickBot="1" x14ac:dyDescent="0.25">
      <c r="A30" t="s">
        <v>18</v>
      </c>
      <c r="C30" s="5">
        <f>C28+C24</f>
        <v>3497152</v>
      </c>
      <c r="D30" s="5"/>
      <c r="E30" s="5">
        <f>E28+E24</f>
        <v>2866592</v>
      </c>
      <c r="F30" s="5"/>
      <c r="G30" s="5">
        <f>G28+G24</f>
        <v>1468800</v>
      </c>
    </row>
    <row r="31" spans="1:7" ht="13.5" thickTop="1" x14ac:dyDescent="0.2">
      <c r="C31" s="3"/>
      <c r="D31" s="3"/>
      <c r="E31" s="3"/>
      <c r="F31" s="3"/>
      <c r="G31" s="3"/>
    </row>
    <row r="32" spans="1:7" x14ac:dyDescent="0.2">
      <c r="B32" t="s">
        <v>20</v>
      </c>
      <c r="C32" s="3">
        <f>C14-C30</f>
        <v>0</v>
      </c>
      <c r="D32" s="3"/>
      <c r="E32" s="3">
        <f>E14-E30</f>
        <v>0</v>
      </c>
      <c r="F32" s="3"/>
      <c r="G32" s="3">
        <f>G14-G30</f>
        <v>0</v>
      </c>
    </row>
    <row r="33" spans="3:7" x14ac:dyDescent="0.2">
      <c r="C33" s="3"/>
      <c r="D33" s="3"/>
      <c r="E33" s="3"/>
      <c r="F33" s="3"/>
      <c r="G33" s="3"/>
    </row>
    <row r="34" spans="3:7" x14ac:dyDescent="0.2">
      <c r="C34" s="3"/>
      <c r="D34" s="3"/>
      <c r="E34" s="3"/>
      <c r="F34" s="3"/>
      <c r="G34" s="3"/>
    </row>
    <row r="35" spans="3:7" x14ac:dyDescent="0.2">
      <c r="D35" s="3"/>
      <c r="E35" s="3"/>
      <c r="F35" s="3"/>
      <c r="G35" s="3"/>
    </row>
    <row r="36" spans="3:7" x14ac:dyDescent="0.2">
      <c r="D36" s="3"/>
      <c r="E36" s="3"/>
      <c r="F36" s="3"/>
      <c r="G36" s="3"/>
    </row>
    <row r="37" spans="3:7" x14ac:dyDescent="0.2">
      <c r="D37" s="3"/>
      <c r="E37" s="3"/>
      <c r="F37" s="3"/>
      <c r="G37" s="3"/>
    </row>
    <row r="38" spans="3:7" x14ac:dyDescent="0.2">
      <c r="D38" s="3"/>
      <c r="E38" s="3"/>
      <c r="F38" s="3"/>
      <c r="G38" s="3"/>
    </row>
    <row r="39" spans="3:7" x14ac:dyDescent="0.2">
      <c r="D39" s="3"/>
      <c r="E39" s="3"/>
      <c r="F39" s="3"/>
      <c r="G39" s="3"/>
    </row>
    <row r="40" spans="3:7" x14ac:dyDescent="0.2">
      <c r="D40" s="3"/>
      <c r="E40" s="3"/>
      <c r="F40" s="3"/>
      <c r="G40" s="3"/>
    </row>
    <row r="45" spans="3:7" x14ac:dyDescent="0.2">
      <c r="C45" s="3"/>
    </row>
    <row r="46" spans="3:7" x14ac:dyDescent="0.2">
      <c r="C46" s="3"/>
    </row>
    <row r="47" spans="3:7" x14ac:dyDescent="0.2">
      <c r="E47" s="15"/>
    </row>
  </sheetData>
  <mergeCells count="1">
    <mergeCell ref="A1:G1"/>
  </mergeCells>
  <pageMargins left="0.75" right="0.75" top="1" bottom="1" header="0.5" footer="0.5"/>
  <pageSetup orientation="portrait" r:id="rId1"/>
  <headerFooter alignWithMargins="0">
    <oddHeader>&amp;LBrandon Neff
Ben Rogers&amp;C&amp;"Arial,Bold"Ch. 3 Case&amp;R6/19/00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tabSelected="1" topLeftCell="A112" zoomScaleNormal="100" zoomScaleSheetLayoutView="75" workbookViewId="0">
      <selection activeCell="L96" sqref="L96"/>
    </sheetView>
  </sheetViews>
  <sheetFormatPr defaultRowHeight="12.75" x14ac:dyDescent="0.2"/>
  <cols>
    <col min="2" max="2" width="20.85546875" bestFit="1" customWidth="1"/>
    <col min="7" max="9" width="10.7109375" customWidth="1"/>
  </cols>
  <sheetData>
    <row r="1" spans="1:4" ht="15.75" x14ac:dyDescent="0.25">
      <c r="A1" s="27" t="s">
        <v>118</v>
      </c>
    </row>
    <row r="2" spans="1:4" ht="15.75" x14ac:dyDescent="0.25">
      <c r="A2" s="27" t="s">
        <v>119</v>
      </c>
    </row>
    <row r="3" spans="1:4" ht="15.75" x14ac:dyDescent="0.25">
      <c r="A3" s="27" t="s">
        <v>120</v>
      </c>
    </row>
    <row r="4" spans="1:4" ht="15.75" x14ac:dyDescent="0.25">
      <c r="A4" s="27" t="s">
        <v>121</v>
      </c>
    </row>
    <row r="5" spans="1:4" ht="15" x14ac:dyDescent="0.2">
      <c r="A5" s="28"/>
    </row>
    <row r="6" spans="1:4" x14ac:dyDescent="0.2">
      <c r="A6" t="s">
        <v>21</v>
      </c>
      <c r="B6" t="s">
        <v>123</v>
      </c>
    </row>
    <row r="7" spans="1:4" x14ac:dyDescent="0.2">
      <c r="B7" t="s">
        <v>122</v>
      </c>
    </row>
    <row r="9" spans="1:4" x14ac:dyDescent="0.2">
      <c r="B9" s="21" t="s">
        <v>110</v>
      </c>
    </row>
    <row r="10" spans="1:4" x14ac:dyDescent="0.2">
      <c r="B10" t="s">
        <v>105</v>
      </c>
    </row>
    <row r="11" spans="1:4" x14ac:dyDescent="0.2">
      <c r="B11" t="s">
        <v>106</v>
      </c>
    </row>
    <row r="12" spans="1:4" x14ac:dyDescent="0.2">
      <c r="B12" t="s">
        <v>107</v>
      </c>
    </row>
    <row r="13" spans="1:4" x14ac:dyDescent="0.2">
      <c r="B13" t="s">
        <v>108</v>
      </c>
    </row>
    <row r="14" spans="1:4" x14ac:dyDescent="0.2">
      <c r="B14" t="s">
        <v>109</v>
      </c>
    </row>
    <row r="16" spans="1:4" x14ac:dyDescent="0.2">
      <c r="A16" t="s">
        <v>22</v>
      </c>
      <c r="B16" t="s">
        <v>35</v>
      </c>
      <c r="D16" s="8">
        <f>'Balance Sheet'!C8/'Balance Sheet'!C20</f>
        <v>1.8550055370985603</v>
      </c>
    </row>
    <row r="17" spans="1:9" x14ac:dyDescent="0.2">
      <c r="B17" t="s">
        <v>36</v>
      </c>
      <c r="D17" s="8">
        <f>('Balance Sheet'!C8-'Balance Sheet'!C6)/'Balance Sheet'!C20</f>
        <v>0.66696566998892581</v>
      </c>
    </row>
    <row r="19" spans="1:9" x14ac:dyDescent="0.2">
      <c r="B19" s="30" t="s">
        <v>33</v>
      </c>
      <c r="C19" s="30"/>
      <c r="D19" s="30"/>
      <c r="E19" s="30"/>
      <c r="F19" s="30"/>
      <c r="G19" s="30"/>
      <c r="H19" s="30"/>
      <c r="I19" s="30"/>
    </row>
    <row r="20" spans="1:9" x14ac:dyDescent="0.2">
      <c r="B20" s="30"/>
      <c r="C20" s="30"/>
      <c r="D20" s="30"/>
      <c r="E20" s="30"/>
      <c r="F20" s="30"/>
      <c r="G20" s="30"/>
      <c r="H20" s="30"/>
      <c r="I20" s="30"/>
    </row>
    <row r="22" spans="1:9" x14ac:dyDescent="0.2">
      <c r="B22" t="s">
        <v>111</v>
      </c>
      <c r="E22" s="7"/>
      <c r="F22" s="14"/>
      <c r="G22" s="7"/>
    </row>
    <row r="23" spans="1:9" x14ac:dyDescent="0.2">
      <c r="B23" s="22" t="s">
        <v>112</v>
      </c>
      <c r="E23" s="7"/>
      <c r="F23" s="7"/>
      <c r="G23" s="7"/>
    </row>
    <row r="24" spans="1:9" x14ac:dyDescent="0.2">
      <c r="E24" s="7"/>
      <c r="F24" s="7"/>
      <c r="G24" s="7"/>
    </row>
    <row r="25" spans="1:9" x14ac:dyDescent="0.2">
      <c r="A25" t="s">
        <v>34</v>
      </c>
      <c r="B25" t="s">
        <v>37</v>
      </c>
      <c r="D25" s="8">
        <f>'Income Statement'!C4/'Balance Sheet'!C6</f>
        <v>4.0988534675615211</v>
      </c>
      <c r="E25" s="7"/>
      <c r="F25" s="7"/>
      <c r="G25" s="7"/>
    </row>
    <row r="26" spans="1:9" x14ac:dyDescent="0.2">
      <c r="B26" t="s">
        <v>38</v>
      </c>
      <c r="D26" s="8">
        <f>'Balance Sheet'!C5/('Income Statement'!C4/360)</f>
        <v>44.925805901415657</v>
      </c>
    </row>
    <row r="27" spans="1:9" x14ac:dyDescent="0.2">
      <c r="B27" t="s">
        <v>39</v>
      </c>
      <c r="D27" s="8">
        <f>'Income Statement'!$C$4/'Balance Sheet'!C12</f>
        <v>8.6110839126603356</v>
      </c>
    </row>
    <row r="28" spans="1:9" x14ac:dyDescent="0.2">
      <c r="B28" t="s">
        <v>40</v>
      </c>
      <c r="D28" s="12">
        <f>(('Balance Sheet'!C8-'Balance Sheet'!C4)+'Balance Sheet'!C12-('Balance Sheet'!C20-'Balance Sheet'!C17))/'Income Statement'!C4</f>
        <v>0.3668088009551424</v>
      </c>
      <c r="E28" s="30" t="s">
        <v>42</v>
      </c>
      <c r="F28" s="30"/>
      <c r="G28" s="30"/>
      <c r="H28" s="30"/>
      <c r="I28" s="30"/>
    </row>
    <row r="29" spans="1:9" x14ac:dyDescent="0.2">
      <c r="B29" t="s">
        <v>41</v>
      </c>
      <c r="D29" s="8">
        <f>'Income Statement'!$C$4/'Balance Sheet'!C14</f>
        <v>2.01180846586022</v>
      </c>
      <c r="E29" s="30"/>
      <c r="F29" s="30"/>
      <c r="G29" s="30"/>
      <c r="H29" s="30"/>
      <c r="I29" s="30"/>
    </row>
    <row r="31" spans="1:9" x14ac:dyDescent="0.2">
      <c r="B31" s="30" t="s">
        <v>43</v>
      </c>
      <c r="C31" s="30"/>
      <c r="D31" s="30"/>
      <c r="E31" s="30"/>
      <c r="F31" s="30"/>
      <c r="G31" s="30"/>
      <c r="H31" s="30"/>
      <c r="I31" s="30"/>
    </row>
    <row r="32" spans="1:9" x14ac:dyDescent="0.2">
      <c r="B32" s="30"/>
      <c r="C32" s="30"/>
      <c r="D32" s="30"/>
      <c r="E32" s="30"/>
      <c r="F32" s="30"/>
      <c r="G32" s="30"/>
      <c r="H32" s="30"/>
      <c r="I32" s="30"/>
    </row>
    <row r="33" spans="1:9" x14ac:dyDescent="0.2">
      <c r="B33" s="30"/>
      <c r="C33" s="30"/>
      <c r="D33" s="30"/>
      <c r="E33" s="30"/>
      <c r="F33" s="30"/>
      <c r="G33" s="30"/>
      <c r="H33" s="30"/>
      <c r="I33" s="30"/>
    </row>
    <row r="35" spans="1:9" x14ac:dyDescent="0.2">
      <c r="A35" t="s">
        <v>44</v>
      </c>
      <c r="B35" t="s">
        <v>45</v>
      </c>
      <c r="D35" s="12">
        <f>'Balance Sheet'!C24/'Balance Sheet'!C14</f>
        <v>0.55610965722965433</v>
      </c>
    </row>
    <row r="36" spans="1:9" x14ac:dyDescent="0.2">
      <c r="B36" t="s">
        <v>46</v>
      </c>
      <c r="D36" s="8">
        <f>'Income Statement'!C11/'Income Statement'!C13</f>
        <v>5.8027272727272727</v>
      </c>
    </row>
    <row r="37" spans="1:9" x14ac:dyDescent="0.2">
      <c r="B37" t="s">
        <v>47</v>
      </c>
      <c r="D37" s="8">
        <f>('Income Statement'!C11+'Income Statement'!C33)/('Income Statement'!C13+'Income Statement'!C33)</f>
        <v>4.3018749999999999</v>
      </c>
      <c r="E37" s="30" t="s">
        <v>48</v>
      </c>
      <c r="F37" s="30"/>
      <c r="G37" s="30"/>
      <c r="H37" s="30"/>
      <c r="I37" s="30"/>
    </row>
    <row r="38" spans="1:9" x14ac:dyDescent="0.2">
      <c r="E38" s="30"/>
      <c r="F38" s="30"/>
      <c r="G38" s="30"/>
      <c r="H38" s="30"/>
      <c r="I38" s="30"/>
    </row>
    <row r="40" spans="1:9" x14ac:dyDescent="0.2">
      <c r="B40" s="30" t="s">
        <v>115</v>
      </c>
      <c r="C40" s="30"/>
      <c r="D40" s="30"/>
      <c r="E40" s="30"/>
      <c r="F40" s="30"/>
      <c r="G40" s="30"/>
      <c r="H40" s="30"/>
      <c r="I40" s="30"/>
    </row>
    <row r="41" spans="1:9" x14ac:dyDescent="0.2">
      <c r="B41" s="30"/>
      <c r="C41" s="30"/>
      <c r="D41" s="30"/>
      <c r="E41" s="30"/>
      <c r="F41" s="30"/>
      <c r="G41" s="30"/>
      <c r="H41" s="30"/>
      <c r="I41" s="30"/>
    </row>
    <row r="43" spans="1:9" x14ac:dyDescent="0.2">
      <c r="A43" t="s">
        <v>57</v>
      </c>
      <c r="B43" t="s">
        <v>59</v>
      </c>
      <c r="D43" s="12">
        <f>'Income Statement'!C11*(1-'Income Statement'!C31)/'Income Statement'!C4</f>
        <v>4.3547671840354768E-2</v>
      </c>
    </row>
    <row r="44" spans="1:9" x14ac:dyDescent="0.2">
      <c r="B44" t="s">
        <v>60</v>
      </c>
      <c r="D44" s="12">
        <f>'Income Statement'!C19/'Income Statement'!C4</f>
        <v>3.6042981408835065E-2</v>
      </c>
    </row>
    <row r="45" spans="1:9" x14ac:dyDescent="0.2">
      <c r="B45" t="s">
        <v>61</v>
      </c>
      <c r="D45" s="12">
        <f>'Income Statement'!C11/'Balance Sheet'!C14</f>
        <v>0.14601595812821405</v>
      </c>
    </row>
    <row r="46" spans="1:9" x14ac:dyDescent="0.2">
      <c r="B46" t="s">
        <v>58</v>
      </c>
      <c r="D46" s="12">
        <f>'Income Statement'!C19/'Balance Sheet'!C14</f>
        <v>7.2511575133136913E-2</v>
      </c>
    </row>
    <row r="47" spans="1:9" x14ac:dyDescent="0.2">
      <c r="B47" t="s">
        <v>62</v>
      </c>
      <c r="D47" s="12">
        <f>'Income Statement'!C19/'Balance Sheet'!C28</f>
        <v>0.16335470305703861</v>
      </c>
    </row>
    <row r="49" spans="1:9" x14ac:dyDescent="0.2">
      <c r="B49" s="30" t="s">
        <v>63</v>
      </c>
      <c r="C49" s="30"/>
      <c r="D49" s="30"/>
      <c r="E49" s="30"/>
      <c r="F49" s="30"/>
      <c r="G49" s="30"/>
      <c r="H49" s="30"/>
      <c r="I49" s="30"/>
    </row>
    <row r="50" spans="1:9" x14ac:dyDescent="0.2">
      <c r="B50" s="30"/>
      <c r="C50" s="30"/>
      <c r="D50" s="30"/>
      <c r="E50" s="30"/>
      <c r="F50" s="30"/>
      <c r="G50" s="30"/>
      <c r="H50" s="30"/>
      <c r="I50" s="30"/>
    </row>
    <row r="52" spans="1:9" x14ac:dyDescent="0.2">
      <c r="A52" t="s">
        <v>64</v>
      </c>
      <c r="B52" t="s">
        <v>65</v>
      </c>
      <c r="D52" s="8">
        <f>'Income Statement'!C27/'Income Statement'!C21</f>
        <v>11.997996719035902</v>
      </c>
    </row>
    <row r="53" spans="1:9" x14ac:dyDescent="0.2">
      <c r="B53" t="s">
        <v>66</v>
      </c>
      <c r="D53" s="8">
        <f>'Income Statement'!C27/'Income Statement'!C25</f>
        <v>1.9599291913174333</v>
      </c>
    </row>
    <row r="55" spans="1:9" x14ac:dyDescent="0.2">
      <c r="B55" t="s">
        <v>67</v>
      </c>
    </row>
    <row r="57" spans="1:9" x14ac:dyDescent="0.2">
      <c r="A57" t="s">
        <v>68</v>
      </c>
      <c r="B57" t="s">
        <v>87</v>
      </c>
    </row>
    <row r="58" spans="1:9" x14ac:dyDescent="0.2">
      <c r="B58" t="s">
        <v>88</v>
      </c>
    </row>
    <row r="60" spans="1:9" x14ac:dyDescent="0.2">
      <c r="F60" s="24" t="s">
        <v>90</v>
      </c>
    </row>
    <row r="61" spans="1:9" x14ac:dyDescent="0.2">
      <c r="B61" t="str">
        <f>B44</f>
        <v>1999 Profit Margin</v>
      </c>
      <c r="D61" s="12">
        <f>D44</f>
        <v>3.6042981408835065E-2</v>
      </c>
      <c r="F61" s="26">
        <v>3.5000000000000003E-2</v>
      </c>
    </row>
    <row r="62" spans="1:9" x14ac:dyDescent="0.2">
      <c r="B62" t="str">
        <f>B29</f>
        <v>1999 TTL Asset Turnover</v>
      </c>
      <c r="D62" s="8">
        <f>D29</f>
        <v>2.01180846586022</v>
      </c>
      <c r="F62" s="8">
        <v>2.6</v>
      </c>
    </row>
    <row r="63" spans="1:9" x14ac:dyDescent="0.2">
      <c r="B63" t="s">
        <v>89</v>
      </c>
      <c r="D63" s="8">
        <f>'Balance Sheet'!C14/'Balance Sheet'!C28</f>
        <v>2.2528086413390778</v>
      </c>
      <c r="F63" s="25">
        <v>2</v>
      </c>
    </row>
    <row r="64" spans="1:9" x14ac:dyDescent="0.2">
      <c r="D64" s="8"/>
    </row>
    <row r="65" spans="1:9" ht="11.25" customHeight="1" x14ac:dyDescent="0.2">
      <c r="B65" t="s">
        <v>91</v>
      </c>
      <c r="D65" s="8"/>
    </row>
    <row r="66" spans="1:9" ht="21" customHeight="1" x14ac:dyDescent="0.2">
      <c r="B66" s="30" t="s">
        <v>92</v>
      </c>
      <c r="C66" s="30"/>
      <c r="D66" s="30"/>
      <c r="E66" s="30"/>
      <c r="F66" s="30"/>
      <c r="G66" s="30"/>
      <c r="H66" s="30"/>
      <c r="I66" s="30"/>
    </row>
    <row r="67" spans="1:9" ht="21" customHeight="1" x14ac:dyDescent="0.2">
      <c r="B67" s="30"/>
      <c r="C67" s="30"/>
      <c r="D67" s="30"/>
      <c r="E67" s="30"/>
      <c r="F67" s="30"/>
      <c r="G67" s="30"/>
      <c r="H67" s="30"/>
      <c r="I67" s="30"/>
    </row>
    <row r="68" spans="1:9" x14ac:dyDescent="0.2">
      <c r="B68" s="9"/>
      <c r="C68" s="9"/>
      <c r="D68" s="9"/>
      <c r="E68" s="9"/>
      <c r="F68" s="9"/>
      <c r="G68" s="9"/>
      <c r="H68" s="9"/>
      <c r="I68" s="9"/>
    </row>
    <row r="69" spans="1:9" x14ac:dyDescent="0.2">
      <c r="A69" t="s">
        <v>69</v>
      </c>
      <c r="B69" t="s">
        <v>2</v>
      </c>
      <c r="D69" s="3">
        <v>878</v>
      </c>
      <c r="F69" t="s">
        <v>13</v>
      </c>
      <c r="H69" s="3">
        <v>1945</v>
      </c>
    </row>
    <row r="70" spans="1:9" x14ac:dyDescent="0.2">
      <c r="B70" t="s">
        <v>93</v>
      </c>
      <c r="D70" s="3">
        <v>1802</v>
      </c>
      <c r="H70" s="3"/>
    </row>
    <row r="71" spans="1:9" x14ac:dyDescent="0.2">
      <c r="D71" s="3"/>
      <c r="F71" t="s">
        <v>14</v>
      </c>
      <c r="H71" s="4">
        <f>H69</f>
        <v>1945</v>
      </c>
    </row>
    <row r="72" spans="1:9" x14ac:dyDescent="0.2">
      <c r="B72" t="s">
        <v>4</v>
      </c>
      <c r="D72" s="4">
        <f>SUM(D69:D70)</f>
        <v>2680</v>
      </c>
      <c r="H72" s="3"/>
    </row>
    <row r="73" spans="1:9" x14ac:dyDescent="0.2">
      <c r="D73" s="3"/>
      <c r="F73" t="s">
        <v>15</v>
      </c>
      <c r="H73" s="3">
        <v>1552</v>
      </c>
    </row>
    <row r="74" spans="1:9" x14ac:dyDescent="0.2">
      <c r="B74" t="s">
        <v>5</v>
      </c>
      <c r="D74" s="3">
        <v>817</v>
      </c>
      <c r="F74" t="s">
        <v>17</v>
      </c>
      <c r="H74" s="4">
        <f>SUM(H73:H73)</f>
        <v>1552</v>
      </c>
    </row>
    <row r="75" spans="1:9" x14ac:dyDescent="0.2">
      <c r="B75" t="s">
        <v>6</v>
      </c>
      <c r="D75" s="3">
        <v>0</v>
      </c>
      <c r="H75" s="3"/>
    </row>
    <row r="76" spans="1:9" ht="13.5" thickBot="1" x14ac:dyDescent="0.25">
      <c r="B76" t="s">
        <v>7</v>
      </c>
      <c r="D76" s="4">
        <f>SUM(D74:D75)</f>
        <v>817</v>
      </c>
      <c r="F76" t="s">
        <v>18</v>
      </c>
      <c r="H76" s="5">
        <f>H74+H71</f>
        <v>3497</v>
      </c>
    </row>
    <row r="77" spans="1:9" ht="13.5" thickTop="1" x14ac:dyDescent="0.2">
      <c r="D77" s="16"/>
      <c r="H77" s="3"/>
    </row>
    <row r="78" spans="1:9" ht="13.5" thickBot="1" x14ac:dyDescent="0.25">
      <c r="B78" t="s">
        <v>8</v>
      </c>
      <c r="D78" s="5">
        <f>D76+D72</f>
        <v>3497</v>
      </c>
      <c r="G78" t="s">
        <v>20</v>
      </c>
      <c r="H78" s="3">
        <f>Answers!D78-H76</f>
        <v>0</v>
      </c>
    </row>
    <row r="79" spans="1:9" ht="13.5" thickTop="1" x14ac:dyDescent="0.2">
      <c r="D79" s="16"/>
    </row>
    <row r="80" spans="1:9" x14ac:dyDescent="0.2">
      <c r="B80" s="30" t="s">
        <v>94</v>
      </c>
      <c r="C80" s="30"/>
      <c r="D80" s="30"/>
      <c r="E80" s="30"/>
      <c r="F80" s="30"/>
      <c r="G80" s="30"/>
      <c r="H80" s="30"/>
      <c r="I80" s="30"/>
    </row>
    <row r="81" spans="1:9" x14ac:dyDescent="0.2">
      <c r="B81" s="30"/>
      <c r="C81" s="30"/>
      <c r="D81" s="30"/>
      <c r="E81" s="30"/>
      <c r="F81" s="30"/>
      <c r="G81" s="30"/>
      <c r="H81" s="30"/>
      <c r="I81" s="30"/>
    </row>
    <row r="82" spans="1:9" x14ac:dyDescent="0.2">
      <c r="B82" s="30"/>
      <c r="C82" s="30"/>
      <c r="D82" s="30"/>
      <c r="E82" s="30"/>
      <c r="F82" s="30"/>
      <c r="G82" s="30"/>
      <c r="H82" s="30"/>
      <c r="I82" s="30"/>
    </row>
    <row r="83" spans="1:9" x14ac:dyDescent="0.2">
      <c r="B83" s="30"/>
      <c r="C83" s="30"/>
      <c r="D83" s="30"/>
      <c r="E83" s="30"/>
      <c r="F83" s="30"/>
      <c r="G83" s="30"/>
      <c r="H83" s="30"/>
      <c r="I83" s="30"/>
    </row>
    <row r="84" spans="1:9" x14ac:dyDescent="0.2">
      <c r="B84" s="9"/>
      <c r="C84" s="9"/>
      <c r="D84" s="9"/>
      <c r="E84" s="9"/>
      <c r="F84" s="9"/>
      <c r="G84" s="9"/>
      <c r="H84" s="9"/>
    </row>
    <row r="85" spans="1:9" x14ac:dyDescent="0.2">
      <c r="A85" s="1" t="s">
        <v>116</v>
      </c>
      <c r="B85" s="30" t="s">
        <v>95</v>
      </c>
      <c r="C85" s="30"/>
      <c r="D85" s="30"/>
      <c r="E85" s="30"/>
      <c r="F85" s="30"/>
      <c r="G85" s="30"/>
      <c r="H85" s="30"/>
      <c r="I85" s="30"/>
    </row>
    <row r="86" spans="1:9" x14ac:dyDescent="0.2">
      <c r="B86" s="30"/>
      <c r="C86" s="30"/>
      <c r="D86" s="30"/>
      <c r="E86" s="30"/>
      <c r="F86" s="30"/>
      <c r="G86" s="30"/>
      <c r="H86" s="30"/>
      <c r="I86" s="30"/>
    </row>
    <row r="87" spans="1:9" x14ac:dyDescent="0.2">
      <c r="B87" s="30"/>
      <c r="C87" s="30"/>
      <c r="D87" s="30"/>
      <c r="E87" s="30"/>
      <c r="F87" s="30"/>
      <c r="G87" s="30"/>
      <c r="H87" s="30"/>
      <c r="I87" s="30"/>
    </row>
    <row r="89" spans="1:9" x14ac:dyDescent="0.2">
      <c r="A89" t="s">
        <v>70</v>
      </c>
      <c r="B89" s="30" t="s">
        <v>117</v>
      </c>
      <c r="C89" s="30"/>
      <c r="D89" s="30"/>
      <c r="E89" s="30"/>
      <c r="F89" s="30"/>
      <c r="G89" s="30"/>
      <c r="H89" s="30"/>
      <c r="I89" s="30"/>
    </row>
    <row r="90" spans="1:9" x14ac:dyDescent="0.2">
      <c r="B90" s="30"/>
      <c r="C90" s="30"/>
      <c r="D90" s="30"/>
      <c r="E90" s="30"/>
      <c r="F90" s="30"/>
      <c r="G90" s="30"/>
      <c r="H90" s="30"/>
      <c r="I90" s="30"/>
    </row>
    <row r="91" spans="1:9" x14ac:dyDescent="0.2">
      <c r="B91" s="30"/>
      <c r="C91" s="30"/>
      <c r="D91" s="30"/>
      <c r="E91" s="30"/>
      <c r="F91" s="30"/>
      <c r="G91" s="30"/>
      <c r="H91" s="30"/>
      <c r="I91" s="30"/>
    </row>
    <row r="92" spans="1:9" x14ac:dyDescent="0.2">
      <c r="B92" s="30"/>
      <c r="C92" s="30"/>
      <c r="D92" s="30"/>
      <c r="E92" s="30"/>
      <c r="F92" s="30"/>
      <c r="G92" s="30"/>
      <c r="H92" s="30"/>
      <c r="I92" s="30"/>
    </row>
    <row r="93" spans="1:9" x14ac:dyDescent="0.2">
      <c r="B93" s="9"/>
      <c r="C93" s="9"/>
      <c r="D93" s="9"/>
      <c r="E93" s="9"/>
      <c r="F93" s="9"/>
      <c r="G93" s="9"/>
      <c r="H93" s="9"/>
    </row>
    <row r="94" spans="1:9" ht="20.25" customHeight="1" x14ac:dyDescent="0.2">
      <c r="B94" s="30" t="s">
        <v>124</v>
      </c>
      <c r="C94" s="30"/>
      <c r="D94" s="30"/>
      <c r="E94" s="30"/>
      <c r="F94" s="30"/>
      <c r="G94" s="30"/>
      <c r="H94" s="30"/>
      <c r="I94" s="30"/>
    </row>
    <row r="95" spans="1:9" x14ac:dyDescent="0.2">
      <c r="B95" s="30"/>
      <c r="C95" s="30"/>
      <c r="D95" s="30"/>
      <c r="E95" s="30"/>
      <c r="F95" s="30"/>
      <c r="G95" s="30"/>
      <c r="H95" s="30"/>
      <c r="I95" s="30"/>
    </row>
    <row r="96" spans="1:9" x14ac:dyDescent="0.2">
      <c r="B96" s="30"/>
      <c r="C96" s="30"/>
      <c r="D96" s="30"/>
      <c r="E96" s="30"/>
      <c r="F96" s="30"/>
      <c r="G96" s="30"/>
      <c r="H96" s="30"/>
      <c r="I96" s="30"/>
    </row>
    <row r="97" spans="2:9" x14ac:dyDescent="0.2">
      <c r="B97" s="30"/>
      <c r="C97" s="30"/>
      <c r="D97" s="30"/>
      <c r="E97" s="30"/>
      <c r="F97" s="30"/>
      <c r="G97" s="30"/>
      <c r="H97" s="30"/>
      <c r="I97" s="30"/>
    </row>
    <row r="98" spans="2:9" ht="16.5" customHeight="1" x14ac:dyDescent="0.2">
      <c r="B98" s="30"/>
      <c r="C98" s="30"/>
      <c r="D98" s="30"/>
      <c r="E98" s="30"/>
      <c r="F98" s="30"/>
      <c r="G98" s="30"/>
      <c r="H98" s="30"/>
      <c r="I98" s="30"/>
    </row>
    <row r="99" spans="2:9" x14ac:dyDescent="0.2">
      <c r="B99" s="9"/>
      <c r="C99" s="9"/>
      <c r="D99" s="9"/>
      <c r="E99" s="9"/>
      <c r="F99" s="9"/>
      <c r="G99" s="9"/>
      <c r="H99" s="9"/>
    </row>
    <row r="100" spans="2:9" x14ac:dyDescent="0.2">
      <c r="B100" s="9"/>
      <c r="C100" s="9"/>
      <c r="D100" s="9"/>
      <c r="E100" s="9"/>
      <c r="F100" s="9"/>
      <c r="G100" s="9" t="s">
        <v>96</v>
      </c>
      <c r="H100" s="9" t="s">
        <v>97</v>
      </c>
      <c r="I100" t="s">
        <v>98</v>
      </c>
    </row>
    <row r="101" spans="2:9" x14ac:dyDescent="0.2">
      <c r="B101" s="17">
        <v>1998</v>
      </c>
      <c r="C101" s="17"/>
      <c r="D101" s="18"/>
      <c r="E101" s="17"/>
      <c r="F101" s="18"/>
      <c r="G101" s="9">
        <f>G103</f>
        <v>2733</v>
      </c>
      <c r="H101" s="9">
        <f>H103-1200</f>
        <v>2866</v>
      </c>
      <c r="I101" s="7">
        <f>G101/H101</f>
        <v>0.95359385903698535</v>
      </c>
    </row>
    <row r="102" spans="2:9" x14ac:dyDescent="0.2">
      <c r="B102" s="17"/>
      <c r="C102" s="17"/>
      <c r="D102" s="18"/>
      <c r="E102" s="17"/>
      <c r="F102" s="18"/>
      <c r="G102" s="9"/>
      <c r="H102" s="9"/>
      <c r="I102" s="7"/>
    </row>
    <row r="103" spans="2:9" ht="12.75" customHeight="1" x14ac:dyDescent="0.2">
      <c r="B103" s="17" t="s">
        <v>99</v>
      </c>
      <c r="C103" s="18"/>
      <c r="D103" s="18"/>
      <c r="E103" s="18"/>
      <c r="F103" s="18"/>
      <c r="G103" s="9">
        <v>2733</v>
      </c>
      <c r="H103" s="9">
        <f>2866+1200</f>
        <v>4066</v>
      </c>
      <c r="I103" s="7">
        <f>G103/H103</f>
        <v>0.67215937038858831</v>
      </c>
    </row>
    <row r="104" spans="2:9" ht="12.75" customHeight="1" x14ac:dyDescent="0.2">
      <c r="B104" s="31" t="s">
        <v>100</v>
      </c>
      <c r="C104" s="31"/>
      <c r="D104" s="31"/>
      <c r="E104" s="31"/>
      <c r="F104" s="31"/>
      <c r="G104" s="9">
        <f>G103-H103+H104</f>
        <v>1333</v>
      </c>
      <c r="H104" s="9">
        <f>(H103-G103)*2</f>
        <v>2666</v>
      </c>
      <c r="I104" s="7">
        <f>G104/H104</f>
        <v>0.5</v>
      </c>
    </row>
    <row r="105" spans="2:9" x14ac:dyDescent="0.2">
      <c r="B105" s="31"/>
      <c r="C105" s="31"/>
      <c r="D105" s="31"/>
      <c r="E105" s="31"/>
      <c r="F105" s="31"/>
      <c r="G105" s="9"/>
      <c r="H105" s="9"/>
      <c r="I105" s="7"/>
    </row>
    <row r="106" spans="2:9" x14ac:dyDescent="0.2">
      <c r="B106" s="17"/>
      <c r="C106" s="17"/>
      <c r="D106" s="17"/>
      <c r="E106" s="31" t="s">
        <v>103</v>
      </c>
      <c r="F106" s="32"/>
      <c r="G106" s="19">
        <f>G103-G104</f>
        <v>1400</v>
      </c>
      <c r="H106" s="9"/>
      <c r="I106" s="7"/>
    </row>
    <row r="107" spans="2:9" x14ac:dyDescent="0.2">
      <c r="B107" s="17"/>
      <c r="C107" s="17"/>
      <c r="D107" s="17"/>
      <c r="E107" s="17"/>
      <c r="F107" s="13"/>
      <c r="G107" s="20"/>
      <c r="H107" s="9"/>
      <c r="I107" s="7"/>
    </row>
    <row r="108" spans="2:9" x14ac:dyDescent="0.2">
      <c r="B108" s="17" t="s">
        <v>19</v>
      </c>
      <c r="C108" s="17"/>
      <c r="D108" s="17"/>
      <c r="E108" s="17"/>
      <c r="F108" s="17"/>
      <c r="G108">
        <v>1944</v>
      </c>
      <c r="H108">
        <v>3500</v>
      </c>
      <c r="I108" s="7">
        <f>G108/H108</f>
        <v>0.55542857142857138</v>
      </c>
    </row>
    <row r="109" spans="2:9" x14ac:dyDescent="0.2">
      <c r="B109" s="17"/>
      <c r="C109" s="17"/>
      <c r="D109" s="17"/>
      <c r="E109" s="17"/>
      <c r="F109" s="17"/>
      <c r="I109" s="7"/>
    </row>
    <row r="110" spans="2:9" x14ac:dyDescent="0.2">
      <c r="B110" s="9" t="s">
        <v>101</v>
      </c>
      <c r="C110" s="9"/>
      <c r="D110" s="9"/>
      <c r="E110" s="9"/>
      <c r="F110" s="9"/>
      <c r="G110" s="9">
        <v>1944</v>
      </c>
      <c r="H110" s="9">
        <v>3700</v>
      </c>
      <c r="I110" s="7">
        <f>G110/H110</f>
        <v>0.52540540540540537</v>
      </c>
    </row>
    <row r="111" spans="2:9" x14ac:dyDescent="0.2">
      <c r="B111" s="30" t="s">
        <v>102</v>
      </c>
      <c r="C111" s="30"/>
      <c r="D111" s="30"/>
      <c r="E111" s="30"/>
      <c r="F111" s="30"/>
      <c r="G111" s="9">
        <f>G110-H110+H111</f>
        <v>1756</v>
      </c>
      <c r="H111" s="9">
        <f>2*(H110-G110)</f>
        <v>3512</v>
      </c>
      <c r="I111" s="7">
        <f>G111/H111</f>
        <v>0.5</v>
      </c>
    </row>
    <row r="112" spans="2:9" x14ac:dyDescent="0.2">
      <c r="B112" s="9"/>
      <c r="C112" s="9"/>
      <c r="D112" s="9"/>
      <c r="E112" s="31" t="s">
        <v>103</v>
      </c>
      <c r="F112" s="32"/>
      <c r="G112" s="19">
        <f>G110-G111</f>
        <v>188</v>
      </c>
      <c r="H112" s="9"/>
      <c r="I112" s="7"/>
    </row>
    <row r="113" spans="1:9" x14ac:dyDescent="0.2">
      <c r="B113" s="9"/>
      <c r="C113" s="9"/>
      <c r="D113" s="9"/>
      <c r="E113" s="17"/>
      <c r="F113" s="13"/>
      <c r="G113" s="20"/>
      <c r="H113" s="9"/>
      <c r="I113" s="7"/>
    </row>
    <row r="114" spans="1:9" x14ac:dyDescent="0.2">
      <c r="B114" s="9"/>
      <c r="C114" s="9"/>
      <c r="D114" s="9"/>
      <c r="E114" s="17"/>
      <c r="F114" s="13"/>
      <c r="G114" s="20"/>
      <c r="H114" s="9"/>
      <c r="I114" s="7"/>
    </row>
    <row r="115" spans="1:9" x14ac:dyDescent="0.2">
      <c r="A115" t="s">
        <v>71</v>
      </c>
      <c r="B115" s="30" t="s">
        <v>104</v>
      </c>
      <c r="C115" s="30"/>
      <c r="D115" s="30"/>
      <c r="E115" s="30"/>
      <c r="F115" s="30"/>
      <c r="G115" s="30"/>
      <c r="H115" s="30"/>
      <c r="I115" s="30"/>
    </row>
    <row r="116" spans="1:9" x14ac:dyDescent="0.2">
      <c r="B116" s="30"/>
      <c r="C116" s="30"/>
      <c r="D116" s="30"/>
      <c r="E116" s="30"/>
      <c r="F116" s="30"/>
      <c r="G116" s="30"/>
      <c r="H116" s="30"/>
      <c r="I116" s="30"/>
    </row>
    <row r="117" spans="1:9" x14ac:dyDescent="0.2">
      <c r="B117" s="30"/>
      <c r="C117" s="30"/>
      <c r="D117" s="30"/>
      <c r="E117" s="30"/>
      <c r="F117" s="30"/>
      <c r="G117" s="30"/>
      <c r="H117" s="30"/>
      <c r="I117" s="30"/>
    </row>
    <row r="118" spans="1:9" x14ac:dyDescent="0.2">
      <c r="B118" s="30"/>
      <c r="C118" s="30"/>
      <c r="D118" s="30"/>
      <c r="E118" s="30"/>
      <c r="F118" s="30"/>
      <c r="G118" s="30"/>
      <c r="H118" s="30"/>
      <c r="I118" s="30"/>
    </row>
    <row r="119" spans="1:9" x14ac:dyDescent="0.2">
      <c r="B119" s="30"/>
      <c r="C119" s="30"/>
      <c r="D119" s="30"/>
      <c r="E119" s="30"/>
      <c r="F119" s="30"/>
      <c r="G119" s="30"/>
      <c r="H119" s="30"/>
      <c r="I119" s="30"/>
    </row>
    <row r="121" spans="1:9" x14ac:dyDescent="0.2">
      <c r="A121" t="s">
        <v>72</v>
      </c>
      <c r="B121" s="32" t="s">
        <v>81</v>
      </c>
      <c r="C121" s="32"/>
      <c r="D121" s="32"/>
      <c r="E121" s="32"/>
      <c r="F121" s="32"/>
      <c r="G121" s="32"/>
      <c r="H121" s="32"/>
    </row>
    <row r="122" spans="1:9" x14ac:dyDescent="0.2">
      <c r="B122" s="32" t="s">
        <v>82</v>
      </c>
      <c r="C122" s="32"/>
      <c r="D122" s="32"/>
      <c r="E122" s="32"/>
      <c r="F122" s="32"/>
      <c r="G122" s="32"/>
      <c r="H122" s="32"/>
    </row>
    <row r="123" spans="1:9" x14ac:dyDescent="0.2">
      <c r="B123" s="32" t="s">
        <v>83</v>
      </c>
      <c r="C123" s="32"/>
      <c r="D123" s="32"/>
      <c r="E123" s="32"/>
      <c r="F123" s="32"/>
      <c r="G123" s="32"/>
      <c r="H123" s="32"/>
    </row>
    <row r="124" spans="1:9" x14ac:dyDescent="0.2">
      <c r="B124" s="32" t="s">
        <v>84</v>
      </c>
      <c r="C124" s="32"/>
      <c r="D124" s="32"/>
      <c r="E124" s="32"/>
      <c r="F124" s="32"/>
      <c r="G124" s="32"/>
      <c r="H124" s="32"/>
    </row>
    <row r="125" spans="1:9" x14ac:dyDescent="0.2">
      <c r="B125" s="32" t="s">
        <v>85</v>
      </c>
      <c r="C125" s="32"/>
      <c r="D125" s="32"/>
      <c r="E125" s="32"/>
      <c r="F125" s="32"/>
      <c r="G125" s="32"/>
      <c r="H125" s="32"/>
    </row>
    <row r="126" spans="1:9" x14ac:dyDescent="0.2">
      <c r="B126" s="32" t="s">
        <v>86</v>
      </c>
      <c r="C126" s="32"/>
      <c r="D126" s="32"/>
      <c r="E126" s="32"/>
      <c r="F126" s="32"/>
      <c r="G126" s="32"/>
      <c r="H126" s="32"/>
    </row>
    <row r="128" spans="1:9" x14ac:dyDescent="0.2">
      <c r="A128" t="s">
        <v>73</v>
      </c>
      <c r="B128" s="32" t="s">
        <v>74</v>
      </c>
      <c r="C128" s="32"/>
      <c r="D128" s="32"/>
      <c r="E128" s="32"/>
      <c r="F128" s="32"/>
      <c r="G128" s="32"/>
      <c r="H128" s="32"/>
    </row>
    <row r="129" spans="2:8" x14ac:dyDescent="0.2">
      <c r="B129" s="32" t="s">
        <v>75</v>
      </c>
      <c r="C129" s="32"/>
      <c r="D129" s="32"/>
      <c r="E129" s="32"/>
      <c r="F129" s="32"/>
      <c r="G129" s="32"/>
      <c r="H129" s="32"/>
    </row>
    <row r="130" spans="2:8" x14ac:dyDescent="0.2">
      <c r="B130" s="32" t="s">
        <v>76</v>
      </c>
      <c r="C130" s="32"/>
      <c r="D130" s="32"/>
      <c r="E130" s="32"/>
      <c r="F130" s="32"/>
      <c r="G130" s="32"/>
      <c r="H130" s="32"/>
    </row>
    <row r="131" spans="2:8" x14ac:dyDescent="0.2">
      <c r="B131" s="32" t="s">
        <v>77</v>
      </c>
      <c r="C131" s="32"/>
      <c r="D131" s="32"/>
      <c r="E131" s="32"/>
      <c r="F131" s="32"/>
      <c r="G131" s="32"/>
      <c r="H131" s="32"/>
    </row>
    <row r="132" spans="2:8" x14ac:dyDescent="0.2">
      <c r="B132" s="32" t="s">
        <v>78</v>
      </c>
      <c r="C132" s="32"/>
      <c r="D132" s="32"/>
      <c r="E132" s="32"/>
      <c r="F132" s="32"/>
      <c r="G132" s="32"/>
      <c r="H132" s="32"/>
    </row>
    <row r="133" spans="2:8" x14ac:dyDescent="0.2">
      <c r="B133" s="32" t="s">
        <v>79</v>
      </c>
      <c r="C133" s="32"/>
      <c r="D133" s="32"/>
      <c r="E133" s="32"/>
      <c r="F133" s="32"/>
      <c r="G133" s="32"/>
      <c r="H133" s="32"/>
    </row>
    <row r="134" spans="2:8" x14ac:dyDescent="0.2">
      <c r="B134" s="32" t="s">
        <v>80</v>
      </c>
      <c r="C134" s="32"/>
      <c r="D134" s="32"/>
      <c r="E134" s="32"/>
      <c r="F134" s="32"/>
      <c r="G134" s="32"/>
      <c r="H134" s="32"/>
    </row>
  </sheetData>
  <mergeCells count="29">
    <mergeCell ref="E37:I38"/>
    <mergeCell ref="B40:I41"/>
    <mergeCell ref="B49:I50"/>
    <mergeCell ref="B19:I20"/>
    <mergeCell ref="E28:I29"/>
    <mergeCell ref="B31:I33"/>
    <mergeCell ref="B134:H134"/>
    <mergeCell ref="B121:H121"/>
    <mergeCell ref="B122:H122"/>
    <mergeCell ref="B123:H123"/>
    <mergeCell ref="B124:H124"/>
    <mergeCell ref="B125:H125"/>
    <mergeCell ref="B126:H126"/>
    <mergeCell ref="B128:H128"/>
    <mergeCell ref="B129:H129"/>
    <mergeCell ref="B130:H130"/>
    <mergeCell ref="B133:H133"/>
    <mergeCell ref="B131:H131"/>
    <mergeCell ref="E112:F112"/>
    <mergeCell ref="B115:I119"/>
    <mergeCell ref="B89:I92"/>
    <mergeCell ref="B85:I87"/>
    <mergeCell ref="B104:F105"/>
    <mergeCell ref="B111:F111"/>
    <mergeCell ref="E106:F106"/>
    <mergeCell ref="B94:I98"/>
    <mergeCell ref="B66:I67"/>
    <mergeCell ref="B80:I83"/>
    <mergeCell ref="B132:H132"/>
  </mergeCells>
  <pageMargins left="0.75" right="0.75" top="1" bottom="1" header="0.5" footer="0.5"/>
  <pageSetup scale="90" orientation="portrait" r:id="rId1"/>
  <headerFooter alignWithMargins="0">
    <oddHeader>&amp;LBrandon Neff
Ben Rogers&amp;C&amp;"Arial,Bold"Ch. 3 Case&amp;R&amp;D</oddHeader>
  </headerFooter>
  <rowBreaks count="1" manualBreakCount="1">
    <brk id="1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Jan Havlíček</cp:lastModifiedBy>
  <cp:lastPrinted>2000-06-19T13:43:58Z</cp:lastPrinted>
  <dcterms:created xsi:type="dcterms:W3CDTF">2000-06-18T20:25:14Z</dcterms:created>
  <dcterms:modified xsi:type="dcterms:W3CDTF">2023-09-13T21:47:23Z</dcterms:modified>
</cp:coreProperties>
</file>