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3D30293-6952-4979-B5C2-9E301E78081D}" xr6:coauthVersionLast="47" xr6:coauthVersionMax="47" xr10:uidLastSave="{00000000-0000-0000-0000-000000000000}"/>
  <bookViews>
    <workbookView xWindow="-120" yWindow="-120" windowWidth="38640" windowHeight="15720" tabRatio="762"/>
  </bookViews>
  <sheets>
    <sheet name="ENA Comps" sheetId="2" r:id="rId1"/>
    <sheet name="CSFB Comps" sheetId="3" r:id="rId2"/>
  </sheets>
  <definedNames>
    <definedName name="_xlnm._FilterDatabase" localSheetId="0" hidden="1">'ENA Comps'!$F$2:$F$26</definedName>
    <definedName name="_xlnm.Print_Area" localSheetId="1">'CSFB Comps'!$A$1:$N$54</definedName>
  </definedNames>
  <calcPr calcId="0"/>
</workbook>
</file>

<file path=xl/calcChain.xml><?xml version="1.0" encoding="utf-8"?>
<calcChain xmlns="http://schemas.openxmlformats.org/spreadsheetml/2006/main">
  <c r="N6" i="3" l="1"/>
  <c r="N8" i="3"/>
  <c r="N10" i="3"/>
  <c r="N12" i="3"/>
  <c r="N14" i="3"/>
  <c r="N16" i="3"/>
  <c r="N18" i="3"/>
  <c r="N20" i="3"/>
  <c r="N22" i="3"/>
  <c r="N24" i="3"/>
  <c r="N26" i="3"/>
  <c r="N28" i="3"/>
  <c r="J30" i="3"/>
  <c r="N30" i="3"/>
  <c r="J32" i="3"/>
  <c r="N32" i="3"/>
  <c r="J34" i="3"/>
  <c r="N34" i="3"/>
  <c r="N36" i="3"/>
  <c r="N38" i="3"/>
  <c r="N40" i="3"/>
  <c r="Q40" i="3"/>
  <c r="Q41" i="3"/>
  <c r="Q42" i="3"/>
  <c r="Q43" i="3"/>
  <c r="Q44" i="3"/>
  <c r="P47" i="3"/>
  <c r="P48" i="3"/>
  <c r="AC77" i="3"/>
  <c r="AE77" i="3"/>
  <c r="AC78" i="3"/>
  <c r="AE78" i="3"/>
  <c r="K7" i="2"/>
  <c r="B8" i="2"/>
  <c r="K8" i="2"/>
  <c r="B10" i="2"/>
  <c r="K10" i="2"/>
  <c r="B12" i="2"/>
  <c r="K12" i="2"/>
  <c r="B13" i="2"/>
  <c r="K13" i="2"/>
  <c r="B14" i="2"/>
  <c r="K14" i="2"/>
  <c r="B15" i="2"/>
  <c r="K15" i="2"/>
  <c r="B17" i="2"/>
  <c r="K17" i="2"/>
  <c r="B18" i="2"/>
  <c r="K18" i="2"/>
  <c r="B19" i="2"/>
  <c r="K19" i="2"/>
  <c r="B21" i="2"/>
  <c r="K21" i="2"/>
  <c r="B22" i="2"/>
  <c r="K22" i="2"/>
  <c r="B23" i="2"/>
  <c r="K23" i="2"/>
  <c r="B24" i="2"/>
  <c r="K24" i="2"/>
  <c r="K26" i="2"/>
  <c r="L26" i="2"/>
  <c r="K27" i="2"/>
  <c r="L27" i="2"/>
</calcChain>
</file>

<file path=xl/sharedStrings.xml><?xml version="1.0" encoding="utf-8"?>
<sst xmlns="http://schemas.openxmlformats.org/spreadsheetml/2006/main" count="175" uniqueCount="108">
  <si>
    <t>Company</t>
  </si>
  <si>
    <t>MW's</t>
  </si>
  <si>
    <t>Indeck</t>
  </si>
  <si>
    <t>Dynergy</t>
  </si>
  <si>
    <t>Location</t>
  </si>
  <si>
    <t>Illinois</t>
  </si>
  <si>
    <t>Ohio</t>
  </si>
  <si>
    <t>DPL</t>
  </si>
  <si>
    <t xml:space="preserve">Entergy </t>
  </si>
  <si>
    <t>Miss.</t>
  </si>
  <si>
    <t>Standard Power &amp; Light</t>
  </si>
  <si>
    <t>Average</t>
  </si>
  <si>
    <t>Article Date</t>
  </si>
  <si>
    <t>Operation Date</t>
  </si>
  <si>
    <t>Southwestern Elec. Coop.</t>
  </si>
  <si>
    <t>Tenaska</t>
  </si>
  <si>
    <t>N/A</t>
  </si>
  <si>
    <t>Georgia</t>
  </si>
  <si>
    <t>Lake Charles</t>
  </si>
  <si>
    <t>Merchant Peaker Plant Cost Analysis</t>
  </si>
  <si>
    <t>Source</t>
  </si>
  <si>
    <t>Generation Week</t>
  </si>
  <si>
    <t>Megawatt Daily</t>
  </si>
  <si>
    <t>Co. Press Release</t>
  </si>
  <si>
    <t>PPL Global</t>
  </si>
  <si>
    <t>Pennsylvania</t>
  </si>
  <si>
    <t>Electric Power Daily</t>
  </si>
  <si>
    <t>Hoosier Energy/Williams</t>
  </si>
  <si>
    <t>Austin Energy</t>
  </si>
  <si>
    <t>Texas</t>
  </si>
  <si>
    <t>Indiana</t>
  </si>
  <si>
    <t>Turbine Type</t>
  </si>
  <si>
    <t>GE LM 6000</t>
  </si>
  <si>
    <t>GE 7EA</t>
  </si>
  <si>
    <t>Pratt &amp; Whitney</t>
  </si>
  <si>
    <t>GE Gas Turbines</t>
  </si>
  <si>
    <t>GE 7FA</t>
  </si>
  <si>
    <t>CSFB</t>
  </si>
  <si>
    <t>ENA</t>
  </si>
  <si>
    <t xml:space="preserve">Cost/kW </t>
  </si>
  <si>
    <t>Cost ($ MM)</t>
  </si>
  <si>
    <t>Average (w/o GE LM 6000's)</t>
  </si>
  <si>
    <t>Kinder Morgan</t>
  </si>
  <si>
    <t>Louisiana</t>
  </si>
  <si>
    <t>6 LM 6000 &amp; 1 7EA</t>
  </si>
  <si>
    <t>Peaking Power Plant Projects &amp; Costs</t>
  </si>
  <si>
    <t>($ in Millions)</t>
  </si>
  <si>
    <t>Company/Project</t>
  </si>
  <si>
    <t>Completion Date</t>
  </si>
  <si>
    <t>Type of Equipment</t>
  </si>
  <si>
    <t>Total Cost</t>
  </si>
  <si>
    <t>MWs</t>
  </si>
  <si>
    <t>$ / kW</t>
  </si>
  <si>
    <t>Vicksburg, MS</t>
  </si>
  <si>
    <t>mid-year 2001</t>
  </si>
  <si>
    <t>7EA turbines supplied by G.E.</t>
  </si>
  <si>
    <t>Mississippi</t>
  </si>
  <si>
    <t>mid-year 2002</t>
  </si>
  <si>
    <t>Gaffney, SC</t>
  </si>
  <si>
    <t>General Electric simple cycle combustion turbines, Frame 7FA model 7241</t>
  </si>
  <si>
    <t>Christiana, WI</t>
  </si>
  <si>
    <t>Mid-Atlantic</t>
  </si>
  <si>
    <t>G.E. LM 6000</t>
  </si>
  <si>
    <t>Midwest</t>
  </si>
  <si>
    <t>Siemans Class F</t>
  </si>
  <si>
    <t>mid-year 2000</t>
  </si>
  <si>
    <t xml:space="preserve">Pratt &amp; Whitney/Turbo Power and Marine units </t>
  </si>
  <si>
    <t>General Electric combustion turbine peaking units</t>
  </si>
  <si>
    <t>year-end 2001</t>
  </si>
  <si>
    <t xml:space="preserve">  </t>
  </si>
  <si>
    <t>Ceredo, WV</t>
  </si>
  <si>
    <t>Heard County, GA</t>
  </si>
  <si>
    <t>1)</t>
  </si>
  <si>
    <t>Per company news release</t>
  </si>
  <si>
    <t xml:space="preserve">Average (excluding highest/lowest) </t>
  </si>
  <si>
    <t>MAX</t>
  </si>
  <si>
    <t>2)</t>
  </si>
  <si>
    <t>CSFB Project</t>
  </si>
  <si>
    <t>MIN</t>
  </si>
  <si>
    <t>3)</t>
  </si>
  <si>
    <t>Generation Week (3/1/00)</t>
  </si>
  <si>
    <t>Total</t>
  </si>
  <si>
    <t>4)</t>
  </si>
  <si>
    <t>MW Daily</t>
  </si>
  <si>
    <t>Total - MAX/MIN</t>
  </si>
  <si>
    <t>5)</t>
  </si>
  <si>
    <t>AVERAGE</t>
  </si>
  <si>
    <t>6)</t>
  </si>
  <si>
    <t>Per CSFB Research Analyst Paul Patterson's conversation with DPL CFO (adjusted to include financing costs)</t>
  </si>
  <si>
    <t>7)</t>
  </si>
  <si>
    <t>Per news release (adjusted to include capital investment)</t>
  </si>
  <si>
    <t>Reported</t>
  </si>
  <si>
    <t>Differential in LTM reported/adjusted</t>
  </si>
  <si>
    <r>
      <t>Entergy</t>
    </r>
    <r>
      <rPr>
        <vertAlign val="superscript"/>
        <sz val="7.5"/>
        <rFont val="Arial"/>
        <family val="2"/>
      </rPr>
      <t>(1)</t>
    </r>
  </si>
  <si>
    <r>
      <t>Broad River Energy</t>
    </r>
    <r>
      <rPr>
        <vertAlign val="superscript"/>
        <sz val="7.5"/>
        <rFont val="Arial"/>
        <family val="2"/>
      </rPr>
      <t>(2)</t>
    </r>
  </si>
  <si>
    <r>
      <t>Broad River 4&amp;5</t>
    </r>
    <r>
      <rPr>
        <vertAlign val="superscript"/>
        <sz val="7.5"/>
        <rFont val="Arial"/>
        <family val="2"/>
      </rPr>
      <t>(2)</t>
    </r>
  </si>
  <si>
    <r>
      <t>RockGen Energy</t>
    </r>
    <r>
      <rPr>
        <vertAlign val="superscript"/>
        <sz val="7.5"/>
        <rFont val="Arial"/>
        <family val="2"/>
      </rPr>
      <t>(2)</t>
    </r>
  </si>
  <si>
    <r>
      <t>PJM Peaker</t>
    </r>
    <r>
      <rPr>
        <vertAlign val="superscript"/>
        <sz val="7.5"/>
        <color indexed="8"/>
        <rFont val="Arial"/>
        <family val="2"/>
      </rPr>
      <t>(2)</t>
    </r>
  </si>
  <si>
    <r>
      <t>MAIN Peaker</t>
    </r>
    <r>
      <rPr>
        <vertAlign val="superscript"/>
        <sz val="7.5"/>
        <color indexed="8"/>
        <rFont val="Arial"/>
        <family val="2"/>
      </rPr>
      <t>(2)</t>
    </r>
  </si>
  <si>
    <r>
      <t>Standard Power &amp; Light</t>
    </r>
    <r>
      <rPr>
        <vertAlign val="superscript"/>
        <sz val="7.5"/>
        <rFont val="Arial"/>
        <family val="2"/>
      </rPr>
      <t>(3)</t>
    </r>
  </si>
  <si>
    <r>
      <t>Southwestern Elec. Coop.</t>
    </r>
    <r>
      <rPr>
        <vertAlign val="superscript"/>
        <sz val="7.5"/>
        <rFont val="Arial"/>
        <family val="2"/>
      </rPr>
      <t>(4)</t>
    </r>
  </si>
  <si>
    <r>
      <t>Dynergy</t>
    </r>
    <r>
      <rPr>
        <vertAlign val="superscript"/>
        <sz val="7.5"/>
        <rFont val="Arial"/>
        <family val="2"/>
      </rPr>
      <t>(1)</t>
    </r>
  </si>
  <si>
    <r>
      <t>Indeck</t>
    </r>
    <r>
      <rPr>
        <vertAlign val="superscript"/>
        <sz val="7.5"/>
        <rFont val="Arial"/>
        <family val="2"/>
      </rPr>
      <t>(5)</t>
    </r>
  </si>
  <si>
    <r>
      <t>DPL (Phase II)</t>
    </r>
    <r>
      <rPr>
        <vertAlign val="superscript"/>
        <sz val="7.5"/>
        <rFont val="Arial"/>
        <family val="2"/>
      </rPr>
      <t>(6)</t>
    </r>
  </si>
  <si>
    <r>
      <t>DPL (Phase III)</t>
    </r>
    <r>
      <rPr>
        <vertAlign val="superscript"/>
        <sz val="7.5"/>
        <rFont val="Arial"/>
        <family val="2"/>
      </rPr>
      <t>(6)</t>
    </r>
  </si>
  <si>
    <r>
      <t>DPL (Phase IV)</t>
    </r>
    <r>
      <rPr>
        <vertAlign val="superscript"/>
        <sz val="7.5"/>
        <rFont val="Arial"/>
        <family val="2"/>
      </rPr>
      <t>(6)</t>
    </r>
  </si>
  <si>
    <r>
      <t>Columbia Electric</t>
    </r>
    <r>
      <rPr>
        <vertAlign val="superscript"/>
        <sz val="7.5"/>
        <rFont val="Arial"/>
        <family val="2"/>
      </rPr>
      <t>(7)</t>
    </r>
  </si>
  <si>
    <r>
      <t>Tenaska Georgia</t>
    </r>
    <r>
      <rPr>
        <vertAlign val="superscript"/>
        <sz val="7.5"/>
        <rFont val="Arial"/>
        <family val="2"/>
      </rPr>
      <t>(1)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</si>
</sst>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70" formatCode="0.0%"/>
    <numFmt numFmtId="171" formatCode="&quot;$&quot;#,##0"/>
    <numFmt numFmtId="173" formatCode="&quot;$&quot;#,##0.0_);[Red]\(&quot;$&quot;#,##0.0\)"/>
    <numFmt numFmtId="174" formatCode="&quot;$&quot;#,##0.000_);[Red]\(&quot;$&quot;#,##0.000\)"/>
    <numFmt numFmtId="175" formatCode="0.0\x"/>
    <numFmt numFmtId="176" formatCode="#,##0.0_);[Red]\(#,##0.0\)"/>
    <numFmt numFmtId="177" formatCode="#,##0.0_);\(#,##0.0\)"/>
    <numFmt numFmtId="178" formatCode="#,##0.000_);[Red]\(#,##0.000\)"/>
    <numFmt numFmtId="179" formatCode="0.0&quot;x&quot;"/>
    <numFmt numFmtId="180" formatCode="0.0_ &quot;  &quot;"/>
    <numFmt numFmtId="181" formatCode="0.0\ &quot;x&quot;"/>
    <numFmt numFmtId="189" formatCode="[$$-409]#,##0"/>
  </numFmts>
  <fonts count="37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8"/>
      <name val="Times New Roman"/>
    </font>
    <font>
      <b/>
      <sz val="8"/>
      <name val="Times New Roman"/>
    </font>
    <font>
      <sz val="10"/>
      <name val="Times New Roman"/>
    </font>
    <font>
      <sz val="10"/>
      <name val="Palatino"/>
    </font>
    <font>
      <sz val="10"/>
      <name val="Helvetica"/>
    </font>
    <font>
      <i/>
      <sz val="8"/>
      <name val="Times New Roman"/>
    </font>
    <font>
      <sz val="10"/>
      <name val="Arial"/>
      <family val="2"/>
    </font>
    <font>
      <b/>
      <u/>
      <sz val="12"/>
      <name val="Arial"/>
      <family val="2"/>
    </font>
    <font>
      <sz val="10"/>
      <name val="Palatino"/>
      <family val="1"/>
    </font>
    <font>
      <b/>
      <sz val="24"/>
      <name val="Arial"/>
    </font>
    <font>
      <i/>
      <sz val="8"/>
      <name val="Arial"/>
      <family val="2"/>
    </font>
    <font>
      <b/>
      <i/>
      <sz val="8"/>
      <name val="Arial"/>
      <family val="2"/>
    </font>
    <font>
      <sz val="8"/>
      <name val="Palatino"/>
      <family val="1"/>
    </font>
    <font>
      <b/>
      <sz val="8"/>
      <color indexed="10"/>
      <name val="Arial"/>
      <family val="2"/>
    </font>
    <font>
      <sz val="8"/>
      <name val="Arial"/>
      <family val="2"/>
    </font>
    <font>
      <b/>
      <sz val="8"/>
      <name val="Arial"/>
    </font>
    <font>
      <vertAlign val="superscript"/>
      <sz val="7.5"/>
      <name val="Arial"/>
      <family val="2"/>
    </font>
    <font>
      <sz val="10"/>
      <color indexed="10"/>
      <name val="Arial"/>
      <family val="2"/>
    </font>
    <font>
      <vertAlign val="superscript"/>
      <sz val="7.5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sz val="10"/>
      <color indexed="9"/>
      <name val="Arial"/>
      <family val="2"/>
    </font>
    <font>
      <sz val="8"/>
      <color indexed="9"/>
      <name val="Arial"/>
      <family val="2"/>
    </font>
    <font>
      <sz val="8"/>
      <color indexed="9"/>
      <name val="Palatino"/>
      <family val="1"/>
    </font>
    <font>
      <b/>
      <sz val="8"/>
      <color indexed="9"/>
      <name val="Arial"/>
      <family val="2"/>
    </font>
    <font>
      <b/>
      <sz val="8"/>
      <name val="Palatino"/>
      <family val="1"/>
    </font>
    <font>
      <b/>
      <sz val="8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b/>
      <sz val="10"/>
      <name val="Palatino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176" fontId="4" fillId="0" borderId="0" applyFont="0" applyFill="0" applyBorder="0" applyAlignment="0" applyProtection="0"/>
    <xf numFmtId="178" fontId="5" fillId="0" borderId="0" applyFont="0" applyFill="0" applyBorder="0" applyAlignment="0" applyProtection="0">
      <alignment horizontal="center"/>
    </xf>
    <xf numFmtId="44" fontId="1" fillId="0" borderId="0" applyFont="0" applyFill="0" applyBorder="0" applyAlignment="0" applyProtection="0"/>
    <xf numFmtId="173" fontId="6" fillId="0" borderId="0" applyFont="0" applyFill="0" applyBorder="0" applyAlignment="0" applyProtection="0"/>
    <xf numFmtId="174" fontId="4" fillId="0" borderId="0" applyFont="0" applyFill="0" applyBorder="0" applyAlignment="0" applyProtection="0"/>
    <xf numFmtId="181" fontId="4" fillId="0" borderId="0" applyFill="0" applyBorder="0" applyProtection="0">
      <alignment horizontal="right"/>
    </xf>
    <xf numFmtId="180" fontId="4" fillId="0" borderId="0" applyFill="0" applyBorder="0" applyProtection="0">
      <alignment horizontal="right"/>
    </xf>
    <xf numFmtId="0" fontId="8" fillId="0" borderId="0"/>
    <xf numFmtId="9" fontId="1" fillId="0" borderId="0" applyFont="0" applyFill="0" applyBorder="0" applyAlignment="0" applyProtection="0"/>
    <xf numFmtId="170" fontId="9" fillId="0" borderId="0" applyFont="0" applyFill="0" applyBorder="0" applyAlignment="0" applyProtection="0"/>
  </cellStyleXfs>
  <cellXfs count="175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2" fillId="0" borderId="1" xfId="0" applyFont="1" applyBorder="1"/>
    <xf numFmtId="0" fontId="0" fillId="0" borderId="2" xfId="0" applyBorder="1"/>
    <xf numFmtId="14" fontId="2" fillId="0" borderId="2" xfId="0" applyNumberFormat="1" applyFont="1" applyBorder="1"/>
    <xf numFmtId="1" fontId="2" fillId="0" borderId="2" xfId="0" applyNumberFormat="1" applyFont="1" applyBorder="1"/>
    <xf numFmtId="0" fontId="2" fillId="0" borderId="3" xfId="0" applyFont="1" applyBorder="1" applyAlignment="1">
      <alignment horizontal="center"/>
    </xf>
    <xf numFmtId="0" fontId="0" fillId="0" borderId="0" xfId="0" applyAlignment="1"/>
    <xf numFmtId="0" fontId="10" fillId="0" borderId="0" xfId="0" applyFont="1" applyAlignment="1">
      <alignment horizontal="left" vertical="top" wrapText="1"/>
    </xf>
    <xf numFmtId="0" fontId="0" fillId="0" borderId="3" xfId="0" applyBorder="1"/>
    <xf numFmtId="0" fontId="2" fillId="0" borderId="0" xfId="0" applyFont="1" applyBorder="1" applyAlignment="1">
      <alignment horizontal="center"/>
    </xf>
    <xf numFmtId="0" fontId="0" fillId="0" borderId="0" xfId="0" applyBorder="1"/>
    <xf numFmtId="0" fontId="2" fillId="0" borderId="0" xfId="0" applyFont="1" applyAlignment="1"/>
    <xf numFmtId="165" fontId="2" fillId="0" borderId="0" xfId="0" applyNumberFormat="1" applyFont="1" applyBorder="1"/>
    <xf numFmtId="0" fontId="0" fillId="0" borderId="0" xfId="4" applyNumberFormat="1" applyFont="1"/>
    <xf numFmtId="0" fontId="0" fillId="0" borderId="0" xfId="4" applyNumberFormat="1" applyFont="1" applyAlignment="1">
      <alignment horizontal="right"/>
    </xf>
    <xf numFmtId="1" fontId="0" fillId="0" borderId="0" xfId="4" applyNumberFormat="1" applyFont="1"/>
    <xf numFmtId="1" fontId="0" fillId="0" borderId="0" xfId="4" applyNumberFormat="1" applyFont="1" applyAlignment="1">
      <alignment horizontal="right"/>
    </xf>
    <xf numFmtId="0" fontId="3" fillId="0" borderId="0" xfId="0" applyFont="1" applyBorder="1" applyAlignment="1">
      <alignment horizontal="center"/>
    </xf>
    <xf numFmtId="171" fontId="2" fillId="0" borderId="2" xfId="0" applyNumberFormat="1" applyFont="1" applyBorder="1"/>
    <xf numFmtId="171" fontId="2" fillId="0" borderId="4" xfId="0" applyNumberFormat="1" applyFont="1" applyBorder="1"/>
    <xf numFmtId="171" fontId="0" fillId="0" borderId="0" xfId="4" quotePrefix="1" applyNumberFormat="1" applyFont="1" applyAlignment="1">
      <alignment horizontal="right"/>
    </xf>
    <xf numFmtId="189" fontId="0" fillId="0" borderId="0" xfId="4" applyNumberFormat="1" applyFont="1"/>
    <xf numFmtId="189" fontId="2" fillId="0" borderId="2" xfId="0" applyNumberFormat="1" applyFont="1" applyBorder="1"/>
    <xf numFmtId="0" fontId="12" fillId="0" borderId="0" xfId="0" applyFont="1"/>
    <xf numFmtId="0" fontId="13" fillId="0" borderId="0" xfId="0" applyFont="1" applyBorder="1"/>
    <xf numFmtId="1" fontId="12" fillId="0" borderId="0" xfId="0" applyNumberFormat="1" applyFont="1"/>
    <xf numFmtId="0" fontId="14" fillId="0" borderId="0" xfId="0" applyFont="1"/>
    <xf numFmtId="0" fontId="15" fillId="0" borderId="0" xfId="0" applyFont="1" applyBorder="1"/>
    <xf numFmtId="1" fontId="14" fillId="0" borderId="0" xfId="0" applyNumberFormat="1" applyFont="1"/>
    <xf numFmtId="0" fontId="16" fillId="0" borderId="5" xfId="0" applyFont="1" applyBorder="1" applyAlignment="1">
      <alignment horizontal="center"/>
    </xf>
    <xf numFmtId="0" fontId="2" fillId="0" borderId="5" xfId="0" applyFont="1" applyBorder="1"/>
    <xf numFmtId="0" fontId="2" fillId="0" borderId="5" xfId="0" applyFont="1" applyBorder="1" applyAlignment="1">
      <alignment horizontal="center"/>
    </xf>
    <xf numFmtId="0" fontId="2" fillId="0" borderId="5" xfId="0" applyFont="1" applyFill="1" applyBorder="1" applyAlignment="1">
      <alignment horizontal="center" wrapText="1"/>
    </xf>
    <xf numFmtId="1" fontId="2" fillId="0" borderId="5" xfId="0" applyNumberFormat="1" applyFont="1" applyFill="1" applyBorder="1" applyAlignment="1">
      <alignment horizontal="center" wrapText="1"/>
    </xf>
    <xf numFmtId="43" fontId="2" fillId="0" borderId="5" xfId="1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 wrapText="1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6" fillId="0" borderId="0" xfId="0" applyFont="1"/>
    <xf numFmtId="0" fontId="10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" fontId="10" fillId="0" borderId="0" xfId="0" applyNumberFormat="1" applyFont="1"/>
    <xf numFmtId="0" fontId="18" fillId="0" borderId="0" xfId="0" applyFont="1"/>
    <xf numFmtId="0" fontId="19" fillId="0" borderId="0" xfId="0" applyFont="1" applyBorder="1"/>
    <xf numFmtId="0" fontId="18" fillId="0" borderId="0" xfId="0" applyFont="1" applyBorder="1"/>
    <xf numFmtId="0" fontId="10" fillId="0" borderId="0" xfId="0" applyFont="1" applyAlignment="1">
      <alignment wrapText="1"/>
    </xf>
    <xf numFmtId="171" fontId="10" fillId="0" borderId="0" xfId="4" applyNumberFormat="1" applyFont="1" applyAlignment="1">
      <alignment horizontal="center"/>
    </xf>
    <xf numFmtId="44" fontId="10" fillId="0" borderId="0" xfId="4" applyFont="1" applyAlignment="1">
      <alignment horizontal="center" vertical="top"/>
    </xf>
    <xf numFmtId="44" fontId="10" fillId="0" borderId="0" xfId="4" applyFont="1" applyAlignment="1">
      <alignment horizontal="center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0" fillId="0" borderId="0" xfId="0" applyAlignment="1">
      <alignment horizontal="left" vertical="top"/>
    </xf>
    <xf numFmtId="17" fontId="0" fillId="0" borderId="0" xfId="0" applyNumberFormat="1" applyAlignment="1">
      <alignment horizontal="center" vertical="top"/>
    </xf>
    <xf numFmtId="0" fontId="21" fillId="0" borderId="0" xfId="0" applyFont="1" applyAlignment="1">
      <alignment vertical="top"/>
    </xf>
    <xf numFmtId="171" fontId="10" fillId="0" borderId="0" xfId="4" applyNumberFormat="1" applyFont="1" applyAlignment="1">
      <alignment horizontal="center" vertical="top"/>
    </xf>
    <xf numFmtId="1" fontId="21" fillId="0" borderId="0" xfId="0" applyNumberFormat="1" applyFont="1" applyAlignment="1">
      <alignment vertical="top"/>
    </xf>
    <xf numFmtId="0" fontId="10" fillId="0" borderId="0" xfId="0" applyFont="1" applyAlignment="1">
      <alignment horizontal="center" vertical="top"/>
    </xf>
    <xf numFmtId="1" fontId="0" fillId="0" borderId="0" xfId="0" applyNumberFormat="1" applyAlignment="1">
      <alignment horizontal="center" vertical="top"/>
    </xf>
    <xf numFmtId="0" fontId="16" fillId="0" borderId="0" xfId="0" applyFont="1" applyAlignment="1">
      <alignment vertical="top"/>
    </xf>
    <xf numFmtId="174" fontId="23" fillId="0" borderId="0" xfId="6" applyFont="1" applyAlignment="1" applyProtection="1">
      <alignment vertical="top" wrapText="1"/>
    </xf>
    <xf numFmtId="14" fontId="0" fillId="0" borderId="0" xfId="0" applyNumberFormat="1" applyAlignment="1">
      <alignment horizontal="center" vertical="top"/>
    </xf>
    <xf numFmtId="175" fontId="10" fillId="0" borderId="0" xfId="0" applyNumberFormat="1" applyFont="1" applyFill="1" applyAlignment="1">
      <alignment horizontal="right" vertical="top"/>
    </xf>
    <xf numFmtId="173" fontId="10" fillId="0" borderId="0" xfId="5" applyFont="1" applyFill="1" applyBorder="1" applyAlignment="1" applyProtection="1">
      <alignment horizontal="left" vertical="top"/>
    </xf>
    <xf numFmtId="1" fontId="10" fillId="0" borderId="0" xfId="0" applyNumberFormat="1" applyFont="1" applyAlignment="1">
      <alignment vertical="top"/>
    </xf>
    <xf numFmtId="165" fontId="10" fillId="0" borderId="0" xfId="4" applyNumberFormat="1" applyFont="1" applyAlignment="1">
      <alignment horizontal="center" vertical="top"/>
    </xf>
    <xf numFmtId="0" fontId="18" fillId="0" borderId="0" xfId="0" applyFont="1" applyAlignment="1">
      <alignment vertical="top"/>
    </xf>
    <xf numFmtId="0" fontId="10" fillId="0" borderId="0" xfId="0" applyFont="1" applyAlignment="1">
      <alignment horizontal="left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center" vertical="top"/>
    </xf>
    <xf numFmtId="165" fontId="1" fillId="0" borderId="0" xfId="4" applyNumberFormat="1" applyAlignment="1">
      <alignment vertical="top"/>
    </xf>
    <xf numFmtId="0" fontId="0" fillId="0" borderId="0" xfId="0" applyAlignment="1">
      <alignment vertical="top" wrapText="1" shrinkToFit="1"/>
    </xf>
    <xf numFmtId="0" fontId="16" fillId="0" borderId="0" xfId="0" applyFont="1" applyBorder="1"/>
    <xf numFmtId="0" fontId="10" fillId="0" borderId="0" xfId="0" applyFont="1" applyBorder="1" applyAlignment="1">
      <alignment vertical="top" wrapText="1"/>
    </xf>
    <xf numFmtId="0" fontId="10" fillId="0" borderId="0" xfId="0" applyFont="1" applyBorder="1" applyAlignment="1">
      <alignment vertical="top"/>
    </xf>
    <xf numFmtId="14" fontId="0" fillId="0" borderId="0" xfId="0" applyNumberFormat="1" applyBorder="1" applyAlignment="1">
      <alignment horizontal="center" vertical="top"/>
    </xf>
    <xf numFmtId="0" fontId="21" fillId="0" borderId="0" xfId="0" applyFont="1" applyBorder="1" applyAlignment="1">
      <alignment vertical="top"/>
    </xf>
    <xf numFmtId="0" fontId="10" fillId="0" borderId="0" xfId="0" applyFont="1" applyBorder="1" applyAlignment="1">
      <alignment horizontal="left" vertical="top" wrapText="1"/>
    </xf>
    <xf numFmtId="171" fontId="10" fillId="0" borderId="0" xfId="4" applyNumberFormat="1" applyFont="1" applyBorder="1" applyAlignment="1">
      <alignment horizontal="center" vertical="top"/>
    </xf>
    <xf numFmtId="1" fontId="10" fillId="0" borderId="0" xfId="0" applyNumberFormat="1" applyFont="1" applyBorder="1" applyAlignment="1">
      <alignment vertical="top"/>
    </xf>
    <xf numFmtId="0" fontId="10" fillId="0" borderId="0" xfId="0" applyFont="1" applyBorder="1" applyAlignment="1">
      <alignment horizontal="center" vertical="top"/>
    </xf>
    <xf numFmtId="165" fontId="10" fillId="0" borderId="0" xfId="4" applyNumberFormat="1" applyFont="1" applyBorder="1" applyAlignment="1">
      <alignment horizontal="center" vertical="top"/>
    </xf>
    <xf numFmtId="44" fontId="10" fillId="0" borderId="0" xfId="4" applyFont="1" applyBorder="1" applyAlignment="1">
      <alignment horizontal="center" vertical="top"/>
    </xf>
    <xf numFmtId="0" fontId="16" fillId="0" borderId="3" xfId="0" applyFont="1" applyBorder="1"/>
    <xf numFmtId="0" fontId="10" fillId="0" borderId="3" xfId="0" applyFont="1" applyBorder="1" applyAlignment="1">
      <alignment vertical="top" wrapText="1"/>
    </xf>
    <xf numFmtId="0" fontId="10" fillId="0" borderId="3" xfId="0" applyFont="1" applyBorder="1" applyAlignment="1">
      <alignment vertical="top"/>
    </xf>
    <xf numFmtId="14" fontId="0" fillId="0" borderId="3" xfId="0" applyNumberFormat="1" applyBorder="1" applyAlignment="1">
      <alignment horizontal="center" vertical="top"/>
    </xf>
    <xf numFmtId="0" fontId="21" fillId="0" borderId="3" xfId="0" applyFont="1" applyBorder="1" applyAlignment="1">
      <alignment vertical="top"/>
    </xf>
    <xf numFmtId="0" fontId="10" fillId="0" borderId="3" xfId="0" applyFont="1" applyBorder="1" applyAlignment="1">
      <alignment horizontal="left" vertical="top" wrapText="1"/>
    </xf>
    <xf numFmtId="171" fontId="10" fillId="0" borderId="3" xfId="4" applyNumberFormat="1" applyFont="1" applyBorder="1" applyAlignment="1">
      <alignment horizontal="center" vertical="top"/>
    </xf>
    <xf numFmtId="1" fontId="10" fillId="0" borderId="3" xfId="0" applyNumberFormat="1" applyFont="1" applyBorder="1" applyAlignment="1">
      <alignment vertical="top"/>
    </xf>
    <xf numFmtId="0" fontId="10" fillId="0" borderId="3" xfId="0" applyFont="1" applyBorder="1" applyAlignment="1">
      <alignment horizontal="center" vertical="top"/>
    </xf>
    <xf numFmtId="165" fontId="10" fillId="0" borderId="3" xfId="4" applyNumberFormat="1" applyFont="1" applyBorder="1" applyAlignment="1">
      <alignment horizontal="center" vertical="top"/>
    </xf>
    <xf numFmtId="44" fontId="10" fillId="0" borderId="3" xfId="4" applyFont="1" applyBorder="1" applyAlignment="1">
      <alignment horizontal="center" vertical="top"/>
    </xf>
    <xf numFmtId="0" fontId="16" fillId="0" borderId="0" xfId="0" applyNumberFormat="1" applyFont="1"/>
    <xf numFmtId="44" fontId="2" fillId="0" borderId="0" xfId="4" applyFont="1" applyBorder="1" applyAlignment="1">
      <alignment horizontal="center" vertical="top"/>
    </xf>
    <xf numFmtId="44" fontId="18" fillId="0" borderId="0" xfId="0" applyNumberFormat="1" applyFont="1" applyBorder="1"/>
    <xf numFmtId="174" fontId="24" fillId="0" borderId="0" xfId="6" applyFont="1" applyAlignment="1" applyProtection="1"/>
    <xf numFmtId="170" fontId="25" fillId="0" borderId="0" xfId="11" applyFont="1" applyFill="1" applyBorder="1" applyAlignment="1" applyProtection="1">
      <alignment horizontal="center"/>
    </xf>
    <xf numFmtId="170" fontId="26" fillId="0" borderId="0" xfId="0" applyNumberFormat="1" applyFont="1" applyFill="1" applyAlignment="1">
      <alignment horizontal="right"/>
    </xf>
    <xf numFmtId="176" fontId="27" fillId="0" borderId="0" xfId="2" applyFont="1" applyFill="1" applyBorder="1" applyAlignment="1" applyProtection="1">
      <alignment horizontal="left"/>
    </xf>
    <xf numFmtId="177" fontId="16" fillId="0" borderId="0" xfId="0" applyNumberFormat="1" applyFont="1" applyBorder="1"/>
    <xf numFmtId="178" fontId="2" fillId="0" borderId="0" xfId="3" applyFont="1" applyFill="1" applyAlignment="1" applyProtection="1">
      <alignment horizontal="right"/>
      <protection locked="0"/>
    </xf>
    <xf numFmtId="178" fontId="10" fillId="0" borderId="0" xfId="3" applyFont="1" applyFill="1" applyAlignment="1" applyProtection="1">
      <alignment horizontal="right"/>
      <protection locked="0"/>
    </xf>
    <xf numFmtId="0" fontId="27" fillId="0" borderId="0" xfId="0" applyFont="1" applyAlignment="1">
      <alignment horizontal="center" vertical="top"/>
    </xf>
    <xf numFmtId="165" fontId="27" fillId="0" borderId="0" xfId="4" applyNumberFormat="1" applyFont="1" applyAlignment="1">
      <alignment horizontal="center" vertical="top"/>
    </xf>
    <xf numFmtId="44" fontId="27" fillId="0" borderId="0" xfId="4" applyFont="1" applyAlignment="1">
      <alignment horizontal="center" vertical="top"/>
    </xf>
    <xf numFmtId="44" fontId="12" fillId="0" borderId="0" xfId="0" applyNumberFormat="1" applyFont="1"/>
    <xf numFmtId="173" fontId="2" fillId="0" borderId="0" xfId="5" applyFont="1" applyFill="1" applyBorder="1" applyAlignment="1" applyProtection="1">
      <alignment horizontal="right"/>
    </xf>
    <xf numFmtId="173" fontId="10" fillId="0" borderId="0" xfId="5" applyFont="1" applyFill="1" applyBorder="1" applyAlignment="1" applyProtection="1">
      <alignment horizontal="right"/>
    </xf>
    <xf numFmtId="0" fontId="28" fillId="0" borderId="0" xfId="0" applyFont="1"/>
    <xf numFmtId="0" fontId="29" fillId="0" borderId="0" xfId="0" applyFont="1"/>
    <xf numFmtId="177" fontId="16" fillId="0" borderId="0" xfId="0" applyNumberFormat="1" applyFont="1"/>
    <xf numFmtId="0" fontId="0" fillId="0" borderId="0" xfId="0" applyAlignment="1">
      <alignment vertical="top" wrapText="1"/>
    </xf>
    <xf numFmtId="176" fontId="10" fillId="0" borderId="0" xfId="2" applyFont="1" applyFill="1" applyBorder="1" applyAlignment="1" applyProtection="1">
      <alignment horizontal="left"/>
    </xf>
    <xf numFmtId="176" fontId="28" fillId="0" borderId="0" xfId="2" applyFont="1" applyFill="1" applyBorder="1" applyAlignment="1" applyProtection="1">
      <alignment horizontal="left"/>
    </xf>
    <xf numFmtId="173" fontId="30" fillId="0" borderId="0" xfId="5" applyFont="1" applyFill="1" applyBorder="1" applyAlignment="1" applyProtection="1">
      <alignment horizontal="right"/>
    </xf>
    <xf numFmtId="177" fontId="31" fillId="0" borderId="0" xfId="0" applyNumberFormat="1" applyFont="1"/>
    <xf numFmtId="176" fontId="18" fillId="0" borderId="0" xfId="2" applyFont="1" applyAlignment="1" applyProtection="1"/>
    <xf numFmtId="176" fontId="18" fillId="0" borderId="0" xfId="2" quotePrefix="1" applyFont="1" applyAlignment="1" applyProtection="1"/>
    <xf numFmtId="176" fontId="18" fillId="0" borderId="0" xfId="2" applyFont="1" applyBorder="1" applyAlignment="1" applyProtection="1"/>
    <xf numFmtId="179" fontId="32" fillId="0" borderId="0" xfId="2" applyNumberFormat="1" applyFont="1" applyFill="1" applyBorder="1" applyAlignment="1" applyProtection="1">
      <alignment horizontal="right"/>
    </xf>
    <xf numFmtId="176" fontId="18" fillId="0" borderId="0" xfId="2" applyFont="1" applyFill="1" applyBorder="1" applyAlignment="1" applyProtection="1">
      <alignment horizontal="right"/>
    </xf>
    <xf numFmtId="179" fontId="18" fillId="0" borderId="0" xfId="2" applyNumberFormat="1" applyFont="1" applyFill="1" applyBorder="1" applyAlignment="1" applyProtection="1">
      <alignment horizontal="right"/>
    </xf>
    <xf numFmtId="176" fontId="18" fillId="0" borderId="0" xfId="2" applyFont="1" applyFill="1" applyBorder="1" applyAlignment="1" applyProtection="1">
      <alignment horizontal="left"/>
    </xf>
    <xf numFmtId="1" fontId="18" fillId="0" borderId="0" xfId="2" applyNumberFormat="1" applyFont="1" applyFill="1" applyBorder="1" applyAlignment="1" applyProtection="1">
      <alignment horizontal="left"/>
    </xf>
    <xf numFmtId="179" fontId="28" fillId="0" borderId="0" xfId="2" applyNumberFormat="1" applyFont="1" applyFill="1" applyAlignment="1" applyProtection="1">
      <alignment horizontal="right"/>
    </xf>
    <xf numFmtId="0" fontId="31" fillId="0" borderId="0" xfId="0" applyFont="1" applyAlignment="1">
      <alignment horizontal="left"/>
    </xf>
    <xf numFmtId="170" fontId="32" fillId="0" borderId="0" xfId="10" applyNumberFormat="1" applyFont="1" applyFill="1" applyBorder="1" applyAlignment="1" applyProtection="1">
      <alignment horizontal="right"/>
    </xf>
    <xf numFmtId="170" fontId="18" fillId="0" borderId="0" xfId="10" applyNumberFormat="1" applyFont="1" applyFill="1" applyBorder="1" applyAlignment="1" applyProtection="1">
      <alignment horizontal="right"/>
    </xf>
    <xf numFmtId="175" fontId="30" fillId="0" borderId="0" xfId="0" applyNumberFormat="1" applyFont="1" applyBorder="1" applyAlignment="1">
      <alignment horizontal="right"/>
    </xf>
    <xf numFmtId="170" fontId="15" fillId="0" borderId="0" xfId="10" applyNumberFormat="1" applyFont="1" applyFill="1" applyBorder="1" applyAlignment="1" applyProtection="1">
      <alignment horizontal="right"/>
    </xf>
    <xf numFmtId="170" fontId="14" fillId="0" borderId="0" xfId="10" applyNumberFormat="1" applyFont="1" applyFill="1" applyBorder="1" applyAlignment="1" applyProtection="1">
      <alignment horizontal="right"/>
    </xf>
    <xf numFmtId="176" fontId="28" fillId="0" borderId="0" xfId="2" applyFont="1" applyFill="1" applyAlignment="1" applyProtection="1">
      <alignment horizontal="left"/>
    </xf>
    <xf numFmtId="179" fontId="30" fillId="0" borderId="0" xfId="2" applyNumberFormat="1" applyFont="1" applyFill="1" applyBorder="1" applyAlignment="1" applyProtection="1">
      <alignment horizontal="right"/>
    </xf>
    <xf numFmtId="0" fontId="28" fillId="0" borderId="0" xfId="0" applyFont="1" applyBorder="1"/>
    <xf numFmtId="180" fontId="33" fillId="0" borderId="0" xfId="8" quotePrefix="1" applyFont="1" applyAlignment="1" applyProtection="1">
      <alignment horizontal="right"/>
    </xf>
    <xf numFmtId="180" fontId="18" fillId="0" borderId="0" xfId="8" applyFont="1" applyBorder="1" applyAlignment="1" applyProtection="1"/>
    <xf numFmtId="181" fontId="18" fillId="0" borderId="0" xfId="7" applyFont="1" applyFill="1" applyBorder="1" applyProtection="1">
      <alignment horizontal="right"/>
    </xf>
    <xf numFmtId="1" fontId="18" fillId="0" borderId="0" xfId="7" applyNumberFormat="1" applyFont="1" applyFill="1" applyBorder="1" applyProtection="1">
      <alignment horizontal="right"/>
    </xf>
    <xf numFmtId="176" fontId="19" fillId="0" borderId="0" xfId="2" applyFont="1" applyAlignment="1" applyProtection="1"/>
    <xf numFmtId="176" fontId="19" fillId="0" borderId="3" xfId="2" applyFont="1" applyBorder="1" applyAlignment="1" applyProtection="1"/>
    <xf numFmtId="176" fontId="18" fillId="0" borderId="3" xfId="2" applyFont="1" applyBorder="1" applyAlignment="1" applyProtection="1"/>
    <xf numFmtId="180" fontId="18" fillId="0" borderId="3" xfId="8" applyFont="1" applyBorder="1" applyAlignment="1" applyProtection="1"/>
    <xf numFmtId="170" fontId="15" fillId="0" borderId="3" xfId="10" applyNumberFormat="1" applyFont="1" applyFill="1" applyBorder="1" applyAlignment="1" applyProtection="1">
      <alignment horizontal="right"/>
    </xf>
    <xf numFmtId="181" fontId="18" fillId="0" borderId="3" xfId="7" applyFont="1" applyFill="1" applyBorder="1" applyProtection="1">
      <alignment horizontal="right"/>
    </xf>
    <xf numFmtId="170" fontId="14" fillId="0" borderId="3" xfId="10" applyNumberFormat="1" applyFont="1" applyFill="1" applyBorder="1" applyAlignment="1" applyProtection="1">
      <alignment horizontal="right"/>
    </xf>
    <xf numFmtId="1" fontId="18" fillId="0" borderId="3" xfId="7" applyNumberFormat="1" applyFont="1" applyFill="1" applyBorder="1" applyProtection="1">
      <alignment horizontal="right"/>
    </xf>
    <xf numFmtId="180" fontId="34" fillId="0" borderId="0" xfId="8" applyFont="1" applyBorder="1" applyAlignment="1" applyProtection="1">
      <alignment horizontal="left"/>
    </xf>
    <xf numFmtId="7" fontId="18" fillId="0" borderId="0" xfId="7" applyNumberFormat="1" applyFont="1" applyFill="1" applyBorder="1" applyProtection="1">
      <alignment horizontal="right"/>
    </xf>
    <xf numFmtId="170" fontId="15" fillId="0" borderId="0" xfId="2" applyNumberFormat="1" applyFont="1" applyFill="1" applyBorder="1" applyAlignment="1" applyProtection="1">
      <alignment horizontal="right"/>
    </xf>
    <xf numFmtId="180" fontId="35" fillId="0" borderId="0" xfId="8" quotePrefix="1" applyFont="1" applyBorder="1" applyAlignment="1" applyProtection="1">
      <alignment horizontal="left"/>
    </xf>
    <xf numFmtId="0" fontId="34" fillId="0" borderId="0" xfId="9" applyFont="1"/>
    <xf numFmtId="1" fontId="34" fillId="0" borderId="0" xfId="9" applyNumberFormat="1" applyFont="1"/>
    <xf numFmtId="170" fontId="15" fillId="0" borderId="3" xfId="2" applyNumberFormat="1" applyFont="1" applyFill="1" applyBorder="1" applyAlignment="1" applyProtection="1">
      <alignment horizontal="right"/>
    </xf>
    <xf numFmtId="7" fontId="19" fillId="0" borderId="0" xfId="7" applyNumberFormat="1" applyFont="1" applyFill="1" applyBorder="1" applyProtection="1">
      <alignment horizontal="right"/>
    </xf>
    <xf numFmtId="0" fontId="10" fillId="0" borderId="0" xfId="9" applyFont="1"/>
    <xf numFmtId="0" fontId="10" fillId="0" borderId="0" xfId="9" applyFont="1" applyAlignment="1" applyProtection="1">
      <alignment horizontal="left"/>
    </xf>
    <xf numFmtId="1" fontId="10" fillId="0" borderId="0" xfId="9" applyNumberFormat="1" applyFont="1"/>
    <xf numFmtId="14" fontId="34" fillId="0" borderId="0" xfId="9" applyNumberFormat="1" applyFont="1"/>
    <xf numFmtId="0" fontId="31" fillId="0" borderId="0" xfId="0" applyFont="1"/>
    <xf numFmtId="177" fontId="36" fillId="0" borderId="6" xfId="0" applyNumberFormat="1" applyFont="1" applyBorder="1"/>
    <xf numFmtId="0" fontId="36" fillId="0" borderId="0" xfId="0" applyFont="1"/>
    <xf numFmtId="177" fontId="36" fillId="0" borderId="0" xfId="0" applyNumberFormat="1" applyFont="1"/>
    <xf numFmtId="177" fontId="36" fillId="0" borderId="7" xfId="0" applyNumberFormat="1" applyFont="1" applyBorder="1"/>
    <xf numFmtId="177" fontId="12" fillId="0" borderId="0" xfId="0" applyNumberFormat="1" applyFont="1"/>
    <xf numFmtId="0" fontId="11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171" fontId="10" fillId="0" borderId="0" xfId="4" applyNumberFormat="1" applyFont="1" applyBorder="1" applyAlignment="1">
      <alignment horizontal="left" vertical="top"/>
    </xf>
    <xf numFmtId="0" fontId="0" fillId="0" borderId="0" xfId="0" applyBorder="1" applyAlignment="1">
      <alignment horizontal="left" vertical="top"/>
    </xf>
  </cellXfs>
  <cellStyles count="12">
    <cellStyle name="Comma" xfId="1" builtinId="3"/>
    <cellStyle name="Comma [1]" xfId="2"/>
    <cellStyle name="Comma [3]" xfId="3"/>
    <cellStyle name="Currency" xfId="4" builtinId="4"/>
    <cellStyle name="Currency [1]" xfId="5"/>
    <cellStyle name="Currency [3]" xfId="6"/>
    <cellStyle name="Multiple" xfId="7"/>
    <cellStyle name="Multiple [1]" xfId="8"/>
    <cellStyle name="Normal" xfId="0" builtinId="0"/>
    <cellStyle name="Normal_Sheet1" xfId="9"/>
    <cellStyle name="Percent" xfId="10" builtinId="5"/>
    <cellStyle name="Percent [1]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47625</xdr:colOff>
          <xdr:row>48</xdr:row>
          <xdr:rowOff>114300</xdr:rowOff>
        </xdr:from>
        <xdr:to>
          <xdr:col>13</xdr:col>
          <xdr:colOff>676275</xdr:colOff>
          <xdr:row>52</xdr:row>
          <xdr:rowOff>66675</xdr:rowOff>
        </xdr:to>
        <xdr:sp macro="" textlink="">
          <xdr:nvSpPr>
            <xdr:cNvPr id="1025" name="Picture 23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E5C9E631-579C-47BE-CC3F-300D19D0AC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M27"/>
  <sheetViews>
    <sheetView tabSelected="1" zoomScaleNormal="75" workbookViewId="0">
      <selection activeCell="E7" sqref="E7"/>
    </sheetView>
  </sheetViews>
  <sheetFormatPr defaultRowHeight="12.75"/>
  <cols>
    <col min="3" max="3" width="20.85546875" customWidth="1"/>
    <col min="4" max="4" width="14.28515625" customWidth="1"/>
    <col min="5" max="5" width="19.28515625" customWidth="1"/>
    <col min="6" max="6" width="15.7109375" customWidth="1"/>
    <col min="7" max="7" width="12.85546875" customWidth="1"/>
    <col min="8" max="8" width="16.85546875" customWidth="1"/>
    <col min="9" max="9" width="11.7109375" customWidth="1"/>
    <col min="10" max="10" width="13.7109375" customWidth="1"/>
    <col min="11" max="11" width="13.85546875" customWidth="1"/>
    <col min="12" max="12" width="14.85546875" customWidth="1"/>
  </cols>
  <sheetData>
    <row r="2" spans="2:12" ht="15.75">
      <c r="C2" s="170" t="s">
        <v>19</v>
      </c>
      <c r="D2" s="170"/>
      <c r="E2" s="170"/>
      <c r="F2" s="170"/>
      <c r="G2" s="170"/>
      <c r="H2" s="170"/>
      <c r="I2" s="170"/>
      <c r="J2" s="170"/>
      <c r="K2" s="170"/>
      <c r="L2" s="170"/>
    </row>
    <row r="3" spans="2:12">
      <c r="K3" s="11"/>
      <c r="L3" s="11"/>
    </row>
    <row r="4" spans="2:12">
      <c r="K4" s="20" t="s">
        <v>38</v>
      </c>
      <c r="L4" s="20" t="s">
        <v>37</v>
      </c>
    </row>
    <row r="5" spans="2:12">
      <c r="C5" s="8" t="s">
        <v>0</v>
      </c>
      <c r="D5" s="8" t="s">
        <v>4</v>
      </c>
      <c r="E5" s="8" t="s">
        <v>20</v>
      </c>
      <c r="F5" s="8" t="s">
        <v>31</v>
      </c>
      <c r="G5" s="8" t="s">
        <v>12</v>
      </c>
      <c r="H5" s="8" t="s">
        <v>13</v>
      </c>
      <c r="I5" s="8" t="s">
        <v>1</v>
      </c>
      <c r="J5" s="8" t="s">
        <v>40</v>
      </c>
      <c r="K5" s="8" t="s">
        <v>39</v>
      </c>
      <c r="L5" s="8" t="s">
        <v>39</v>
      </c>
    </row>
    <row r="6" spans="2:12">
      <c r="C6" s="12"/>
      <c r="D6" s="12"/>
      <c r="E6" s="12"/>
      <c r="F6" s="12"/>
      <c r="G6" s="12"/>
      <c r="H6" s="12"/>
      <c r="I6" s="12"/>
      <c r="J6" s="12"/>
      <c r="K6" s="12"/>
      <c r="L6" s="12"/>
    </row>
    <row r="7" spans="2:12">
      <c r="B7" s="14">
        <v>1</v>
      </c>
      <c r="C7" t="s">
        <v>3</v>
      </c>
      <c r="D7" t="s">
        <v>18</v>
      </c>
      <c r="E7" t="s">
        <v>23</v>
      </c>
      <c r="F7" t="s">
        <v>36</v>
      </c>
      <c r="G7" s="1">
        <v>36364</v>
      </c>
      <c r="H7" s="1">
        <v>36678</v>
      </c>
      <c r="I7">
        <v>155</v>
      </c>
      <c r="J7" s="23">
        <v>50</v>
      </c>
      <c r="K7" s="24">
        <f>J7*1000/I7</f>
        <v>322.58064516129031</v>
      </c>
      <c r="L7" s="23">
        <v>322</v>
      </c>
    </row>
    <row r="8" spans="2:12">
      <c r="B8" s="14">
        <f>B7+1</f>
        <v>2</v>
      </c>
      <c r="C8" t="s">
        <v>15</v>
      </c>
      <c r="D8" t="s">
        <v>17</v>
      </c>
      <c r="E8" t="s">
        <v>23</v>
      </c>
      <c r="F8" s="13" t="s">
        <v>36</v>
      </c>
      <c r="G8" s="1">
        <v>36475</v>
      </c>
      <c r="H8" s="1">
        <v>37043</v>
      </c>
      <c r="I8">
        <v>936</v>
      </c>
      <c r="J8" s="16">
        <v>410</v>
      </c>
      <c r="K8" s="18">
        <f t="shared" ref="K8:K24" si="0">J8*1000/I8</f>
        <v>438.03418803418805</v>
      </c>
      <c r="L8" s="18">
        <v>354.84</v>
      </c>
    </row>
    <row r="9" spans="2:12">
      <c r="B9" s="14"/>
      <c r="F9" s="13"/>
      <c r="G9" s="1"/>
      <c r="H9" s="1"/>
      <c r="J9" s="16"/>
      <c r="K9" s="18"/>
      <c r="L9" s="18"/>
    </row>
    <row r="10" spans="2:12">
      <c r="B10" s="14">
        <f>B8+1</f>
        <v>3</v>
      </c>
      <c r="C10" t="s">
        <v>8</v>
      </c>
      <c r="D10" t="s">
        <v>9</v>
      </c>
      <c r="E10" t="s">
        <v>23</v>
      </c>
      <c r="F10" t="s">
        <v>33</v>
      </c>
      <c r="G10" s="1">
        <v>36580</v>
      </c>
      <c r="H10" s="1">
        <v>37043</v>
      </c>
      <c r="I10">
        <v>300</v>
      </c>
      <c r="J10" s="16">
        <v>140</v>
      </c>
      <c r="K10" s="18">
        <f t="shared" si="0"/>
        <v>466.66666666666669</v>
      </c>
      <c r="L10" s="18">
        <v>466.67</v>
      </c>
    </row>
    <row r="11" spans="2:12">
      <c r="B11" s="14"/>
      <c r="G11" s="1"/>
      <c r="H11" s="1"/>
      <c r="J11" s="16"/>
      <c r="K11" s="18"/>
      <c r="L11" s="18"/>
    </row>
    <row r="12" spans="2:12">
      <c r="B12" s="14">
        <f>B10+1</f>
        <v>4</v>
      </c>
      <c r="C12" t="s">
        <v>14</v>
      </c>
      <c r="D12" t="s">
        <v>5</v>
      </c>
      <c r="E12" t="s">
        <v>22</v>
      </c>
      <c r="F12" t="s">
        <v>32</v>
      </c>
      <c r="G12" s="1">
        <v>36500</v>
      </c>
      <c r="H12" s="1">
        <v>37043</v>
      </c>
      <c r="I12">
        <v>45</v>
      </c>
      <c r="J12" s="16">
        <v>25</v>
      </c>
      <c r="K12" s="18">
        <f t="shared" si="0"/>
        <v>555.55555555555554</v>
      </c>
      <c r="L12" s="18">
        <v>555.55999999999995</v>
      </c>
    </row>
    <row r="13" spans="2:12">
      <c r="B13" s="14">
        <f>B12+1</f>
        <v>5</v>
      </c>
      <c r="C13" t="s">
        <v>27</v>
      </c>
      <c r="D13" s="9" t="s">
        <v>30</v>
      </c>
      <c r="E13" s="9" t="s">
        <v>16</v>
      </c>
      <c r="F13" t="s">
        <v>32</v>
      </c>
      <c r="G13" s="2" t="s">
        <v>16</v>
      </c>
      <c r="H13" s="2" t="s">
        <v>16</v>
      </c>
      <c r="I13">
        <v>170</v>
      </c>
      <c r="J13" s="17">
        <v>94</v>
      </c>
      <c r="K13" s="18">
        <f t="shared" si="0"/>
        <v>552.94117647058829</v>
      </c>
      <c r="L13" s="19" t="s">
        <v>16</v>
      </c>
    </row>
    <row r="14" spans="2:12">
      <c r="B14" s="14">
        <f>B13+1</f>
        <v>6</v>
      </c>
      <c r="C14" t="s">
        <v>28</v>
      </c>
      <c r="D14" t="s">
        <v>29</v>
      </c>
      <c r="E14" t="s">
        <v>23</v>
      </c>
      <c r="F14" t="s">
        <v>32</v>
      </c>
      <c r="G14" s="2" t="s">
        <v>16</v>
      </c>
      <c r="H14" s="1">
        <v>37043</v>
      </c>
      <c r="I14">
        <v>178</v>
      </c>
      <c r="J14" s="18">
        <v>93.2</v>
      </c>
      <c r="K14" s="18">
        <f t="shared" si="0"/>
        <v>523.59550561797755</v>
      </c>
      <c r="L14" s="19" t="s">
        <v>16</v>
      </c>
    </row>
    <row r="15" spans="2:12">
      <c r="B15" s="14">
        <f>B14+1</f>
        <v>7</v>
      </c>
      <c r="C15" t="s">
        <v>42</v>
      </c>
      <c r="D15" t="s">
        <v>43</v>
      </c>
      <c r="E15" t="s">
        <v>23</v>
      </c>
      <c r="F15" t="s">
        <v>44</v>
      </c>
      <c r="G15" s="1">
        <v>36656</v>
      </c>
      <c r="H15" s="1">
        <v>37408</v>
      </c>
      <c r="I15">
        <v>550</v>
      </c>
      <c r="J15" s="17">
        <v>250</v>
      </c>
      <c r="K15" s="18">
        <f>J15*1000/I15</f>
        <v>454.54545454545456</v>
      </c>
      <c r="L15" s="19" t="s">
        <v>16</v>
      </c>
    </row>
    <row r="16" spans="2:12">
      <c r="B16" s="14"/>
      <c r="D16" s="9"/>
      <c r="E16" s="9"/>
      <c r="G16" s="2"/>
      <c r="H16" s="2"/>
      <c r="J16" s="17"/>
      <c r="K16" s="18"/>
      <c r="L16" s="19"/>
    </row>
    <row r="17" spans="2:13">
      <c r="B17" s="14">
        <f>B15+1</f>
        <v>8</v>
      </c>
      <c r="C17" t="s">
        <v>7</v>
      </c>
      <c r="D17" t="s">
        <v>6</v>
      </c>
      <c r="E17" t="s">
        <v>23</v>
      </c>
      <c r="F17" t="s">
        <v>35</v>
      </c>
      <c r="G17" s="1">
        <v>36768</v>
      </c>
      <c r="H17" s="1">
        <v>36312</v>
      </c>
      <c r="I17">
        <v>250</v>
      </c>
      <c r="J17" s="17">
        <v>75</v>
      </c>
      <c r="K17" s="18">
        <f t="shared" si="0"/>
        <v>300</v>
      </c>
      <c r="L17" s="19" t="s">
        <v>16</v>
      </c>
    </row>
    <row r="18" spans="2:13">
      <c r="B18" s="14">
        <f>B17+1</f>
        <v>9</v>
      </c>
      <c r="C18" t="s">
        <v>7</v>
      </c>
      <c r="D18" t="s">
        <v>6</v>
      </c>
      <c r="E18" t="s">
        <v>23</v>
      </c>
      <c r="F18" s="10" t="s">
        <v>34</v>
      </c>
      <c r="G18" s="1">
        <v>36556</v>
      </c>
      <c r="H18" s="1">
        <v>36678</v>
      </c>
      <c r="I18">
        <v>225</v>
      </c>
      <c r="J18" s="16">
        <v>80</v>
      </c>
      <c r="K18" s="18">
        <f t="shared" si="0"/>
        <v>355.55555555555554</v>
      </c>
      <c r="L18" s="18">
        <v>444.44</v>
      </c>
    </row>
    <row r="19" spans="2:13">
      <c r="B19" s="14">
        <f>B18+1</f>
        <v>10</v>
      </c>
      <c r="C19" t="s">
        <v>7</v>
      </c>
      <c r="D19" t="s">
        <v>6</v>
      </c>
      <c r="E19" t="s">
        <v>23</v>
      </c>
      <c r="F19" t="s">
        <v>35</v>
      </c>
      <c r="G19" s="1">
        <v>36535</v>
      </c>
      <c r="H19" s="1">
        <v>37226</v>
      </c>
      <c r="I19">
        <v>160</v>
      </c>
      <c r="J19" s="16">
        <v>60</v>
      </c>
      <c r="K19" s="18">
        <f t="shared" si="0"/>
        <v>375</v>
      </c>
      <c r="L19" s="18">
        <v>390.63</v>
      </c>
    </row>
    <row r="20" spans="2:13">
      <c r="G20" s="1"/>
      <c r="H20" s="1"/>
      <c r="J20" s="16"/>
      <c r="K20" s="18"/>
      <c r="L20" s="18"/>
    </row>
    <row r="21" spans="2:13">
      <c r="B21" s="14">
        <f>B19+1</f>
        <v>11</v>
      </c>
      <c r="C21" t="s">
        <v>2</v>
      </c>
      <c r="D21" t="s">
        <v>5</v>
      </c>
      <c r="E21" t="s">
        <v>23</v>
      </c>
      <c r="F21" t="s">
        <v>16</v>
      </c>
      <c r="G21" s="1">
        <v>36670</v>
      </c>
      <c r="H21" s="1">
        <v>37043</v>
      </c>
      <c r="I21">
        <v>700</v>
      </c>
      <c r="J21" s="16">
        <v>250</v>
      </c>
      <c r="K21" s="18">
        <f t="shared" si="0"/>
        <v>357.14285714285717</v>
      </c>
      <c r="L21" s="18">
        <v>357.14</v>
      </c>
    </row>
    <row r="22" spans="2:13">
      <c r="B22" s="14">
        <f>B21+1</f>
        <v>12</v>
      </c>
      <c r="C22" t="s">
        <v>2</v>
      </c>
      <c r="D22" t="s">
        <v>5</v>
      </c>
      <c r="E22" t="s">
        <v>23</v>
      </c>
      <c r="F22" s="13" t="s">
        <v>16</v>
      </c>
      <c r="G22" s="1">
        <v>36586</v>
      </c>
      <c r="H22" s="3" t="s">
        <v>16</v>
      </c>
      <c r="I22">
        <v>300</v>
      </c>
      <c r="J22" s="16">
        <v>100</v>
      </c>
      <c r="K22" s="18">
        <f t="shared" si="0"/>
        <v>333.33333333333331</v>
      </c>
      <c r="L22" s="18">
        <v>333.33</v>
      </c>
    </row>
    <row r="23" spans="2:13">
      <c r="B23" s="14">
        <f>B22+1</f>
        <v>13</v>
      </c>
      <c r="C23" t="s">
        <v>10</v>
      </c>
      <c r="D23" t="s">
        <v>5</v>
      </c>
      <c r="E23" t="s">
        <v>21</v>
      </c>
      <c r="F23" t="s">
        <v>16</v>
      </c>
      <c r="G23" s="1">
        <v>36586</v>
      </c>
      <c r="H23" s="2" t="s">
        <v>16</v>
      </c>
      <c r="I23">
        <v>800</v>
      </c>
      <c r="J23" s="16">
        <v>380</v>
      </c>
      <c r="K23" s="18">
        <f t="shared" si="0"/>
        <v>475</v>
      </c>
      <c r="L23" s="18">
        <v>475</v>
      </c>
    </row>
    <row r="24" spans="2:13">
      <c r="B24" s="14">
        <f>B23+1</f>
        <v>14</v>
      </c>
      <c r="C24" t="s">
        <v>24</v>
      </c>
      <c r="D24" t="s">
        <v>25</v>
      </c>
      <c r="E24" t="s">
        <v>26</v>
      </c>
      <c r="F24" t="s">
        <v>16</v>
      </c>
      <c r="G24" s="1">
        <v>36672</v>
      </c>
      <c r="H24" s="1">
        <v>37408</v>
      </c>
      <c r="I24">
        <v>900</v>
      </c>
      <c r="J24" s="17">
        <v>425</v>
      </c>
      <c r="K24" s="18">
        <f t="shared" si="0"/>
        <v>472.22222222222223</v>
      </c>
      <c r="L24" s="19" t="s">
        <v>16</v>
      </c>
    </row>
    <row r="25" spans="2:13">
      <c r="B25" s="14"/>
      <c r="G25" s="1"/>
      <c r="H25" s="1"/>
      <c r="J25" s="17"/>
      <c r="K25" s="18"/>
      <c r="L25" s="19"/>
    </row>
    <row r="26" spans="2:13" ht="12" customHeight="1">
      <c r="C26" s="4" t="s">
        <v>11</v>
      </c>
      <c r="D26" s="5"/>
      <c r="E26" s="5"/>
      <c r="F26" s="5"/>
      <c r="G26" s="5"/>
      <c r="H26" s="6"/>
      <c r="I26" s="7"/>
      <c r="J26" s="21"/>
      <c r="K26" s="21">
        <f>AVERAGE(K7:K25)</f>
        <v>427.29808287897782</v>
      </c>
      <c r="L26" s="22">
        <f>AVERAGE(L7:L24)</f>
        <v>411.06777777777774</v>
      </c>
      <c r="M26" s="15"/>
    </row>
    <row r="27" spans="2:13">
      <c r="C27" s="4" t="s">
        <v>41</v>
      </c>
      <c r="D27" s="5"/>
      <c r="E27" s="5"/>
      <c r="F27" s="5"/>
      <c r="G27" s="5"/>
      <c r="H27" s="6"/>
      <c r="I27" s="7"/>
      <c r="J27" s="21"/>
      <c r="K27" s="25">
        <f>AVERAGE(K7+K8+K10+K17+K18+K19+K21+K22+K23+K24+K15)/11</f>
        <v>395.46190206014256</v>
      </c>
      <c r="L27" s="22">
        <f>AVERAGE(L7+L8+L10+L18+L19+L21+L22+L23)/8</f>
        <v>393.00624999999997</v>
      </c>
    </row>
  </sheetData>
  <mergeCells count="1">
    <mergeCell ref="C2:L2"/>
  </mergeCells>
  <pageMargins left="0.75" right="0.75" top="1" bottom="1" header="0.5" footer="0.5"/>
  <pageSetup scale="71" orientation="landscape" verticalDpi="0" r:id="rId1"/>
  <headerFooter alignWithMargins="0">
    <oddFooter>&amp;L&amp;"Arial,Bold"ENA Confidential&amp;C&amp;D&amp;RPage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81"/>
  <sheetViews>
    <sheetView topLeftCell="A3" zoomScale="75" zoomScaleNormal="75" workbookViewId="0">
      <selection activeCell="N40" sqref="N40"/>
    </sheetView>
  </sheetViews>
  <sheetFormatPr defaultRowHeight="12.75" outlineLevelCol="1"/>
  <cols>
    <col min="1" max="1" width="3.42578125" style="26" customWidth="1"/>
    <col min="2" max="2" width="20.85546875" style="26" customWidth="1"/>
    <col min="3" max="3" width="2.28515625" style="26" customWidth="1"/>
    <col min="4" max="4" width="16" style="26" customWidth="1"/>
    <col min="5" max="5" width="2.28515625" style="26" customWidth="1"/>
    <col min="6" max="6" width="16.28515625" style="26" customWidth="1"/>
    <col min="7" max="7" width="2.28515625" style="26" customWidth="1"/>
    <col min="8" max="8" width="25.7109375" style="26" customWidth="1"/>
    <col min="9" max="9" width="2.7109375" style="26" customWidth="1"/>
    <col min="10" max="10" width="14.85546875" style="26" customWidth="1"/>
    <col min="11" max="11" width="2.28515625" style="28" customWidth="1"/>
    <col min="12" max="12" width="11.5703125" style="26" customWidth="1"/>
    <col min="13" max="13" width="2.28515625" style="26" customWidth="1"/>
    <col min="14" max="14" width="13.28515625" style="26" customWidth="1"/>
    <col min="15" max="15" width="3.42578125" style="26" customWidth="1"/>
    <col min="16" max="16" width="17.85546875" style="26" hidden="1" customWidth="1" outlineLevel="1"/>
    <col min="17" max="17" width="9.7109375" style="26" hidden="1" customWidth="1" outlineLevel="1"/>
    <col min="18" max="18" width="9.140625" style="26" collapsed="1"/>
    <col min="19" max="26" width="9.140625" style="26"/>
    <col min="27" max="27" width="10.28515625" style="26" customWidth="1"/>
    <col min="28" max="16384" width="9.140625" style="26"/>
  </cols>
  <sheetData>
    <row r="1" spans="1:17" ht="30">
      <c r="B1" s="27" t="s">
        <v>45</v>
      </c>
      <c r="C1" s="27"/>
    </row>
    <row r="2" spans="1:17" ht="30">
      <c r="C2" s="27"/>
      <c r="D2" s="27"/>
    </row>
    <row r="3" spans="1:17" s="29" customFormat="1" ht="12.75" customHeight="1" thickBot="1">
      <c r="A3" s="29" t="s">
        <v>46</v>
      </c>
      <c r="C3" s="30"/>
      <c r="D3" s="30"/>
      <c r="K3" s="31"/>
    </row>
    <row r="4" spans="1:17" s="39" customFormat="1" ht="24" customHeight="1">
      <c r="A4" s="32"/>
      <c r="B4" s="33" t="s">
        <v>47</v>
      </c>
      <c r="C4" s="34"/>
      <c r="D4" s="34" t="s">
        <v>4</v>
      </c>
      <c r="E4" s="34"/>
      <c r="F4" s="35" t="s">
        <v>48</v>
      </c>
      <c r="G4" s="35"/>
      <c r="H4" s="35" t="s">
        <v>49</v>
      </c>
      <c r="I4" s="35"/>
      <c r="J4" s="35" t="s">
        <v>50</v>
      </c>
      <c r="K4" s="36"/>
      <c r="L4" s="35" t="s">
        <v>51</v>
      </c>
      <c r="M4" s="35"/>
      <c r="N4" s="37" t="s">
        <v>52</v>
      </c>
      <c r="O4" s="38"/>
      <c r="Q4" s="40"/>
    </row>
    <row r="5" spans="1:17" s="41" customFormat="1" ht="9.75" customHeight="1">
      <c r="B5" s="42"/>
      <c r="C5" s="42"/>
      <c r="D5" s="42"/>
      <c r="E5" s="42"/>
      <c r="F5" s="43"/>
      <c r="G5" s="42"/>
      <c r="H5" s="44"/>
      <c r="I5" s="42"/>
      <c r="J5" s="44"/>
      <c r="K5" s="45"/>
      <c r="L5" s="44"/>
      <c r="M5" s="42"/>
      <c r="N5" s="44"/>
      <c r="O5" s="46"/>
      <c r="P5" s="47"/>
      <c r="Q5" s="48"/>
    </row>
    <row r="6" spans="1:17" s="41" customFormat="1" ht="12" customHeight="1">
      <c r="B6" s="49" t="s">
        <v>93</v>
      </c>
      <c r="C6" s="42"/>
      <c r="D6" s="42" t="s">
        <v>53</v>
      </c>
      <c r="E6" s="42"/>
      <c r="F6" s="44" t="s">
        <v>54</v>
      </c>
      <c r="G6" s="42"/>
      <c r="H6" s="10" t="s">
        <v>55</v>
      </c>
      <c r="I6" s="42"/>
      <c r="J6" s="50">
        <v>140</v>
      </c>
      <c r="K6" s="45"/>
      <c r="L6" s="44">
        <v>300</v>
      </c>
      <c r="M6" s="42"/>
      <c r="N6" s="51">
        <f>J6/L6*1000</f>
        <v>466.66666666666669</v>
      </c>
      <c r="O6" s="46"/>
      <c r="P6" s="47">
        <v>1</v>
      </c>
      <c r="Q6" s="48"/>
    </row>
    <row r="7" spans="1:17" s="41" customFormat="1" ht="5.25" customHeight="1">
      <c r="B7" s="49"/>
      <c r="C7" s="42"/>
      <c r="D7" s="42"/>
      <c r="E7" s="42"/>
      <c r="F7" s="44"/>
      <c r="G7" s="42"/>
      <c r="H7" s="44"/>
      <c r="I7" s="42"/>
      <c r="J7" s="50"/>
      <c r="K7" s="45"/>
      <c r="L7" s="44"/>
      <c r="M7" s="42"/>
      <c r="N7" s="52"/>
      <c r="O7" s="46"/>
      <c r="P7" s="47"/>
      <c r="Q7" s="48"/>
    </row>
    <row r="8" spans="1:17" s="41" customFormat="1" ht="12" customHeight="1">
      <c r="B8" s="49" t="s">
        <v>93</v>
      </c>
      <c r="C8" s="42"/>
      <c r="D8" s="42" t="s">
        <v>56</v>
      </c>
      <c r="E8" s="42"/>
      <c r="F8" s="44" t="s">
        <v>57</v>
      </c>
      <c r="G8" s="42"/>
      <c r="H8" s="10" t="s">
        <v>55</v>
      </c>
      <c r="I8" s="42"/>
      <c r="J8" s="50">
        <v>190</v>
      </c>
      <c r="K8" s="45"/>
      <c r="L8" s="44">
        <v>500</v>
      </c>
      <c r="M8" s="42"/>
      <c r="N8" s="51">
        <f>J8/L8*1000</f>
        <v>380</v>
      </c>
      <c r="O8" s="46"/>
      <c r="P8" s="47">
        <v>1</v>
      </c>
      <c r="Q8" s="48"/>
    </row>
    <row r="9" spans="1:17" s="41" customFormat="1" ht="5.25" customHeight="1">
      <c r="B9" s="49"/>
      <c r="C9" s="42"/>
      <c r="D9" s="42"/>
      <c r="E9" s="42"/>
      <c r="F9" s="44"/>
      <c r="G9" s="42"/>
      <c r="H9" s="44"/>
      <c r="I9" s="42"/>
      <c r="J9" s="50"/>
      <c r="K9" s="45"/>
      <c r="L9" s="44"/>
      <c r="M9" s="42"/>
      <c r="N9" s="52"/>
      <c r="O9" s="46"/>
      <c r="P9" s="47"/>
      <c r="Q9" s="48"/>
    </row>
    <row r="10" spans="1:17" s="41" customFormat="1" ht="39" customHeight="1">
      <c r="B10" s="53" t="s">
        <v>94</v>
      </c>
      <c r="C10" s="54"/>
      <c r="D10" s="55" t="s">
        <v>58</v>
      </c>
      <c r="E10" s="54"/>
      <c r="F10" s="56">
        <v>37073</v>
      </c>
      <c r="G10" s="57"/>
      <c r="H10" s="10" t="s">
        <v>59</v>
      </c>
      <c r="I10" s="57"/>
      <c r="J10" s="58">
        <v>180</v>
      </c>
      <c r="K10" s="59"/>
      <c r="L10" s="60">
        <v>490</v>
      </c>
      <c r="M10" s="57"/>
      <c r="N10" s="51">
        <f>J10/L10*1000</f>
        <v>367.34693877551024</v>
      </c>
      <c r="O10" s="46"/>
      <c r="P10" s="47">
        <v>1</v>
      </c>
      <c r="Q10" s="48"/>
    </row>
    <row r="11" spans="1:17" s="41" customFormat="1" ht="5.25" customHeight="1">
      <c r="B11" s="49"/>
      <c r="C11" s="42"/>
      <c r="D11" s="42"/>
      <c r="E11" s="42"/>
      <c r="F11" s="56"/>
      <c r="G11" s="42"/>
      <c r="H11" s="44"/>
      <c r="I11" s="42"/>
      <c r="J11" s="50"/>
      <c r="K11" s="45"/>
      <c r="L11" s="44"/>
      <c r="M11" s="42"/>
      <c r="N11" s="52"/>
      <c r="O11" s="46"/>
      <c r="P11" s="47"/>
      <c r="Q11" s="48"/>
    </row>
    <row r="12" spans="1:17" s="41" customFormat="1" ht="39" customHeight="1">
      <c r="B12" s="53" t="s">
        <v>95</v>
      </c>
      <c r="C12" s="54"/>
      <c r="D12" s="55" t="s">
        <v>58</v>
      </c>
      <c r="E12" s="54"/>
      <c r="F12" s="61">
        <v>2002</v>
      </c>
      <c r="G12" s="57"/>
      <c r="H12" s="10" t="s">
        <v>59</v>
      </c>
      <c r="I12" s="57"/>
      <c r="J12" s="58">
        <v>140</v>
      </c>
      <c r="K12" s="59"/>
      <c r="L12" s="60">
        <v>320</v>
      </c>
      <c r="M12" s="57"/>
      <c r="N12" s="51">
        <f>J12/L12*1000</f>
        <v>437.5</v>
      </c>
      <c r="O12" s="46"/>
      <c r="P12" s="47">
        <v>1</v>
      </c>
      <c r="Q12" s="48"/>
    </row>
    <row r="13" spans="1:17" s="41" customFormat="1" ht="5.25" customHeight="1">
      <c r="B13" s="49"/>
      <c r="C13" s="42"/>
      <c r="D13" s="42"/>
      <c r="E13" s="42"/>
      <c r="F13" s="56"/>
      <c r="G13" s="42"/>
      <c r="H13" s="44"/>
      <c r="I13" s="42"/>
      <c r="J13" s="50"/>
      <c r="K13" s="45"/>
      <c r="L13" s="44"/>
      <c r="M13" s="42"/>
      <c r="N13" s="52"/>
      <c r="O13" s="46"/>
      <c r="P13" s="47"/>
      <c r="Q13" s="48"/>
    </row>
    <row r="14" spans="1:17" s="41" customFormat="1" ht="38.25" customHeight="1">
      <c r="B14" s="53" t="s">
        <v>96</v>
      </c>
      <c r="C14" s="54"/>
      <c r="D14" s="55" t="s">
        <v>60</v>
      </c>
      <c r="E14" s="54"/>
      <c r="F14" s="56">
        <v>37043</v>
      </c>
      <c r="G14" s="57"/>
      <c r="H14" s="10" t="s">
        <v>59</v>
      </c>
      <c r="I14" s="57"/>
      <c r="J14" s="58">
        <v>200</v>
      </c>
      <c r="K14" s="59"/>
      <c r="L14" s="60">
        <v>490</v>
      </c>
      <c r="M14" s="57"/>
      <c r="N14" s="51">
        <f>J14/L14*1000</f>
        <v>408.16326530612247</v>
      </c>
      <c r="O14" s="46"/>
      <c r="P14" s="47">
        <v>1</v>
      </c>
      <c r="Q14" s="48"/>
    </row>
    <row r="15" spans="1:17" s="41" customFormat="1" ht="5.25" customHeight="1">
      <c r="B15" s="49"/>
      <c r="C15" s="42"/>
      <c r="D15" s="42"/>
      <c r="E15" s="42"/>
      <c r="F15" s="44"/>
      <c r="G15" s="42"/>
      <c r="H15" s="44"/>
      <c r="I15" s="42"/>
      <c r="J15" s="50"/>
      <c r="K15" s="45"/>
      <c r="L15" s="44"/>
      <c r="M15" s="42"/>
      <c r="N15" s="52"/>
      <c r="O15" s="46"/>
      <c r="P15" s="47"/>
      <c r="Q15" s="48"/>
    </row>
    <row r="16" spans="1:17" s="62" customFormat="1" ht="12" customHeight="1">
      <c r="B16" s="63" t="s">
        <v>97</v>
      </c>
      <c r="C16" s="54"/>
      <c r="D16" s="54" t="s">
        <v>61</v>
      </c>
      <c r="E16" s="54"/>
      <c r="F16" s="64" t="s">
        <v>54</v>
      </c>
      <c r="G16" s="65"/>
      <c r="H16" s="66" t="s">
        <v>62</v>
      </c>
      <c r="I16" s="65"/>
      <c r="J16" s="58">
        <v>180</v>
      </c>
      <c r="K16" s="67"/>
      <c r="L16" s="60">
        <v>315</v>
      </c>
      <c r="M16" s="68"/>
      <c r="N16" s="51">
        <f>J16/L16*1000</f>
        <v>571.42857142857144</v>
      </c>
      <c r="O16" s="69"/>
      <c r="P16" s="47">
        <v>1</v>
      </c>
      <c r="Q16" s="69"/>
    </row>
    <row r="17" spans="2:17" s="41" customFormat="1" ht="5.25" customHeight="1">
      <c r="B17" s="49"/>
      <c r="C17" s="42"/>
      <c r="D17" s="42"/>
      <c r="E17" s="42"/>
      <c r="F17" s="44"/>
      <c r="G17" s="42"/>
      <c r="H17" s="70"/>
      <c r="I17" s="42"/>
      <c r="J17" s="50"/>
      <c r="K17" s="45"/>
      <c r="L17" s="44"/>
      <c r="M17" s="42"/>
      <c r="N17" s="52"/>
      <c r="O17" s="46"/>
      <c r="P17" s="47"/>
      <c r="Q17" s="48"/>
    </row>
    <row r="18" spans="2:17" s="62" customFormat="1" ht="12" customHeight="1">
      <c r="B18" s="63" t="s">
        <v>98</v>
      </c>
      <c r="C18" s="54"/>
      <c r="D18" s="54" t="s">
        <v>63</v>
      </c>
      <c r="E18" s="54"/>
      <c r="F18" s="64" t="s">
        <v>54</v>
      </c>
      <c r="G18" s="65"/>
      <c r="H18" s="66" t="s">
        <v>64</v>
      </c>
      <c r="I18" s="65"/>
      <c r="J18" s="58">
        <v>140</v>
      </c>
      <c r="K18" s="67"/>
      <c r="L18" s="60">
        <v>315</v>
      </c>
      <c r="M18" s="68"/>
      <c r="N18" s="51">
        <f>J18/L18*1000</f>
        <v>444.4444444444444</v>
      </c>
      <c r="O18" s="69"/>
      <c r="P18" s="47">
        <v>1</v>
      </c>
      <c r="Q18" s="69"/>
    </row>
    <row r="19" spans="2:17" s="41" customFormat="1" ht="5.25" customHeight="1">
      <c r="B19" s="49"/>
      <c r="C19" s="42"/>
      <c r="D19" s="42"/>
      <c r="E19" s="42"/>
      <c r="F19" s="56"/>
      <c r="G19" s="42"/>
      <c r="H19" s="70"/>
      <c r="I19" s="42"/>
      <c r="J19" s="50"/>
      <c r="K19" s="45"/>
      <c r="L19" s="44"/>
      <c r="M19" s="42"/>
      <c r="N19" s="52"/>
      <c r="O19" s="46"/>
      <c r="P19" s="47"/>
      <c r="Q19" s="48"/>
    </row>
    <row r="20" spans="2:17" s="41" customFormat="1" ht="38.25" customHeight="1">
      <c r="B20" s="71" t="s">
        <v>99</v>
      </c>
      <c r="C20" s="62"/>
      <c r="D20" s="71" t="s">
        <v>5</v>
      </c>
      <c r="E20" s="72"/>
      <c r="F20" s="73" t="s">
        <v>16</v>
      </c>
      <c r="G20" s="74">
        <v>380000</v>
      </c>
      <c r="H20" s="55" t="s">
        <v>16</v>
      </c>
      <c r="I20" s="57"/>
      <c r="J20" s="58">
        <v>380</v>
      </c>
      <c r="K20" s="67"/>
      <c r="L20" s="60">
        <v>800</v>
      </c>
      <c r="M20" s="68"/>
      <c r="N20" s="51">
        <f>J20/L20*1000</f>
        <v>475</v>
      </c>
      <c r="O20" s="69"/>
      <c r="P20" s="47">
        <v>1</v>
      </c>
      <c r="Q20" s="48"/>
    </row>
    <row r="21" spans="2:17" s="41" customFormat="1" ht="5.25" customHeight="1">
      <c r="B21" s="49"/>
      <c r="C21" s="42"/>
      <c r="D21" s="42"/>
      <c r="E21" s="42"/>
      <c r="F21" s="56"/>
      <c r="G21" s="42"/>
      <c r="H21" s="70"/>
      <c r="I21" s="42"/>
      <c r="J21" s="50"/>
      <c r="K21" s="45"/>
      <c r="L21" s="44"/>
      <c r="M21" s="42"/>
      <c r="N21" s="52"/>
      <c r="O21" s="46"/>
      <c r="P21" s="47"/>
      <c r="Q21" s="48"/>
    </row>
    <row r="22" spans="2:17" s="41" customFormat="1" ht="38.25" customHeight="1">
      <c r="B22" s="75" t="s">
        <v>100</v>
      </c>
      <c r="C22" s="62"/>
      <c r="D22" s="71" t="s">
        <v>5</v>
      </c>
      <c r="E22" s="72"/>
      <c r="F22" s="56">
        <v>37043</v>
      </c>
      <c r="G22" s="74">
        <v>380000</v>
      </c>
      <c r="H22" s="55" t="s">
        <v>16</v>
      </c>
      <c r="I22" s="57"/>
      <c r="J22" s="58">
        <v>25</v>
      </c>
      <c r="K22" s="67"/>
      <c r="L22" s="60">
        <v>45</v>
      </c>
      <c r="M22" s="68"/>
      <c r="N22" s="51">
        <f>J22/L22*1000</f>
        <v>555.55555555555554</v>
      </c>
      <c r="O22" s="69"/>
      <c r="P22" s="47">
        <v>1</v>
      </c>
      <c r="Q22" s="48"/>
    </row>
    <row r="23" spans="2:17" s="41" customFormat="1" ht="5.25" customHeight="1">
      <c r="B23" s="49"/>
      <c r="C23" s="42"/>
      <c r="D23" s="42"/>
      <c r="E23" s="42"/>
      <c r="F23" s="56"/>
      <c r="G23" s="42"/>
      <c r="H23" s="70"/>
      <c r="I23" s="42"/>
      <c r="J23" s="50"/>
      <c r="K23" s="45"/>
      <c r="L23" s="44"/>
      <c r="M23" s="42"/>
      <c r="N23" s="52"/>
      <c r="O23" s="46"/>
      <c r="P23" s="47"/>
      <c r="Q23" s="48"/>
    </row>
    <row r="24" spans="2:17" s="41" customFormat="1" ht="38.25" customHeight="1">
      <c r="B24" s="53" t="s">
        <v>101</v>
      </c>
      <c r="C24" s="54"/>
      <c r="D24" s="54" t="s">
        <v>18</v>
      </c>
      <c r="E24" s="54"/>
      <c r="F24" s="56">
        <v>37043</v>
      </c>
      <c r="G24" s="57"/>
      <c r="H24" s="55" t="s">
        <v>16</v>
      </c>
      <c r="I24" s="57"/>
      <c r="J24" s="58">
        <v>50</v>
      </c>
      <c r="K24" s="67"/>
      <c r="L24" s="60">
        <v>155</v>
      </c>
      <c r="M24" s="68"/>
      <c r="N24" s="51">
        <f>J24/L24*1000</f>
        <v>322.58064516129031</v>
      </c>
      <c r="O24" s="46"/>
      <c r="P24" s="47">
        <v>1</v>
      </c>
      <c r="Q24" s="48"/>
    </row>
    <row r="25" spans="2:17" s="41" customFormat="1" ht="5.25" customHeight="1">
      <c r="B25" s="49"/>
      <c r="C25" s="42"/>
      <c r="D25" s="42"/>
      <c r="E25" s="42"/>
      <c r="F25" s="44"/>
      <c r="G25" s="42"/>
      <c r="H25" s="70"/>
      <c r="I25" s="42"/>
      <c r="J25" s="50"/>
      <c r="K25" s="45"/>
      <c r="L25" s="44"/>
      <c r="M25" s="42"/>
      <c r="N25" s="52"/>
      <c r="O25" s="46"/>
      <c r="P25" s="47"/>
      <c r="Q25" s="48"/>
    </row>
    <row r="26" spans="2:17" s="41" customFormat="1" ht="38.25" customHeight="1">
      <c r="B26" s="53" t="s">
        <v>102</v>
      </c>
      <c r="C26" s="54"/>
      <c r="D26" s="54" t="s">
        <v>5</v>
      </c>
      <c r="E26" s="54"/>
      <c r="F26" s="73" t="s">
        <v>16</v>
      </c>
      <c r="G26" s="57"/>
      <c r="H26" s="55" t="s">
        <v>16</v>
      </c>
      <c r="I26" s="57"/>
      <c r="J26" s="58">
        <v>100</v>
      </c>
      <c r="K26" s="67"/>
      <c r="L26" s="60">
        <v>300</v>
      </c>
      <c r="M26" s="68"/>
      <c r="N26" s="51">
        <f>J26/L26*1000</f>
        <v>333.33333333333331</v>
      </c>
      <c r="O26" s="46"/>
      <c r="P26" s="47">
        <v>1</v>
      </c>
      <c r="Q26" s="48"/>
    </row>
    <row r="27" spans="2:17" s="41" customFormat="1" ht="5.25" customHeight="1">
      <c r="B27" s="49"/>
      <c r="C27" s="42"/>
      <c r="D27" s="42"/>
      <c r="E27" s="42"/>
      <c r="F27" s="44"/>
      <c r="G27" s="42"/>
      <c r="H27" s="70"/>
      <c r="I27" s="42"/>
      <c r="J27" s="50"/>
      <c r="K27" s="45"/>
      <c r="L27" s="44"/>
      <c r="M27" s="42"/>
      <c r="N27" s="52"/>
      <c r="O27" s="46"/>
      <c r="P27" s="47"/>
      <c r="Q27" s="48"/>
    </row>
    <row r="28" spans="2:17" s="41" customFormat="1" ht="38.25" customHeight="1">
      <c r="B28" s="53" t="s">
        <v>102</v>
      </c>
      <c r="C28" s="54"/>
      <c r="D28" s="54" t="s">
        <v>5</v>
      </c>
      <c r="E28" s="54"/>
      <c r="F28" s="56">
        <v>37043</v>
      </c>
      <c r="G28" s="57"/>
      <c r="H28" s="55" t="s">
        <v>16</v>
      </c>
      <c r="I28" s="57"/>
      <c r="J28" s="58">
        <v>250</v>
      </c>
      <c r="K28" s="67"/>
      <c r="L28" s="60">
        <v>700</v>
      </c>
      <c r="M28" s="68"/>
      <c r="N28" s="51">
        <f>J28/L28*1000</f>
        <v>357.14285714285717</v>
      </c>
      <c r="O28" s="46"/>
      <c r="P28" s="47">
        <v>1</v>
      </c>
      <c r="Q28" s="48"/>
    </row>
    <row r="29" spans="2:17" s="41" customFormat="1" ht="5.25" customHeight="1">
      <c r="B29" s="49"/>
      <c r="C29" s="42"/>
      <c r="D29" s="42"/>
      <c r="E29" s="42"/>
      <c r="F29" s="44"/>
      <c r="G29" s="42"/>
      <c r="H29" s="70"/>
      <c r="I29" s="42"/>
      <c r="J29" s="50"/>
      <c r="K29" s="45"/>
      <c r="L29" s="44"/>
      <c r="M29" s="42"/>
      <c r="N29" s="52"/>
      <c r="O29" s="46"/>
      <c r="P29" s="47"/>
      <c r="Q29" s="48"/>
    </row>
    <row r="30" spans="2:17" s="41" customFormat="1" ht="38.25" customHeight="1">
      <c r="B30" s="53" t="s">
        <v>103</v>
      </c>
      <c r="C30" s="54"/>
      <c r="D30" s="54" t="s">
        <v>63</v>
      </c>
      <c r="E30" s="54"/>
      <c r="F30" s="64" t="s">
        <v>65</v>
      </c>
      <c r="G30" s="57"/>
      <c r="H30" s="10" t="s">
        <v>66</v>
      </c>
      <c r="I30" s="57"/>
      <c r="J30" s="58">
        <f>1.25*80</f>
        <v>100</v>
      </c>
      <c r="K30" s="67"/>
      <c r="L30" s="60">
        <v>225</v>
      </c>
      <c r="M30" s="68"/>
      <c r="N30" s="51">
        <f>J30/L30*1000</f>
        <v>444.4444444444444</v>
      </c>
      <c r="O30" s="46"/>
      <c r="P30" s="47">
        <v>1</v>
      </c>
      <c r="Q30" s="48"/>
    </row>
    <row r="31" spans="2:17" s="41" customFormat="1" ht="5.25" customHeight="1">
      <c r="B31" s="49"/>
      <c r="C31" s="42"/>
      <c r="D31" s="42"/>
      <c r="E31" s="42"/>
      <c r="F31" s="44"/>
      <c r="G31" s="42"/>
      <c r="H31" s="70"/>
      <c r="I31" s="42"/>
      <c r="J31" s="50"/>
      <c r="K31" s="45"/>
      <c r="L31" s="44"/>
      <c r="M31" s="42"/>
      <c r="N31" s="52"/>
      <c r="O31" s="46"/>
      <c r="P31" s="47"/>
      <c r="Q31" s="48"/>
    </row>
    <row r="32" spans="2:17" s="41" customFormat="1" ht="31.5" customHeight="1">
      <c r="B32" s="53" t="s">
        <v>104</v>
      </c>
      <c r="C32" s="54"/>
      <c r="D32" s="54" t="s">
        <v>63</v>
      </c>
      <c r="E32" s="54"/>
      <c r="F32" s="64" t="s">
        <v>54</v>
      </c>
      <c r="G32" s="57"/>
      <c r="H32" s="10" t="s">
        <v>67</v>
      </c>
      <c r="I32" s="57"/>
      <c r="J32" s="58">
        <f>1.25*50</f>
        <v>62.5</v>
      </c>
      <c r="K32" s="67"/>
      <c r="L32" s="60">
        <v>160</v>
      </c>
      <c r="M32" s="68"/>
      <c r="N32" s="51">
        <f>J32/L32*1000</f>
        <v>390.625</v>
      </c>
      <c r="O32" s="46"/>
      <c r="P32" s="47">
        <v>1</v>
      </c>
      <c r="Q32" s="48"/>
    </row>
    <row r="33" spans="1:28" s="41" customFormat="1" ht="5.25" customHeight="1">
      <c r="B33" s="49"/>
      <c r="C33" s="42"/>
      <c r="D33" s="42"/>
      <c r="E33" s="42"/>
      <c r="F33" s="44"/>
      <c r="G33" s="42"/>
      <c r="H33" s="44"/>
      <c r="I33" s="42"/>
      <c r="J33" s="50"/>
      <c r="K33" s="45"/>
      <c r="L33" s="44"/>
      <c r="M33" s="42"/>
      <c r="N33" s="52"/>
      <c r="O33" s="46"/>
      <c r="P33" s="47"/>
      <c r="Q33" s="48"/>
    </row>
    <row r="34" spans="1:28" s="41" customFormat="1" ht="28.5" customHeight="1">
      <c r="B34" s="53" t="s">
        <v>105</v>
      </c>
      <c r="C34" s="54"/>
      <c r="D34" s="54" t="s">
        <v>63</v>
      </c>
      <c r="E34" s="54"/>
      <c r="F34" s="64" t="s">
        <v>68</v>
      </c>
      <c r="G34" s="57"/>
      <c r="H34" s="10" t="s">
        <v>67</v>
      </c>
      <c r="I34" s="57"/>
      <c r="J34" s="58">
        <f>1.25*60</f>
        <v>75</v>
      </c>
      <c r="K34" s="67"/>
      <c r="L34" s="60">
        <v>160</v>
      </c>
      <c r="M34" s="68"/>
      <c r="N34" s="51">
        <f>J34/L34*1000</f>
        <v>468.75</v>
      </c>
      <c r="O34" s="46"/>
      <c r="P34" s="47">
        <v>1</v>
      </c>
      <c r="Q34" s="48"/>
    </row>
    <row r="35" spans="1:28" s="41" customFormat="1" ht="5.25" customHeight="1">
      <c r="B35" s="49"/>
      <c r="C35" s="42"/>
      <c r="D35" s="42"/>
      <c r="E35" s="42"/>
      <c r="F35" s="44"/>
      <c r="G35" s="42"/>
      <c r="H35" s="44"/>
      <c r="I35" s="42"/>
      <c r="J35" s="50"/>
      <c r="K35" s="45"/>
      <c r="L35" s="44" t="s">
        <v>69</v>
      </c>
      <c r="M35" s="42"/>
      <c r="N35" s="52"/>
      <c r="O35" s="46"/>
      <c r="P35" s="47"/>
      <c r="Q35" s="48"/>
    </row>
    <row r="36" spans="1:28" s="41" customFormat="1" ht="38.25" customHeight="1">
      <c r="B36" s="53" t="s">
        <v>106</v>
      </c>
      <c r="C36" s="54"/>
      <c r="D36" s="54" t="s">
        <v>70</v>
      </c>
      <c r="E36" s="54"/>
      <c r="F36" s="56">
        <v>37043</v>
      </c>
      <c r="G36" s="57"/>
      <c r="H36" s="10" t="s">
        <v>55</v>
      </c>
      <c r="I36" s="57"/>
      <c r="J36" s="58">
        <v>200</v>
      </c>
      <c r="K36" s="67"/>
      <c r="L36" s="60">
        <v>500</v>
      </c>
      <c r="M36" s="68"/>
      <c r="N36" s="51">
        <f>J36/L36*1000</f>
        <v>400</v>
      </c>
      <c r="O36" s="46"/>
      <c r="P36" s="47">
        <v>1</v>
      </c>
      <c r="Q36" s="48"/>
    </row>
    <row r="37" spans="1:28" s="41" customFormat="1" ht="5.25" customHeight="1">
      <c r="B37" s="49"/>
      <c r="C37" s="42"/>
      <c r="D37" s="42"/>
      <c r="E37" s="42"/>
      <c r="F37" s="44"/>
      <c r="G37" s="42"/>
      <c r="H37" s="44"/>
      <c r="I37" s="42"/>
      <c r="J37" s="50"/>
      <c r="K37" s="45"/>
      <c r="L37" s="44" t="s">
        <v>69</v>
      </c>
      <c r="M37" s="42"/>
      <c r="N37" s="52"/>
      <c r="O37" s="46"/>
      <c r="P37" s="47"/>
      <c r="Q37" s="48"/>
    </row>
    <row r="38" spans="1:28" s="41" customFormat="1" ht="38.25" customHeight="1">
      <c r="A38" s="76"/>
      <c r="B38" s="77" t="s">
        <v>107</v>
      </c>
      <c r="C38" s="78"/>
      <c r="D38" s="78" t="s">
        <v>71</v>
      </c>
      <c r="E38" s="78"/>
      <c r="F38" s="79" t="s">
        <v>54</v>
      </c>
      <c r="G38" s="80"/>
      <c r="H38" s="81" t="s">
        <v>59</v>
      </c>
      <c r="I38" s="80"/>
      <c r="J38" s="82">
        <v>330</v>
      </c>
      <c r="K38" s="83"/>
      <c r="L38" s="84">
        <v>930</v>
      </c>
      <c r="M38" s="85"/>
      <c r="N38" s="86">
        <f>J38/L38*1000</f>
        <v>354.83870967741939</v>
      </c>
      <c r="O38" s="46"/>
      <c r="P38" s="47">
        <v>1</v>
      </c>
      <c r="Q38" s="48"/>
    </row>
    <row r="39" spans="1:28" s="41" customFormat="1" ht="4.5" customHeight="1">
      <c r="A39" s="87"/>
      <c r="B39" s="88"/>
      <c r="C39" s="89"/>
      <c r="D39" s="89"/>
      <c r="E39" s="89"/>
      <c r="F39" s="90"/>
      <c r="G39" s="91"/>
      <c r="H39" s="92"/>
      <c r="I39" s="91"/>
      <c r="J39" s="93"/>
      <c r="K39" s="94"/>
      <c r="L39" s="95"/>
      <c r="M39" s="96"/>
      <c r="N39" s="97"/>
      <c r="O39" s="46"/>
      <c r="P39" s="47"/>
      <c r="Q39" s="48"/>
    </row>
    <row r="40" spans="1:28" s="41" customFormat="1" ht="15" customHeight="1">
      <c r="A40" s="98" t="s">
        <v>72</v>
      </c>
      <c r="B40" s="46" t="s">
        <v>73</v>
      </c>
      <c r="C40" s="46"/>
      <c r="D40" s="46"/>
      <c r="E40" s="78"/>
      <c r="F40" s="64"/>
      <c r="G40" s="80"/>
      <c r="H40" s="81"/>
      <c r="I40" s="80"/>
      <c r="J40" s="173" t="s">
        <v>74</v>
      </c>
      <c r="K40" s="174"/>
      <c r="L40" s="174"/>
      <c r="M40" s="85"/>
      <c r="N40" s="99">
        <f>+Q44</f>
        <v>418.92074768975687</v>
      </c>
      <c r="O40" s="46"/>
      <c r="P40" s="47" t="s">
        <v>75</v>
      </c>
      <c r="Q40" s="100">
        <f>+MAX(N6:N38)</f>
        <v>571.42857142857144</v>
      </c>
    </row>
    <row r="41" spans="1:28" s="76" customFormat="1" ht="12" customHeight="1">
      <c r="A41" s="41" t="s">
        <v>76</v>
      </c>
      <c r="B41" s="101" t="s">
        <v>77</v>
      </c>
      <c r="C41" s="46"/>
      <c r="D41" s="46"/>
      <c r="E41" s="42"/>
      <c r="F41" s="56"/>
      <c r="G41" s="102"/>
      <c r="H41" s="103"/>
      <c r="I41" s="104"/>
      <c r="O41" s="48"/>
      <c r="P41" s="47" t="s">
        <v>78</v>
      </c>
      <c r="Q41" s="100">
        <f>+MIN(N6:N38)</f>
        <v>322.58064516129031</v>
      </c>
      <c r="Y41" s="105"/>
      <c r="Z41" s="105"/>
      <c r="AA41" s="105"/>
      <c r="AB41" s="105"/>
    </row>
    <row r="42" spans="1:28">
      <c r="A42" s="98" t="s">
        <v>79</v>
      </c>
      <c r="B42" s="46" t="s">
        <v>80</v>
      </c>
      <c r="C42" s="46"/>
      <c r="D42" s="46"/>
      <c r="E42" s="42"/>
      <c r="F42" s="106"/>
      <c r="G42" s="107"/>
      <c r="H42" s="107"/>
      <c r="I42" s="107"/>
      <c r="J42" s="68"/>
      <c r="K42" s="67"/>
      <c r="L42" s="108"/>
      <c r="M42" s="109"/>
      <c r="N42" s="110"/>
      <c r="P42" s="47" t="s">
        <v>81</v>
      </c>
      <c r="Q42" s="111">
        <f>+SUM(N6:N38)</f>
        <v>7177.8204319362148</v>
      </c>
    </row>
    <row r="43" spans="1:28">
      <c r="A43" s="41" t="s">
        <v>82</v>
      </c>
      <c r="B43" s="101" t="s">
        <v>83</v>
      </c>
      <c r="C43" s="46"/>
      <c r="D43" s="46"/>
      <c r="E43" s="42"/>
      <c r="F43" s="112"/>
      <c r="G43" s="102"/>
      <c r="H43" s="113"/>
      <c r="I43" s="104"/>
      <c r="J43" s="68"/>
      <c r="K43" s="67"/>
      <c r="L43" s="108"/>
      <c r="M43" s="109"/>
      <c r="N43" s="110"/>
      <c r="P43" s="47" t="s">
        <v>84</v>
      </c>
      <c r="Q43" s="111">
        <f>+Q42-Q40-Q41</f>
        <v>6283.8112153463526</v>
      </c>
    </row>
    <row r="44" spans="1:28" s="41" customFormat="1" ht="12" customHeight="1">
      <c r="A44" s="98" t="s">
        <v>85</v>
      </c>
      <c r="B44" s="101" t="s">
        <v>26</v>
      </c>
      <c r="C44" s="46"/>
      <c r="D44" s="46"/>
      <c r="E44" s="42"/>
      <c r="F44" s="106"/>
      <c r="G44" s="107"/>
      <c r="H44" s="107"/>
      <c r="I44" s="107"/>
      <c r="J44" s="68"/>
      <c r="K44" s="67"/>
      <c r="L44" s="108"/>
      <c r="M44" s="109"/>
      <c r="N44" s="110"/>
      <c r="O44" s="114"/>
      <c r="P44" s="47" t="s">
        <v>86</v>
      </c>
      <c r="Q44" s="46">
        <f>+Q43/((SUM(P6:P38)-2))</f>
        <v>418.92074768975687</v>
      </c>
      <c r="R44" s="115"/>
      <c r="Y44" s="116"/>
      <c r="Z44" s="116"/>
      <c r="AA44" s="116"/>
      <c r="AB44" s="116"/>
    </row>
    <row r="45" spans="1:28" s="41" customFormat="1" ht="12" customHeight="1">
      <c r="A45" s="41" t="s">
        <v>87</v>
      </c>
      <c r="B45" s="171" t="s">
        <v>88</v>
      </c>
      <c r="C45" s="172"/>
      <c r="D45" s="172"/>
      <c r="E45" s="172"/>
      <c r="F45" s="117"/>
      <c r="G45" s="117"/>
      <c r="H45" s="107"/>
      <c r="I45" s="107"/>
      <c r="J45" s="68"/>
      <c r="K45" s="67"/>
      <c r="L45" s="108"/>
      <c r="M45" s="109"/>
      <c r="N45" s="110"/>
      <c r="O45" s="114"/>
      <c r="P45" s="109"/>
      <c r="Q45" s="114"/>
      <c r="R45" s="115"/>
      <c r="Y45" s="116"/>
      <c r="Z45" s="116"/>
      <c r="AA45" s="116"/>
      <c r="AB45" s="116"/>
    </row>
    <row r="46" spans="1:28" s="41" customFormat="1" ht="12" customHeight="1">
      <c r="B46" s="172"/>
      <c r="C46" s="172"/>
      <c r="D46" s="172"/>
      <c r="E46" s="172"/>
      <c r="F46" s="117"/>
      <c r="G46" s="117"/>
      <c r="H46" s="113"/>
      <c r="I46" s="118"/>
      <c r="J46" s="68"/>
      <c r="K46" s="67"/>
      <c r="L46" s="108"/>
      <c r="M46" s="109"/>
      <c r="N46" s="115"/>
      <c r="O46" s="119"/>
      <c r="P46" s="120"/>
      <c r="Q46" s="114"/>
      <c r="R46" s="115"/>
      <c r="Y46" s="116"/>
      <c r="Z46" s="116"/>
      <c r="AA46" s="121"/>
      <c r="AB46" s="116"/>
    </row>
    <row r="47" spans="1:28" s="41" customFormat="1" ht="10.5" customHeight="1">
      <c r="A47" s="41" t="s">
        <v>89</v>
      </c>
      <c r="B47" s="122" t="s">
        <v>90</v>
      </c>
      <c r="C47" s="123"/>
      <c r="D47" s="124"/>
      <c r="E47" s="124"/>
      <c r="F47" s="125"/>
      <c r="G47" s="126"/>
      <c r="H47" s="127"/>
      <c r="I47" s="128"/>
      <c r="J47" s="127"/>
      <c r="K47" s="129"/>
      <c r="L47" s="127"/>
      <c r="M47" s="128"/>
      <c r="N47" s="127"/>
      <c r="O47" s="119"/>
      <c r="P47" s="110">
        <f>+N44-N42-N43</f>
        <v>0</v>
      </c>
      <c r="Q47" s="114"/>
      <c r="R47" s="115"/>
      <c r="Y47" s="116"/>
      <c r="Z47" s="116"/>
      <c r="AA47" s="116"/>
      <c r="AB47" s="116"/>
    </row>
    <row r="48" spans="1:28" s="41" customFormat="1" ht="10.5" customHeight="1">
      <c r="E48" s="124"/>
      <c r="F48" s="125"/>
      <c r="G48" s="126"/>
      <c r="H48" s="127"/>
      <c r="I48" s="128"/>
      <c r="J48" s="127"/>
      <c r="K48" s="129"/>
      <c r="L48" s="127"/>
      <c r="M48" s="128"/>
      <c r="N48" s="127"/>
      <c r="O48" s="119"/>
      <c r="P48" s="130">
        <f>+P47/15</f>
        <v>0</v>
      </c>
      <c r="Q48" s="114"/>
      <c r="R48" s="115"/>
      <c r="X48" s="131"/>
      <c r="Y48" s="116"/>
      <c r="Z48" s="116"/>
      <c r="AA48" s="116"/>
      <c r="AB48" s="116"/>
    </row>
    <row r="49" spans="1:28" s="41" customFormat="1" ht="10.5" customHeight="1">
      <c r="B49" s="122"/>
      <c r="C49" s="122"/>
      <c r="D49" s="124"/>
      <c r="E49" s="124"/>
      <c r="F49" s="125"/>
      <c r="G49" s="126"/>
      <c r="H49" s="127"/>
      <c r="I49" s="128"/>
      <c r="J49" s="127"/>
      <c r="K49" s="129"/>
      <c r="L49" s="127"/>
      <c r="M49" s="128"/>
      <c r="N49" s="127"/>
      <c r="O49" s="119"/>
      <c r="P49" s="120"/>
      <c r="Q49" s="114"/>
      <c r="R49" s="115"/>
      <c r="X49" s="131"/>
      <c r="Y49" s="116"/>
      <c r="Z49" s="116"/>
      <c r="AA49" s="116"/>
      <c r="AB49" s="116"/>
    </row>
    <row r="50" spans="1:28" s="41" customFormat="1" ht="12.75" customHeight="1">
      <c r="B50" s="122"/>
      <c r="C50" s="122"/>
      <c r="D50" s="124"/>
      <c r="E50" s="124"/>
      <c r="F50" s="132"/>
      <c r="G50" s="126"/>
      <c r="H50" s="133"/>
      <c r="I50" s="128"/>
      <c r="J50" s="133"/>
      <c r="K50" s="129"/>
      <c r="L50" s="133"/>
      <c r="M50" s="128"/>
      <c r="N50" s="133"/>
      <c r="O50" s="119"/>
      <c r="P50" s="134"/>
      <c r="Q50" s="114"/>
      <c r="R50" s="115"/>
      <c r="Y50" s="116"/>
      <c r="Z50" s="116"/>
      <c r="AA50" s="116"/>
      <c r="AB50" s="116"/>
    </row>
    <row r="51" spans="1:28" s="41" customFormat="1" ht="11.25" customHeight="1">
      <c r="B51" s="122"/>
      <c r="C51" s="124"/>
      <c r="D51" s="124"/>
      <c r="E51" s="124"/>
      <c r="F51" s="135"/>
      <c r="G51" s="126"/>
      <c r="H51" s="136"/>
      <c r="I51" s="128"/>
      <c r="J51" s="136"/>
      <c r="K51" s="129"/>
      <c r="L51" s="136"/>
      <c r="M51" s="128"/>
      <c r="N51" s="136"/>
      <c r="O51" s="137"/>
      <c r="P51" s="138"/>
      <c r="Q51" s="139"/>
      <c r="R51" s="115"/>
      <c r="Y51" s="116"/>
      <c r="Z51" s="116"/>
      <c r="AA51" s="116"/>
      <c r="AB51" s="116"/>
    </row>
    <row r="52" spans="1:28" s="41" customFormat="1" ht="12" customHeight="1">
      <c r="B52" s="140"/>
      <c r="C52" s="124"/>
      <c r="D52" s="124"/>
      <c r="E52" s="141"/>
      <c r="F52" s="135"/>
      <c r="G52" s="142"/>
      <c r="H52" s="136"/>
      <c r="I52" s="142"/>
      <c r="J52" s="136"/>
      <c r="K52" s="143"/>
      <c r="L52" s="136"/>
      <c r="M52" s="142"/>
      <c r="N52" s="136"/>
      <c r="O52" s="128"/>
      <c r="P52" s="125"/>
      <c r="Q52" s="48"/>
      <c r="Y52" s="116"/>
      <c r="Z52" s="116"/>
      <c r="AA52" s="116"/>
      <c r="AB52" s="116"/>
    </row>
    <row r="53" spans="1:28" s="41" customFormat="1" ht="10.5" customHeight="1">
      <c r="B53" s="140"/>
      <c r="C53" s="124"/>
      <c r="D53" s="124"/>
      <c r="E53" s="141"/>
      <c r="F53" s="135"/>
      <c r="G53" s="142"/>
      <c r="H53" s="136"/>
      <c r="I53" s="142"/>
      <c r="J53" s="136"/>
      <c r="K53" s="143"/>
      <c r="L53" s="136"/>
      <c r="M53" s="142"/>
      <c r="N53" s="136"/>
      <c r="O53" s="128"/>
      <c r="P53" s="125"/>
      <c r="Q53" s="48"/>
      <c r="Y53" s="116"/>
      <c r="Z53" s="116"/>
      <c r="AA53" s="116"/>
      <c r="AB53" s="116"/>
    </row>
    <row r="54" spans="1:28" s="41" customFormat="1" ht="10.5" customHeight="1">
      <c r="B54" s="144"/>
      <c r="C54" s="124"/>
      <c r="D54" s="124"/>
      <c r="E54" s="141"/>
      <c r="F54" s="135"/>
      <c r="G54" s="142"/>
      <c r="H54" s="136"/>
      <c r="I54" s="142"/>
      <c r="J54" s="136"/>
      <c r="K54" s="143"/>
      <c r="L54" s="136"/>
      <c r="M54" s="142"/>
      <c r="N54" s="136"/>
      <c r="O54" s="128"/>
      <c r="P54" s="125"/>
      <c r="Q54" s="48"/>
      <c r="Y54" s="116"/>
      <c r="Z54" s="116"/>
      <c r="AA54" s="116"/>
      <c r="AB54" s="116"/>
    </row>
    <row r="55" spans="1:28" s="41" customFormat="1" ht="2.25" customHeight="1">
      <c r="B55" s="145"/>
      <c r="C55" s="146"/>
      <c r="D55" s="146"/>
      <c r="E55" s="147"/>
      <c r="F55" s="148"/>
      <c r="G55" s="149"/>
      <c r="H55" s="150"/>
      <c r="I55" s="149"/>
      <c r="J55" s="150"/>
      <c r="K55" s="151"/>
      <c r="L55" s="150"/>
      <c r="M55" s="149"/>
      <c r="N55" s="150"/>
      <c r="O55" s="128"/>
      <c r="P55" s="125"/>
      <c r="Q55" s="48"/>
      <c r="Y55" s="116"/>
      <c r="Z55" s="116"/>
      <c r="AA55" s="116"/>
      <c r="AB55" s="116"/>
    </row>
    <row r="56" spans="1:28" s="41" customFormat="1" ht="10.5" customHeight="1">
      <c r="B56" s="152"/>
      <c r="C56" s="124"/>
      <c r="D56" s="124"/>
      <c r="E56" s="141"/>
      <c r="F56" s="153"/>
      <c r="G56" s="142"/>
      <c r="H56" s="153"/>
      <c r="I56" s="142"/>
      <c r="J56" s="153"/>
      <c r="K56" s="143"/>
      <c r="L56" s="153"/>
      <c r="M56" s="142"/>
      <c r="N56" s="153"/>
      <c r="O56" s="128"/>
      <c r="P56" s="154"/>
      <c r="Q56" s="48"/>
      <c r="Y56" s="116"/>
      <c r="Z56" s="116"/>
      <c r="AA56" s="116"/>
      <c r="AB56" s="116"/>
    </row>
    <row r="57" spans="1:28" s="41" customFormat="1" ht="10.5" customHeight="1">
      <c r="B57" s="155"/>
      <c r="C57" s="124"/>
      <c r="D57" s="124"/>
      <c r="E57" s="141"/>
      <c r="F57" s="153"/>
      <c r="G57" s="142"/>
      <c r="H57" s="153"/>
      <c r="I57" s="142"/>
      <c r="J57" s="153"/>
      <c r="K57" s="143"/>
      <c r="L57" s="153"/>
      <c r="M57" s="142"/>
      <c r="N57" s="153"/>
      <c r="O57" s="142"/>
      <c r="P57" s="154"/>
      <c r="Q57" s="48"/>
      <c r="Y57" s="116"/>
      <c r="Z57" s="116"/>
      <c r="AA57" s="116"/>
      <c r="AB57" s="116"/>
    </row>
    <row r="58" spans="1:28" s="41" customFormat="1" ht="10.5" customHeight="1">
      <c r="B58" s="155"/>
      <c r="C58" s="124"/>
      <c r="D58" s="124"/>
      <c r="E58" s="141"/>
      <c r="F58" s="153"/>
      <c r="G58" s="142"/>
      <c r="H58" s="153"/>
      <c r="I58" s="142"/>
      <c r="J58" s="153"/>
      <c r="K58" s="143"/>
      <c r="L58" s="153"/>
      <c r="M58" s="142"/>
      <c r="N58" s="153"/>
      <c r="O58" s="142"/>
      <c r="P58" s="154"/>
      <c r="Q58" s="48"/>
      <c r="Y58" s="116"/>
      <c r="Z58" s="116"/>
      <c r="AA58" s="116"/>
      <c r="AB58" s="116"/>
    </row>
    <row r="59" spans="1:28" s="41" customFormat="1" ht="10.5" customHeight="1">
      <c r="B59" s="155"/>
      <c r="O59" s="142"/>
      <c r="P59" s="154"/>
      <c r="Q59" s="48"/>
      <c r="Y59" s="116"/>
      <c r="Z59" s="116"/>
      <c r="AA59" s="121"/>
      <c r="AB59" s="116"/>
    </row>
    <row r="60" spans="1:28" s="41" customFormat="1" ht="10.5" customHeight="1">
      <c r="A60" s="156"/>
      <c r="B60" s="156"/>
      <c r="C60" s="156"/>
      <c r="D60" s="156"/>
      <c r="E60" s="156"/>
      <c r="F60" s="156"/>
      <c r="G60" s="156"/>
      <c r="H60" s="156"/>
      <c r="I60" s="156"/>
      <c r="J60" s="156"/>
      <c r="K60" s="157"/>
      <c r="L60" s="156"/>
      <c r="M60" s="156"/>
      <c r="N60" s="156"/>
      <c r="O60" s="142"/>
      <c r="P60" s="158"/>
      <c r="Q60" s="48"/>
      <c r="Y60" s="116"/>
      <c r="Z60" s="116"/>
      <c r="AA60" s="121"/>
      <c r="AB60" s="116"/>
    </row>
    <row r="61" spans="1:28" s="41" customFormat="1" ht="9" customHeight="1">
      <c r="A61" s="156"/>
      <c r="B61" s="156"/>
      <c r="C61" s="156"/>
      <c r="D61" s="156"/>
      <c r="E61" s="156"/>
      <c r="F61" s="156"/>
      <c r="G61" s="156"/>
      <c r="H61" s="156"/>
      <c r="I61" s="156"/>
      <c r="J61" s="156"/>
      <c r="K61" s="157"/>
      <c r="L61" s="156"/>
      <c r="M61" s="156"/>
      <c r="N61" s="156"/>
      <c r="O61" s="142"/>
      <c r="P61" s="159"/>
      <c r="Q61" s="48"/>
    </row>
    <row r="62" spans="1:28" s="41" customFormat="1" ht="9" customHeight="1">
      <c r="A62" s="160"/>
      <c r="B62" s="160"/>
      <c r="C62" s="161"/>
      <c r="D62" s="161"/>
      <c r="E62" s="161"/>
      <c r="F62" s="160"/>
      <c r="G62" s="160"/>
      <c r="H62" s="160"/>
      <c r="I62" s="160"/>
      <c r="J62" s="160"/>
      <c r="K62" s="162"/>
      <c r="L62" s="160"/>
      <c r="M62" s="160"/>
      <c r="N62" s="160"/>
      <c r="O62" s="142"/>
      <c r="P62" s="159"/>
      <c r="Q62" s="48"/>
      <c r="X62" s="131"/>
      <c r="Y62" s="116"/>
      <c r="Z62" s="116"/>
      <c r="AA62" s="116"/>
    </row>
    <row r="63" spans="1:28" s="41" customFormat="1" ht="9" customHeight="1">
      <c r="A63" s="160"/>
      <c r="B63" s="160"/>
      <c r="C63" s="160"/>
      <c r="D63" s="160"/>
      <c r="E63" s="160"/>
      <c r="F63" s="161"/>
      <c r="G63" s="160"/>
      <c r="H63" s="160"/>
      <c r="I63" s="160"/>
      <c r="J63" s="160"/>
      <c r="K63" s="162"/>
      <c r="L63" s="160"/>
      <c r="M63" s="160"/>
      <c r="N63" s="160"/>
      <c r="O63" s="142"/>
      <c r="P63" s="159"/>
      <c r="Q63" s="48"/>
      <c r="X63" s="131"/>
      <c r="Y63" s="116"/>
      <c r="Z63" s="116"/>
      <c r="AA63" s="116"/>
    </row>
    <row r="64" spans="1:28" s="41" customFormat="1" ht="9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8"/>
      <c r="L64" s="26"/>
      <c r="M64" s="26"/>
      <c r="N64" s="26"/>
      <c r="Q64" s="48"/>
      <c r="X64" s="131"/>
      <c r="Y64" s="116"/>
      <c r="Z64" s="116"/>
      <c r="AA64" s="116"/>
    </row>
    <row r="65" spans="1:31" s="156" customFormat="1" ht="13.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8"/>
      <c r="L65" s="26"/>
      <c r="M65" s="26"/>
      <c r="N65" s="26"/>
      <c r="Q65" s="163"/>
      <c r="R65" s="163"/>
      <c r="X65" s="41"/>
      <c r="Y65" s="116"/>
      <c r="Z65" s="116"/>
      <c r="AA65" s="116"/>
    </row>
    <row r="66" spans="1:31" s="156" customFormat="1" ht="13.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8"/>
      <c r="L66" s="26"/>
      <c r="M66" s="26"/>
      <c r="N66" s="26"/>
      <c r="X66" s="41"/>
      <c r="Y66" s="116"/>
      <c r="Z66" s="116"/>
      <c r="AA66" s="116"/>
    </row>
    <row r="67" spans="1:31" s="160" customForma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8"/>
      <c r="L67" s="26"/>
      <c r="M67" s="26"/>
      <c r="N67" s="26"/>
      <c r="X67" s="41"/>
      <c r="Y67" s="116"/>
      <c r="Z67" s="116"/>
      <c r="AA67" s="116"/>
    </row>
    <row r="68" spans="1:31" s="160" customForma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8"/>
      <c r="L68" s="26"/>
      <c r="M68" s="26"/>
      <c r="N68" s="26"/>
      <c r="Q68" s="161"/>
      <c r="X68" s="41"/>
      <c r="Y68" s="116"/>
      <c r="Z68" s="116"/>
      <c r="AA68" s="116"/>
    </row>
    <row r="69" spans="1:31">
      <c r="X69" s="41"/>
      <c r="Y69" s="116"/>
      <c r="Z69" s="116"/>
      <c r="AA69" s="116"/>
    </row>
    <row r="70" spans="1:31">
      <c r="X70" s="41"/>
      <c r="Y70" s="116"/>
      <c r="Z70" s="116"/>
      <c r="AA70" s="116"/>
    </row>
    <row r="71" spans="1:31">
      <c r="X71" s="41"/>
      <c r="Y71" s="116"/>
      <c r="Z71" s="116"/>
      <c r="AA71" s="116"/>
    </row>
    <row r="72" spans="1:31">
      <c r="X72" s="41"/>
      <c r="Y72" s="116"/>
      <c r="Z72" s="116"/>
      <c r="AA72" s="116"/>
    </row>
    <row r="73" spans="1:31">
      <c r="X73" s="41"/>
      <c r="Y73" s="116"/>
      <c r="Z73" s="116"/>
      <c r="AA73" s="116"/>
    </row>
    <row r="74" spans="1:31">
      <c r="X74" s="41"/>
      <c r="Y74" s="116"/>
      <c r="Z74" s="116"/>
      <c r="AA74" s="121"/>
    </row>
    <row r="75" spans="1:31">
      <c r="X75" s="41"/>
      <c r="Y75" s="116"/>
      <c r="Z75" s="116"/>
      <c r="AA75" s="121"/>
    </row>
    <row r="76" spans="1:31">
      <c r="AC76" s="26" t="s">
        <v>91</v>
      </c>
      <c r="AE76" s="26" t="s">
        <v>92</v>
      </c>
    </row>
    <row r="77" spans="1:31">
      <c r="Z77" s="164"/>
      <c r="AA77" s="165"/>
      <c r="AC77" s="166">
        <f>+(2107+36)+(784+1)-(1177+24)</f>
        <v>1727</v>
      </c>
      <c r="AE77" s="167">
        <f>+AA77-AC77</f>
        <v>-1727</v>
      </c>
    </row>
    <row r="78" spans="1:31">
      <c r="Z78" s="164"/>
      <c r="AA78" s="168"/>
      <c r="AC78" s="166">
        <f>+(26263-16226-726-5532)+(11486-6754-370-2896)-(12600-7667-355-2669)</f>
        <v>3336</v>
      </c>
      <c r="AE78" s="167">
        <f>+AA78-AC78</f>
        <v>-3336</v>
      </c>
    </row>
    <row r="79" spans="1:31">
      <c r="Z79" s="166"/>
      <c r="AA79" s="169"/>
    </row>
    <row r="80" spans="1:31">
      <c r="Z80" s="166"/>
      <c r="AA80" s="169"/>
    </row>
    <row r="81" spans="27:27">
      <c r="AA81" s="169"/>
    </row>
  </sheetData>
  <mergeCells count="2">
    <mergeCell ref="B45:E46"/>
    <mergeCell ref="J40:L40"/>
  </mergeCells>
  <pageMargins left="0.75" right="0.75" top="1" bottom="1" header="0.5" footer="0.5"/>
  <pageSetup scale="65" orientation="portrait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025" r:id="rId4">
          <objectPr defaultSize="0" autoLine="0" autoPict="0" r:id="rId5">
            <anchor moveWithCells="1" sizeWithCells="1">
              <from>
                <xdr:col>0</xdr:col>
                <xdr:colOff>47625</xdr:colOff>
                <xdr:row>48</xdr:row>
                <xdr:rowOff>114300</xdr:rowOff>
              </from>
              <to>
                <xdr:col>13</xdr:col>
                <xdr:colOff>676275</xdr:colOff>
                <xdr:row>52</xdr:row>
                <xdr:rowOff>66675</xdr:rowOff>
              </to>
            </anchor>
          </objectPr>
        </oleObject>
      </mc:Choice>
      <mc:Fallback>
        <oleObject progId="Word.Document.6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ENA Comps</vt:lpstr>
      <vt:lpstr>CSFB Comps</vt:lpstr>
      <vt:lpstr>'CSFB Comps'!Print_Area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Rogers</dc:creator>
  <cp:lastModifiedBy>Jan Havlíček</cp:lastModifiedBy>
  <cp:lastPrinted>2000-05-31T13:41:57Z</cp:lastPrinted>
  <dcterms:created xsi:type="dcterms:W3CDTF">2000-05-24T15:01:46Z</dcterms:created>
  <dcterms:modified xsi:type="dcterms:W3CDTF">2023-09-13T21:47:43Z</dcterms:modified>
</cp:coreProperties>
</file>