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52442C-1C81-42B4-B907-5D9F1040848A}" xr6:coauthVersionLast="47" xr6:coauthVersionMax="47" xr10:uidLastSave="{00000000-0000-0000-0000-000000000000}"/>
  <bookViews>
    <workbookView xWindow="-120" yWindow="-120" windowWidth="38640" windowHeight="15720" activeTab="4"/>
  </bookViews>
  <sheets>
    <sheet name="PJM" sheetId="1" r:id="rId1"/>
    <sheet name="NYPP Zone G" sheetId="2" r:id="rId2"/>
    <sheet name="NYPP Zone A" sheetId="3" r:id="rId3"/>
    <sheet name="NYPP Zone J" sheetId="4" r:id="rId4"/>
    <sheet name="NEPOOL" sheetId="5" r:id="rId5"/>
  </sheets>
  <definedNames>
    <definedName name="_xlnm.Print_Area" localSheetId="4">NEPOOL!$A$1:$Z$74</definedName>
    <definedName name="_xlnm.Print_Area" localSheetId="3">'NYPP Zone J'!$A$1:$AB$74</definedName>
    <definedName name="_xlnm.Print_Area" localSheetId="0">PJM!$A$1:$AB$74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5" l="1"/>
  <c r="O30" i="5"/>
  <c r="N31" i="5"/>
  <c r="O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P40" i="5"/>
  <c r="Q40" i="5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N58" i="5"/>
  <c r="O58" i="5"/>
  <c r="P58" i="5"/>
  <c r="Q58" i="5"/>
  <c r="N59" i="5"/>
  <c r="O59" i="5"/>
  <c r="P59" i="5"/>
  <c r="Q59" i="5"/>
  <c r="M60" i="5"/>
  <c r="N60" i="5"/>
  <c r="O60" i="5"/>
  <c r="P60" i="5"/>
  <c r="Q60" i="5"/>
  <c r="N61" i="5"/>
  <c r="O61" i="5"/>
  <c r="P61" i="5"/>
  <c r="Q61" i="5"/>
  <c r="M62" i="5"/>
  <c r="N62" i="5"/>
  <c r="O62" i="5"/>
  <c r="P62" i="5"/>
  <c r="Q62" i="5"/>
  <c r="N63" i="5"/>
  <c r="O63" i="5"/>
  <c r="P63" i="5"/>
  <c r="Q63" i="5"/>
  <c r="B65" i="5"/>
  <c r="C65" i="5"/>
  <c r="D65" i="5"/>
  <c r="E65" i="5"/>
  <c r="F65" i="5"/>
  <c r="G65" i="5"/>
  <c r="H65" i="5"/>
  <c r="K65" i="5"/>
  <c r="L65" i="5"/>
  <c r="M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K66" i="5"/>
  <c r="L66" i="5"/>
  <c r="M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M71" i="5"/>
  <c r="N71" i="5"/>
  <c r="O71" i="5"/>
  <c r="P71" i="5"/>
  <c r="Q71" i="5"/>
  <c r="M72" i="5"/>
  <c r="N72" i="5"/>
  <c r="O72" i="5"/>
  <c r="P72" i="5"/>
  <c r="Q72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P40" i="3"/>
  <c r="Q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H58" i="3"/>
  <c r="P58" i="3"/>
  <c r="Q58" i="3"/>
  <c r="R58" i="3"/>
  <c r="S58" i="3"/>
  <c r="P59" i="3"/>
  <c r="Q59" i="3"/>
  <c r="R59" i="3"/>
  <c r="S59" i="3"/>
  <c r="O60" i="3"/>
  <c r="P60" i="3"/>
  <c r="Q60" i="3"/>
  <c r="R60" i="3"/>
  <c r="S60" i="3"/>
  <c r="P61" i="3"/>
  <c r="Q61" i="3"/>
  <c r="R61" i="3"/>
  <c r="S61" i="3"/>
  <c r="O62" i="3"/>
  <c r="P62" i="3"/>
  <c r="Q62" i="3"/>
  <c r="R62" i="3"/>
  <c r="S62" i="3"/>
  <c r="P63" i="3"/>
  <c r="Q63" i="3"/>
  <c r="R63" i="3"/>
  <c r="S63" i="3"/>
  <c r="B65" i="3"/>
  <c r="C65" i="3"/>
  <c r="D65" i="3"/>
  <c r="E65" i="3"/>
  <c r="F65" i="3"/>
  <c r="G65" i="3"/>
  <c r="H65" i="3"/>
  <c r="M65" i="3"/>
  <c r="N65" i="3"/>
  <c r="O65" i="3"/>
  <c r="T65" i="3"/>
  <c r="U65" i="3"/>
  <c r="V65" i="3"/>
  <c r="W65" i="3"/>
  <c r="X65" i="3"/>
  <c r="Y65" i="3"/>
  <c r="Z65" i="3"/>
  <c r="AA65" i="3"/>
  <c r="AB65" i="3"/>
  <c r="B66" i="3"/>
  <c r="C66" i="3"/>
  <c r="D66" i="3"/>
  <c r="E66" i="3"/>
  <c r="F66" i="3"/>
  <c r="G66" i="3"/>
  <c r="H66" i="3"/>
  <c r="M66" i="3"/>
  <c r="N66" i="3"/>
  <c r="O66" i="3"/>
  <c r="T66" i="3"/>
  <c r="U66" i="3"/>
  <c r="V66" i="3"/>
  <c r="W66" i="3"/>
  <c r="X66" i="3"/>
  <c r="Y66" i="3"/>
  <c r="Z66" i="3"/>
  <c r="AA66" i="3"/>
  <c r="AB66" i="3"/>
  <c r="B67" i="3"/>
  <c r="C67" i="3"/>
  <c r="D67" i="3"/>
  <c r="E67" i="3"/>
  <c r="F67" i="3"/>
  <c r="G67" i="3"/>
  <c r="H67" i="3"/>
  <c r="M67" i="3"/>
  <c r="N67" i="3"/>
  <c r="O67" i="3"/>
  <c r="T67" i="3"/>
  <c r="U67" i="3"/>
  <c r="V67" i="3"/>
  <c r="W67" i="3"/>
  <c r="X67" i="3"/>
  <c r="Y67" i="3"/>
  <c r="Z67" i="3"/>
  <c r="AA67" i="3"/>
  <c r="AB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O71" i="3"/>
  <c r="P71" i="3"/>
  <c r="Q71" i="3"/>
  <c r="R71" i="3"/>
  <c r="S71" i="3"/>
  <c r="O72" i="3"/>
  <c r="P72" i="3"/>
  <c r="Q72" i="3"/>
  <c r="R72" i="3"/>
  <c r="S72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40" i="2"/>
  <c r="Q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B65" i="2"/>
  <c r="C65" i="2"/>
  <c r="D65" i="2"/>
  <c r="E65" i="2"/>
  <c r="F65" i="2"/>
  <c r="G65" i="2"/>
  <c r="H65" i="2"/>
  <c r="M65" i="2"/>
  <c r="N65" i="2"/>
  <c r="O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M66" i="2"/>
  <c r="N66" i="2"/>
  <c r="O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M67" i="2"/>
  <c r="N67" i="2"/>
  <c r="O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O71" i="2"/>
  <c r="P71" i="2"/>
  <c r="Q71" i="2"/>
  <c r="R71" i="2"/>
  <c r="S71" i="2"/>
  <c r="O72" i="2"/>
  <c r="P72" i="2"/>
  <c r="Q72" i="2"/>
  <c r="R72" i="2"/>
  <c r="S72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P40" i="4"/>
  <c r="Q40" i="4"/>
  <c r="P41" i="4"/>
  <c r="Q41" i="4"/>
  <c r="R41" i="4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P60" i="4"/>
  <c r="Q60" i="4"/>
  <c r="R60" i="4"/>
  <c r="S60" i="4"/>
  <c r="P61" i="4"/>
  <c r="Q61" i="4"/>
  <c r="R61" i="4"/>
  <c r="S61" i="4"/>
  <c r="O62" i="4"/>
  <c r="P62" i="4"/>
  <c r="Q62" i="4"/>
  <c r="R62" i="4"/>
  <c r="S62" i="4"/>
  <c r="P63" i="4"/>
  <c r="Q63" i="4"/>
  <c r="R63" i="4"/>
  <c r="S63" i="4"/>
  <c r="B65" i="4"/>
  <c r="C65" i="4"/>
  <c r="D65" i="4"/>
  <c r="E65" i="4"/>
  <c r="F65" i="4"/>
  <c r="G65" i="4"/>
  <c r="H65" i="4"/>
  <c r="M65" i="4"/>
  <c r="N65" i="4"/>
  <c r="O65" i="4"/>
  <c r="T65" i="4"/>
  <c r="U65" i="4"/>
  <c r="V65" i="4"/>
  <c r="W65" i="4"/>
  <c r="X65" i="4"/>
  <c r="Y65" i="4"/>
  <c r="Z65" i="4"/>
  <c r="AA65" i="4"/>
  <c r="AB65" i="4"/>
  <c r="B66" i="4"/>
  <c r="C66" i="4"/>
  <c r="D66" i="4"/>
  <c r="E66" i="4"/>
  <c r="F66" i="4"/>
  <c r="G66" i="4"/>
  <c r="H66" i="4"/>
  <c r="M66" i="4"/>
  <c r="N66" i="4"/>
  <c r="O66" i="4"/>
  <c r="T66" i="4"/>
  <c r="U66" i="4"/>
  <c r="V66" i="4"/>
  <c r="W66" i="4"/>
  <c r="X66" i="4"/>
  <c r="Y66" i="4"/>
  <c r="Z66" i="4"/>
  <c r="AA66" i="4"/>
  <c r="AB66" i="4"/>
  <c r="B67" i="4"/>
  <c r="C67" i="4"/>
  <c r="D67" i="4"/>
  <c r="E67" i="4"/>
  <c r="F67" i="4"/>
  <c r="G67" i="4"/>
  <c r="H67" i="4"/>
  <c r="M67" i="4"/>
  <c r="N67" i="4"/>
  <c r="O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O71" i="4"/>
  <c r="P71" i="4"/>
  <c r="Q71" i="4"/>
  <c r="R71" i="4"/>
  <c r="S71" i="4"/>
  <c r="O72" i="4"/>
  <c r="P72" i="4"/>
  <c r="Q72" i="4"/>
  <c r="R72" i="4"/>
  <c r="S72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P58" i="1"/>
  <c r="Q58" i="1"/>
  <c r="R58" i="1"/>
  <c r="S58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B65" i="1"/>
  <c r="C65" i="1"/>
  <c r="D65" i="1"/>
  <c r="E65" i="1"/>
  <c r="F65" i="1"/>
  <c r="G65" i="1"/>
  <c r="H65" i="1"/>
  <c r="J65" i="1"/>
  <c r="L65" i="1"/>
  <c r="M65" i="1"/>
  <c r="O65" i="1"/>
  <c r="Q65" i="1"/>
  <c r="S65" i="1"/>
  <c r="T65" i="1"/>
  <c r="U65" i="1"/>
  <c r="V65" i="1"/>
  <c r="W65" i="1"/>
  <c r="X65" i="1"/>
  <c r="Y65" i="1"/>
  <c r="Z65" i="1"/>
  <c r="AA65" i="1"/>
  <c r="AB65" i="1"/>
  <c r="B66" i="1"/>
  <c r="C66" i="1"/>
  <c r="D66" i="1"/>
  <c r="E66" i="1"/>
  <c r="F66" i="1"/>
  <c r="G66" i="1"/>
  <c r="H66" i="1"/>
  <c r="J66" i="1"/>
  <c r="L66" i="1"/>
  <c r="M66" i="1"/>
  <c r="N66" i="1"/>
  <c r="O66" i="1"/>
  <c r="Q66" i="1"/>
  <c r="S66" i="1"/>
  <c r="T66" i="1"/>
  <c r="U66" i="1"/>
  <c r="V66" i="1"/>
  <c r="W66" i="1"/>
  <c r="X66" i="1"/>
  <c r="Y66" i="1"/>
  <c r="Z66" i="1"/>
  <c r="AA66" i="1"/>
  <c r="AB66" i="1"/>
  <c r="B67" i="1"/>
  <c r="C67" i="1"/>
  <c r="D67" i="1"/>
  <c r="E67" i="1"/>
  <c r="F67" i="1"/>
  <c r="G67" i="1"/>
  <c r="H67" i="1"/>
  <c r="J67" i="1"/>
  <c r="L67" i="1"/>
  <c r="M67" i="1"/>
  <c r="N67" i="1"/>
  <c r="O67" i="1"/>
  <c r="Q67" i="1"/>
  <c r="S67" i="1"/>
  <c r="T67" i="1"/>
  <c r="U67" i="1"/>
  <c r="V67" i="1"/>
  <c r="W67" i="1"/>
  <c r="X67" i="1"/>
  <c r="Y67" i="1"/>
  <c r="Z67" i="1"/>
  <c r="AA67" i="1"/>
  <c r="AB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O71" i="1"/>
  <c r="P71" i="1"/>
  <c r="Q71" i="1"/>
  <c r="R71" i="1"/>
  <c r="S71" i="1"/>
  <c r="O72" i="1"/>
  <c r="P72" i="1"/>
  <c r="Q72" i="1"/>
  <c r="R72" i="1"/>
  <c r="S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W74" i="1"/>
  <c r="Z74" i="1"/>
  <c r="AA74" i="1"/>
  <c r="AB74" i="1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<sst xmlns="http://schemas.openxmlformats.org/spreadsheetml/2006/main" count="280" uniqueCount="50">
  <si>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</si>
  <si>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</si>
  <si>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</si>
  <si>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</si>
  <si>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</si>
  <si>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</si>
  <si>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</si>
  <si>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</si>
  <si>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</si>
  <si>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</si>
  <si>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</si>
  <si>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</si>
  <si>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</si>
  <si>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</si>
  <si>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</si>
  <si>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</si>
  <si>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</si>
  <si>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</si>
  <si>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</si>
  <si>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</si>
  <si>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</si>
  <si>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</si>
  <si>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</si>
  <si>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</si>
  <si>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</si>
  <si>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</si>
  <si>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</si>
  <si>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</si>
  <si>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</si>
  <si>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</si>
  <si>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</si>
  <si>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</si>
  <si>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</si>
  <si>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</si>
  <si>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</si>
  <si>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</si>
  <si>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</si>
  <si>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</si>
  <si>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</si>
  <si>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</si>
  <si>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</si>
  <si>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</si>
  <si>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</si>
  <si>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</si>
  <si>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</si>
  <si>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</si>
  <si>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Henry Hub Heat Rates (vs. RT)</t>
  </si>
  <si>
    <t>Nov 2001 YTD</t>
  </si>
  <si>
    <t>2001 Dec</t>
  </si>
  <si>
    <t>2001 -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</si>
</sst>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3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1" fillId="0" borderId="0" xfId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44" fontId="0" fillId="0" borderId="0" xfId="0" applyNumberFormat="1"/>
    <xf numFmtId="0" fontId="0" fillId="0" borderId="0" xfId="0" applyFill="1" applyBorder="1"/>
    <xf numFmtId="166" fontId="3" fillId="4" borderId="9" xfId="0" applyNumberFormat="1" applyFont="1" applyFill="1" applyBorder="1" applyAlignment="1">
      <alignment horizontal="right"/>
    </xf>
    <xf numFmtId="165" fontId="1" fillId="4" borderId="9" xfId="1" applyNumberFormat="1" applyFill="1" applyBorder="1"/>
    <xf numFmtId="165" fontId="1" fillId="4" borderId="13" xfId="1" applyNumberFormat="1" applyFill="1" applyBorder="1"/>
    <xf numFmtId="165" fontId="1" fillId="4" borderId="14" xfId="1" applyNumberFormat="1" applyFill="1" applyBorder="1"/>
    <xf numFmtId="43" fontId="1" fillId="4" borderId="9" xfId="1" applyFill="1" applyBorder="1"/>
    <xf numFmtId="43" fontId="1" fillId="4" borderId="13" xfId="1" applyFill="1" applyBorder="1"/>
    <xf numFmtId="43" fontId="1" fillId="4" borderId="14" xfId="1" applyFill="1" applyBorder="1"/>
    <xf numFmtId="165" fontId="1" fillId="4" borderId="15" xfId="1" applyNumberFormat="1" applyFill="1" applyBorder="1"/>
    <xf numFmtId="43" fontId="0" fillId="4" borderId="9" xfId="1" applyFont="1" applyFill="1" applyBorder="1"/>
    <xf numFmtId="43" fontId="0" fillId="4" borderId="13" xfId="1" applyFont="1" applyFill="1" applyBorder="1"/>
    <xf numFmtId="165" fontId="1" fillId="4" borderId="9" xfId="1" applyNumberFormat="1" applyFill="1" applyBorder="1" applyAlignment="1">
      <alignment horizontal="center"/>
    </xf>
    <xf numFmtId="165" fontId="1" fillId="4" borderId="13" xfId="1" applyNumberFormat="1" applyFill="1" applyBorder="1" applyAlignment="1">
      <alignment horizontal="center"/>
    </xf>
    <xf numFmtId="165" fontId="1" fillId="4" borderId="14" xfId="1" applyNumberFormat="1" applyFill="1" applyBorder="1" applyAlignment="1">
      <alignment horizontal="center"/>
    </xf>
    <xf numFmtId="166" fontId="3" fillId="7" borderId="5" xfId="0" applyNumberFormat="1" applyFont="1" applyFill="1" applyBorder="1" applyAlignment="1">
      <alignment horizontal="left"/>
    </xf>
    <xf numFmtId="165" fontId="1" fillId="4" borderId="6" xfId="1" applyNumberFormat="1" applyFill="1" applyBorder="1"/>
    <xf numFmtId="165" fontId="1" fillId="4" borderId="11" xfId="1" applyNumberFormat="1" applyFill="1" applyBorder="1"/>
    <xf numFmtId="165" fontId="5" fillId="7" borderId="9" xfId="1" applyNumberFormat="1" applyFont="1" applyFill="1" applyBorder="1"/>
    <xf numFmtId="165" fontId="5" fillId="7" borderId="13" xfId="1" applyNumberFormat="1" applyFont="1" applyFill="1" applyBorder="1"/>
    <xf numFmtId="165" fontId="5" fillId="7" borderId="14" xfId="1" applyNumberFormat="1" applyFont="1" applyFill="1" applyBorder="1"/>
    <xf numFmtId="165" fontId="1" fillId="9" borderId="9" xfId="1" applyNumberFormat="1" applyFill="1" applyBorder="1"/>
    <xf numFmtId="165" fontId="1" fillId="9" borderId="13" xfId="1" applyNumberFormat="1" applyFill="1" applyBorder="1"/>
    <xf numFmtId="165" fontId="1" fillId="9" borderId="9" xfId="1" applyNumberFormat="1" applyFill="1" applyBorder="1" applyAlignment="1">
      <alignment horizontal="center"/>
    </xf>
    <xf numFmtId="165" fontId="1" fillId="9" borderId="13" xfId="1" applyNumberFormat="1" applyFill="1" applyBorder="1" applyAlignment="1">
      <alignment horizontal="center"/>
    </xf>
    <xf numFmtId="165" fontId="1" fillId="9" borderId="14" xfId="1" applyNumberFormat="1" applyFill="1" applyBorder="1" applyAlignment="1">
      <alignment horizontal="center"/>
    </xf>
    <xf numFmtId="165" fontId="1" fillId="9" borderId="14" xfId="1" applyNumberFormat="1" applyFill="1" applyBorder="1"/>
    <xf numFmtId="43" fontId="1" fillId="8" borderId="1" xfId="1" applyFont="1" applyFill="1" applyBorder="1"/>
    <xf numFmtId="166" fontId="3" fillId="4" borderId="3" xfId="0" applyNumberFormat="1" applyFont="1" applyFill="1" applyBorder="1" applyAlignment="1">
      <alignment horizontal="right"/>
    </xf>
    <xf numFmtId="0" fontId="0" fillId="0" borderId="0" xfId="0" applyBorder="1"/>
    <xf numFmtId="166" fontId="3" fillId="3" borderId="7" xfId="0" applyNumberFormat="1" applyFont="1" applyFill="1" applyBorder="1" applyAlignment="1">
      <alignment horizontal="right"/>
    </xf>
    <xf numFmtId="43" fontId="1" fillId="3" borderId="7" xfId="1" applyFill="1" applyBorder="1" applyAlignment="1">
      <alignment horizontal="right"/>
    </xf>
    <xf numFmtId="43" fontId="1" fillId="3" borderId="0" xfId="1" applyFill="1" applyBorder="1" applyAlignment="1">
      <alignment horizontal="right"/>
    </xf>
    <xf numFmtId="43" fontId="0" fillId="4" borderId="1" xfId="1" applyFont="1" applyFill="1" applyBorder="1"/>
    <xf numFmtId="43" fontId="0" fillId="4" borderId="3" xfId="1" applyFont="1" applyFill="1" applyBorder="1"/>
    <xf numFmtId="43" fontId="1" fillId="7" borderId="11" xfId="1" applyFont="1" applyFill="1" applyBorder="1"/>
    <xf numFmtId="2" fontId="0" fillId="4" borderId="9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78"/>
  <sheetViews>
    <sheetView zoomScale="65" workbookViewId="0">
      <pane ySplit="3" topLeftCell="A36" activePane="bottomLeft" state="frozen"/>
      <selection activeCell="F56" sqref="F56"/>
      <selection pane="bottomLeft" activeCell="B62" sqref="B62:E62"/>
    </sheetView>
  </sheetViews>
  <sheetFormatPr defaultColWidth="9" defaultRowHeight="12.75" x14ac:dyDescent="0.2"/>
  <cols>
    <col min="1" max="1" width="17.85546875" style="2" customWidth="1"/>
    <col min="2" max="2" width="10.42578125" style="84" customWidth="1"/>
    <col min="3" max="3" width="10.7109375" style="84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28515625" style="85" bestFit="1" customWidth="1"/>
    <col min="14" max="14" width="11.5703125" style="85" customWidth="1"/>
    <col min="15" max="15" width="10.42578125" style="85" customWidth="1"/>
    <col min="16" max="16" width="10.42578125" style="84" customWidth="1"/>
    <col min="17" max="17" width="10.85546875" style="84" bestFit="1" customWidth="1"/>
    <col min="18" max="26" width="10.42578125" style="84" customWidth="1"/>
    <col min="27" max="27" width="14.140625" style="84" customWidth="1"/>
    <col min="28" max="28" width="12" style="84" customWidth="1"/>
  </cols>
  <sheetData>
    <row r="1" spans="1:28" x14ac:dyDescent="0.2">
      <c r="A1" s="260" t="s">
        <v>17</v>
      </c>
      <c r="B1" s="250"/>
      <c r="C1" s="251"/>
      <c r="D1" s="251"/>
      <c r="E1" s="252"/>
      <c r="F1" s="253"/>
      <c r="G1" s="254"/>
      <c r="H1" s="255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33</v>
      </c>
      <c r="U1" s="251"/>
      <c r="V1" s="251"/>
      <c r="W1" s="252"/>
      <c r="X1" s="250" t="s">
        <v>34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257" t="s">
        <v>2</v>
      </c>
      <c r="J2" s="258"/>
      <c r="K2" s="258" t="s">
        <v>44</v>
      </c>
      <c r="L2" s="258"/>
      <c r="M2" s="27" t="s">
        <v>45</v>
      </c>
      <c r="N2" s="185" t="s">
        <v>22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3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59" si="4">J39/O39*1000</f>
        <v>6841.9653282089994</v>
      </c>
      <c r="R39" s="36">
        <f t="shared" si="3"/>
        <v>5909.7760131333071</v>
      </c>
      <c r="S39" s="36">
        <f t="shared" ref="S39:S59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40" x14ac:dyDescent="0.2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03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40" x14ac:dyDescent="0.2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40" x14ac:dyDescent="0.2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40" x14ac:dyDescent="0.2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40" x14ac:dyDescent="0.2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40" x14ac:dyDescent="0.2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40" x14ac:dyDescent="0.2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40" x14ac:dyDescent="0.2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40" x14ac:dyDescent="0.2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40" x14ac:dyDescent="0.2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40" x14ac:dyDescent="0.2">
      <c r="A59" s="206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</row>
    <row r="60" spans="1:40" s="210" customFormat="1" x14ac:dyDescent="0.2">
      <c r="A60" s="239">
        <v>37135</v>
      </c>
      <c r="B60" s="42">
        <v>34145.809000000001</v>
      </c>
      <c r="C60" s="43">
        <v>31825.763520833338</v>
      </c>
      <c r="D60" s="43">
        <v>23697.009499999996</v>
      </c>
      <c r="E60" s="44">
        <v>29116.178847222222</v>
      </c>
      <c r="F60" s="45">
        <v>27.305399999999999</v>
      </c>
      <c r="G60" s="46">
        <v>26.377500000000001</v>
      </c>
      <c r="H60" s="47">
        <v>26.808900000000001</v>
      </c>
      <c r="I60" s="240">
        <v>28.196062499999993</v>
      </c>
      <c r="J60" s="241">
        <v>27.335552890625006</v>
      </c>
      <c r="K60" s="46">
        <v>18.125611111111109</v>
      </c>
      <c r="L60" s="46">
        <v>19.394812706944442</v>
      </c>
      <c r="M60" s="45">
        <v>2.1932999999999998</v>
      </c>
      <c r="N60" s="46">
        <v>2.4512999999999998</v>
      </c>
      <c r="O60" s="47">
        <f>20.0765/6.36</f>
        <v>3.1566823899371066</v>
      </c>
      <c r="P60" s="42">
        <f>J60/M60*1000</f>
        <v>12463.207445686869</v>
      </c>
      <c r="Q60" s="43">
        <f>J60/O60*1000</f>
        <v>8659.5829145705211</v>
      </c>
      <c r="R60" s="43">
        <f>L60/M60*1000</f>
        <v>8842.7541635637826</v>
      </c>
      <c r="S60" s="43">
        <f>L60/O60*1000</f>
        <v>6144.0494516557501</v>
      </c>
      <c r="T60" s="42">
        <v>77</v>
      </c>
      <c r="U60" s="43">
        <v>60</v>
      </c>
      <c r="V60" s="43">
        <v>0</v>
      </c>
      <c r="W60" s="44">
        <v>14</v>
      </c>
      <c r="X60" s="42">
        <v>78</v>
      </c>
      <c r="Y60" s="43">
        <v>60</v>
      </c>
      <c r="Z60" s="43">
        <v>-9</v>
      </c>
      <c r="AA60" s="44">
        <v>-32</v>
      </c>
      <c r="AB60" s="48">
        <v>1605</v>
      </c>
    </row>
    <row r="61" spans="1:40" x14ac:dyDescent="0.2">
      <c r="A61" s="237">
        <v>37165</v>
      </c>
      <c r="B61" s="49">
        <v>31710.419354838708</v>
      </c>
      <c r="C61" s="50">
        <v>29606.544354838708</v>
      </c>
      <c r="D61" s="50">
        <v>22811.524193548386</v>
      </c>
      <c r="E61" s="51">
        <v>27341.5376344086</v>
      </c>
      <c r="F61" s="52">
        <v>26.769400000000001</v>
      </c>
      <c r="G61" s="53">
        <v>25.504799999999999</v>
      </c>
      <c r="H61" s="54">
        <v>26.023199999999999</v>
      </c>
      <c r="I61" s="52">
        <v>26.876929347826088</v>
      </c>
      <c r="J61" s="53">
        <v>25.711474826086956</v>
      </c>
      <c r="K61" s="53">
        <v>19.391819444444444</v>
      </c>
      <c r="L61" s="53">
        <v>18.369939831989246</v>
      </c>
      <c r="M61" s="52">
        <v>2.4245000000000001</v>
      </c>
      <c r="N61" s="53">
        <v>2.72</v>
      </c>
      <c r="O61" s="54">
        <f>17.9446/6.36</f>
        <v>2.8214779874213836</v>
      </c>
      <c r="P61" s="35">
        <f>J61/M61*1000</f>
        <v>10604.856599747147</v>
      </c>
      <c r="Q61" s="36">
        <f>J61/O61*1000</f>
        <v>9112.768180617737</v>
      </c>
      <c r="R61" s="36">
        <f>L61/M61*1000</f>
        <v>7576.7951462112787</v>
      </c>
      <c r="S61" s="36">
        <f>L61/O61*1000</f>
        <v>6510.7507178455699</v>
      </c>
      <c r="T61" s="49">
        <v>71</v>
      </c>
      <c r="U61" s="50">
        <v>50</v>
      </c>
      <c r="V61" s="50">
        <v>-164</v>
      </c>
      <c r="W61" s="51">
        <v>11</v>
      </c>
      <c r="X61" s="49">
        <v>73</v>
      </c>
      <c r="Y61" s="50">
        <v>50</v>
      </c>
      <c r="Z61" s="50">
        <v>-78</v>
      </c>
      <c r="AA61" s="51">
        <v>5</v>
      </c>
      <c r="AB61" s="55">
        <v>5144.8587292086695</v>
      </c>
    </row>
    <row r="62" spans="1:40" x14ac:dyDescent="0.2">
      <c r="A62" s="211" t="s">
        <v>47</v>
      </c>
      <c r="B62" s="212">
        <v>31697.686296296291</v>
      </c>
      <c r="C62" s="213">
        <v>29083.00581018519</v>
      </c>
      <c r="D62" s="213">
        <v>23063.22148148148</v>
      </c>
      <c r="E62" s="214">
        <v>27076.411033950611</v>
      </c>
      <c r="F62" s="245">
        <v>23.7224</v>
      </c>
      <c r="G62" s="246">
        <v>22.603999999999999</v>
      </c>
      <c r="H62" s="247">
        <v>23.181999999999999</v>
      </c>
      <c r="I62" s="215">
        <v>24.587968750000002</v>
      </c>
      <c r="J62" s="216">
        <v>24.275827585937503</v>
      </c>
      <c r="K62" s="216">
        <v>17.804513888888891</v>
      </c>
      <c r="L62" s="216">
        <v>16.34231886111111</v>
      </c>
      <c r="M62" s="215">
        <v>2.3729</v>
      </c>
      <c r="N62" s="216">
        <v>2.6857000000000002</v>
      </c>
      <c r="O62" s="217">
        <f>16.1118/6.36</f>
        <v>2.5333018867924526</v>
      </c>
      <c r="P62" s="225">
        <f>J62/M62*1000</f>
        <v>10230.446957704709</v>
      </c>
      <c r="Q62" s="226">
        <f>J62/O62*1000</f>
        <v>9582.6824716395768</v>
      </c>
      <c r="R62" s="226">
        <f>L62/M62*1000</f>
        <v>6887.0659788069916</v>
      </c>
      <c r="S62" s="226">
        <f>L62/O62*1000</f>
        <v>6450.9954168166605</v>
      </c>
      <c r="T62" s="212">
        <v>62</v>
      </c>
      <c r="U62" s="213">
        <v>42</v>
      </c>
      <c r="V62" s="213">
        <v>-121</v>
      </c>
      <c r="W62" s="214">
        <v>-16</v>
      </c>
      <c r="X62" s="212">
        <v>66</v>
      </c>
      <c r="Y62" s="213">
        <v>44</v>
      </c>
      <c r="Z62" s="213">
        <v>-62</v>
      </c>
      <c r="AA62" s="214">
        <v>-28</v>
      </c>
      <c r="AB62" s="218">
        <v>2648</v>
      </c>
    </row>
    <row r="63" spans="1:40" s="146" customFormat="1" x14ac:dyDescent="0.2">
      <c r="A63" s="142" t="s">
        <v>48</v>
      </c>
      <c r="B63" s="133"/>
      <c r="C63" s="144"/>
      <c r="D63" s="144"/>
      <c r="E63" s="141"/>
      <c r="F63" s="131"/>
      <c r="G63" s="137"/>
      <c r="H63" s="138"/>
      <c r="I63" s="137"/>
      <c r="J63" s="137">
        <v>26.29</v>
      </c>
      <c r="K63" s="137"/>
      <c r="L63" s="137">
        <v>19.489999999999998</v>
      </c>
      <c r="M63" s="131">
        <v>2.29</v>
      </c>
      <c r="N63" s="137">
        <v>2.82</v>
      </c>
      <c r="O63" s="137">
        <f>17.35/6.36</f>
        <v>2.7279874213836477</v>
      </c>
      <c r="P63" s="227">
        <f>J63/M63*1000</f>
        <v>11480.349344978165</v>
      </c>
      <c r="Q63" s="228">
        <f>J63/O63*1000</f>
        <v>9637.1412103746407</v>
      </c>
      <c r="R63" s="228">
        <f>L63/M63*1000</f>
        <v>8510.9170305676853</v>
      </c>
      <c r="S63" s="229">
        <f>L63/O63*1000</f>
        <v>7144.4610951008644</v>
      </c>
      <c r="T63" s="144"/>
      <c r="U63" s="144"/>
      <c r="V63" s="144"/>
      <c r="W63" s="141"/>
      <c r="X63" s="143"/>
      <c r="Y63" s="144"/>
      <c r="Z63" s="144"/>
      <c r="AA63" s="141"/>
      <c r="AB63" s="145"/>
    </row>
    <row r="64" spans="1:40" x14ac:dyDescent="0.2">
      <c r="A64" s="19"/>
    </row>
    <row r="65" spans="1:28" x14ac:dyDescent="0.2">
      <c r="A65" s="20" t="s">
        <v>13</v>
      </c>
      <c r="B65" s="56">
        <f>MAX(B4:B15)</f>
        <v>49175</v>
      </c>
      <c r="C65" s="57">
        <f t="shared" ref="C65:H65" si="6">AVERAGE(C4:C15)</f>
        <v>30416.562187980035</v>
      </c>
      <c r="D65" s="57">
        <f t="shared" si="6"/>
        <v>23444.951809715825</v>
      </c>
      <c r="E65" s="58">
        <f t="shared" si="6"/>
        <v>28188.178154068522</v>
      </c>
      <c r="F65" s="59">
        <f t="shared" si="6"/>
        <v>26.880833333333332</v>
      </c>
      <c r="G65" s="60">
        <f t="shared" si="6"/>
        <v>23.666666666666668</v>
      </c>
      <c r="H65" s="61">
        <f t="shared" si="6"/>
        <v>25.273749999999996</v>
      </c>
      <c r="I65" s="60"/>
      <c r="J65" s="60">
        <f>AVERAGE(J4:J15)</f>
        <v>26.077729252933057</v>
      </c>
      <c r="K65" s="60"/>
      <c r="L65" s="60">
        <f>AVERAGE(L4:L15)</f>
        <v>16.616779995962467</v>
      </c>
      <c r="M65" s="59">
        <f>AVERAGE(M4:M15)</f>
        <v>2.4843333333333333</v>
      </c>
      <c r="N65" s="60"/>
      <c r="O65" s="61">
        <f>AVERAGE(O4:O15)</f>
        <v>2.650500128126057</v>
      </c>
      <c r="P65" s="56"/>
      <c r="Q65" s="57">
        <f>AVERAGE(Q4:Q15)</f>
        <v>9859.0366232064262</v>
      </c>
      <c r="R65" s="57"/>
      <c r="S65" s="57">
        <f>AVERAGE(S4:S15)</f>
        <v>6318.8388566069543</v>
      </c>
      <c r="T65" s="56">
        <f>AVERAGE(T4:T15)</f>
        <v>63.617377112135181</v>
      </c>
      <c r="U65" s="57">
        <f>AVERAGE(U4:U15)</f>
        <v>45.857264464925755</v>
      </c>
      <c r="V65" s="57">
        <f>SUM(V4:V15)</f>
        <v>-179</v>
      </c>
      <c r="W65" s="58">
        <f>SUM(W4:W15)</f>
        <v>-61</v>
      </c>
      <c r="X65" s="56">
        <f>AVERAGE(X4:X15)</f>
        <v>66.937231182795699</v>
      </c>
      <c r="Y65" s="57">
        <f>AVERAGE(Y4:Y15)</f>
        <v>48.958461341525869</v>
      </c>
      <c r="Z65" s="57">
        <f>SUM(Z4:Z15)</f>
        <v>1</v>
      </c>
      <c r="AA65" s="58">
        <f>SUM(AA4:AA15)</f>
        <v>-75</v>
      </c>
      <c r="AB65" s="58">
        <f>AVERAGE(AB4:AB15)</f>
        <v>3205.3543154761905</v>
      </c>
    </row>
    <row r="66" spans="1:28" x14ac:dyDescent="0.2">
      <c r="A66" s="21" t="s">
        <v>14</v>
      </c>
      <c r="B66" s="63">
        <f>MAX(B16:B27)</f>
        <v>48469</v>
      </c>
      <c r="C66" s="64">
        <f t="shared" ref="C66:AB66" si="7">AVERAGE(C16:C27)</f>
        <v>30835.231996047747</v>
      </c>
      <c r="D66" s="64">
        <f>AVERAGE(D16:D27)</f>
        <v>23718.361679147467</v>
      </c>
      <c r="E66" s="65">
        <f t="shared" si="7"/>
        <v>28567.422128882925</v>
      </c>
      <c r="F66" s="66">
        <f t="shared" si="7"/>
        <v>29.990833333333331</v>
      </c>
      <c r="G66" s="67">
        <f t="shared" si="7"/>
        <v>25.526666666666671</v>
      </c>
      <c r="H66" s="68">
        <f t="shared" si="7"/>
        <v>27.758750000000003</v>
      </c>
      <c r="I66" s="67"/>
      <c r="J66" s="67">
        <f>AVERAGE(J16:J27)</f>
        <v>28.054475828745534</v>
      </c>
      <c r="K66" s="67"/>
      <c r="L66" s="67">
        <f>AVERAGE(L16:L27)</f>
        <v>14.259825264154131</v>
      </c>
      <c r="M66" s="66">
        <f>AVERAGE(M16:M27)</f>
        <v>2.0807249999999997</v>
      </c>
      <c r="N66" s="67">
        <f t="shared" si="7"/>
        <v>2.2973584466034178</v>
      </c>
      <c r="O66" s="68">
        <f t="shared" si="7"/>
        <v>1.9272178594813767</v>
      </c>
      <c r="P66" s="63"/>
      <c r="Q66" s="64">
        <f t="shared" si="7"/>
        <v>14588.429144400763</v>
      </c>
      <c r="R66" s="64"/>
      <c r="S66" s="64">
        <f>AVERAGE(S16:S27)</f>
        <v>7452.200768014879</v>
      </c>
      <c r="T66" s="63">
        <f t="shared" si="7"/>
        <v>66.591493855606771</v>
      </c>
      <c r="U66" s="64">
        <f t="shared" si="7"/>
        <v>49.551068868407576</v>
      </c>
      <c r="V66" s="64">
        <f>SUM(V16:V27)</f>
        <v>-1108</v>
      </c>
      <c r="W66" s="65">
        <f>SUM(W16:W27)</f>
        <v>247</v>
      </c>
      <c r="X66" s="63">
        <f t="shared" si="7"/>
        <v>68.341257040450586</v>
      </c>
      <c r="Y66" s="64">
        <f t="shared" si="7"/>
        <v>51.417421915002564</v>
      </c>
      <c r="Z66" s="64">
        <f>SUM(Z16:Z27)</f>
        <v>-533</v>
      </c>
      <c r="AA66" s="65">
        <f>SUM(AA16:AA27)</f>
        <v>107</v>
      </c>
      <c r="AB66" s="65">
        <f t="shared" si="7"/>
        <v>2551.5095238095237</v>
      </c>
    </row>
    <row r="67" spans="1:28" x14ac:dyDescent="0.2">
      <c r="A67" s="22" t="s">
        <v>15</v>
      </c>
      <c r="B67" s="70">
        <f>MAX(B28:B39)</f>
        <v>51714</v>
      </c>
      <c r="C67" s="71">
        <f t="shared" ref="C67:AB67" si="8">AVERAGE(C28:C39)</f>
        <v>31893.206344806069</v>
      </c>
      <c r="D67" s="71">
        <f>AVERAGE(D28:D39)</f>
        <v>24780.647803859447</v>
      </c>
      <c r="E67" s="72">
        <f t="shared" si="8"/>
        <v>29626.669442844341</v>
      </c>
      <c r="F67" s="73">
        <f t="shared" si="8"/>
        <v>39.531666666666666</v>
      </c>
      <c r="G67" s="74">
        <f t="shared" si="8"/>
        <v>33.272500000000001</v>
      </c>
      <c r="H67" s="75">
        <f t="shared" si="8"/>
        <v>36.40208333333333</v>
      </c>
      <c r="I67" s="74"/>
      <c r="J67" s="74">
        <f>AVERAGE(J30:J39)</f>
        <v>42.744251552795035</v>
      </c>
      <c r="K67" s="74"/>
      <c r="L67" s="74">
        <f>AVERAGE(L28:L39)</f>
        <v>14.753900422884366</v>
      </c>
      <c r="M67" s="73">
        <f>AVERAGE(M28:M39)</f>
        <v>2.2553333333333332</v>
      </c>
      <c r="N67" s="74">
        <f t="shared" si="8"/>
        <v>2.5237086114200964</v>
      </c>
      <c r="O67" s="75">
        <f t="shared" si="8"/>
        <v>2.4235534548138724</v>
      </c>
      <c r="P67" s="70"/>
      <c r="Q67" s="71">
        <f t="shared" si="8"/>
        <v>16253.28681991277</v>
      </c>
      <c r="R67" s="71"/>
      <c r="S67" s="71">
        <f>AVERAGE(S28:S39)</f>
        <v>6585.1888687651963</v>
      </c>
      <c r="T67" s="70">
        <f t="shared" si="8"/>
        <v>65.564464925755246</v>
      </c>
      <c r="U67" s="71">
        <f t="shared" si="8"/>
        <v>47.908307731694826</v>
      </c>
      <c r="V67" s="71">
        <f>SUM(V28:V39)</f>
        <v>-628</v>
      </c>
      <c r="W67" s="72">
        <f>SUM(W28:W39)</f>
        <v>241</v>
      </c>
      <c r="X67" s="70">
        <f t="shared" si="8"/>
        <v>67.766801075268816</v>
      </c>
      <c r="Y67" s="71">
        <f t="shared" si="8"/>
        <v>50.037692012288773</v>
      </c>
      <c r="Z67" s="71">
        <f>SUM(Z28:Z39)</f>
        <v>-205</v>
      </c>
      <c r="AA67" s="72">
        <f>SUM(AA28:AA39)</f>
        <v>83</v>
      </c>
      <c r="AB67" s="72">
        <f t="shared" si="8"/>
        <v>3878.6184027777776</v>
      </c>
    </row>
    <row r="68" spans="1:28" x14ac:dyDescent="0.2">
      <c r="A68" s="21" t="s">
        <v>16</v>
      </c>
      <c r="B68" s="63">
        <f>MAX(B40:B51)</f>
        <v>49462</v>
      </c>
      <c r="C68" s="64">
        <f t="shared" ref="C68:AB68" si="9">AVERAGE(C40:C51)</f>
        <v>32355.116225590158</v>
      </c>
      <c r="D68" s="64">
        <f>AVERAGE(D40:D51)</f>
        <v>25306.907177342113</v>
      </c>
      <c r="E68" s="65">
        <f t="shared" si="9"/>
        <v>30108.604751936306</v>
      </c>
      <c r="F68" s="66">
        <f t="shared" si="9"/>
        <v>39.505833333333335</v>
      </c>
      <c r="G68" s="67">
        <f t="shared" si="9"/>
        <v>34.854166666666664</v>
      </c>
      <c r="H68" s="68">
        <f t="shared" si="9"/>
        <v>37.18</v>
      </c>
      <c r="I68" s="67">
        <f>AVERAGE(I40:I51)</f>
        <v>42.771742390632134</v>
      </c>
      <c r="J68" s="67">
        <f>AVERAGE(J40:J51)</f>
        <v>35.44867588050537</v>
      </c>
      <c r="K68" s="67">
        <f>AVERAGE(K40:K51)</f>
        <v>20.299645815116296</v>
      </c>
      <c r="L68" s="67">
        <f>AVERAGE(L40:L51)</f>
        <v>19.071464609333656</v>
      </c>
      <c r="M68" s="66">
        <f>AVERAGE(M40:M51)</f>
        <v>4.2825749999999996</v>
      </c>
      <c r="N68" s="67">
        <f t="shared" si="9"/>
        <v>5.0705697070819431</v>
      </c>
      <c r="O68" s="68">
        <f t="shared" si="9"/>
        <v>3.9323870445505924</v>
      </c>
      <c r="P68" s="63">
        <f t="shared" si="9"/>
        <v>8840.4671827132333</v>
      </c>
      <c r="Q68" s="64">
        <f t="shared" si="9"/>
        <v>9041.3020983694714</v>
      </c>
      <c r="R68" s="64">
        <f>AVERAGE(R40:R51)</f>
        <v>4801.9419380207282</v>
      </c>
      <c r="S68" s="64">
        <f>AVERAGE(S40:S51)</f>
        <v>4885.8295242005815</v>
      </c>
      <c r="T68" s="63">
        <f t="shared" si="9"/>
        <v>63.120547521937958</v>
      </c>
      <c r="U68" s="64">
        <f t="shared" si="9"/>
        <v>46.141166110493145</v>
      </c>
      <c r="V68" s="64">
        <f>SUM(V40:V51)</f>
        <v>-154</v>
      </c>
      <c r="W68" s="65">
        <f>SUM(W40:W51)</f>
        <v>-89</v>
      </c>
      <c r="X68" s="63">
        <f t="shared" si="9"/>
        <v>65.339547027561494</v>
      </c>
      <c r="Y68" s="64">
        <f t="shared" si="9"/>
        <v>48.648952539859096</v>
      </c>
      <c r="Z68" s="64">
        <f>SUM(Z40:Z51)</f>
        <v>149</v>
      </c>
      <c r="AA68" s="65">
        <f>SUM(AA40:AA51)</f>
        <v>-296</v>
      </c>
      <c r="AB68" s="65">
        <f t="shared" si="9"/>
        <v>2988.1621527777775</v>
      </c>
    </row>
    <row r="69" spans="1:28" s="99" customFormat="1" x14ac:dyDescent="0.2">
      <c r="A69" s="23" t="s">
        <v>23</v>
      </c>
      <c r="B69" s="86">
        <f>MAX(B52:B62)</f>
        <v>54030</v>
      </c>
      <c r="C69" s="87">
        <f t="shared" ref="C69:U69" si="10">AVERAGE(C52:C62)</f>
        <v>32778.770573244728</v>
      </c>
      <c r="D69" s="87">
        <f t="shared" si="10"/>
        <v>25360.559777340095</v>
      </c>
      <c r="E69" s="88">
        <f t="shared" si="10"/>
        <v>30350.958743392141</v>
      </c>
      <c r="F69" s="89">
        <f t="shared" si="10"/>
        <v>40.155318181818181</v>
      </c>
      <c r="G69" s="90">
        <f t="shared" si="10"/>
        <v>36.807081818181821</v>
      </c>
      <c r="H69" s="91">
        <f t="shared" si="10"/>
        <v>38.447263636363637</v>
      </c>
      <c r="I69" s="90">
        <f t="shared" si="10"/>
        <v>41.406539193637393</v>
      </c>
      <c r="J69" s="90">
        <f t="shared" si="10"/>
        <v>39.141529633689707</v>
      </c>
      <c r="K69" s="90">
        <f t="shared" si="10"/>
        <v>22.826555457250965</v>
      </c>
      <c r="L69" s="90">
        <f t="shared" si="10"/>
        <v>21.682975488298915</v>
      </c>
      <c r="M69" s="89">
        <f t="shared" si="10"/>
        <v>4.1339727272727282</v>
      </c>
      <c r="N69" s="90">
        <f t="shared" si="10"/>
        <v>4.5872681678536509</v>
      </c>
      <c r="O69" s="91">
        <f t="shared" si="10"/>
        <v>3.3125638684312269</v>
      </c>
      <c r="P69" s="86">
        <f t="shared" si="10"/>
        <v>10668.926467054802</v>
      </c>
      <c r="Q69" s="87">
        <f t="shared" si="10"/>
        <v>11818.868744505655</v>
      </c>
      <c r="R69" s="87">
        <f t="shared" si="10"/>
        <v>5888.0570832148787</v>
      </c>
      <c r="S69" s="87">
        <f t="shared" si="10"/>
        <v>6538.8904756580168</v>
      </c>
      <c r="T69" s="86">
        <f t="shared" si="10"/>
        <v>66.770325373551174</v>
      </c>
      <c r="U69" s="87">
        <f t="shared" si="10"/>
        <v>48.874626448820003</v>
      </c>
      <c r="V69" s="87">
        <f>SUM(V52:V62)</f>
        <v>-533</v>
      </c>
      <c r="W69" s="88">
        <f>SUM(W52:W62)</f>
        <v>241</v>
      </c>
      <c r="X69" s="86">
        <f>AVERAGE(X52:X62)</f>
        <v>69.050788995950285</v>
      </c>
      <c r="Y69" s="87">
        <f>AVERAGE(Y52:Y62)</f>
        <v>50.722357212679796</v>
      </c>
      <c r="Z69" s="87">
        <f>SUM(Z52:Z62)</f>
        <v>-147</v>
      </c>
      <c r="AA69" s="88">
        <f>SUM(AA52:AA62)</f>
        <v>-169</v>
      </c>
      <c r="AB69" s="88">
        <f>AVERAGE(AB52:AB62)</f>
        <v>3368.1280662916975</v>
      </c>
    </row>
    <row r="70" spans="1:28" s="99" customFormat="1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9"/>
      <c r="G71" s="103"/>
      <c r="H71" s="104"/>
      <c r="I71" s="103"/>
      <c r="J71" s="103">
        <v>36.06</v>
      </c>
      <c r="K71" s="103"/>
      <c r="L71" s="103">
        <v>21.23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11447.619047619048</v>
      </c>
      <c r="Q71" s="107">
        <f>J71/O71*1000</f>
        <v>13038.180784536669</v>
      </c>
      <c r="R71" s="107">
        <f>L71/M71*1000</f>
        <v>6739.6825396825398</v>
      </c>
      <c r="S71" s="107">
        <f>L71/O71*1000</f>
        <v>7676.11142694713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4"/>
      <c r="G72" s="115"/>
      <c r="H72" s="116"/>
      <c r="I72" s="115"/>
      <c r="J72" s="115">
        <v>37.229999999999997</v>
      </c>
      <c r="K72" s="115"/>
      <c r="L72" s="115">
        <v>22.72</v>
      </c>
      <c r="M72" s="114">
        <v>3.62</v>
      </c>
      <c r="N72" s="115">
        <v>4.34</v>
      </c>
      <c r="O72" s="116">
        <f>17.78/6.36</f>
        <v>2.7955974842767297</v>
      </c>
      <c r="P72" s="112">
        <f>J72/M72*1000</f>
        <v>10284.530386740331</v>
      </c>
      <c r="Q72" s="112">
        <f>J72/O72*1000</f>
        <v>13317.36782902137</v>
      </c>
      <c r="R72" s="112">
        <f>L72/M72*1000</f>
        <v>6276.2430939226506</v>
      </c>
      <c r="S72" s="112">
        <f>L72/O72*1000</f>
        <v>8127.064116985377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</row>
    <row r="74" spans="1:28" x14ac:dyDescent="0.2">
      <c r="A74" s="25" t="s">
        <v>11</v>
      </c>
      <c r="B74" s="92">
        <v>34054.716434044887</v>
      </c>
      <c r="C74" s="93">
        <v>31565.677754046606</v>
      </c>
      <c r="D74" s="93">
        <f>AVERAGE(D65:D69)</f>
        <v>24522.285649480989</v>
      </c>
      <c r="E74" s="94">
        <f t="shared" ref="E74:S74" si="11">AVERAGE(E65:E69)</f>
        <v>29368.36664422485</v>
      </c>
      <c r="F74" s="96">
        <f t="shared" si="11"/>
        <v>35.21289696969697</v>
      </c>
      <c r="G74" s="96">
        <f t="shared" si="11"/>
        <v>30.825416363636361</v>
      </c>
      <c r="H74" s="96">
        <f t="shared" si="11"/>
        <v>33.012369393939395</v>
      </c>
      <c r="I74" s="95">
        <f t="shared" si="11"/>
        <v>42.089140792134764</v>
      </c>
      <c r="J74" s="96">
        <f t="shared" si="11"/>
        <v>34.293332429733745</v>
      </c>
      <c r="K74" s="96">
        <f t="shared" si="11"/>
        <v>21.563100636183631</v>
      </c>
      <c r="L74" s="97">
        <f t="shared" si="11"/>
        <v>17.276989156126707</v>
      </c>
      <c r="M74" s="96">
        <f>AVERAGE(M65:M69)</f>
        <v>3.047387878787879</v>
      </c>
      <c r="N74" s="96">
        <f t="shared" si="11"/>
        <v>3.6197262332397768</v>
      </c>
      <c r="O74" s="96">
        <f t="shared" si="11"/>
        <v>2.8492444710806248</v>
      </c>
      <c r="P74" s="92">
        <f t="shared" si="11"/>
        <v>9754.6968248840167</v>
      </c>
      <c r="Q74" s="93">
        <f t="shared" si="11"/>
        <v>12312.184686079017</v>
      </c>
      <c r="R74" s="93">
        <f t="shared" si="11"/>
        <v>5344.999510617803</v>
      </c>
      <c r="S74" s="94">
        <f t="shared" si="11"/>
        <v>6356.1896986491247</v>
      </c>
      <c r="T74" s="92">
        <v>63.627895986722457</v>
      </c>
      <c r="U74" s="93">
        <v>46.412257799671593</v>
      </c>
      <c r="V74" s="93">
        <f>SUM(V65:V69)</f>
        <v>-2602</v>
      </c>
      <c r="W74" s="94">
        <f>SUM(W65:W69)</f>
        <v>579</v>
      </c>
      <c r="X74" s="92">
        <v>66.062256563730415</v>
      </c>
      <c r="Y74" s="93">
        <v>48.677369873051184</v>
      </c>
      <c r="Z74" s="93">
        <f>SUM(Z65:Z69)</f>
        <v>-735</v>
      </c>
      <c r="AA74" s="94">
        <f>SUM(AA65:AA69)</f>
        <v>-350</v>
      </c>
      <c r="AB74" s="98">
        <f>AVERAGE(AB65:AB69)</f>
        <v>3198.3544922265933</v>
      </c>
    </row>
    <row r="76" spans="1:28" x14ac:dyDescent="0.2">
      <c r="A76" s="19"/>
      <c r="Q76" s="85"/>
    </row>
    <row r="77" spans="1:28" x14ac:dyDescent="0.2">
      <c r="F77"/>
      <c r="G77"/>
      <c r="H77"/>
      <c r="Q77" s="85"/>
    </row>
    <row r="78" spans="1:28" x14ac:dyDescent="0.2">
      <c r="Q78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&amp;L&amp;D&amp;C©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8"/>
  <sheetViews>
    <sheetView zoomScale="65" workbookViewId="0">
      <pane ySplit="3" topLeftCell="A38" activePane="bottomLeft" state="frozen"/>
      <selection activeCell="B68" sqref="B68"/>
      <selection pane="bottomLeft" activeCell="B62" sqref="B62:E62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bestFit="1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8" width="8.140625" style="148" bestFit="1" customWidth="1"/>
    <col min="9" max="9" width="8" style="148" bestFit="1" customWidth="1"/>
    <col min="10" max="10" width="8.42578125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6.5703125" style="148" bestFit="1" customWidth="1"/>
    <col min="15" max="15" width="10.42578125" style="148" bestFit="1" customWidth="1"/>
    <col min="16" max="17" width="10.85546875" style="149" bestFit="1" customWidth="1"/>
    <col min="18" max="19" width="11.28515625" style="149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60" t="s">
        <v>42</v>
      </c>
      <c r="B1" s="250"/>
      <c r="C1" s="251"/>
      <c r="D1" s="251"/>
      <c r="E1" s="252"/>
      <c r="F1" s="184"/>
      <c r="G1" s="184"/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59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6">
        <v>38.7667</v>
      </c>
      <c r="G60" s="46">
        <v>37.35</v>
      </c>
      <c r="H60" s="46">
        <v>37.914999999999999</v>
      </c>
      <c r="I60" s="45">
        <v>37.852187499999999</v>
      </c>
      <c r="J60" s="46">
        <v>35.866750000000003</v>
      </c>
      <c r="K60" s="46">
        <v>26.291736111111113</v>
      </c>
      <c r="L60" s="46">
        <v>26.722333333333335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16352.870104408887</v>
      </c>
      <c r="Q60" s="43">
        <f>J60/O60*1000</f>
        <v>11362.166214230569</v>
      </c>
      <c r="R60" s="43">
        <f>L60/M60*1000</f>
        <v>12183.619811851246</v>
      </c>
      <c r="S60" s="43">
        <f>L60/O60*1000</f>
        <v>8465.3221428037759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3">
        <v>34.591299999999997</v>
      </c>
      <c r="G61" s="53">
        <v>33.845700000000001</v>
      </c>
      <c r="H61" s="53">
        <v>34.241700000000002</v>
      </c>
      <c r="I61" s="52">
        <v>34.080788043478258</v>
      </c>
      <c r="J61" s="53">
        <v>33.576168478260875</v>
      </c>
      <c r="K61" s="53">
        <v>25.973400537634408</v>
      </c>
      <c r="L61" s="53">
        <v>25.278010752688175</v>
      </c>
      <c r="M61" s="52">
        <v>2.42</v>
      </c>
      <c r="N61" s="53">
        <v>2.76</v>
      </c>
      <c r="O61" s="54">
        <f>17.9446/6.36</f>
        <v>2.8214779874213836</v>
      </c>
      <c r="P61" s="49">
        <f>J61/M61*1000</f>
        <v>13874.449784405322</v>
      </c>
      <c r="Q61" s="50">
        <f>J61/O61*1000</f>
        <v>11900.205717694414</v>
      </c>
      <c r="R61" s="50">
        <f>L61/M61*1000</f>
        <v>10445.458988714123</v>
      </c>
      <c r="S61" s="50">
        <f>L61/O61*1000</f>
        <v>8959.1380352360484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6">
        <v>34.439500000000002</v>
      </c>
      <c r="G62" s="216">
        <v>33.873699999999999</v>
      </c>
      <c r="H62" s="216">
        <v>34.198399999999999</v>
      </c>
      <c r="I62" s="215">
        <v>36.563593750000003</v>
      </c>
      <c r="J62" s="216">
        <v>37.751562499999999</v>
      </c>
      <c r="K62" s="216">
        <v>27.275902777777777</v>
      </c>
      <c r="L62" s="216">
        <v>23.150416666666668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15909.462050655316</v>
      </c>
      <c r="Q62" s="213">
        <f>J62/O62*1000</f>
        <v>14902.117547387628</v>
      </c>
      <c r="R62" s="213">
        <f>L62/M62*1000</f>
        <v>9756.1703681852032</v>
      </c>
      <c r="S62" s="213">
        <f>L62/O62*1000</f>
        <v>9138.4358048138656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49</v>
      </c>
      <c r="B63" s="133"/>
      <c r="C63" s="134"/>
      <c r="D63" s="134"/>
      <c r="E63" s="136"/>
      <c r="F63" s="137"/>
      <c r="G63" s="137"/>
      <c r="H63" s="137"/>
      <c r="I63" s="131"/>
      <c r="J63" s="137">
        <v>37.33</v>
      </c>
      <c r="K63" s="137"/>
      <c r="L63" s="137">
        <v>33.11</v>
      </c>
      <c r="M63" s="131">
        <v>2.29</v>
      </c>
      <c r="N63" s="137">
        <v>2.82</v>
      </c>
      <c r="O63" s="137">
        <f>17.35/6.36</f>
        <v>2.7279874213836477</v>
      </c>
      <c r="P63" s="230">
        <f>J63/M63*1000</f>
        <v>16301.31004366812</v>
      </c>
      <c r="Q63" s="231">
        <f>J63/O63*1000</f>
        <v>13684.08069164265</v>
      </c>
      <c r="R63" s="231">
        <f>L63/M63*1000</f>
        <v>14458.515283842795</v>
      </c>
      <c r="S63" s="231">
        <f>L63/O63*1000</f>
        <v>12137.152737752162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52.931060807467389</v>
      </c>
      <c r="G68" s="67">
        <f t="shared" si="7"/>
        <v>51.839404605263155</v>
      </c>
      <c r="H68" s="68">
        <f t="shared" si="7"/>
        <v>52.471336873031937</v>
      </c>
      <c r="I68" s="67">
        <f t="shared" si="7"/>
        <v>56.377880601596978</v>
      </c>
      <c r="J68" s="67">
        <f t="shared" si="7"/>
        <v>56.613252197798168</v>
      </c>
      <c r="K68" s="67">
        <f t="shared" si="7"/>
        <v>34.017671384133074</v>
      </c>
      <c r="L68" s="67">
        <f t="shared" si="7"/>
        <v>31.647776549276866</v>
      </c>
      <c r="M68" s="66">
        <f>AVERAGE(M40:M51)</f>
        <v>4.2825749999999996</v>
      </c>
      <c r="N68" s="67">
        <f t="shared" si="7"/>
        <v>5.3549062847608466</v>
      </c>
      <c r="O68" s="68">
        <f t="shared" si="7"/>
        <v>3.9323870445505924</v>
      </c>
      <c r="P68" s="63">
        <f t="shared" si="7"/>
        <v>12413.447863265612</v>
      </c>
      <c r="Q68" s="64">
        <f t="shared" si="7"/>
        <v>13034.347885731549</v>
      </c>
      <c r="R68" s="64">
        <f t="shared" si="7"/>
        <v>7283.0040813647265</v>
      </c>
      <c r="S68" s="64">
        <f t="shared" si="7"/>
        <v>7848.9780107284923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54.091427272727266</v>
      </c>
      <c r="G69" s="90">
        <f t="shared" si="8"/>
        <v>52.27105454545454</v>
      </c>
      <c r="H69" s="91">
        <f t="shared" si="8"/>
        <v>53.247372727272726</v>
      </c>
      <c r="I69" s="90">
        <f t="shared" si="8"/>
        <v>53.486721609623899</v>
      </c>
      <c r="J69" s="90">
        <f t="shared" si="8"/>
        <v>50.008869082624187</v>
      </c>
      <c r="K69" s="90">
        <f t="shared" si="8"/>
        <v>33.494712768677481</v>
      </c>
      <c r="L69" s="90">
        <f t="shared" si="8"/>
        <v>32.520176342342793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13715.731379791914</v>
      </c>
      <c r="Q69" s="87">
        <f t="shared" si="8"/>
        <v>15154.226878854806</v>
      </c>
      <c r="R69" s="87">
        <f t="shared" si="8"/>
        <v>8722.9666454267663</v>
      </c>
      <c r="S69" s="87">
        <f t="shared" si="8"/>
        <v>9743.1454737999666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47.45</v>
      </c>
      <c r="K71" s="103"/>
      <c r="L71" s="103">
        <v>31.78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15063.492063492065</v>
      </c>
      <c r="Q71" s="107">
        <f>J71/O71*1000</f>
        <v>17156.452529846505</v>
      </c>
      <c r="R71" s="107">
        <f>L71/M71*1000</f>
        <v>10088.888888888891</v>
      </c>
      <c r="S71" s="108">
        <f>L71/O71*1000</f>
        <v>11490.66515065378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48.5</v>
      </c>
      <c r="K72" s="115"/>
      <c r="L72" s="115">
        <v>32.47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13397.790055248619</v>
      </c>
      <c r="Q72" s="112">
        <f>J72/O72*1000</f>
        <v>17348.706411698535</v>
      </c>
      <c r="R72" s="112">
        <f>L72/M72*1000</f>
        <v>8969.6132596685075</v>
      </c>
      <c r="S72" s="113">
        <f>L72/O72*1000</f>
        <v>11614.690663667041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38.116739233094407</v>
      </c>
      <c r="G74" s="96">
        <f t="shared" si="9"/>
        <v>35.536913838932875</v>
      </c>
      <c r="H74" s="96">
        <f t="shared" si="9"/>
        <v>36.857273732983344</v>
      </c>
      <c r="I74" s="95">
        <f t="shared" si="9"/>
        <v>54.932301105610435</v>
      </c>
      <c r="J74" s="96">
        <f t="shared" si="9"/>
        <v>53.311060640211181</v>
      </c>
      <c r="K74" s="96">
        <f t="shared" si="9"/>
        <v>33.756192076405277</v>
      </c>
      <c r="L74" s="97">
        <f t="shared" si="9"/>
        <v>32.083976445809832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13064.589621528763</v>
      </c>
      <c r="Q74" s="93">
        <f t="shared" si="9"/>
        <v>14094.287382293178</v>
      </c>
      <c r="R74" s="93">
        <f t="shared" si="9"/>
        <v>8002.9853633957464</v>
      </c>
      <c r="S74" s="94">
        <f t="shared" si="9"/>
        <v>8796.0617422642299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204"/>
      <c r="Q76" s="148"/>
    </row>
    <row r="77" spans="1:28" x14ac:dyDescent="0.2">
      <c r="Q77" s="148"/>
    </row>
    <row r="78" spans="1:28" x14ac:dyDescent="0.2">
      <c r="Q78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&amp;L&amp;D&amp;C©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8"/>
  <sheetViews>
    <sheetView zoomScale="65" workbookViewId="0">
      <pane ySplit="3" topLeftCell="A33" activePane="bottomLeft" state="frozen"/>
      <selection activeCell="B68" sqref="B68"/>
      <selection pane="bottomLeft" activeCell="B62" sqref="B62:E62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7" width="12" style="148" bestFit="1" customWidth="1"/>
    <col min="8" max="8" width="8.140625" style="148" bestFit="1" customWidth="1"/>
    <col min="9" max="9" width="7.7109375" style="148" bestFit="1" customWidth="1"/>
    <col min="10" max="10" width="9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4" style="183" customWidth="1"/>
    <col min="15" max="15" width="10.42578125" style="183" bestFit="1" customWidth="1"/>
    <col min="16" max="16" width="11.28515625" style="172" bestFit="1" customWidth="1"/>
    <col min="17" max="17" width="10.85546875" style="172" bestFit="1" customWidth="1"/>
    <col min="18" max="19" width="11.28515625" style="172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60" t="s">
        <v>41</v>
      </c>
      <c r="B1" s="250"/>
      <c r="C1" s="251"/>
      <c r="D1" s="251"/>
      <c r="E1" s="252"/>
      <c r="F1" s="184"/>
      <c r="G1" s="184" t="s">
        <v>39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73" t="s">
        <v>27</v>
      </c>
      <c r="O2" s="173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195">
        <v>4.3724999999999996</v>
      </c>
      <c r="O4" s="174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196">
        <v>2.8587500000000001</v>
      </c>
      <c r="O5" s="175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197">
        <v>2.1869999999999994</v>
      </c>
      <c r="O6" s="176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196">
        <v>2.35</v>
      </c>
      <c r="O7" s="175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197">
        <v>2.4938888888888893</v>
      </c>
      <c r="O8" s="176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196">
        <v>2.4605555555555561</v>
      </c>
      <c r="O9" s="175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197">
        <v>2.4412500000000001</v>
      </c>
      <c r="O10" s="176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196">
        <v>2.6540000000000004</v>
      </c>
      <c r="O11" s="175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197">
        <v>3.1175000000000002</v>
      </c>
      <c r="O12" s="176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196">
        <v>3.2562500000000001</v>
      </c>
      <c r="O13" s="175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197">
        <v>3.3630000000000004</v>
      </c>
      <c r="O14" s="176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198">
        <v>2.7774999999999999</v>
      </c>
      <c r="O15" s="177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199">
        <v>2.5708888888888897</v>
      </c>
      <c r="O16" s="178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00">
        <v>2.4313333333333333</v>
      </c>
      <c r="O17" s="179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01">
        <v>2.5051612903225795</v>
      </c>
      <c r="O18" s="180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00">
        <v>2.7055555555555562</v>
      </c>
      <c r="O19" s="179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01">
        <v>2.3828333333333327</v>
      </c>
      <c r="O20" s="180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00">
        <v>2.3403333333333336</v>
      </c>
      <c r="O21" s="179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01">
        <v>2.4630000000000001</v>
      </c>
      <c r="O22" s="180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00">
        <v>2.0598387096774196</v>
      </c>
      <c r="O23" s="179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01">
        <v>2.1884482758620689</v>
      </c>
      <c r="O24" s="180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00">
        <v>2.1075806451612906</v>
      </c>
      <c r="O25" s="179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01">
        <v>2.3650000000000002</v>
      </c>
      <c r="O26" s="180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02">
        <v>2.0877586206896557</v>
      </c>
      <c r="O27" s="181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195">
        <v>2.5453448275862058</v>
      </c>
      <c r="O28" s="174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196">
        <v>2.0619642857142861</v>
      </c>
      <c r="O29" s="175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197">
        <v>2.0593548387096772</v>
      </c>
      <c r="O30" s="176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196">
        <v>2.3348333333333331</v>
      </c>
      <c r="O31" s="175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197">
        <v>2.4529032258064518</v>
      </c>
      <c r="O32" s="176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196">
        <v>2.5121666666666664</v>
      </c>
      <c r="O33" s="175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197">
        <v>2.629032258064516</v>
      </c>
      <c r="O34" s="176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196">
        <v>3.05258064516129</v>
      </c>
      <c r="O35" s="175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197">
        <v>2.8441666666666663</v>
      </c>
      <c r="O36" s="176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196">
        <v>2.9698387096774184</v>
      </c>
      <c r="O37" s="175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197">
        <v>2.6808333333333345</v>
      </c>
      <c r="O38" s="176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196">
        <v>3.3391935483870969</v>
      </c>
      <c r="O39" s="175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199">
        <v>5.8711290322580654</v>
      </c>
      <c r="O40" s="178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00">
        <v>4.7120689655172425</v>
      </c>
      <c r="O41" s="179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59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01">
        <v>3.1127419354838706</v>
      </c>
      <c r="O42" s="180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00">
        <v>3.3893333333333331</v>
      </c>
      <c r="O43" s="179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01">
        <v>3.8738709677419361</v>
      </c>
      <c r="O44" s="180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00">
        <v>4.6893333333333329</v>
      </c>
      <c r="O45" s="179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01">
        <v>4.3409677419354837</v>
      </c>
      <c r="O46" s="180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00">
        <v>4.7030645161290332</v>
      </c>
      <c r="O47" s="179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01">
        <v>5.4204999999999997</v>
      </c>
      <c r="O48" s="180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00">
        <v>5.4525806451612899</v>
      </c>
      <c r="O49" s="179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01">
        <v>5.9318333333333335</v>
      </c>
      <c r="O50" s="180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02">
        <v>12.761451612903228</v>
      </c>
      <c r="O51" s="181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197">
        <v>11.469838709677422</v>
      </c>
      <c r="O52" s="176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196">
        <v>6.1819642857142858</v>
      </c>
      <c r="O53" s="175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197">
        <v>5.6816129032258065</v>
      </c>
      <c r="O54" s="176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196">
        <v>5.6593333333333344</v>
      </c>
      <c r="O55" s="175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197">
        <v>4.5920967741935481</v>
      </c>
      <c r="O56" s="176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196">
        <v>4.1683333333333339</v>
      </c>
      <c r="O57" s="175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87">
        <v>52.883000000000003</v>
      </c>
      <c r="G58" s="188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197">
        <v>3.39</v>
      </c>
      <c r="O58" s="176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07">
        <v>61.467199999999998</v>
      </c>
      <c r="G59" s="208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196">
        <v>3.3605</v>
      </c>
      <c r="O59" s="175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187">
        <v>32.856499999999997</v>
      </c>
      <c r="G60" s="188">
        <v>32.1935</v>
      </c>
      <c r="H60" s="46">
        <v>32.523499999999999</v>
      </c>
      <c r="I60" s="45">
        <v>33.620218749999999</v>
      </c>
      <c r="J60" s="46">
        <v>33.088968749999999</v>
      </c>
      <c r="K60" s="46">
        <v>24.366208333333336</v>
      </c>
      <c r="L60" s="46">
        <v>25.429430555555559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15086.385241417045</v>
      </c>
      <c r="Q60" s="43">
        <f>J60/O60*1000</f>
        <v>10482.197656464026</v>
      </c>
      <c r="R60" s="43">
        <f>L60/M60*1000</f>
        <v>11594.141501643899</v>
      </c>
      <c r="S60" s="43">
        <f>L60/O60*1000</f>
        <v>8055.7456894046954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243">
        <v>29.0093</v>
      </c>
      <c r="G61" s="242">
        <v>28.277799999999999</v>
      </c>
      <c r="H61" s="53">
        <v>28.6493</v>
      </c>
      <c r="I61" s="52">
        <v>29.239483695652176</v>
      </c>
      <c r="J61" s="53">
        <v>29.331086956521741</v>
      </c>
      <c r="K61" s="53">
        <v>23.779811827956987</v>
      </c>
      <c r="L61" s="53">
        <v>23.33533602150538</v>
      </c>
      <c r="M61" s="52">
        <v>2.42</v>
      </c>
      <c r="N61" s="53">
        <v>2.76</v>
      </c>
      <c r="O61" s="54">
        <v>2.8214779874213836</v>
      </c>
      <c r="P61" s="158">
        <f>J61/M61*1000</f>
        <v>12120.2838663313</v>
      </c>
      <c r="Q61" s="121">
        <f>J61/O61*1000</f>
        <v>10395.646213539352</v>
      </c>
      <c r="R61" s="121">
        <f>L61/M61*1000</f>
        <v>9642.7008353328019</v>
      </c>
      <c r="S61" s="159">
        <f>L61/O61*1000</f>
        <v>8270.6071518325407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9">
        <v>28.254799999999999</v>
      </c>
      <c r="G62" s="220">
        <v>27.044799999999999</v>
      </c>
      <c r="H62" s="216">
        <v>27.8629</v>
      </c>
      <c r="I62" s="215">
        <v>29.8753125</v>
      </c>
      <c r="J62" s="216">
        <v>28.215624999999999</v>
      </c>
      <c r="K62" s="216">
        <v>23.741284722222222</v>
      </c>
      <c r="L62" s="216">
        <v>20.80541666666667</v>
      </c>
      <c r="M62" s="215">
        <v>2.3729</v>
      </c>
      <c r="N62" s="216">
        <v>2.76</v>
      </c>
      <c r="O62" s="217">
        <f>16.1118/6.36</f>
        <v>2.5333018867924526</v>
      </c>
      <c r="P62" s="221">
        <f>J62/M62*1000</f>
        <v>11890.777108179864</v>
      </c>
      <c r="Q62" s="222">
        <f>J62/O62*1000</f>
        <v>11137.884966297994</v>
      </c>
      <c r="R62" s="222">
        <f>L62/M62*1000</f>
        <v>8767.9281329456244</v>
      </c>
      <c r="S62" s="223">
        <f>L62/O62*1000</f>
        <v>8212.7664196427468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29.69</v>
      </c>
      <c r="K63" s="137"/>
      <c r="L63" s="137">
        <v>26.88</v>
      </c>
      <c r="M63" s="131">
        <v>2.3199999999999998</v>
      </c>
      <c r="N63" s="137">
        <v>2.82</v>
      </c>
      <c r="O63" s="138">
        <v>2.61</v>
      </c>
      <c r="P63" s="232">
        <f>J63/M63*1000</f>
        <v>12797.413793103449</v>
      </c>
      <c r="Q63" s="233">
        <f>J63/O63*1000</f>
        <v>11375.478927203065</v>
      </c>
      <c r="R63" s="233">
        <f>L63/M63*1000</f>
        <v>11586.206896551725</v>
      </c>
      <c r="S63" s="234">
        <f>L63/O63*1000</f>
        <v>10298.850574712644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126"/>
      <c r="Q64" s="126"/>
      <c r="R64" s="126"/>
      <c r="S64" s="126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27.895866046831955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160"/>
      <c r="Q65" s="122"/>
      <c r="R65" s="122"/>
      <c r="S65" s="122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162"/>
      <c r="Q66" s="123"/>
      <c r="R66" s="123"/>
      <c r="S66" s="123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164"/>
      <c r="Q67" s="124"/>
      <c r="R67" s="124"/>
      <c r="S67" s="124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40.655144140800722</v>
      </c>
      <c r="G68" s="67">
        <f t="shared" si="7"/>
        <v>38.788529605263157</v>
      </c>
      <c r="H68" s="68">
        <f t="shared" si="7"/>
        <v>39.725328539698602</v>
      </c>
      <c r="I68" s="67">
        <f t="shared" si="7"/>
        <v>41.922835235932041</v>
      </c>
      <c r="J68" s="67">
        <f t="shared" si="7"/>
        <v>38.954388565296988</v>
      </c>
      <c r="K68" s="67">
        <f t="shared" si="7"/>
        <v>27.283636711780034</v>
      </c>
      <c r="L68" s="67">
        <f t="shared" si="7"/>
        <v>22.160784838398222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162">
        <f t="shared" si="7"/>
        <v>8443.2718509179504</v>
      </c>
      <c r="Q68" s="123">
        <f t="shared" si="7"/>
        <v>8940.998906144685</v>
      </c>
      <c r="R68" s="123">
        <f t="shared" si="7"/>
        <v>5126.8952181980767</v>
      </c>
      <c r="S68" s="123">
        <f t="shared" si="7"/>
        <v>5514.0199804487156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46.61461818181818</v>
      </c>
      <c r="G69" s="90">
        <f t="shared" si="8"/>
        <v>44.847478787878785</v>
      </c>
      <c r="H69" s="91">
        <f t="shared" si="8"/>
        <v>45.689698484848485</v>
      </c>
      <c r="I69" s="90">
        <f t="shared" si="8"/>
        <v>42.708800277086219</v>
      </c>
      <c r="J69" s="90">
        <f t="shared" si="8"/>
        <v>38.772502652142144</v>
      </c>
      <c r="K69" s="90">
        <f t="shared" si="8"/>
        <v>28.491977743697632</v>
      </c>
      <c r="L69" s="90">
        <f t="shared" si="8"/>
        <v>25.186354679451767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168">
        <f t="shared" si="8"/>
        <v>10711.393933859972</v>
      </c>
      <c r="Q69" s="186">
        <f t="shared" si="8"/>
        <v>11747.785209846414</v>
      </c>
      <c r="R69" s="186">
        <f t="shared" si="8"/>
        <v>7025.5768430993103</v>
      </c>
      <c r="S69" s="186">
        <f t="shared" si="8"/>
        <v>7658.385199029427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27"/>
      <c r="Q70" s="127"/>
      <c r="R70" s="127"/>
      <c r="S70" s="127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38.119999999999997</v>
      </c>
      <c r="K71" s="103"/>
      <c r="L71" s="103">
        <v>27</v>
      </c>
      <c r="M71" s="109">
        <v>3.15</v>
      </c>
      <c r="N71" s="103">
        <v>3.89</v>
      </c>
      <c r="O71" s="104">
        <f>17.59/6.36</f>
        <v>2.7657232704402515</v>
      </c>
      <c r="P71" s="169">
        <f>J71/M71*1000</f>
        <v>12101.5873015873</v>
      </c>
      <c r="Q71" s="128">
        <f>J71/O71*1000</f>
        <v>13783.013075611143</v>
      </c>
      <c r="R71" s="193">
        <f>L71/M71*1000</f>
        <v>8571.4285714285706</v>
      </c>
      <c r="S71" s="189">
        <f>L71/O71*1000</f>
        <v>9762.3649801023312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38.799999999999997</v>
      </c>
      <c r="K72" s="115"/>
      <c r="L72" s="115">
        <v>27.7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10718.232044198894</v>
      </c>
      <c r="Q72" s="112">
        <f>J72/O72*1000</f>
        <v>13878.965129358829</v>
      </c>
      <c r="R72" s="194">
        <f>L72/M72*1000</f>
        <v>7651.9337016574582</v>
      </c>
      <c r="S72" s="190">
        <f>L72/O72*1000</f>
        <v>9908.4364454443185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182"/>
      <c r="O73" s="182"/>
      <c r="P73" s="126"/>
      <c r="Q73" s="126"/>
      <c r="R73" s="126"/>
      <c r="S73" s="126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34.166194081579263</v>
      </c>
      <c r="G74" s="96">
        <f t="shared" si="9"/>
        <v>31.442023687417723</v>
      </c>
      <c r="H74" s="96">
        <f t="shared" si="9"/>
        <v>33.60968656848118</v>
      </c>
      <c r="I74" s="95">
        <f t="shared" si="9"/>
        <v>42.315817756509134</v>
      </c>
      <c r="J74" s="96">
        <f t="shared" si="9"/>
        <v>38.863445608719566</v>
      </c>
      <c r="K74" s="96">
        <f t="shared" si="9"/>
        <v>27.887807227738833</v>
      </c>
      <c r="L74" s="97">
        <f t="shared" si="9"/>
        <v>23.673569758924994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9577.3328923889603</v>
      </c>
      <c r="Q74" s="93">
        <f t="shared" si="9"/>
        <v>10344.392057995548</v>
      </c>
      <c r="R74" s="93">
        <f t="shared" si="9"/>
        <v>6076.2360306486935</v>
      </c>
      <c r="S74" s="94">
        <f t="shared" si="9"/>
        <v>6586.2025897390713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204"/>
      <c r="Q76" s="205"/>
    </row>
    <row r="77" spans="1:28" x14ac:dyDescent="0.2">
      <c r="J77" s="209"/>
      <c r="Q77" s="205"/>
    </row>
    <row r="78" spans="1:28" x14ac:dyDescent="0.2">
      <c r="J78" s="209"/>
      <c r="Q78" s="205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&amp;L&amp;D&amp;C©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8"/>
  <sheetViews>
    <sheetView zoomScale="65" workbookViewId="0">
      <pane ySplit="3" topLeftCell="A40" activePane="bottomLeft" state="frozen"/>
      <selection activeCell="B68" sqref="B68"/>
      <selection pane="bottomLeft" activeCell="B62" sqref="B62:E62"/>
    </sheetView>
  </sheetViews>
  <sheetFormatPr defaultColWidth="9" defaultRowHeight="12.75" x14ac:dyDescent="0.2"/>
  <cols>
    <col min="1" max="1" width="17.5703125" style="2" customWidth="1"/>
    <col min="2" max="2" width="10.42578125" style="84" customWidth="1"/>
    <col min="3" max="3" width="12" style="84" bestFit="1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140625" style="85" bestFit="1" customWidth="1"/>
    <col min="14" max="14" width="12.140625" style="85" customWidth="1"/>
    <col min="15" max="15" width="10.42578125" style="85" customWidth="1"/>
    <col min="16" max="28" width="10.42578125" style="84" customWidth="1"/>
  </cols>
  <sheetData>
    <row r="1" spans="1:28" x14ac:dyDescent="0.2">
      <c r="A1" s="260" t="s">
        <v>43</v>
      </c>
      <c r="B1" s="250"/>
      <c r="C1" s="251"/>
      <c r="D1" s="251"/>
      <c r="E1" s="252"/>
      <c r="F1" s="184"/>
      <c r="G1" s="184" t="s">
        <v>40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5">
        <v>40.852899999999998</v>
      </c>
      <c r="G60" s="46">
        <v>39.897100000000002</v>
      </c>
      <c r="H60" s="46">
        <v>40.344099999999997</v>
      </c>
      <c r="I60" s="45">
        <v>39.949812499999993</v>
      </c>
      <c r="J60" s="46">
        <v>38.833062499999997</v>
      </c>
      <c r="K60" s="46">
        <v>26.704708333333333</v>
      </c>
      <c r="L60" s="46">
        <v>27.575333333333326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17705.3127707108</v>
      </c>
      <c r="Q60" s="43">
        <f>J60/O60*1000</f>
        <v>12301.85926331781</v>
      </c>
      <c r="R60" s="43">
        <f>L60/M60*1000</f>
        <v>12572.531497439169</v>
      </c>
      <c r="S60" s="43">
        <f>L60/O60*1000</f>
        <v>8735.5425497472152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2">
        <v>35.582599999999999</v>
      </c>
      <c r="G61" s="53">
        <v>35.241300000000003</v>
      </c>
      <c r="H61" s="53">
        <v>35.426499999999997</v>
      </c>
      <c r="I61" s="52">
        <v>33.154257812500006</v>
      </c>
      <c r="J61" s="53">
        <v>32.715533854166665</v>
      </c>
      <c r="K61" s="53">
        <v>24.835568181818186</v>
      </c>
      <c r="L61" s="53">
        <v>24.439905303030301</v>
      </c>
      <c r="M61" s="52">
        <v>2.42</v>
      </c>
      <c r="N61" s="53">
        <v>2.76</v>
      </c>
      <c r="O61" s="54">
        <v>2.8214779874213836</v>
      </c>
      <c r="P61" s="49">
        <f>J61/M61*1000</f>
        <v>13518.815642217631</v>
      </c>
      <c r="Q61" s="50">
        <f>J61/O61*1000</f>
        <v>11595.176003505232</v>
      </c>
      <c r="R61" s="50">
        <f>L61/M61*1000</f>
        <v>10099.134422739795</v>
      </c>
      <c r="S61" s="51">
        <f>L61/O61*1000</f>
        <v>8662.0932050462379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5">
        <v>37.728900000000003</v>
      </c>
      <c r="G62" s="216">
        <v>37.210500000000003</v>
      </c>
      <c r="H62" s="216">
        <v>37.471600000000002</v>
      </c>
      <c r="I62" s="215">
        <v>33.154257812500006</v>
      </c>
      <c r="J62" s="216">
        <v>32.715533854166665</v>
      </c>
      <c r="K62" s="216">
        <v>24.835568181818186</v>
      </c>
      <c r="L62" s="216">
        <v>24.439905303030301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13787.152368058774</v>
      </c>
      <c r="Q62" s="213">
        <f>J62/O62*1000</f>
        <v>12914.186826580519</v>
      </c>
      <c r="R62" s="213">
        <f>L62/M62*1000</f>
        <v>10299.593452328501</v>
      </c>
      <c r="S62" s="214">
        <f>L62/O62*1000</f>
        <v>9647.4507955208428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41.88</v>
      </c>
      <c r="K63" s="137"/>
      <c r="L63" s="137">
        <v>33.729999999999997</v>
      </c>
      <c r="M63" s="131">
        <v>2.3199999999999998</v>
      </c>
      <c r="N63" s="137">
        <v>2.82</v>
      </c>
      <c r="O63" s="138">
        <v>2.61</v>
      </c>
      <c r="P63" s="230">
        <f>J63/M63*1000</f>
        <v>18051.724137931036</v>
      </c>
      <c r="Q63" s="231">
        <f>J63/O63*1000</f>
        <v>16045.977011494255</v>
      </c>
      <c r="R63" s="231">
        <f>L63/M63*1000</f>
        <v>14538.793103448275</v>
      </c>
      <c r="S63" s="235">
        <f>L63/O63*1000</f>
        <v>12923.371647509577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54.669769140800717</v>
      </c>
      <c r="G68" s="67">
        <f t="shared" si="7"/>
        <v>49.804721271929829</v>
      </c>
      <c r="H68" s="68">
        <f t="shared" si="7"/>
        <v>52.23821187303195</v>
      </c>
      <c r="I68" s="67">
        <f t="shared" si="7"/>
        <v>61.483332513475851</v>
      </c>
      <c r="J68" s="67">
        <f t="shared" si="7"/>
        <v>67.757126687041776</v>
      </c>
      <c r="K68" s="67">
        <f t="shared" si="7"/>
        <v>37.148430074412637</v>
      </c>
      <c r="L68" s="67">
        <f t="shared" si="7"/>
        <v>36.322333749378409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63">
        <f t="shared" si="7"/>
        <v>14657.057906809641</v>
      </c>
      <c r="Q68" s="64">
        <f t="shared" si="7"/>
        <v>15556.446406624456</v>
      </c>
      <c r="R68" s="64">
        <f t="shared" si="7"/>
        <v>8099.593902882626</v>
      </c>
      <c r="S68" s="64">
        <f t="shared" si="7"/>
        <v>8979.7443352766441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s="99" customFormat="1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59.946236363636359</v>
      </c>
      <c r="G69" s="90">
        <f t="shared" si="8"/>
        <v>57.958145454545473</v>
      </c>
      <c r="H69" s="91">
        <f t="shared" si="8"/>
        <v>58.97919090909091</v>
      </c>
      <c r="I69" s="90">
        <f t="shared" si="8"/>
        <v>57.31101179969157</v>
      </c>
      <c r="J69" s="90">
        <f t="shared" si="8"/>
        <v>57.121438404643456</v>
      </c>
      <c r="K69" s="90">
        <f t="shared" si="8"/>
        <v>35.683084363487339</v>
      </c>
      <c r="L69" s="90">
        <f t="shared" si="8"/>
        <v>35.064640609765597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15298.934861062531</v>
      </c>
      <c r="Q69" s="87">
        <f t="shared" si="8"/>
        <v>17146.337261979625</v>
      </c>
      <c r="R69" s="87">
        <f t="shared" si="8"/>
        <v>9293.7614787585444</v>
      </c>
      <c r="S69" s="87">
        <f t="shared" si="8"/>
        <v>10478.044590519041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s="99" customFormat="1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224" t="s">
        <v>24</v>
      </c>
      <c r="B71" s="106"/>
      <c r="C71" s="107"/>
      <c r="D71" s="107"/>
      <c r="E71" s="108"/>
      <c r="F71" s="103"/>
      <c r="G71" s="103"/>
      <c r="H71" s="103"/>
      <c r="I71" s="109"/>
      <c r="J71" s="244">
        <v>52.71</v>
      </c>
      <c r="K71" s="103"/>
      <c r="L71" s="103">
        <v>34.76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16733.333333333336</v>
      </c>
      <c r="Q71" s="107">
        <f>J71/O71*1000</f>
        <v>19058.305855599774</v>
      </c>
      <c r="R71" s="107">
        <f>L71/M71*1000</f>
        <v>11034.920634920634</v>
      </c>
      <c r="S71" s="108">
        <f>L71*O71*1000</f>
        <v>96136.540880503133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53.75</v>
      </c>
      <c r="K72" s="115"/>
      <c r="L72" s="115">
        <v>35.020000000000003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14848.066298342541</v>
      </c>
      <c r="Q72" s="112">
        <f>J72/O72*1000</f>
        <v>19226.659167604048</v>
      </c>
      <c r="R72" s="112">
        <f>L72/M72*1000</f>
        <v>9674.0331491712714</v>
      </c>
      <c r="S72" s="113">
        <f>L72*O72*1000</f>
        <v>97901.823899371084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39.635442717942894</v>
      </c>
      <c r="G74" s="96">
        <f t="shared" si="9"/>
        <v>36.2673953540844</v>
      </c>
      <c r="H74" s="96">
        <f t="shared" si="9"/>
        <v>37.957012369346984</v>
      </c>
      <c r="I74" s="95">
        <f t="shared" si="9"/>
        <v>59.397172156583707</v>
      </c>
      <c r="J74" s="96">
        <f t="shared" si="9"/>
        <v>62.439282545842616</v>
      </c>
      <c r="K74" s="96">
        <f t="shared" si="9"/>
        <v>36.415757218949992</v>
      </c>
      <c r="L74" s="97">
        <f t="shared" si="9"/>
        <v>35.693487179572003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14977.996383936086</v>
      </c>
      <c r="Q74" s="93">
        <f t="shared" si="9"/>
        <v>16351.391834302041</v>
      </c>
      <c r="R74" s="93">
        <f t="shared" si="9"/>
        <v>8696.6776908205848</v>
      </c>
      <c r="S74" s="94">
        <f t="shared" si="9"/>
        <v>9728.8944628978425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19"/>
      <c r="Q76" s="85"/>
    </row>
    <row r="77" spans="1:28" x14ac:dyDescent="0.2">
      <c r="Q77" s="85"/>
    </row>
    <row r="78" spans="1:28" x14ac:dyDescent="0.2">
      <c r="Q78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&amp;L&amp;D&amp;C©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8"/>
  <sheetViews>
    <sheetView tabSelected="1" zoomScale="65" workbookViewId="0">
      <pane ySplit="3" topLeftCell="A37" activePane="bottomLeft" state="frozen"/>
      <selection activeCell="B68" sqref="B68"/>
      <selection pane="bottomLeft" activeCell="B62" sqref="B62:E62"/>
    </sheetView>
  </sheetViews>
  <sheetFormatPr defaultColWidth="9" defaultRowHeight="12.75" x14ac:dyDescent="0.2"/>
  <cols>
    <col min="1" max="1" width="18.5703125" style="2" customWidth="1"/>
    <col min="2" max="3" width="10.42578125" style="84" customWidth="1"/>
    <col min="4" max="4" width="11.5703125" style="126" customWidth="1"/>
    <col min="5" max="5" width="10.42578125" style="84" customWidth="1"/>
    <col min="6" max="8" width="10.42578125" style="85" customWidth="1"/>
    <col min="9" max="9" width="10.28515625" style="85" customWidth="1"/>
    <col min="10" max="10" width="13.5703125" style="85" bestFit="1" customWidth="1"/>
    <col min="11" max="11" width="15.28515625" style="85" bestFit="1" customWidth="1"/>
    <col min="12" max="12" width="10.7109375" style="85" customWidth="1"/>
    <col min="13" max="13" width="10.42578125" style="85" customWidth="1"/>
    <col min="14" max="14" width="10.42578125" style="84" customWidth="1"/>
    <col min="15" max="15" width="10.85546875" style="84" bestFit="1" customWidth="1"/>
    <col min="16" max="16" width="10.42578125" style="84" customWidth="1"/>
    <col min="17" max="17" width="10.85546875" style="84" bestFit="1" customWidth="1"/>
    <col min="18" max="23" width="10.42578125" style="84" customWidth="1"/>
    <col min="24" max="25" width="12" style="84" customWidth="1"/>
    <col min="26" max="26" width="11.140625" style="84" customWidth="1"/>
  </cols>
  <sheetData>
    <row r="1" spans="1:26" x14ac:dyDescent="0.2">
      <c r="A1" s="260" t="s">
        <v>31</v>
      </c>
      <c r="B1" s="250"/>
      <c r="C1" s="251"/>
      <c r="D1" s="251"/>
      <c r="E1" s="252"/>
      <c r="F1" s="253"/>
      <c r="G1" s="254"/>
      <c r="H1" s="255"/>
      <c r="I1" s="254" t="s">
        <v>37</v>
      </c>
      <c r="J1" s="254"/>
      <c r="K1" s="253" t="s">
        <v>10</v>
      </c>
      <c r="L1" s="254"/>
      <c r="M1" s="255"/>
      <c r="N1" s="250" t="s">
        <v>46</v>
      </c>
      <c r="O1" s="251"/>
      <c r="P1" s="251"/>
      <c r="Q1" s="252"/>
      <c r="R1" s="251" t="s">
        <v>28</v>
      </c>
      <c r="S1" s="251"/>
      <c r="T1" s="251"/>
      <c r="U1" s="252"/>
      <c r="V1" s="250" t="s">
        <v>29</v>
      </c>
      <c r="W1" s="251"/>
      <c r="X1" s="251"/>
      <c r="Y1" s="252"/>
      <c r="Z1" s="10"/>
    </row>
    <row r="2" spans="1:26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185" t="s">
        <v>2</v>
      </c>
      <c r="J2" s="185" t="s">
        <v>44</v>
      </c>
      <c r="K2" s="27" t="s">
        <v>45</v>
      </c>
      <c r="L2" s="185" t="s">
        <v>30</v>
      </c>
      <c r="M2" s="1" t="s">
        <v>32</v>
      </c>
      <c r="N2" s="248" t="s">
        <v>2</v>
      </c>
      <c r="O2" s="249"/>
      <c r="P2" s="249" t="s">
        <v>44</v>
      </c>
      <c r="Q2" s="256"/>
      <c r="R2" s="249" t="s">
        <v>21</v>
      </c>
      <c r="S2" s="249"/>
      <c r="T2" s="249" t="s">
        <v>18</v>
      </c>
      <c r="U2" s="256"/>
      <c r="V2" s="248" t="s">
        <v>21</v>
      </c>
      <c r="W2" s="249"/>
      <c r="X2" s="249" t="s">
        <v>18</v>
      </c>
      <c r="Y2" s="256"/>
      <c r="Z2" s="26"/>
    </row>
    <row r="3" spans="1:26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36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59" si="0">I30/K30*1000</f>
        <v>10978.515495311027</v>
      </c>
      <c r="O30" s="43">
        <f t="shared" ref="O30:O59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59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">
      <c r="A59" s="206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x14ac:dyDescent="0.2">
      <c r="A60" s="13">
        <v>37135</v>
      </c>
      <c r="B60" s="42">
        <v>16622.37766666666</v>
      </c>
      <c r="C60" s="43">
        <v>15561.017020833335</v>
      </c>
      <c r="D60" s="120">
        <v>11961.651125</v>
      </c>
      <c r="E60" s="44">
        <v>14361.228388888894</v>
      </c>
      <c r="F60" s="45">
        <v>40.565199999999997</v>
      </c>
      <c r="G60" s="46">
        <v>38.934800000000003</v>
      </c>
      <c r="H60" s="47">
        <v>39.697000000000003</v>
      </c>
      <c r="I60" s="46">
        <v>38.92605833333333</v>
      </c>
      <c r="J60" s="46">
        <v>25.72786111111111</v>
      </c>
      <c r="K60" s="45">
        <v>2.1932999999999998</v>
      </c>
      <c r="L60" s="46">
        <v>2.5225</v>
      </c>
      <c r="M60" s="47">
        <f>20.0765/6.36</f>
        <v>3.1566823899371066</v>
      </c>
      <c r="N60" s="42">
        <f>I60/K60*1000</f>
        <v>17747.712731196523</v>
      </c>
      <c r="O60" s="43">
        <f>I60/M60*1000</f>
        <v>12331.319253854008</v>
      </c>
      <c r="P60" s="43">
        <f>J60/K60*1000</f>
        <v>11730.206132818636</v>
      </c>
      <c r="Q60" s="43">
        <f>J60/M60*1000</f>
        <v>8150.2849932342124</v>
      </c>
      <c r="R60" s="42">
        <v>75</v>
      </c>
      <c r="S60" s="43">
        <v>52</v>
      </c>
      <c r="T60" s="43">
        <v>5</v>
      </c>
      <c r="U60" s="44">
        <v>15</v>
      </c>
      <c r="V60" s="42">
        <v>73</v>
      </c>
      <c r="W60" s="43">
        <v>57</v>
      </c>
      <c r="X60" s="43">
        <v>-5</v>
      </c>
      <c r="Y60" s="44">
        <v>17</v>
      </c>
      <c r="Z60" s="48">
        <v>453</v>
      </c>
    </row>
    <row r="61" spans="1:26" s="210" customFormat="1" x14ac:dyDescent="0.2">
      <c r="A61" s="237">
        <v>37165</v>
      </c>
      <c r="B61" s="49">
        <v>16176.161612903226</v>
      </c>
      <c r="C61" s="50">
        <v>14945.280241935481</v>
      </c>
      <c r="D61" s="121">
        <v>11569.52423387097</v>
      </c>
      <c r="E61" s="51">
        <v>13820.028239247315</v>
      </c>
      <c r="F61" s="52">
        <v>36.6267</v>
      </c>
      <c r="G61" s="53">
        <v>34.950000000000003</v>
      </c>
      <c r="H61" s="54">
        <v>35.905999999999999</v>
      </c>
      <c r="I61" s="53">
        <v>34.481929347826096</v>
      </c>
      <c r="J61" s="53">
        <v>25.056370967741934</v>
      </c>
      <c r="K61" s="52">
        <v>2.42</v>
      </c>
      <c r="L61" s="53">
        <v>2.6084999999999998</v>
      </c>
      <c r="M61" s="54">
        <v>2.8239000000000001</v>
      </c>
      <c r="N61" s="49">
        <f>I61/K61*1000</f>
        <v>14248.731135465328</v>
      </c>
      <c r="O61" s="50">
        <f>I61/M61*1000</f>
        <v>12210.74731676975</v>
      </c>
      <c r="P61" s="50">
        <f>J61/K61*1000</f>
        <v>10353.872300719808</v>
      </c>
      <c r="Q61" s="51">
        <f>J61/M61*1000</f>
        <v>8872.9668075151149</v>
      </c>
      <c r="R61" s="49">
        <v>68</v>
      </c>
      <c r="S61" s="50">
        <v>42</v>
      </c>
      <c r="T61" s="50">
        <v>-174</v>
      </c>
      <c r="U61" s="51">
        <v>7</v>
      </c>
      <c r="V61" s="49">
        <v>67</v>
      </c>
      <c r="W61" s="50">
        <v>49</v>
      </c>
      <c r="X61" s="50">
        <v>-145</v>
      </c>
      <c r="Y61" s="51">
        <v>12</v>
      </c>
      <c r="Z61" s="55">
        <v>1583</v>
      </c>
    </row>
    <row r="62" spans="1:26" s="99" customFormat="1" x14ac:dyDescent="0.2">
      <c r="A62" s="211" t="s">
        <v>47</v>
      </c>
      <c r="B62" s="212">
        <v>16757.4762962963</v>
      </c>
      <c r="C62" s="213">
        <v>14961.381504629631</v>
      </c>
      <c r="D62" s="222">
        <v>11594.780694444444</v>
      </c>
      <c r="E62" s="214">
        <v>13839.181234567901</v>
      </c>
      <c r="F62" s="215">
        <v>34.380000000000003</v>
      </c>
      <c r="G62" s="216">
        <v>32.986800000000002</v>
      </c>
      <c r="H62" s="217">
        <v>33.591999999999999</v>
      </c>
      <c r="I62" s="53">
        <v>34.552463541666668</v>
      </c>
      <c r="J62" s="53">
        <v>24.682743055555559</v>
      </c>
      <c r="K62" s="215">
        <v>2.3729</v>
      </c>
      <c r="L62" s="216">
        <v>2.74</v>
      </c>
      <c r="M62" s="217">
        <f>16.1118/6.36</f>
        <v>2.5333018867924526</v>
      </c>
      <c r="N62" s="212">
        <f>I62/K62*1000</f>
        <v>14561.280939637856</v>
      </c>
      <c r="O62" s="213">
        <f>I62/M62*1000</f>
        <v>13639.299651497662</v>
      </c>
      <c r="P62" s="213">
        <f>J62/K62*1000</f>
        <v>10401.931415380152</v>
      </c>
      <c r="Q62" s="214">
        <f>J62/M62*1000</f>
        <v>9743.3089929947837</v>
      </c>
      <c r="R62" s="212">
        <v>56</v>
      </c>
      <c r="S62" s="213">
        <v>35</v>
      </c>
      <c r="T62" s="213">
        <v>-146</v>
      </c>
      <c r="U62" s="214">
        <v>0</v>
      </c>
      <c r="V62" s="212">
        <v>55</v>
      </c>
      <c r="W62" s="213">
        <v>41</v>
      </c>
      <c r="X62" s="213">
        <v>-104</v>
      </c>
      <c r="Y62" s="214">
        <v>-5</v>
      </c>
      <c r="Z62" s="218">
        <v>356</v>
      </c>
    </row>
    <row r="63" spans="1:26" s="140" customFormat="1" x14ac:dyDescent="0.2">
      <c r="A63" s="132" t="s">
        <v>48</v>
      </c>
      <c r="B63" s="133"/>
      <c r="C63" s="134"/>
      <c r="D63" s="135"/>
      <c r="E63" s="136"/>
      <c r="F63" s="133"/>
      <c r="G63" s="134"/>
      <c r="H63" s="136"/>
      <c r="I63" s="137">
        <v>38.979999999999997</v>
      </c>
      <c r="J63" s="137">
        <v>29.09</v>
      </c>
      <c r="K63" s="131">
        <v>2.29</v>
      </c>
      <c r="L63" s="137">
        <v>2.81</v>
      </c>
      <c r="M63" s="138">
        <v>2.61</v>
      </c>
      <c r="N63" s="230">
        <f>I63/K63*1000</f>
        <v>17021.834061135371</v>
      </c>
      <c r="O63" s="231">
        <f>I63/M63*1000</f>
        <v>14934.86590038314</v>
      </c>
      <c r="P63" s="231">
        <f>J63/K63*1000</f>
        <v>12703.056768558952</v>
      </c>
      <c r="Q63" s="235">
        <f>J63/M63*1000</f>
        <v>11145.593869731802</v>
      </c>
      <c r="R63" s="133"/>
      <c r="S63" s="134"/>
      <c r="T63" s="134"/>
      <c r="U63" s="136"/>
      <c r="V63" s="133"/>
      <c r="W63" s="134"/>
      <c r="X63" s="134"/>
      <c r="Y63" s="136"/>
      <c r="Z63" s="139"/>
    </row>
    <row r="64" spans="1:26" x14ac:dyDescent="0.2">
      <c r="A64" s="19"/>
    </row>
    <row r="65" spans="1:26" x14ac:dyDescent="0.2">
      <c r="A65" s="20" t="s">
        <v>13</v>
      </c>
      <c r="B65" s="56">
        <f>MAX(B4:B15)</f>
        <v>20569</v>
      </c>
      <c r="C65" s="57">
        <f t="shared" ref="C65:H65" si="4">AVERAGE(C4:C15)</f>
        <v>14523.084430203535</v>
      </c>
      <c r="D65" s="57">
        <f t="shared" si="4"/>
        <v>10448.38606390809</v>
      </c>
      <c r="E65" s="58">
        <f t="shared" si="4"/>
        <v>13193.224019403906</v>
      </c>
      <c r="F65" s="59">
        <f t="shared" si="4"/>
        <v>31.72</v>
      </c>
      <c r="G65" s="60">
        <f t="shared" si="4"/>
        <v>29.794999999999998</v>
      </c>
      <c r="H65" s="61">
        <f t="shared" si="4"/>
        <v>30.757499999999993</v>
      </c>
      <c r="I65" s="60"/>
      <c r="J65" s="60"/>
      <c r="K65" s="59">
        <f>AVERAGE(K4:K15)</f>
        <v>2.4843333333333333</v>
      </c>
      <c r="L65" s="60">
        <f>AVERAGE(L4:L15)</f>
        <v>2.8396297580056622</v>
      </c>
      <c r="M65" s="61">
        <f>AVERAGE(M4:M15)</f>
        <v>2.650500128126057</v>
      </c>
      <c r="N65" s="56"/>
      <c r="O65" s="57"/>
      <c r="P65" s="57"/>
      <c r="Q65" s="57"/>
      <c r="R65" s="56">
        <f>AVERAGE(R4:R15)</f>
        <v>59.582680491551457</v>
      </c>
      <c r="S65" s="57">
        <f>AVERAGE(S4:S15)</f>
        <v>39.801849718381973</v>
      </c>
      <c r="T65" s="57">
        <f>SUM(T4:T15)</f>
        <v>105</v>
      </c>
      <c r="U65" s="58">
        <f>SUM(U4:U15)</f>
        <v>-31</v>
      </c>
      <c r="V65" s="56">
        <f>AVERAGE(V4:V15)</f>
        <v>58.397151817716342</v>
      </c>
      <c r="W65" s="57">
        <f>AVERAGE(W4:W15)</f>
        <v>43.44594854070661</v>
      </c>
      <c r="X65" s="57">
        <f>SUM(X4:X15)</f>
        <v>261</v>
      </c>
      <c r="Y65" s="58">
        <f>SUM(Y4:Y15)</f>
        <v>71</v>
      </c>
      <c r="Z65" s="58">
        <f>AVERAGE(Z4:Z15)</f>
        <v>2824.6934027777775</v>
      </c>
    </row>
    <row r="66" spans="1:26" x14ac:dyDescent="0.2">
      <c r="A66" s="21" t="s">
        <v>14</v>
      </c>
      <c r="B66" s="63">
        <f>MAX(B16:B27)</f>
        <v>21406</v>
      </c>
      <c r="C66" s="64">
        <f t="shared" ref="C66:H66" si="5">AVERAGE(C16:C27)</f>
        <v>14708.992556723633</v>
      </c>
      <c r="D66" s="64">
        <f t="shared" si="5"/>
        <v>10505.183733358936</v>
      </c>
      <c r="E66" s="65">
        <f t="shared" si="5"/>
        <v>13340.702378818909</v>
      </c>
      <c r="F66" s="66">
        <f t="shared" si="5"/>
        <v>27.263333333333335</v>
      </c>
      <c r="G66" s="67">
        <f t="shared" si="5"/>
        <v>24.569166666666671</v>
      </c>
      <c r="H66" s="68">
        <f t="shared" si="5"/>
        <v>25.916249999999994</v>
      </c>
      <c r="I66" s="67"/>
      <c r="J66" s="67"/>
      <c r="K66" s="66">
        <f>AVERAGE(K16:K27)</f>
        <v>2.0807249999999997</v>
      </c>
      <c r="L66" s="67">
        <f>AVERAGE(L16:L27)</f>
        <v>2.3096361173398621</v>
      </c>
      <c r="M66" s="68">
        <f>AVERAGE(M16:M27)</f>
        <v>1.9272178594813767</v>
      </c>
      <c r="N66" s="63"/>
      <c r="O66" s="64"/>
      <c r="P66" s="64"/>
      <c r="Q66" s="64"/>
      <c r="R66" s="63">
        <f>AVERAGE(R16:R27)</f>
        <v>62.362359190988222</v>
      </c>
      <c r="S66" s="64">
        <f>AVERAGE(S16:S27)</f>
        <v>42.876004864311312</v>
      </c>
      <c r="T66" s="64">
        <f>SUM(T16:T27)</f>
        <v>-838</v>
      </c>
      <c r="U66" s="65">
        <f>SUM(U16:U27)</f>
        <v>115</v>
      </c>
      <c r="V66" s="63">
        <f>AVERAGE(V16:V27)</f>
        <v>60.237435995903745</v>
      </c>
      <c r="W66" s="64">
        <f>AVERAGE(W16:W27)</f>
        <v>45.804640296979009</v>
      </c>
      <c r="X66" s="64">
        <f>SUM(X16:X27)</f>
        <v>-594</v>
      </c>
      <c r="Y66" s="65">
        <f>SUM(Y16:Y27)</f>
        <v>15</v>
      </c>
      <c r="Z66" s="65">
        <f>AVERAGE(Z16:Z27)</f>
        <v>2400.6897321428573</v>
      </c>
    </row>
    <row r="67" spans="1:26" x14ac:dyDescent="0.2">
      <c r="A67" s="22" t="s">
        <v>15</v>
      </c>
      <c r="B67" s="70">
        <f>MAX(B28:B39)</f>
        <v>22544</v>
      </c>
      <c r="C67" s="71">
        <f t="shared" ref="C67:Z67" si="6">AVERAGE(C28:C39)</f>
        <v>15285.692107894907</v>
      </c>
      <c r="D67" s="71">
        <f>AVERAGE(D28:D39)</f>
        <v>11058.997647849465</v>
      </c>
      <c r="E67" s="72">
        <f t="shared" si="6"/>
        <v>13909.582232196191</v>
      </c>
      <c r="F67" s="73">
        <f t="shared" si="6"/>
        <v>34.268333333333331</v>
      </c>
      <c r="G67" s="74">
        <f t="shared" si="6"/>
        <v>29.994166666666668</v>
      </c>
      <c r="H67" s="75">
        <f t="shared" si="6"/>
        <v>32.131250000000001</v>
      </c>
      <c r="I67" s="74">
        <f>AVERAGE(I30:I39)</f>
        <v>34.876341466443662</v>
      </c>
      <c r="J67" s="74">
        <f>AVERAGE(J28:J39)</f>
        <v>23.760387450573035</v>
      </c>
      <c r="K67" s="73">
        <f>AVERAGE(K28:K39)</f>
        <v>2.2553333333333332</v>
      </c>
      <c r="L67" s="74">
        <f t="shared" si="6"/>
        <v>2.5071981511644328</v>
      </c>
      <c r="M67" s="75">
        <f t="shared" si="6"/>
        <v>2.4235534548138724</v>
      </c>
      <c r="N67" s="70">
        <f t="shared" si="6"/>
        <v>14919.650003462157</v>
      </c>
      <c r="O67" s="71">
        <f t="shared" si="6"/>
        <v>13792.387081504863</v>
      </c>
      <c r="P67" s="71">
        <f>AVERAGE(P28:P39)</f>
        <v>9802.0205521283569</v>
      </c>
      <c r="Q67" s="71">
        <f>AVERAGE(Q28:Q39)</f>
        <v>8808.3618421419415</v>
      </c>
      <c r="R67" s="70">
        <f t="shared" si="6"/>
        <v>62.160483870967738</v>
      </c>
      <c r="S67" s="71">
        <f t="shared" si="6"/>
        <v>41.261059907834102</v>
      </c>
      <c r="T67" s="71">
        <f>SUM(T28:T39)</f>
        <v>-422</v>
      </c>
      <c r="U67" s="72">
        <f>SUM(U28:U39)</f>
        <v>192</v>
      </c>
      <c r="V67" s="70">
        <f t="shared" si="6"/>
        <v>60.543791602662566</v>
      </c>
      <c r="W67" s="71">
        <f t="shared" si="6"/>
        <v>44.971876600102405</v>
      </c>
      <c r="X67" s="71">
        <f>SUM(X28:X39)</f>
        <v>-282</v>
      </c>
      <c r="Y67" s="72">
        <f>SUM(Y28:Y39)</f>
        <v>215</v>
      </c>
      <c r="Z67" s="72">
        <f t="shared" si="6"/>
        <v>1880.1591269841272</v>
      </c>
    </row>
    <row r="68" spans="1:26" x14ac:dyDescent="0.2">
      <c r="A68" s="21" t="s">
        <v>16</v>
      </c>
      <c r="B68" s="63">
        <f>MAX(B40:B51)</f>
        <v>21992.1</v>
      </c>
      <c r="C68" s="64">
        <f t="shared" ref="C68:Z68" si="7">AVERAGE(C40:C51)</f>
        <v>15643.263036406192</v>
      </c>
      <c r="D68" s="64">
        <f>AVERAGE(D40:D51)</f>
        <v>12071.896157460835</v>
      </c>
      <c r="E68" s="65">
        <f t="shared" si="7"/>
        <v>14471.458045949332</v>
      </c>
      <c r="F68" s="66">
        <f t="shared" si="7"/>
        <v>56.52</v>
      </c>
      <c r="G68" s="67">
        <f t="shared" si="7"/>
        <v>50.505833333333335</v>
      </c>
      <c r="H68" s="68">
        <f t="shared" si="7"/>
        <v>53.512916666666676</v>
      </c>
      <c r="I68" s="67">
        <f>AVERAGE(I40:I51)</f>
        <v>51.960144796983364</v>
      </c>
      <c r="J68" s="67">
        <f>AVERAGE(J40:J51)</f>
        <v>33.948250375082104</v>
      </c>
      <c r="K68" s="66">
        <f>AVERAGE(K40:K51)</f>
        <v>4.2825749999999996</v>
      </c>
      <c r="L68" s="67">
        <f t="shared" si="7"/>
        <v>4.6977971511556058</v>
      </c>
      <c r="M68" s="68">
        <f t="shared" si="7"/>
        <v>3.9323870445505924</v>
      </c>
      <c r="N68" s="63">
        <f t="shared" si="7"/>
        <v>13051.718842847009</v>
      </c>
      <c r="O68" s="64">
        <f t="shared" si="7"/>
        <v>13182.607397242655</v>
      </c>
      <c r="P68" s="64">
        <f>AVERAGE(P40:P51)</f>
        <v>8278.5925361024911</v>
      </c>
      <c r="Q68" s="64">
        <f>AVERAGE(Q40:Q51)</f>
        <v>8539.0680354937049</v>
      </c>
      <c r="R68" s="63">
        <f t="shared" si="7"/>
        <v>59.346907057224065</v>
      </c>
      <c r="S68" s="64">
        <f t="shared" si="7"/>
        <v>39.583212829069332</v>
      </c>
      <c r="T68" s="64">
        <f>SUM(T40:T51)</f>
        <v>160</v>
      </c>
      <c r="U68" s="65">
        <f>SUM(U40:U51)</f>
        <v>-81</v>
      </c>
      <c r="V68" s="63">
        <f t="shared" si="7"/>
        <v>58.152796316895312</v>
      </c>
      <c r="W68" s="64">
        <f t="shared" si="7"/>
        <v>43.081365097021376</v>
      </c>
      <c r="X68" s="64">
        <f>SUM(X40:X51)</f>
        <v>348</v>
      </c>
      <c r="Y68" s="65">
        <f>SUM(Y40:Y51)</f>
        <v>-100</v>
      </c>
      <c r="Z68" s="65">
        <f t="shared" si="7"/>
        <v>1339.9769841269842</v>
      </c>
    </row>
    <row r="69" spans="1:26" s="99" customFormat="1" x14ac:dyDescent="0.2">
      <c r="A69" s="23" t="s">
        <v>23</v>
      </c>
      <c r="B69" s="86">
        <f>MAX(B52:B62)</f>
        <v>25037.95</v>
      </c>
      <c r="C69" s="87">
        <f t="shared" ref="C69:S69" si="8">AVERAGE(C52:C62)</f>
        <v>15921.119078699585</v>
      </c>
      <c r="D69" s="87">
        <f t="shared" si="8"/>
        <v>12345.057585356304</v>
      </c>
      <c r="E69" s="88">
        <f t="shared" si="8"/>
        <v>14674.892827795091</v>
      </c>
      <c r="F69" s="89">
        <f t="shared" si="8"/>
        <v>54.63835454545454</v>
      </c>
      <c r="G69" s="90">
        <f t="shared" si="8"/>
        <v>49.727418181818187</v>
      </c>
      <c r="H69" s="91">
        <f t="shared" si="8"/>
        <v>52.102072727272727</v>
      </c>
      <c r="I69" s="90">
        <f t="shared" si="8"/>
        <v>49.578649429556684</v>
      </c>
      <c r="J69" s="90">
        <f t="shared" si="8"/>
        <v>33.136927286858025</v>
      </c>
      <c r="K69" s="89">
        <f t="shared" si="8"/>
        <v>4.133563636363637</v>
      </c>
      <c r="L69" s="90">
        <f t="shared" si="8"/>
        <v>4.5119799958106412</v>
      </c>
      <c r="M69" s="91">
        <f t="shared" si="8"/>
        <v>3.312784051392919</v>
      </c>
      <c r="N69" s="86">
        <f t="shared" si="8"/>
        <v>13425.404807343957</v>
      </c>
      <c r="O69" s="87">
        <f t="shared" si="8"/>
        <v>14969.818730570503</v>
      </c>
      <c r="P69" s="87">
        <f t="shared" si="8"/>
        <v>8699.5800522800691</v>
      </c>
      <c r="Q69" s="87">
        <f t="shared" si="8"/>
        <v>9907.5410609609062</v>
      </c>
      <c r="R69" s="86">
        <f t="shared" si="8"/>
        <v>63.003847228040769</v>
      </c>
      <c r="S69" s="87">
        <f t="shared" si="8"/>
        <v>41.583724340175948</v>
      </c>
      <c r="T69" s="87">
        <f>SUM(T52:T62)</f>
        <v>-220</v>
      </c>
      <c r="U69" s="88">
        <f>SUM(U52:U62)</f>
        <v>99</v>
      </c>
      <c r="V69" s="86">
        <f>AVERAGE(V52:V62)</f>
        <v>61.348882837592512</v>
      </c>
      <c r="W69" s="87">
        <f>AVERAGE(W52:W62)</f>
        <v>46.23132942326491</v>
      </c>
      <c r="X69" s="87">
        <f>SUM(X52:X62)</f>
        <v>-231</v>
      </c>
      <c r="Y69" s="88">
        <f>SUM(Y52:Y62)</f>
        <v>132</v>
      </c>
      <c r="Z69" s="88">
        <f>AVERAGE(Z52:Z62)</f>
        <v>1203.6780844155844</v>
      </c>
    </row>
    <row r="70" spans="1:26" s="99" customFormat="1" x14ac:dyDescent="0.2">
      <c r="A70" s="100"/>
      <c r="B70" s="101"/>
      <c r="C70" s="101"/>
      <c r="D70" s="127"/>
      <c r="E70" s="101"/>
      <c r="F70" s="102"/>
      <c r="G70" s="102"/>
      <c r="H70" s="102"/>
      <c r="I70" s="102"/>
      <c r="J70" s="102"/>
      <c r="K70" s="102"/>
      <c r="L70" s="102"/>
      <c r="M70" s="102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x14ac:dyDescent="0.2">
      <c r="A71" s="224" t="s">
        <v>24</v>
      </c>
      <c r="B71" s="106"/>
      <c r="C71" s="107"/>
      <c r="D71" s="128"/>
      <c r="E71" s="108"/>
      <c r="F71" s="109"/>
      <c r="G71" s="103"/>
      <c r="H71" s="104"/>
      <c r="I71" s="103">
        <v>43.63</v>
      </c>
      <c r="J71" s="103">
        <v>29.37</v>
      </c>
      <c r="K71" s="109">
        <v>3.15</v>
      </c>
      <c r="L71" s="103">
        <v>3.75</v>
      </c>
      <c r="M71" s="104">
        <f>17.59/6.36</f>
        <v>2.7657232704402515</v>
      </c>
      <c r="N71" s="147">
        <f>I71/K71*1000</f>
        <v>13850.793650793652</v>
      </c>
      <c r="O71" s="107">
        <f>I71/M71*1000</f>
        <v>15775.258669698695</v>
      </c>
      <c r="P71" s="107">
        <f>J71/K71*1000</f>
        <v>9323.8095238095248</v>
      </c>
      <c r="Q71" s="107">
        <f>J71/M71*1000</f>
        <v>10619.283683911315</v>
      </c>
      <c r="R71" s="106"/>
      <c r="S71" s="107"/>
      <c r="T71" s="107"/>
      <c r="U71" s="108"/>
      <c r="V71" s="106"/>
      <c r="W71" s="107"/>
      <c r="X71" s="107"/>
      <c r="Y71" s="108"/>
      <c r="Z71" s="108"/>
    </row>
    <row r="72" spans="1:26" x14ac:dyDescent="0.2">
      <c r="A72" s="110" t="s">
        <v>38</v>
      </c>
      <c r="B72" s="111"/>
      <c r="C72" s="112"/>
      <c r="D72" s="129"/>
      <c r="E72" s="113"/>
      <c r="F72" s="114"/>
      <c r="G72" s="115"/>
      <c r="H72" s="116"/>
      <c r="I72" s="115">
        <v>42.02</v>
      </c>
      <c r="J72" s="115">
        <v>28.99</v>
      </c>
      <c r="K72" s="114">
        <v>3.62</v>
      </c>
      <c r="L72" s="236">
        <v>4.22</v>
      </c>
      <c r="M72" s="116">
        <f>17.78/6.36</f>
        <v>2.7955974842767297</v>
      </c>
      <c r="N72" s="112">
        <f>I72/K72*1000</f>
        <v>11607.734806629836</v>
      </c>
      <c r="O72" s="112">
        <f>I72/M72*1000</f>
        <v>15030.776152980878</v>
      </c>
      <c r="P72" s="112">
        <f>J72/K72*1000</f>
        <v>8008.2872928176785</v>
      </c>
      <c r="Q72" s="112">
        <f>J72/M72*1000</f>
        <v>10369.876265466815</v>
      </c>
      <c r="R72" s="111"/>
      <c r="S72" s="112"/>
      <c r="T72" s="112"/>
      <c r="U72" s="113"/>
      <c r="V72" s="111"/>
      <c r="W72" s="112"/>
      <c r="X72" s="112"/>
      <c r="Y72" s="113"/>
      <c r="Z72" s="113"/>
    </row>
    <row r="73" spans="1:26" x14ac:dyDescent="0.2">
      <c r="A73" s="24"/>
    </row>
    <row r="74" spans="1:26" x14ac:dyDescent="0.2">
      <c r="A74" s="25" t="s">
        <v>11</v>
      </c>
      <c r="B74" s="92">
        <v>16458.131054984373</v>
      </c>
      <c r="C74" s="93">
        <v>15188.614693424353</v>
      </c>
      <c r="D74" s="130">
        <f>AVERAGE(D65:D69)</f>
        <v>11285.904237586725</v>
      </c>
      <c r="E74" s="171">
        <f t="shared" ref="E74:Q74" si="9">AVERAGE(E65:E69)</f>
        <v>13917.971900832685</v>
      </c>
      <c r="F74" s="191">
        <f t="shared" si="9"/>
        <v>40.882004242424244</v>
      </c>
      <c r="G74" s="191">
        <f t="shared" si="9"/>
        <v>36.918316969696974</v>
      </c>
      <c r="H74" s="191">
        <f t="shared" si="9"/>
        <v>38.883997878787874</v>
      </c>
      <c r="I74" s="191">
        <f t="shared" si="9"/>
        <v>45.471711897661237</v>
      </c>
      <c r="J74" s="192">
        <f t="shared" si="9"/>
        <v>30.281855037504386</v>
      </c>
      <c r="K74" s="191">
        <f>AVERAGE(K65:K69)</f>
        <v>3.0473060606060605</v>
      </c>
      <c r="L74" s="191">
        <f t="shared" si="9"/>
        <v>3.3732482346952408</v>
      </c>
      <c r="M74" s="191">
        <f t="shared" si="9"/>
        <v>2.8492885076729637</v>
      </c>
      <c r="N74" s="170">
        <f t="shared" si="9"/>
        <v>13798.924551217708</v>
      </c>
      <c r="O74" s="130">
        <f t="shared" si="9"/>
        <v>13981.604403106006</v>
      </c>
      <c r="P74" s="130">
        <f t="shared" si="9"/>
        <v>8926.7310468369742</v>
      </c>
      <c r="Q74" s="171">
        <f t="shared" si="9"/>
        <v>9084.9903128655169</v>
      </c>
      <c r="R74" s="92">
        <f>AVERAGE(R65:R69)</f>
        <v>61.291255567754455</v>
      </c>
      <c r="S74" s="93">
        <f>AVERAGE(S65:S69)</f>
        <v>41.021170331954536</v>
      </c>
      <c r="T74" s="93">
        <f>SUM(T65:T69)</f>
        <v>-1215</v>
      </c>
      <c r="U74" s="94">
        <f>SUM(U65:U69)</f>
        <v>294</v>
      </c>
      <c r="V74" s="92">
        <f>AVERAGE(V65:V69)</f>
        <v>59.736011714154095</v>
      </c>
      <c r="W74" s="93">
        <f>AVERAGE(W65:W69)</f>
        <v>44.707031991614862</v>
      </c>
      <c r="X74" s="93">
        <f>SUM(X65:X69)</f>
        <v>-498</v>
      </c>
      <c r="Y74" s="94">
        <f>SUM(Y65:Y69)</f>
        <v>333</v>
      </c>
      <c r="Z74" s="98">
        <f>AVERAGE(Z65:Z69)</f>
        <v>1929.839466089466</v>
      </c>
    </row>
    <row r="75" spans="1:26" x14ac:dyDescent="0.2">
      <c r="F75" s="84"/>
      <c r="G75" s="84"/>
      <c r="H75" s="84"/>
      <c r="I75" s="84"/>
      <c r="J75" s="84"/>
      <c r="K75" s="84"/>
    </row>
    <row r="76" spans="1:26" x14ac:dyDescent="0.2">
      <c r="A76" s="19"/>
      <c r="O76" s="85"/>
    </row>
    <row r="77" spans="1:26" x14ac:dyDescent="0.2">
      <c r="O77" s="85"/>
    </row>
    <row r="78" spans="1:26" x14ac:dyDescent="0.2">
      <c r="O78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&amp;L&amp;D&amp;C©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G</vt:lpstr>
      <vt:lpstr>NYPP Zone A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Jan Havlíček</cp:lastModifiedBy>
  <cp:lastPrinted>2001-11-07T22:11:41Z</cp:lastPrinted>
  <dcterms:created xsi:type="dcterms:W3CDTF">2001-08-02T15:49:46Z</dcterms:created>
  <dcterms:modified xsi:type="dcterms:W3CDTF">2023-09-13T21:53:14Z</dcterms:modified>
</cp:coreProperties>
</file>