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0BA5732-DD16-4772-9D99-DF4C43615697}" xr6:coauthVersionLast="47" xr6:coauthVersionMax="47" xr10:uidLastSave="{00000000-0000-0000-0000-000000000000}"/>
  <bookViews>
    <workbookView xWindow="-120" yWindow="-120" windowWidth="38640" windowHeight="15720"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7" i="2" l="1"/>
  <c r="D8" i="2"/>
  <c r="D16" i="2"/>
  <c r="D17" i="2"/>
  <c r="D18" i="2"/>
  <c r="D19" i="2"/>
  <c r="D20" i="2"/>
  <c r="D26" i="2"/>
  <c r="D27" i="2"/>
  <c r="D28" i="2"/>
  <c r="D34" i="2"/>
  <c r="D35" i="2"/>
  <c r="D36" i="2"/>
  <c r="D37" i="2"/>
  <c r="D38" i="2"/>
  <c r="D43" i="2"/>
  <c r="D44" i="2"/>
  <c r="B51" i="2"/>
  <c r="D51" i="2"/>
  <c r="B52" i="2"/>
  <c r="D52" i="2"/>
  <c r="D53" i="2"/>
  <c r="H61" i="2"/>
  <c r="D62" i="2"/>
  <c r="H64" i="2"/>
  <c r="D66" i="2"/>
  <c r="H66" i="2"/>
  <c r="D68" i="2"/>
  <c r="H68" i="2"/>
  <c r="G91" i="2"/>
  <c r="H91" i="2"/>
  <c r="I91" i="2"/>
  <c r="H93" i="2"/>
  <c r="I93" i="2"/>
  <c r="G94" i="2"/>
  <c r="H94" i="2"/>
  <c r="I94" i="2"/>
  <c r="G96" i="2"/>
  <c r="I98" i="2"/>
  <c r="I100" i="2"/>
  <c r="G101" i="2"/>
  <c r="H101" i="2"/>
  <c r="I101" i="2"/>
  <c r="G102" i="2"/>
  <c r="C8" i="1"/>
  <c r="E8" i="1"/>
  <c r="G8" i="1"/>
  <c r="C12" i="1"/>
  <c r="E12" i="1"/>
  <c r="G12" i="1"/>
  <c r="C14" i="1"/>
  <c r="E14" i="1"/>
  <c r="G14" i="1"/>
  <c r="C20" i="1"/>
  <c r="E20" i="1"/>
  <c r="G20" i="1"/>
  <c r="C24" i="1"/>
  <c r="E24" i="1"/>
  <c r="G24" i="1"/>
  <c r="C28" i="1"/>
  <c r="E28" i="1"/>
  <c r="G28" i="1"/>
  <c r="C30" i="1"/>
  <c r="E30" i="1"/>
  <c r="G30" i="1"/>
  <c r="C32" i="1"/>
  <c r="E32" i="1"/>
  <c r="G32" i="1"/>
  <c r="C7" i="4"/>
  <c r="C9" i="4"/>
  <c r="C13" i="4"/>
  <c r="C15" i="4"/>
  <c r="C17" i="4"/>
  <c r="C19" i="4"/>
  <c r="C23" i="4"/>
</calcChain>
</file>

<file path=xl/sharedStrings.xml><?xml version="1.0" encoding="utf-8"?>
<sst xmlns="http://schemas.openxmlformats.org/spreadsheetml/2006/main" count="132" uniqueCount="117">
  <si>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</si>
  <si>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</si>
  <si>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</si>
  <si>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</si>
  <si>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</si>
  <si>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</si>
  <si>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</si>
  <si>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</si>
  <si>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</si>
  <si>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</si>
  <si>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</si>
  <si>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</si>
  <si>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</si>
  <si>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</si>
  <si>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</si>
  <si>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</si>
  <si>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</si>
  <si>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</si>
  <si>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</si>
  <si>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</si>
  <si>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</si>
  <si>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</si>
  <si>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Liquidity</t>
  </si>
  <si>
    <t>Asset Management</t>
  </si>
  <si>
    <t>Debt Management</t>
  </si>
  <si>
    <t>Profitablitity</t>
  </si>
  <si>
    <t>Market Value</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</si>
  <si>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</si>
  <si>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</si>
  <si>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</si>
  <si>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</si>
  <si>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</si>
  <si>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</si>
  <si>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</si>
  <si>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</si>
  <si>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</si>
  <si>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</si>
  <si>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</si>
  <si>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</si>
  <si>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</si>
  <si>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</si>
  <si>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</si>
  <si>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</si>
  <si>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</si>
  <si>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</si>
  <si>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</si>
  <si>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</si>
  <si>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</si>
  <si>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</si>
  <si>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</si>
  <si>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</si>
  <si>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</si>
  <si>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</si>
  <si>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</si>
  <si>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</si>
  <si>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</si>
  <si>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</si>
  <si>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</si>
  <si>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</si>
  <si>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</si>
  <si>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</si>
  <si>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</si>
  <si>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Computron is leveraged more than the industry average.  Computron is really focusing on cutting debt in 1999.</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</si>
  <si>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</si>
  <si>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</si>
  <si>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</si>
  <si>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</si>
  <si>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</si>
  <si>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</si>
  <si>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</si>
  <si>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</si>
  <si>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</si>
  <si>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</si>
  <si>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</si>
  <si>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</si>
  <si>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</si>
  <si>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</si>
  <si>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i.</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</si>
  <si>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</si>
  <si>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</si>
  <si>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</si>
  <si>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</si>
  <si>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</si>
  <si>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</si>
  <si>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</si>
  <si>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</si>
  <si>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</si>
  <si>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</si>
  <si>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A banker would be most sensitive to liquidity ratios.</t>
  </si>
  <si>
    <t>CHECK THIS.</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</si>
  <si>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</si>
  <si>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</si>
  <si>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</si>
  <si>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</si>
  <si>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</si>
  <si>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</si>
  <si>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</si>
  <si>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</si>
  <si>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</si>
  <si>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</si>
  <si>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</si>
  <si>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</si>
  <si>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Full Balance Sheet</t>
  </si>
  <si>
    <t>Other</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</si>
  <si>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t>
  </si>
  <si>
    <t>Inventory appears to be too high.  Cutting inventory would free cash to pay down debt.  Profitability should not be effected, assuming  storage and requisition costs cancel each other out.  However, lower debt ratio should improve the stock price as investors would perceive the company as more stable.</t>
  </si>
  <si>
    <t>As a credit manager, I would be highly suspect of Computron. With A/P increasing 3.5x, LT Debt increasing 3x, and negative EBIT, I would consider them a credit risk.  I would want to sell to them COD, even if that risked them as a customer. I would want to understand what their plans were if I were to continue to give them credit.</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</si>
  <si>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</si>
  <si>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</si>
  <si>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</si>
  <si>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</si>
  <si>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</si>
  <si>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</si>
  <si>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</si>
  <si>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</si>
  <si>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As a bank loan officer, I would hesitate to renew the loan to Computron. I would likely demand repayment of the loan.  However, I would change my mind if I saw the 1999 estimates.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</si>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</sst>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s>
  <fonts count="3" x14ac:knownFonts="1">
    <font>
      <sz val="10"/>
      <name val="Arial"/>
    </font>
    <font>
      <sz val="10"/>
      <name val="Arial"/>
    </font>
    <font>
      <b/>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10" fontId="0" fillId="0" borderId="0" xfId="0" applyNumberForma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2" xfId="0" applyBorder="1" applyAlignment="1">
      <alignment wrapText="1"/>
    </xf>
    <xf numFmtId="0" fontId="0" fillId="0" borderId="0" xfId="0" applyBorder="1"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C25" sqref="C25"/>
    </sheetView>
  </sheetViews>
  <sheetFormatPr defaultRowHeight="12.75" x14ac:dyDescent="0.2"/>
  <cols>
    <col min="1" max="1" width="20.85546875" bestFit="1" customWidth="1"/>
    <col min="3" max="3" width="12.85546875" bestFit="1" customWidth="1"/>
  </cols>
  <sheetData>
    <row r="1" spans="1:3" x14ac:dyDescent="0.2">
      <c r="C1" t="s">
        <v>19</v>
      </c>
    </row>
    <row r="2" spans="1:3" x14ac:dyDescent="0.2">
      <c r="A2" t="s">
        <v>28</v>
      </c>
      <c r="C2" s="3">
        <v>7035600</v>
      </c>
    </row>
    <row r="3" spans="1:3" x14ac:dyDescent="0.2">
      <c r="C3" s="3"/>
    </row>
    <row r="4" spans="1:3" x14ac:dyDescent="0.2">
      <c r="A4" t="s">
        <v>29</v>
      </c>
      <c r="C4" s="3">
        <v>5728000</v>
      </c>
    </row>
    <row r="5" spans="1:3" x14ac:dyDescent="0.2">
      <c r="A5" t="s">
        <v>30</v>
      </c>
      <c r="C5" s="3">
        <v>680000</v>
      </c>
    </row>
    <row r="6" spans="1:3" x14ac:dyDescent="0.2">
      <c r="A6" t="s">
        <v>31</v>
      </c>
      <c r="C6" s="3">
        <v>116960</v>
      </c>
    </row>
    <row r="7" spans="1:3" x14ac:dyDescent="0.2">
      <c r="A7" t="s">
        <v>32</v>
      </c>
      <c r="C7" s="4">
        <f>SUM(C4:C6)</f>
        <v>6524960</v>
      </c>
    </row>
    <row r="8" spans="1:3" x14ac:dyDescent="0.2">
      <c r="C8" s="3"/>
    </row>
    <row r="9" spans="1:3" x14ac:dyDescent="0.2">
      <c r="A9" t="s">
        <v>33</v>
      </c>
      <c r="C9" s="4">
        <f>C2-C7</f>
        <v>510640</v>
      </c>
    </row>
    <row r="10" spans="1:3" x14ac:dyDescent="0.2">
      <c r="C10" s="3"/>
    </row>
    <row r="11" spans="1:3" x14ac:dyDescent="0.2">
      <c r="A11" t="s">
        <v>34</v>
      </c>
      <c r="C11" s="3">
        <v>88000</v>
      </c>
    </row>
    <row r="12" spans="1:3" x14ac:dyDescent="0.2">
      <c r="C12" s="3"/>
    </row>
    <row r="13" spans="1:3" x14ac:dyDescent="0.2">
      <c r="A13" t="s">
        <v>37</v>
      </c>
      <c r="C13" s="4">
        <f>C9-C11</f>
        <v>422640</v>
      </c>
    </row>
    <row r="14" spans="1:3" x14ac:dyDescent="0.2">
      <c r="C14" s="3"/>
    </row>
    <row r="15" spans="1:3" x14ac:dyDescent="0.2">
      <c r="A15" t="s">
        <v>35</v>
      </c>
      <c r="B15" s="6">
        <v>0.4</v>
      </c>
      <c r="C15" s="3">
        <f>C13*$B$15</f>
        <v>169056</v>
      </c>
    </row>
    <row r="16" spans="1:3" x14ac:dyDescent="0.2">
      <c r="C16" s="3"/>
    </row>
    <row r="17" spans="1:3" ht="13.5" thickBot="1" x14ac:dyDescent="0.25">
      <c r="A17" t="s">
        <v>36</v>
      </c>
      <c r="C17" s="5">
        <f>C13-C15</f>
        <v>253584</v>
      </c>
    </row>
    <row r="18" spans="1:3" ht="13.5" thickTop="1" x14ac:dyDescent="0.2">
      <c r="C18" s="3"/>
    </row>
    <row r="19" spans="1:3" x14ac:dyDescent="0.2">
      <c r="A19" t="s">
        <v>54</v>
      </c>
      <c r="C19" s="10">
        <f>C17/C27</f>
        <v>1.0143359999999999</v>
      </c>
    </row>
    <row r="20" spans="1:3" x14ac:dyDescent="0.2">
      <c r="C20" s="3"/>
    </row>
    <row r="21" spans="1:3" x14ac:dyDescent="0.2">
      <c r="A21" t="s">
        <v>55</v>
      </c>
    </row>
    <row r="22" spans="1:3" x14ac:dyDescent="0.2">
      <c r="C22" s="3"/>
    </row>
    <row r="23" spans="1:3" x14ac:dyDescent="0.2">
      <c r="A23" t="s">
        <v>56</v>
      </c>
      <c r="C23" s="11">
        <f>'Balance Sheet'!C28/'Income Statement'!C27</f>
        <v>6.2094079999999998</v>
      </c>
    </row>
    <row r="24" spans="1:3" x14ac:dyDescent="0.2">
      <c r="C24" s="3"/>
    </row>
    <row r="25" spans="1:3" x14ac:dyDescent="0.2">
      <c r="A25" t="s">
        <v>57</v>
      </c>
      <c r="C25" s="11">
        <v>12.17</v>
      </c>
    </row>
    <row r="26" spans="1:3" x14ac:dyDescent="0.2">
      <c r="C26" s="3"/>
    </row>
    <row r="27" spans="1:3" x14ac:dyDescent="0.2">
      <c r="A27" t="s">
        <v>58</v>
      </c>
      <c r="C27" s="3">
        <v>250000</v>
      </c>
    </row>
    <row r="28" spans="1:3" x14ac:dyDescent="0.2">
      <c r="C28" s="3"/>
    </row>
    <row r="29" spans="1:3" x14ac:dyDescent="0.2">
      <c r="A29" t="s">
        <v>59</v>
      </c>
      <c r="C29" s="3">
        <v>0.4</v>
      </c>
    </row>
    <row r="31" spans="1:3" x14ac:dyDescent="0.2">
      <c r="A31" t="s">
        <v>60</v>
      </c>
      <c r="C31" s="3">
        <v>40000</v>
      </c>
    </row>
    <row r="33" spans="1:3" x14ac:dyDescent="0.2">
      <c r="A33" t="s">
        <v>61</v>
      </c>
      <c r="C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33" workbookViewId="0">
      <selection activeCell="A47" sqref="A47:C56"/>
    </sheetView>
  </sheetViews>
  <sheetFormatPr defaultRowHeight="12.75" x14ac:dyDescent="0.2"/>
  <cols>
    <col min="3" max="3" width="12.85546875" bestFit="1" customWidth="1"/>
    <col min="5" max="5" width="10.28515625" bestFit="1" customWidth="1"/>
    <col min="7" max="7" width="10.28515625" bestFit="1" customWidth="1"/>
  </cols>
  <sheetData>
    <row r="1" spans="1:7" x14ac:dyDescent="0.2">
      <c r="A1" t="s">
        <v>102</v>
      </c>
    </row>
    <row r="2" spans="1:7" x14ac:dyDescent="0.2">
      <c r="C2" s="2" t="s">
        <v>19</v>
      </c>
      <c r="D2" s="2"/>
      <c r="E2" s="2">
        <v>1998</v>
      </c>
      <c r="F2" s="2"/>
      <c r="G2" s="2">
        <v>1997</v>
      </c>
    </row>
    <row r="3" spans="1:7" x14ac:dyDescent="0.2">
      <c r="A3" t="s">
        <v>0</v>
      </c>
      <c r="C3" s="3">
        <v>14000</v>
      </c>
      <c r="D3" s="3"/>
      <c r="E3" s="3">
        <v>7282</v>
      </c>
      <c r="F3" s="3"/>
      <c r="G3" s="3">
        <v>9000</v>
      </c>
    </row>
    <row r="4" spans="1:7" x14ac:dyDescent="0.2">
      <c r="A4" t="s">
        <v>1</v>
      </c>
      <c r="C4" s="3">
        <v>71632</v>
      </c>
      <c r="D4" s="3"/>
      <c r="E4" s="3">
        <v>0</v>
      </c>
      <c r="F4" s="3"/>
      <c r="G4" s="3">
        <v>48600</v>
      </c>
    </row>
    <row r="5" spans="1:7" x14ac:dyDescent="0.2">
      <c r="A5" t="s">
        <v>2</v>
      </c>
      <c r="C5" s="3">
        <v>878000</v>
      </c>
      <c r="D5" s="3"/>
      <c r="E5" s="3">
        <v>632160</v>
      </c>
      <c r="F5" s="3"/>
      <c r="G5" s="3">
        <v>351200</v>
      </c>
    </row>
    <row r="6" spans="1:7" x14ac:dyDescent="0.2">
      <c r="A6" t="s">
        <v>3</v>
      </c>
      <c r="C6" s="3">
        <v>1716480</v>
      </c>
      <c r="D6" s="3"/>
      <c r="E6" s="3">
        <v>1287360</v>
      </c>
      <c r="F6" s="3"/>
      <c r="G6" s="3">
        <v>715200</v>
      </c>
    </row>
    <row r="7" spans="1:7" x14ac:dyDescent="0.2">
      <c r="C7" s="3"/>
      <c r="D7" s="3"/>
      <c r="E7" s="3"/>
      <c r="F7" s="3"/>
      <c r="G7" s="3"/>
    </row>
    <row r="8" spans="1:7" x14ac:dyDescent="0.2">
      <c r="A8" t="s">
        <v>4</v>
      </c>
      <c r="C8" s="4">
        <f>SUM(C3:C6)</f>
        <v>2680112</v>
      </c>
      <c r="D8" s="4"/>
      <c r="E8" s="4">
        <f>SUM(E3:E6)</f>
        <v>1926802</v>
      </c>
      <c r="F8" s="4"/>
      <c r="G8" s="4">
        <f>SUM(G3:G6)</f>
        <v>1124000</v>
      </c>
    </row>
    <row r="9" spans="1:7" x14ac:dyDescent="0.2">
      <c r="C9" s="3"/>
      <c r="D9" s="3"/>
      <c r="E9" s="3"/>
      <c r="F9" s="3"/>
      <c r="G9" s="3"/>
    </row>
    <row r="10" spans="1:7" x14ac:dyDescent="0.2">
      <c r="A10" t="s">
        <v>5</v>
      </c>
      <c r="C10" s="3">
        <v>1197160</v>
      </c>
      <c r="D10" s="3"/>
      <c r="E10" s="3">
        <v>1202950</v>
      </c>
      <c r="F10" s="3"/>
      <c r="G10" s="3">
        <v>491000</v>
      </c>
    </row>
    <row r="11" spans="1:7" x14ac:dyDescent="0.2">
      <c r="A11" t="s">
        <v>6</v>
      </c>
      <c r="C11" s="3">
        <v>-380120</v>
      </c>
      <c r="D11" s="3"/>
      <c r="E11" s="3">
        <v>-263160</v>
      </c>
      <c r="F11" s="3"/>
      <c r="G11" s="3">
        <v>-146200</v>
      </c>
    </row>
    <row r="12" spans="1:7" x14ac:dyDescent="0.2">
      <c r="A12" t="s">
        <v>7</v>
      </c>
      <c r="C12" s="4">
        <f>SUM(C10:C11)</f>
        <v>817040</v>
      </c>
      <c r="D12" s="4"/>
      <c r="E12" s="4">
        <f>SUM(E10:E11)</f>
        <v>939790</v>
      </c>
      <c r="F12" s="4"/>
      <c r="G12" s="4">
        <f>SUM(G10:G11)</f>
        <v>344800</v>
      </c>
    </row>
    <row r="13" spans="1:7" x14ac:dyDescent="0.2">
      <c r="C13" s="3"/>
      <c r="D13" s="3"/>
      <c r="E13" s="3"/>
      <c r="F13" s="3"/>
      <c r="G13" s="3"/>
    </row>
    <row r="14" spans="1:7" ht="13.5" thickBot="1" x14ac:dyDescent="0.25">
      <c r="A14" t="s">
        <v>8</v>
      </c>
      <c r="C14" s="5">
        <f>C12+C8</f>
        <v>3497152</v>
      </c>
      <c r="D14" s="5"/>
      <c r="E14" s="5">
        <f>E12+E8</f>
        <v>2866592</v>
      </c>
      <c r="F14" s="5"/>
      <c r="G14" s="5">
        <f>G12+G8</f>
        <v>1468800</v>
      </c>
    </row>
    <row r="15" spans="1:7" ht="13.5" thickTop="1" x14ac:dyDescent="0.2">
      <c r="C15" s="3"/>
      <c r="D15" s="3"/>
      <c r="E15" s="3"/>
      <c r="F15" s="3"/>
      <c r="G15" s="3"/>
    </row>
    <row r="16" spans="1:7" x14ac:dyDescent="0.2">
      <c r="A16" t="s">
        <v>9</v>
      </c>
      <c r="C16" s="3">
        <v>436800</v>
      </c>
      <c r="D16" s="3"/>
      <c r="E16" s="3">
        <v>524160</v>
      </c>
      <c r="F16" s="3"/>
      <c r="G16" s="3">
        <v>145600</v>
      </c>
    </row>
    <row r="17" spans="1:7" x14ac:dyDescent="0.2">
      <c r="A17" t="s">
        <v>10</v>
      </c>
      <c r="C17" s="3">
        <v>600000</v>
      </c>
      <c r="D17" s="3"/>
      <c r="E17" s="3">
        <v>720000</v>
      </c>
      <c r="F17" s="3"/>
      <c r="G17" s="3">
        <v>200000</v>
      </c>
    </row>
    <row r="18" spans="1:7" x14ac:dyDescent="0.2">
      <c r="A18" t="s">
        <v>11</v>
      </c>
      <c r="C18" s="3">
        <v>408000</v>
      </c>
      <c r="D18" s="3"/>
      <c r="E18" s="3">
        <v>489600</v>
      </c>
      <c r="F18" s="3"/>
      <c r="G18" s="3">
        <v>136000</v>
      </c>
    </row>
    <row r="19" spans="1:7" x14ac:dyDescent="0.2">
      <c r="C19" s="3"/>
      <c r="D19" s="3"/>
      <c r="E19" s="3"/>
      <c r="F19" s="3"/>
      <c r="G19" s="3"/>
    </row>
    <row r="20" spans="1:7" x14ac:dyDescent="0.2">
      <c r="A20" t="s">
        <v>12</v>
      </c>
      <c r="C20" s="4">
        <f>SUM(C15:C18)</f>
        <v>1444800</v>
      </c>
      <c r="D20" s="4"/>
      <c r="E20" s="4">
        <f>SUM(E15:E18)</f>
        <v>1733760</v>
      </c>
      <c r="F20" s="4"/>
      <c r="G20" s="4">
        <f>SUM(G15:G18)</f>
        <v>481600</v>
      </c>
    </row>
    <row r="21" spans="1:7" x14ac:dyDescent="0.2">
      <c r="C21" s="3"/>
      <c r="D21" s="3"/>
      <c r="E21" s="3"/>
      <c r="F21" s="3"/>
      <c r="G21" s="3"/>
    </row>
    <row r="22" spans="1:7" x14ac:dyDescent="0.2">
      <c r="A22" t="s">
        <v>13</v>
      </c>
      <c r="C22" s="3">
        <v>500000</v>
      </c>
      <c r="D22" s="3"/>
      <c r="E22" s="3">
        <v>1000000</v>
      </c>
      <c r="F22" s="3"/>
      <c r="G22" s="3">
        <v>323432</v>
      </c>
    </row>
    <row r="23" spans="1:7" x14ac:dyDescent="0.2">
      <c r="C23" s="3"/>
      <c r="D23" s="3"/>
      <c r="E23" s="3"/>
      <c r="F23" s="3"/>
      <c r="G23" s="3"/>
    </row>
    <row r="24" spans="1:7" x14ac:dyDescent="0.2">
      <c r="A24" t="s">
        <v>14</v>
      </c>
      <c r="C24" s="4">
        <f>+C22+C20</f>
        <v>1944800</v>
      </c>
      <c r="D24" s="4"/>
      <c r="E24" s="4">
        <f>+E22+E20</f>
        <v>2733760</v>
      </c>
      <c r="F24" s="4"/>
      <c r="G24" s="4">
        <f>+G22+G20</f>
        <v>805032</v>
      </c>
    </row>
    <row r="25" spans="1:7" x14ac:dyDescent="0.2">
      <c r="C25" s="3"/>
      <c r="D25" s="3"/>
      <c r="E25" s="3"/>
      <c r="F25" s="3"/>
      <c r="G25" s="3"/>
    </row>
    <row r="26" spans="1:7" x14ac:dyDescent="0.2">
      <c r="A26" t="s">
        <v>15</v>
      </c>
      <c r="C26" s="3">
        <v>1680936</v>
      </c>
      <c r="D26" s="3"/>
      <c r="E26" s="3">
        <v>460000</v>
      </c>
      <c r="F26" s="3"/>
      <c r="G26" s="3">
        <v>460000</v>
      </c>
    </row>
    <row r="27" spans="1:7" x14ac:dyDescent="0.2">
      <c r="A27" t="s">
        <v>16</v>
      </c>
      <c r="C27" s="3">
        <v>-128584</v>
      </c>
      <c r="D27" s="3"/>
      <c r="E27" s="3">
        <v>-327168</v>
      </c>
      <c r="F27" s="3"/>
      <c r="G27" s="3">
        <v>203768</v>
      </c>
    </row>
    <row r="28" spans="1:7" x14ac:dyDescent="0.2">
      <c r="A28" t="s">
        <v>17</v>
      </c>
      <c r="C28" s="4">
        <f>SUM(C26:C27)</f>
        <v>1552352</v>
      </c>
      <c r="D28" s="4"/>
      <c r="E28" s="4">
        <f>SUM(E26:E27)</f>
        <v>132832</v>
      </c>
      <c r="F28" s="4"/>
      <c r="G28" s="4">
        <f>SUM(G26:G27)</f>
        <v>663768</v>
      </c>
    </row>
    <row r="29" spans="1:7" x14ac:dyDescent="0.2">
      <c r="C29" s="3"/>
      <c r="D29" s="3"/>
      <c r="E29" s="3"/>
      <c r="F29" s="3"/>
      <c r="G29" s="3"/>
    </row>
    <row r="30" spans="1:7" ht="13.5" thickBot="1" x14ac:dyDescent="0.25">
      <c r="A30" t="s">
        <v>18</v>
      </c>
      <c r="C30" s="5">
        <f>C28+C24</f>
        <v>3497152</v>
      </c>
      <c r="D30" s="5"/>
      <c r="E30" s="5">
        <f>E28+E24</f>
        <v>2866592</v>
      </c>
      <c r="F30" s="5"/>
      <c r="G30" s="5">
        <f>G28+G24</f>
        <v>1468800</v>
      </c>
    </row>
    <row r="31" spans="1:7" ht="13.5" thickTop="1" x14ac:dyDescent="0.2">
      <c r="C31" s="3"/>
      <c r="D31" s="3"/>
      <c r="E31" s="3"/>
      <c r="F31" s="3"/>
      <c r="G31" s="3"/>
    </row>
    <row r="32" spans="1:7" x14ac:dyDescent="0.2">
      <c r="B32" t="s">
        <v>20</v>
      </c>
      <c r="C32" s="3">
        <f>C14-C30</f>
        <v>0</v>
      </c>
      <c r="D32" s="3"/>
      <c r="E32" s="3">
        <f>E14-E30</f>
        <v>0</v>
      </c>
      <c r="F32" s="3"/>
      <c r="G32" s="3">
        <f>G14-G30</f>
        <v>0</v>
      </c>
    </row>
    <row r="33" spans="3:7" x14ac:dyDescent="0.2">
      <c r="C33" s="3"/>
      <c r="D33" s="3"/>
      <c r="E33" s="3"/>
      <c r="F33" s="3"/>
      <c r="G33" s="3"/>
    </row>
    <row r="34" spans="3:7" x14ac:dyDescent="0.2">
      <c r="C34" s="3"/>
      <c r="D34" s="3"/>
      <c r="E34" s="3"/>
      <c r="F34" s="3"/>
      <c r="G34" s="3"/>
    </row>
    <row r="35" spans="3:7" x14ac:dyDescent="0.2">
      <c r="D35" s="3"/>
      <c r="E35" s="3"/>
      <c r="F35" s="3"/>
      <c r="G35" s="3"/>
    </row>
    <row r="36" spans="3:7" x14ac:dyDescent="0.2">
      <c r="D36" s="3"/>
      <c r="E36" s="3"/>
      <c r="F36" s="3"/>
      <c r="G36" s="3"/>
    </row>
    <row r="37" spans="3:7" x14ac:dyDescent="0.2">
      <c r="D37" s="3"/>
      <c r="E37" s="3"/>
      <c r="F37" s="3"/>
      <c r="G37" s="3"/>
    </row>
    <row r="38" spans="3:7" x14ac:dyDescent="0.2">
      <c r="D38" s="3"/>
      <c r="E38" s="3"/>
      <c r="F38" s="3"/>
      <c r="G38" s="3"/>
    </row>
    <row r="39" spans="3:7" x14ac:dyDescent="0.2">
      <c r="D39" s="3"/>
      <c r="E39" s="3"/>
      <c r="F39" s="3"/>
      <c r="G39" s="3"/>
    </row>
    <row r="40" spans="3:7" x14ac:dyDescent="0.2">
      <c r="D40" s="3"/>
      <c r="E40" s="3"/>
      <c r="F40" s="3"/>
      <c r="G40" s="3"/>
    </row>
    <row r="45" spans="3:7" x14ac:dyDescent="0.2">
      <c r="C45" s="3"/>
    </row>
    <row r="46" spans="3:7" x14ac:dyDescent="0.2">
      <c r="C46" s="3"/>
    </row>
    <row r="47" spans="3:7" x14ac:dyDescent="0.2">
      <c r="E47" s="16"/>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4"/>
  <sheetViews>
    <sheetView tabSelected="1" view="pageBreakPreview" topLeftCell="A44" zoomScale="60" zoomScaleNormal="100" workbookViewId="0">
      <selection activeCell="B44" sqref="B44"/>
    </sheetView>
  </sheetViews>
  <sheetFormatPr defaultRowHeight="12.75" x14ac:dyDescent="0.2"/>
  <cols>
    <col min="2" max="2" width="20.85546875" bestFit="1" customWidth="1"/>
    <col min="7" max="9" width="10.7109375" customWidth="1"/>
  </cols>
  <sheetData>
    <row r="1" spans="1:9" x14ac:dyDescent="0.2">
      <c r="A1" t="s">
        <v>21</v>
      </c>
      <c r="B1" t="s">
        <v>22</v>
      </c>
    </row>
    <row r="2" spans="1:9" x14ac:dyDescent="0.2">
      <c r="B2" t="s">
        <v>23</v>
      </c>
    </row>
    <row r="3" spans="1:9" x14ac:dyDescent="0.2">
      <c r="B3" t="s">
        <v>24</v>
      </c>
    </row>
    <row r="4" spans="1:9" x14ac:dyDescent="0.2">
      <c r="B4" t="s">
        <v>25</v>
      </c>
    </row>
    <row r="5" spans="1:9" x14ac:dyDescent="0.2">
      <c r="B5" t="s">
        <v>26</v>
      </c>
    </row>
    <row r="7" spans="1:9" x14ac:dyDescent="0.2">
      <c r="A7" t="s">
        <v>27</v>
      </c>
      <c r="B7" t="s">
        <v>40</v>
      </c>
      <c r="D7" s="8">
        <f>'Balance Sheet'!C8/'Balance Sheet'!C20</f>
        <v>1.8550055370985603</v>
      </c>
    </row>
    <row r="8" spans="1:9" x14ac:dyDescent="0.2">
      <c r="B8" t="s">
        <v>41</v>
      </c>
      <c r="D8" s="8">
        <f>('Balance Sheet'!C8-'Balance Sheet'!C6)/'Balance Sheet'!C20</f>
        <v>0.66696566998892581</v>
      </c>
    </row>
    <row r="10" spans="1:9" x14ac:dyDescent="0.2">
      <c r="B10" s="23" t="s">
        <v>38</v>
      </c>
      <c r="C10" s="23"/>
      <c r="D10" s="23"/>
      <c r="E10" s="23"/>
      <c r="F10" s="23"/>
      <c r="G10" s="23"/>
      <c r="H10" s="23"/>
      <c r="I10" s="23"/>
    </row>
    <row r="11" spans="1:9" x14ac:dyDescent="0.2">
      <c r="B11" s="23"/>
      <c r="C11" s="23"/>
      <c r="D11" s="23"/>
      <c r="E11" s="23"/>
      <c r="F11" s="23"/>
      <c r="G11" s="23"/>
      <c r="H11" s="23"/>
      <c r="I11" s="23"/>
    </row>
    <row r="13" spans="1:9" x14ac:dyDescent="0.2">
      <c r="B13" t="s">
        <v>88</v>
      </c>
      <c r="E13" s="7"/>
      <c r="F13" s="14" t="s">
        <v>89</v>
      </c>
      <c r="G13" s="7"/>
    </row>
    <row r="14" spans="1:9" x14ac:dyDescent="0.2">
      <c r="B14" s="1"/>
      <c r="E14" s="7"/>
      <c r="F14" s="7"/>
      <c r="G14" s="7"/>
    </row>
    <row r="15" spans="1:9" x14ac:dyDescent="0.2">
      <c r="E15" s="7"/>
      <c r="F15" s="7"/>
      <c r="G15" s="7"/>
    </row>
    <row r="16" spans="1:9" x14ac:dyDescent="0.2">
      <c r="A16" t="s">
        <v>39</v>
      </c>
      <c r="B16" t="s">
        <v>42</v>
      </c>
      <c r="D16" s="8">
        <f>'Income Statement'!C2/'Balance Sheet'!C6</f>
        <v>4.0988534675615211</v>
      </c>
      <c r="E16" s="7"/>
      <c r="F16" s="7"/>
      <c r="G16" s="7"/>
    </row>
    <row r="17" spans="1:9" x14ac:dyDescent="0.2">
      <c r="B17" t="s">
        <v>43</v>
      </c>
      <c r="D17" s="8">
        <f>'Balance Sheet'!C5/('Income Statement'!C2/360)</f>
        <v>44.925805901415657</v>
      </c>
    </row>
    <row r="18" spans="1:9" x14ac:dyDescent="0.2">
      <c r="B18" t="s">
        <v>44</v>
      </c>
      <c r="D18" s="8">
        <f>'Income Statement'!$C$2/'Balance Sheet'!C12</f>
        <v>8.6110839126603356</v>
      </c>
    </row>
    <row r="19" spans="1:9" x14ac:dyDescent="0.2">
      <c r="B19" t="s">
        <v>45</v>
      </c>
      <c r="D19" s="12">
        <f>(('Balance Sheet'!C8-'Balance Sheet'!C4)+'Balance Sheet'!C12-('Balance Sheet'!C20-'Balance Sheet'!C17))/'Income Statement'!C2</f>
        <v>0.3668088009551424</v>
      </c>
      <c r="E19" s="23" t="s">
        <v>47</v>
      </c>
      <c r="F19" s="23"/>
      <c r="G19" s="23"/>
      <c r="H19" s="23"/>
      <c r="I19" s="23"/>
    </row>
    <row r="20" spans="1:9" x14ac:dyDescent="0.2">
      <c r="B20" t="s">
        <v>46</v>
      </c>
      <c r="D20" s="8">
        <f>'Income Statement'!$C$2/'Balance Sheet'!C14</f>
        <v>2.01180846586022</v>
      </c>
      <c r="E20" s="23"/>
      <c r="F20" s="23"/>
      <c r="G20" s="23"/>
      <c r="H20" s="23"/>
      <c r="I20" s="23"/>
    </row>
    <row r="22" spans="1:9" x14ac:dyDescent="0.2">
      <c r="B22" s="23" t="s">
        <v>48</v>
      </c>
      <c r="C22" s="23"/>
      <c r="D22" s="23"/>
      <c r="E22" s="23"/>
      <c r="F22" s="23"/>
      <c r="G22" s="23"/>
      <c r="H22" s="23"/>
      <c r="I22" s="23"/>
    </row>
    <row r="23" spans="1:9" x14ac:dyDescent="0.2">
      <c r="B23" s="23"/>
      <c r="C23" s="23"/>
      <c r="D23" s="23"/>
      <c r="E23" s="23"/>
      <c r="F23" s="23"/>
      <c r="G23" s="23"/>
      <c r="H23" s="23"/>
      <c r="I23" s="23"/>
    </row>
    <row r="24" spans="1:9" x14ac:dyDescent="0.2">
      <c r="B24" s="23"/>
      <c r="C24" s="23"/>
      <c r="D24" s="23"/>
      <c r="E24" s="23"/>
      <c r="F24" s="23"/>
      <c r="G24" s="23"/>
      <c r="H24" s="23"/>
      <c r="I24" s="23"/>
    </row>
    <row r="26" spans="1:9" x14ac:dyDescent="0.2">
      <c r="A26" t="s">
        <v>49</v>
      </c>
      <c r="B26" t="s">
        <v>50</v>
      </c>
      <c r="D26" s="12">
        <f>'Balance Sheet'!C24/'Balance Sheet'!C14</f>
        <v>0.55610965722965433</v>
      </c>
    </row>
    <row r="27" spans="1:9" x14ac:dyDescent="0.2">
      <c r="B27" t="s">
        <v>51</v>
      </c>
      <c r="D27" s="8">
        <f>'Income Statement'!C9/'Income Statement'!C11</f>
        <v>5.8027272727272727</v>
      </c>
    </row>
    <row r="28" spans="1:9" x14ac:dyDescent="0.2">
      <c r="B28" t="s">
        <v>52</v>
      </c>
      <c r="D28" s="8">
        <f>('Income Statement'!C9+'Income Statement'!C31)/('Income Statement'!C11+'Income Statement'!C31)</f>
        <v>4.3018749999999999</v>
      </c>
      <c r="E28" s="23" t="s">
        <v>53</v>
      </c>
      <c r="F28" s="23"/>
      <c r="G28" s="23"/>
      <c r="H28" s="23"/>
      <c r="I28" s="23"/>
    </row>
    <row r="29" spans="1:9" x14ac:dyDescent="0.2">
      <c r="E29" s="23"/>
      <c r="F29" s="23"/>
      <c r="G29" s="23"/>
      <c r="H29" s="23"/>
      <c r="I29" s="23"/>
    </row>
    <row r="31" spans="1:9" x14ac:dyDescent="0.2">
      <c r="B31" s="23" t="s">
        <v>62</v>
      </c>
      <c r="C31" s="23"/>
      <c r="D31" s="23"/>
      <c r="E31" s="23"/>
      <c r="F31" s="23"/>
      <c r="G31" s="23"/>
      <c r="H31" s="23"/>
      <c r="I31" s="23"/>
    </row>
    <row r="32" spans="1:9" x14ac:dyDescent="0.2">
      <c r="B32" s="23"/>
      <c r="C32" s="23"/>
      <c r="D32" s="23"/>
      <c r="E32" s="23"/>
      <c r="F32" s="23"/>
      <c r="G32" s="23"/>
      <c r="H32" s="23"/>
      <c r="I32" s="23"/>
    </row>
    <row r="34" spans="1:9" x14ac:dyDescent="0.2">
      <c r="A34" t="s">
        <v>63</v>
      </c>
      <c r="B34" t="s">
        <v>65</v>
      </c>
      <c r="D34" s="12">
        <f>'Income Statement'!C9*(1-'Income Statement'!C29)/'Income Statement'!C2</f>
        <v>4.3547671840354768E-2</v>
      </c>
    </row>
    <row r="35" spans="1:9" x14ac:dyDescent="0.2">
      <c r="B35" t="s">
        <v>66</v>
      </c>
      <c r="D35" s="12">
        <f>'Income Statement'!C17/'Income Statement'!C2</f>
        <v>3.6042981408835065E-2</v>
      </c>
    </row>
    <row r="36" spans="1:9" x14ac:dyDescent="0.2">
      <c r="B36" t="s">
        <v>67</v>
      </c>
      <c r="D36" s="12">
        <f>'Income Statement'!C9/'Balance Sheet'!C14</f>
        <v>0.14601595812821405</v>
      </c>
    </row>
    <row r="37" spans="1:9" x14ac:dyDescent="0.2">
      <c r="B37" t="s">
        <v>64</v>
      </c>
      <c r="D37" s="12">
        <f>'Income Statement'!C17/'Balance Sheet'!C14</f>
        <v>7.2511575133136913E-2</v>
      </c>
    </row>
    <row r="38" spans="1:9" x14ac:dyDescent="0.2">
      <c r="B38" t="s">
        <v>68</v>
      </c>
      <c r="D38" s="12">
        <f>'Income Statement'!C17/'Balance Sheet'!C28</f>
        <v>0.16335470305703861</v>
      </c>
    </row>
    <row r="40" spans="1:9" x14ac:dyDescent="0.2">
      <c r="B40" s="23" t="s">
        <v>69</v>
      </c>
      <c r="C40" s="23"/>
      <c r="D40" s="23"/>
      <c r="E40" s="23"/>
      <c r="F40" s="23"/>
      <c r="G40" s="23"/>
      <c r="H40" s="23"/>
      <c r="I40" s="23"/>
    </row>
    <row r="41" spans="1:9" x14ac:dyDescent="0.2">
      <c r="B41" s="23"/>
      <c r="C41" s="23"/>
      <c r="D41" s="23"/>
      <c r="E41" s="23"/>
      <c r="F41" s="23"/>
      <c r="G41" s="23"/>
      <c r="H41" s="23"/>
      <c r="I41" s="23"/>
    </row>
    <row r="43" spans="1:9" x14ac:dyDescent="0.2">
      <c r="A43" t="s">
        <v>70</v>
      </c>
      <c r="B43" t="s">
        <v>71</v>
      </c>
      <c r="D43" s="8">
        <f>'Income Statement'!C25/'Income Statement'!C19</f>
        <v>11.997996719035902</v>
      </c>
    </row>
    <row r="44" spans="1:9" x14ac:dyDescent="0.2">
      <c r="B44" t="s">
        <v>72</v>
      </c>
      <c r="D44" s="8">
        <f>'Income Statement'!C25/'Income Statement'!C23</f>
        <v>1.9599291913174333</v>
      </c>
    </row>
    <row r="46" spans="1:9" x14ac:dyDescent="0.2">
      <c r="B46" t="s">
        <v>73</v>
      </c>
    </row>
    <row r="48" spans="1:9" x14ac:dyDescent="0.2">
      <c r="A48" t="s">
        <v>74</v>
      </c>
      <c r="B48" t="s">
        <v>96</v>
      </c>
    </row>
    <row r="49" spans="1:9" x14ac:dyDescent="0.2">
      <c r="B49" t="s">
        <v>97</v>
      </c>
    </row>
    <row r="50" spans="1:9" x14ac:dyDescent="0.2">
      <c r="F50" t="s">
        <v>99</v>
      </c>
    </row>
    <row r="51" spans="1:9" x14ac:dyDescent="0.2">
      <c r="B51" t="str">
        <f>B35</f>
        <v>1999 Profit Margin</v>
      </c>
      <c r="D51" s="12">
        <f>D35</f>
        <v>3.6042981408835065E-2</v>
      </c>
      <c r="F51" s="15">
        <v>3.5000000000000003E-2</v>
      </c>
    </row>
    <row r="52" spans="1:9" x14ac:dyDescent="0.2">
      <c r="B52" t="str">
        <f>B20</f>
        <v>1999 TTL Asset Turnover</v>
      </c>
      <c r="D52" s="8">
        <f>D20</f>
        <v>2.01180846586022</v>
      </c>
      <c r="F52" s="8">
        <v>2.6</v>
      </c>
    </row>
    <row r="53" spans="1:9" x14ac:dyDescent="0.2">
      <c r="B53" t="s">
        <v>98</v>
      </c>
      <c r="D53" s="8">
        <f>'Balance Sheet'!C14/'Balance Sheet'!C28</f>
        <v>2.2528086413390778</v>
      </c>
      <c r="F53">
        <v>2</v>
      </c>
    </row>
    <row r="54" spans="1:9" x14ac:dyDescent="0.2">
      <c r="D54" s="8"/>
    </row>
    <row r="55" spans="1:9" x14ac:dyDescent="0.2">
      <c r="B55" t="s">
        <v>100</v>
      </c>
      <c r="D55" s="8"/>
    </row>
    <row r="56" spans="1:9" x14ac:dyDescent="0.2">
      <c r="B56" s="23" t="s">
        <v>101</v>
      </c>
      <c r="C56" s="23"/>
      <c r="D56" s="23"/>
      <c r="E56" s="23"/>
      <c r="F56" s="23"/>
      <c r="G56" s="23"/>
      <c r="H56" s="23"/>
      <c r="I56" s="23"/>
    </row>
    <row r="57" spans="1:9" x14ac:dyDescent="0.2">
      <c r="B57" s="23"/>
      <c r="C57" s="23"/>
      <c r="D57" s="23"/>
      <c r="E57" s="23"/>
      <c r="F57" s="23"/>
      <c r="G57" s="23"/>
      <c r="H57" s="23"/>
      <c r="I57" s="23"/>
    </row>
    <row r="58" spans="1:9" x14ac:dyDescent="0.2">
      <c r="B58" s="9"/>
      <c r="C58" s="9"/>
      <c r="D58" s="9"/>
      <c r="E58" s="9"/>
      <c r="F58" s="9"/>
      <c r="G58" s="9"/>
      <c r="H58" s="9"/>
      <c r="I58" s="9"/>
    </row>
    <row r="59" spans="1:9" x14ac:dyDescent="0.2">
      <c r="A59" t="s">
        <v>75</v>
      </c>
      <c r="B59" t="s">
        <v>2</v>
      </c>
      <c r="D59" s="3">
        <v>878</v>
      </c>
      <c r="F59" t="s">
        <v>13</v>
      </c>
      <c r="H59" s="3">
        <v>1945</v>
      </c>
    </row>
    <row r="60" spans="1:9" x14ac:dyDescent="0.2">
      <c r="B60" t="s">
        <v>103</v>
      </c>
      <c r="D60" s="3">
        <v>1802</v>
      </c>
      <c r="H60" s="3"/>
    </row>
    <row r="61" spans="1:9" x14ac:dyDescent="0.2">
      <c r="D61" s="3"/>
      <c r="F61" t="s">
        <v>14</v>
      </c>
      <c r="H61" s="4">
        <f>H59</f>
        <v>1945</v>
      </c>
    </row>
    <row r="62" spans="1:9" x14ac:dyDescent="0.2">
      <c r="B62" t="s">
        <v>4</v>
      </c>
      <c r="D62" s="4">
        <f>SUM(D59:D60)</f>
        <v>2680</v>
      </c>
      <c r="H62" s="3"/>
    </row>
    <row r="63" spans="1:9" x14ac:dyDescent="0.2">
      <c r="D63" s="3"/>
      <c r="F63" t="s">
        <v>15</v>
      </c>
      <c r="H63" s="3">
        <v>1552</v>
      </c>
    </row>
    <row r="64" spans="1:9" x14ac:dyDescent="0.2">
      <c r="B64" t="s">
        <v>5</v>
      </c>
      <c r="D64" s="3">
        <v>817</v>
      </c>
      <c r="F64" t="s">
        <v>17</v>
      </c>
      <c r="H64" s="4">
        <f>SUM(H63:H63)</f>
        <v>1552</v>
      </c>
    </row>
    <row r="65" spans="1:9" x14ac:dyDescent="0.2">
      <c r="B65" t="s">
        <v>6</v>
      </c>
      <c r="D65" s="3">
        <v>0</v>
      </c>
      <c r="H65" s="3"/>
    </row>
    <row r="66" spans="1:9" ht="13.5" thickBot="1" x14ac:dyDescent="0.25">
      <c r="B66" t="s">
        <v>7</v>
      </c>
      <c r="D66" s="4">
        <f>SUM(D64:D65)</f>
        <v>817</v>
      </c>
      <c r="F66" t="s">
        <v>18</v>
      </c>
      <c r="H66" s="5">
        <f>H64+H61</f>
        <v>3497</v>
      </c>
    </row>
    <row r="67" spans="1:9" ht="13.5" thickTop="1" x14ac:dyDescent="0.2">
      <c r="D67" s="17"/>
      <c r="H67" s="3"/>
    </row>
    <row r="68" spans="1:9" ht="13.5" thickBot="1" x14ac:dyDescent="0.25">
      <c r="B68" t="s">
        <v>8</v>
      </c>
      <c r="D68" s="5">
        <f>D66+D62</f>
        <v>3497</v>
      </c>
      <c r="G68" t="s">
        <v>20</v>
      </c>
      <c r="H68" s="3">
        <f>Answers!D68-H66</f>
        <v>0</v>
      </c>
    </row>
    <row r="69" spans="1:9" ht="13.5" thickTop="1" x14ac:dyDescent="0.2">
      <c r="D69" s="17"/>
    </row>
    <row r="70" spans="1:9" x14ac:dyDescent="0.2">
      <c r="B70" s="23" t="s">
        <v>104</v>
      </c>
      <c r="C70" s="23"/>
      <c r="D70" s="23"/>
      <c r="E70" s="23"/>
      <c r="F70" s="23"/>
      <c r="G70" s="23"/>
      <c r="H70" s="23"/>
      <c r="I70" s="23"/>
    </row>
    <row r="71" spans="1:9" x14ac:dyDescent="0.2">
      <c r="B71" s="23"/>
      <c r="C71" s="23"/>
      <c r="D71" s="23"/>
      <c r="E71" s="23"/>
      <c r="F71" s="23"/>
      <c r="G71" s="23"/>
      <c r="H71" s="23"/>
      <c r="I71" s="23"/>
    </row>
    <row r="72" spans="1:9" x14ac:dyDescent="0.2">
      <c r="B72" s="23"/>
      <c r="C72" s="23"/>
      <c r="D72" s="23"/>
      <c r="E72" s="23"/>
      <c r="F72" s="23"/>
      <c r="G72" s="23"/>
      <c r="H72" s="23"/>
      <c r="I72" s="23"/>
    </row>
    <row r="73" spans="1:9" x14ac:dyDescent="0.2">
      <c r="B73" s="23"/>
      <c r="C73" s="23"/>
      <c r="D73" s="23"/>
      <c r="E73" s="23"/>
      <c r="F73" s="23"/>
      <c r="G73" s="23"/>
      <c r="H73" s="23"/>
      <c r="I73" s="23"/>
    </row>
    <row r="74" spans="1:9" x14ac:dyDescent="0.2">
      <c r="B74" s="9"/>
      <c r="C74" s="9"/>
      <c r="D74" s="9"/>
      <c r="E74" s="9"/>
      <c r="F74" s="9"/>
      <c r="G74" s="9"/>
      <c r="H74" s="9"/>
    </row>
    <row r="75" spans="1:9" x14ac:dyDescent="0.2">
      <c r="A75" t="s">
        <v>77</v>
      </c>
      <c r="B75" s="23" t="s">
        <v>105</v>
      </c>
      <c r="C75" s="23"/>
      <c r="D75" s="23"/>
      <c r="E75" s="23"/>
      <c r="F75" s="23"/>
      <c r="G75" s="23"/>
      <c r="H75" s="23"/>
      <c r="I75" s="23"/>
    </row>
    <row r="76" spans="1:9" x14ac:dyDescent="0.2">
      <c r="B76" s="23"/>
      <c r="C76" s="23"/>
      <c r="D76" s="23"/>
      <c r="E76" s="23"/>
      <c r="F76" s="23"/>
      <c r="G76" s="23"/>
      <c r="H76" s="23"/>
      <c r="I76" s="23"/>
    </row>
    <row r="77" spans="1:9" x14ac:dyDescent="0.2">
      <c r="B77" s="23"/>
      <c r="C77" s="23"/>
      <c r="D77" s="23"/>
      <c r="E77" s="23"/>
      <c r="F77" s="23"/>
      <c r="G77" s="23"/>
      <c r="H77" s="23"/>
      <c r="I77" s="23"/>
    </row>
    <row r="79" spans="1:9" x14ac:dyDescent="0.2">
      <c r="A79" t="s">
        <v>76</v>
      </c>
      <c r="B79" s="23" t="s">
        <v>106</v>
      </c>
      <c r="C79" s="23"/>
      <c r="D79" s="23"/>
      <c r="E79" s="23"/>
      <c r="F79" s="23"/>
      <c r="G79" s="23"/>
      <c r="H79" s="23"/>
      <c r="I79" s="23"/>
    </row>
    <row r="80" spans="1:9" x14ac:dyDescent="0.2">
      <c r="B80" s="23"/>
      <c r="C80" s="23"/>
      <c r="D80" s="23"/>
      <c r="E80" s="23"/>
      <c r="F80" s="23"/>
      <c r="G80" s="23"/>
      <c r="H80" s="23"/>
      <c r="I80" s="23"/>
    </row>
    <row r="81" spans="2:9" x14ac:dyDescent="0.2">
      <c r="B81" s="23"/>
      <c r="C81" s="23"/>
      <c r="D81" s="23"/>
      <c r="E81" s="23"/>
      <c r="F81" s="23"/>
      <c r="G81" s="23"/>
      <c r="H81" s="23"/>
      <c r="I81" s="23"/>
    </row>
    <row r="82" spans="2:9" x14ac:dyDescent="0.2">
      <c r="B82" s="23"/>
      <c r="C82" s="23"/>
      <c r="D82" s="23"/>
      <c r="E82" s="23"/>
      <c r="F82" s="23"/>
      <c r="G82" s="23"/>
      <c r="H82" s="23"/>
      <c r="I82" s="23"/>
    </row>
    <row r="83" spans="2:9" x14ac:dyDescent="0.2">
      <c r="B83" s="9"/>
      <c r="C83" s="9"/>
      <c r="D83" s="9"/>
      <c r="E83" s="9"/>
      <c r="F83" s="9"/>
      <c r="G83" s="9"/>
      <c r="H83" s="9"/>
    </row>
    <row r="84" spans="2:9" x14ac:dyDescent="0.2">
      <c r="B84" s="23" t="s">
        <v>115</v>
      </c>
      <c r="C84" s="23"/>
      <c r="D84" s="23"/>
      <c r="E84" s="23"/>
      <c r="F84" s="23"/>
      <c r="G84" s="23"/>
      <c r="H84" s="23"/>
      <c r="I84" s="23"/>
    </row>
    <row r="85" spans="2:9" x14ac:dyDescent="0.2">
      <c r="B85" s="23"/>
      <c r="C85" s="23"/>
      <c r="D85" s="23"/>
      <c r="E85" s="23"/>
      <c r="F85" s="23"/>
      <c r="G85" s="23"/>
      <c r="H85" s="23"/>
      <c r="I85" s="23"/>
    </row>
    <row r="86" spans="2:9" x14ac:dyDescent="0.2">
      <c r="B86" s="23"/>
      <c r="C86" s="23"/>
      <c r="D86" s="23"/>
      <c r="E86" s="23"/>
      <c r="F86" s="23"/>
      <c r="G86" s="23"/>
      <c r="H86" s="23"/>
      <c r="I86" s="23"/>
    </row>
    <row r="87" spans="2:9" x14ac:dyDescent="0.2">
      <c r="B87" s="23"/>
      <c r="C87" s="23"/>
      <c r="D87" s="23"/>
      <c r="E87" s="23"/>
      <c r="F87" s="23"/>
      <c r="G87" s="23"/>
      <c r="H87" s="23"/>
      <c r="I87" s="23"/>
    </row>
    <row r="88" spans="2:9" x14ac:dyDescent="0.2">
      <c r="B88" s="23"/>
      <c r="C88" s="23"/>
      <c r="D88" s="23"/>
      <c r="E88" s="23"/>
      <c r="F88" s="23"/>
      <c r="G88" s="23"/>
      <c r="H88" s="23"/>
      <c r="I88" s="23"/>
    </row>
    <row r="89" spans="2:9" x14ac:dyDescent="0.2">
      <c r="B89" s="9"/>
      <c r="C89" s="9"/>
      <c r="D89" s="9"/>
      <c r="E89" s="9"/>
      <c r="F89" s="9"/>
      <c r="G89" s="9"/>
      <c r="H89" s="9"/>
    </row>
    <row r="90" spans="2:9" x14ac:dyDescent="0.2">
      <c r="B90" s="9"/>
      <c r="C90" s="9"/>
      <c r="D90" s="9"/>
      <c r="E90" s="9"/>
      <c r="F90" s="9"/>
      <c r="G90" s="9" t="s">
        <v>107</v>
      </c>
      <c r="H90" s="9" t="s">
        <v>108</v>
      </c>
      <c r="I90" t="s">
        <v>109</v>
      </c>
    </row>
    <row r="91" spans="2:9" x14ac:dyDescent="0.2">
      <c r="B91" s="18">
        <v>1998</v>
      </c>
      <c r="C91" s="18"/>
      <c r="D91" s="19"/>
      <c r="E91" s="18"/>
      <c r="F91" s="19"/>
      <c r="G91" s="9">
        <f>G93</f>
        <v>2733</v>
      </c>
      <c r="H91" s="9">
        <f>H93-1200</f>
        <v>2866</v>
      </c>
      <c r="I91" s="7">
        <f>G91/H91</f>
        <v>0.95359385903698535</v>
      </c>
    </row>
    <row r="92" spans="2:9" x14ac:dyDescent="0.2">
      <c r="B92" s="18"/>
      <c r="C92" s="18"/>
      <c r="D92" s="19"/>
      <c r="E92" s="18"/>
      <c r="F92" s="19"/>
      <c r="G92" s="9"/>
      <c r="H92" s="9"/>
      <c r="I92" s="7"/>
    </row>
    <row r="93" spans="2:9" ht="12.75" customHeight="1" x14ac:dyDescent="0.2">
      <c r="B93" s="18" t="s">
        <v>110</v>
      </c>
      <c r="C93" s="19"/>
      <c r="D93" s="19"/>
      <c r="E93" s="19"/>
      <c r="F93" s="19"/>
      <c r="G93" s="9">
        <v>2733</v>
      </c>
      <c r="H93" s="9">
        <f>2866+1200</f>
        <v>4066</v>
      </c>
      <c r="I93" s="7">
        <f>G93/H93</f>
        <v>0.67215937038858831</v>
      </c>
    </row>
    <row r="94" spans="2:9" ht="12.75" customHeight="1" x14ac:dyDescent="0.2">
      <c r="B94" s="22" t="s">
        <v>111</v>
      </c>
      <c r="C94" s="22"/>
      <c r="D94" s="22"/>
      <c r="E94" s="22"/>
      <c r="F94" s="22"/>
      <c r="G94" s="9">
        <f>G93-H93+H94</f>
        <v>1333</v>
      </c>
      <c r="H94" s="9">
        <f>(H93-G93)*2</f>
        <v>2666</v>
      </c>
      <c r="I94" s="7">
        <f>G94/H94</f>
        <v>0.5</v>
      </c>
    </row>
    <row r="95" spans="2:9" x14ac:dyDescent="0.2">
      <c r="B95" s="22"/>
      <c r="C95" s="22"/>
      <c r="D95" s="22"/>
      <c r="E95" s="22"/>
      <c r="F95" s="22"/>
      <c r="G95" s="9"/>
      <c r="H95" s="9"/>
      <c r="I95" s="7"/>
    </row>
    <row r="96" spans="2:9" x14ac:dyDescent="0.2">
      <c r="B96" s="18"/>
      <c r="C96" s="18"/>
      <c r="D96" s="18"/>
      <c r="E96" s="22" t="s">
        <v>114</v>
      </c>
      <c r="F96" s="24"/>
      <c r="G96" s="20">
        <f>G93-G94</f>
        <v>1400</v>
      </c>
      <c r="H96" s="9"/>
      <c r="I96" s="7"/>
    </row>
    <row r="97" spans="1:9" x14ac:dyDescent="0.2">
      <c r="B97" s="18"/>
      <c r="C97" s="18"/>
      <c r="D97" s="18"/>
      <c r="E97" s="18"/>
      <c r="F97" s="13"/>
      <c r="G97" s="21"/>
      <c r="H97" s="9"/>
      <c r="I97" s="7"/>
    </row>
    <row r="98" spans="1:9" x14ac:dyDescent="0.2">
      <c r="B98" s="18" t="s">
        <v>19</v>
      </c>
      <c r="C98" s="18"/>
      <c r="D98" s="18"/>
      <c r="E98" s="18"/>
      <c r="F98" s="18"/>
      <c r="G98">
        <v>1944</v>
      </c>
      <c r="H98">
        <v>3500</v>
      </c>
      <c r="I98" s="7">
        <f>G98/H98</f>
        <v>0.55542857142857138</v>
      </c>
    </row>
    <row r="99" spans="1:9" x14ac:dyDescent="0.2">
      <c r="B99" s="18"/>
      <c r="C99" s="18"/>
      <c r="D99" s="18"/>
      <c r="E99" s="18"/>
      <c r="F99" s="18"/>
      <c r="I99" s="7"/>
    </row>
    <row r="100" spans="1:9" x14ac:dyDescent="0.2">
      <c r="B100" s="9" t="s">
        <v>112</v>
      </c>
      <c r="C100" s="9"/>
      <c r="D100" s="9"/>
      <c r="E100" s="9"/>
      <c r="F100" s="9"/>
      <c r="G100" s="9">
        <v>1944</v>
      </c>
      <c r="H100" s="9">
        <v>3700</v>
      </c>
      <c r="I100" s="7">
        <f>G100/H100</f>
        <v>0.52540540540540537</v>
      </c>
    </row>
    <row r="101" spans="1:9" x14ac:dyDescent="0.2">
      <c r="B101" s="23" t="s">
        <v>113</v>
      </c>
      <c r="C101" s="23"/>
      <c r="D101" s="23"/>
      <c r="E101" s="23"/>
      <c r="F101" s="23"/>
      <c r="G101" s="9">
        <f>G100-H100+H101</f>
        <v>1756</v>
      </c>
      <c r="H101" s="9">
        <f>2*(H100-G100)</f>
        <v>3512</v>
      </c>
      <c r="I101" s="7">
        <f>G101/H101</f>
        <v>0.5</v>
      </c>
    </row>
    <row r="102" spans="1:9" x14ac:dyDescent="0.2">
      <c r="B102" s="9"/>
      <c r="C102" s="9"/>
      <c r="D102" s="9"/>
      <c r="E102" s="22" t="s">
        <v>114</v>
      </c>
      <c r="F102" s="24"/>
      <c r="G102" s="20">
        <f>G100-G101</f>
        <v>188</v>
      </c>
      <c r="H102" s="9"/>
      <c r="I102" s="7"/>
    </row>
    <row r="103" spans="1:9" x14ac:dyDescent="0.2">
      <c r="B103" s="9"/>
      <c r="C103" s="9"/>
      <c r="D103" s="9"/>
      <c r="E103" s="18"/>
      <c r="F103" s="13"/>
      <c r="G103" s="21"/>
      <c r="H103" s="9"/>
      <c r="I103" s="7"/>
    </row>
    <row r="104" spans="1:9" x14ac:dyDescent="0.2">
      <c r="B104" s="9"/>
      <c r="C104" s="9"/>
      <c r="D104" s="9"/>
      <c r="E104" s="18"/>
      <c r="F104" s="13"/>
      <c r="G104" s="21"/>
      <c r="H104" s="9"/>
      <c r="I104" s="7"/>
    </row>
    <row r="105" spans="1:9" x14ac:dyDescent="0.2">
      <c r="A105" t="s">
        <v>78</v>
      </c>
      <c r="B105" s="23" t="s">
        <v>116</v>
      </c>
      <c r="C105" s="23"/>
      <c r="D105" s="23"/>
      <c r="E105" s="23"/>
      <c r="F105" s="23"/>
      <c r="G105" s="23"/>
      <c r="H105" s="23"/>
      <c r="I105" s="23"/>
    </row>
    <row r="106" spans="1:9" x14ac:dyDescent="0.2">
      <c r="B106" s="23"/>
      <c r="C106" s="23"/>
      <c r="D106" s="23"/>
      <c r="E106" s="23"/>
      <c r="F106" s="23"/>
      <c r="G106" s="23"/>
      <c r="H106" s="23"/>
      <c r="I106" s="23"/>
    </row>
    <row r="107" spans="1:9" x14ac:dyDescent="0.2">
      <c r="B107" s="23"/>
      <c r="C107" s="23"/>
      <c r="D107" s="23"/>
      <c r="E107" s="23"/>
      <c r="F107" s="23"/>
      <c r="G107" s="23"/>
      <c r="H107" s="23"/>
      <c r="I107" s="23"/>
    </row>
    <row r="108" spans="1:9" x14ac:dyDescent="0.2">
      <c r="B108" s="23"/>
      <c r="C108" s="23"/>
      <c r="D108" s="23"/>
      <c r="E108" s="23"/>
      <c r="F108" s="23"/>
      <c r="G108" s="23"/>
      <c r="H108" s="23"/>
      <c r="I108" s="23"/>
    </row>
    <row r="109" spans="1:9" x14ac:dyDescent="0.2">
      <c r="B109" s="23"/>
      <c r="C109" s="23"/>
      <c r="D109" s="23"/>
      <c r="E109" s="23"/>
      <c r="F109" s="23"/>
      <c r="G109" s="23"/>
      <c r="H109" s="23"/>
      <c r="I109" s="23"/>
    </row>
    <row r="111" spans="1:9" x14ac:dyDescent="0.2">
      <c r="A111" t="s">
        <v>79</v>
      </c>
      <c r="B111" s="24" t="s">
        <v>90</v>
      </c>
      <c r="C111" s="24"/>
      <c r="D111" s="24"/>
      <c r="E111" s="24"/>
      <c r="F111" s="24"/>
      <c r="G111" s="24"/>
      <c r="H111" s="24"/>
    </row>
    <row r="112" spans="1:9" x14ac:dyDescent="0.2">
      <c r="B112" s="24" t="s">
        <v>91</v>
      </c>
      <c r="C112" s="24"/>
      <c r="D112" s="24"/>
      <c r="E112" s="24"/>
      <c r="F112" s="24"/>
      <c r="G112" s="24"/>
      <c r="H112" s="24"/>
    </row>
    <row r="113" spans="1:8" x14ac:dyDescent="0.2">
      <c r="B113" s="24" t="s">
        <v>92</v>
      </c>
      <c r="C113" s="24"/>
      <c r="D113" s="24"/>
      <c r="E113" s="24"/>
      <c r="F113" s="24"/>
      <c r="G113" s="24"/>
      <c r="H113" s="24"/>
    </row>
    <row r="114" spans="1:8" x14ac:dyDescent="0.2">
      <c r="B114" s="24" t="s">
        <v>93</v>
      </c>
      <c r="C114" s="24"/>
      <c r="D114" s="24"/>
      <c r="E114" s="24"/>
      <c r="F114" s="24"/>
      <c r="G114" s="24"/>
      <c r="H114" s="24"/>
    </row>
    <row r="115" spans="1:8" x14ac:dyDescent="0.2">
      <c r="B115" s="24" t="s">
        <v>94</v>
      </c>
      <c r="C115" s="24"/>
      <c r="D115" s="24"/>
      <c r="E115" s="24"/>
      <c r="F115" s="24"/>
      <c r="G115" s="24"/>
      <c r="H115" s="24"/>
    </row>
    <row r="116" spans="1:8" x14ac:dyDescent="0.2">
      <c r="B116" s="24" t="s">
        <v>95</v>
      </c>
      <c r="C116" s="24"/>
      <c r="D116" s="24"/>
      <c r="E116" s="24"/>
      <c r="F116" s="24"/>
      <c r="G116" s="24"/>
      <c r="H116" s="24"/>
    </row>
    <row r="118" spans="1:8" x14ac:dyDescent="0.2">
      <c r="A118" t="s">
        <v>80</v>
      </c>
      <c r="B118" s="24" t="s">
        <v>81</v>
      </c>
      <c r="C118" s="24"/>
      <c r="D118" s="24"/>
      <c r="E118" s="24"/>
      <c r="F118" s="24"/>
      <c r="G118" s="24"/>
      <c r="H118" s="24"/>
    </row>
    <row r="119" spans="1:8" x14ac:dyDescent="0.2">
      <c r="B119" s="24" t="s">
        <v>82</v>
      </c>
      <c r="C119" s="24"/>
      <c r="D119" s="24"/>
      <c r="E119" s="24"/>
      <c r="F119" s="24"/>
      <c r="G119" s="24"/>
      <c r="H119" s="24"/>
    </row>
    <row r="120" spans="1:8" x14ac:dyDescent="0.2">
      <c r="B120" s="24" t="s">
        <v>83</v>
      </c>
      <c r="C120" s="24"/>
      <c r="D120" s="24"/>
      <c r="E120" s="24"/>
      <c r="F120" s="24"/>
      <c r="G120" s="24"/>
      <c r="H120" s="24"/>
    </row>
    <row r="121" spans="1:8" x14ac:dyDescent="0.2">
      <c r="B121" s="24" t="s">
        <v>84</v>
      </c>
      <c r="C121" s="24"/>
      <c r="D121" s="24"/>
      <c r="E121" s="24"/>
      <c r="F121" s="24"/>
      <c r="G121" s="24"/>
      <c r="H121" s="24"/>
    </row>
    <row r="122" spans="1:8" x14ac:dyDescent="0.2">
      <c r="B122" s="24" t="s">
        <v>85</v>
      </c>
      <c r="C122" s="24"/>
      <c r="D122" s="24"/>
      <c r="E122" s="24"/>
      <c r="F122" s="24"/>
      <c r="G122" s="24"/>
      <c r="H122" s="24"/>
    </row>
    <row r="123" spans="1:8" x14ac:dyDescent="0.2">
      <c r="B123" s="24" t="s">
        <v>86</v>
      </c>
      <c r="C123" s="24"/>
      <c r="D123" s="24"/>
      <c r="E123" s="24"/>
      <c r="F123" s="24"/>
      <c r="G123" s="24"/>
      <c r="H123" s="24"/>
    </row>
    <row r="124" spans="1:8" x14ac:dyDescent="0.2">
      <c r="B124" s="24" t="s">
        <v>87</v>
      </c>
      <c r="C124" s="24"/>
      <c r="D124" s="24"/>
      <c r="E124" s="24"/>
      <c r="F124" s="24"/>
      <c r="G124" s="24"/>
      <c r="H124" s="24"/>
    </row>
  </sheetData>
  <mergeCells count="29">
    <mergeCell ref="E28:I29"/>
    <mergeCell ref="B31:I32"/>
    <mergeCell ref="B40:I41"/>
    <mergeCell ref="B10:I11"/>
    <mergeCell ref="E19:I20"/>
    <mergeCell ref="B22:I24"/>
    <mergeCell ref="B124:H124"/>
    <mergeCell ref="B111:H111"/>
    <mergeCell ref="B112:H112"/>
    <mergeCell ref="B113:H113"/>
    <mergeCell ref="B114:H114"/>
    <mergeCell ref="B115:H115"/>
    <mergeCell ref="B116:H116"/>
    <mergeCell ref="B118:H118"/>
    <mergeCell ref="B119:H119"/>
    <mergeCell ref="B120:H120"/>
    <mergeCell ref="B79:I82"/>
    <mergeCell ref="B75:I77"/>
    <mergeCell ref="B56:I57"/>
    <mergeCell ref="B70:I73"/>
    <mergeCell ref="B122:H122"/>
    <mergeCell ref="B123:H123"/>
    <mergeCell ref="B121:H121"/>
    <mergeCell ref="B94:F95"/>
    <mergeCell ref="B101:F101"/>
    <mergeCell ref="E96:F96"/>
    <mergeCell ref="B84:I88"/>
    <mergeCell ref="E102:F102"/>
    <mergeCell ref="B105:I109"/>
  </mergeCells>
  <pageMargins left="0.75" right="0.75" top="1" bottom="1" header="0.5" footer="0.5"/>
  <pageSetup scale="90" orientation="portrait" r:id="rId1"/>
  <headerFooter alignWithMargins="0">
    <oddHeader>&amp;LBrandon Neff
Ben Rogers&amp;C&amp;"Arial,Bold"Ch. 3 Case&amp;R&amp;D</oddHeader>
  </headerFooter>
  <rowBreaks count="1" manualBreakCount="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Jan Havlíček</cp:lastModifiedBy>
  <cp:lastPrinted>2000-06-19T06:11:07Z</cp:lastPrinted>
  <dcterms:created xsi:type="dcterms:W3CDTF">2000-06-18T20:25:14Z</dcterms:created>
  <dcterms:modified xsi:type="dcterms:W3CDTF">2023-09-13T21:53:45Z</dcterms:modified>
</cp:coreProperties>
</file>