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D8EDCD-71C8-423B-B467-944D677D0A84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waterwell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1" i="1" l="1"/>
  <c r="D11" i="1"/>
  <c r="F11" i="1"/>
  <c r="H11" i="1"/>
  <c r="I11" i="1"/>
  <c r="J11" i="1"/>
  <c r="L11" i="1"/>
  <c r="C13" i="1"/>
  <c r="D13" i="1"/>
  <c r="F13" i="1"/>
  <c r="H13" i="1"/>
  <c r="I13" i="1"/>
  <c r="J13" i="1"/>
  <c r="L13" i="1"/>
  <c r="C15" i="1"/>
  <c r="D15" i="1"/>
  <c r="F15" i="1"/>
  <c r="H15" i="1"/>
  <c r="I15" i="1"/>
  <c r="J15" i="1"/>
  <c r="L15" i="1"/>
  <c r="C17" i="1"/>
  <c r="D17" i="1"/>
  <c r="F17" i="1"/>
  <c r="H17" i="1"/>
  <c r="I17" i="1"/>
  <c r="J17" i="1"/>
  <c r="L17" i="1"/>
  <c r="H24" i="1"/>
  <c r="I24" i="1"/>
  <c r="J24" i="1"/>
  <c r="H25" i="1"/>
  <c r="I25" i="1"/>
  <c r="J25" i="1"/>
  <c r="H26" i="1"/>
  <c r="I26" i="1"/>
  <c r="J26" i="1"/>
  <c r="H27" i="1"/>
  <c r="I27" i="1"/>
  <c r="J27" i="1"/>
  <c r="H29" i="1"/>
  <c r="I29" i="1"/>
  <c r="J29" i="1"/>
  <c r="C13" i="2"/>
  <c r="E13" i="2"/>
  <c r="F13" i="2"/>
  <c r="C15" i="2"/>
  <c r="E15" i="2"/>
  <c r="F15" i="2"/>
  <c r="C17" i="2"/>
  <c r="E17" i="2"/>
  <c r="F17" i="2"/>
  <c r="C19" i="2"/>
  <c r="E19" i="2"/>
  <c r="E26" i="2"/>
  <c r="E27" i="2"/>
  <c r="E28" i="2"/>
  <c r="E29" i="2"/>
  <c r="E31" i="2"/>
</calcChain>
</file>

<file path=xl/sharedStrings.xml><?xml version="1.0" encoding="utf-8"?>
<sst xmlns="http://schemas.openxmlformats.org/spreadsheetml/2006/main" count="85" uniqueCount="35">
  <si>
    <t>ambient water</t>
  </si>
  <si>
    <t>lbH20/lbdair</t>
  </si>
  <si>
    <t>Latent heat</t>
  </si>
  <si>
    <t>ambient air temp</t>
  </si>
  <si>
    <t>F</t>
  </si>
  <si>
    <t>ambient RH</t>
  </si>
  <si>
    <t>%</t>
  </si>
  <si>
    <t>Btu/lb water</t>
  </si>
  <si>
    <t>Btu/lb air</t>
  </si>
  <si>
    <t>Sensible heat, vapor</t>
  </si>
  <si>
    <t xml:space="preserve">outdoor </t>
  </si>
  <si>
    <t>example</t>
  </si>
  <si>
    <t>indoor</t>
  </si>
  <si>
    <t xml:space="preserve"> </t>
  </si>
  <si>
    <t>Sensible heat, air</t>
  </si>
  <si>
    <t>Total Heat</t>
  </si>
  <si>
    <t>LM6000</t>
  </si>
  <si>
    <t>optimum</t>
  </si>
  <si>
    <t>ElectriCities</t>
  </si>
  <si>
    <t>Fairley</t>
  </si>
  <si>
    <t>exhaust flow</t>
  </si>
  <si>
    <t>lb/hr</t>
  </si>
  <si>
    <t>fuel flow</t>
  </si>
  <si>
    <t>nozzle water</t>
  </si>
  <si>
    <t>Sprint water</t>
  </si>
  <si>
    <t>compressor flow</t>
  </si>
  <si>
    <t>chilling required</t>
  </si>
  <si>
    <t>Btu/hr</t>
  </si>
  <si>
    <t>ton/hr</t>
  </si>
  <si>
    <t>adjustment</t>
  </si>
  <si>
    <t>real chilling</t>
  </si>
  <si>
    <t>look up in pyscho table</t>
  </si>
  <si>
    <t>cooling to 50/95%</t>
  </si>
  <si>
    <t>Ft Devens MA</t>
  </si>
  <si>
    <t>for UAE Lowell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</si>
</sst>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_(* #,##0_);_(* \(#,##0\);_(* &quot;-&quot;??_);_(@_)"/>
    <numFmt numFmtId="166" formatCode="_(* #,##0.000_);_(* \(#,##0.000\);_(* &quot;-&quot;??_);_(@_)"/>
    <numFmt numFmtId="168" formatCode="_(* #,##0.00000_);_(* \(#,##0.00000\);_(* &quot;-&quot;??_);_(@_)"/>
    <numFmt numFmtId="170" formatCode="0.0%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8" fontId="0" fillId="2" borderId="0" xfId="1" applyNumberFormat="1" applyFont="1" applyFill="1"/>
    <xf numFmtId="0" fontId="0" fillId="0" borderId="0" xfId="0" applyFill="1"/>
    <xf numFmtId="165" fontId="0" fillId="0" borderId="0" xfId="0" applyNumberFormat="1"/>
    <xf numFmtId="43" fontId="0" fillId="0" borderId="0" xfId="0" applyNumberFormat="1"/>
    <xf numFmtId="165" fontId="0" fillId="2" borderId="0" xfId="1" applyNumberFormat="1" applyFont="1" applyFill="1"/>
    <xf numFmtId="9" fontId="0" fillId="2" borderId="0" xfId="2" applyFont="1" applyFill="1"/>
    <xf numFmtId="166" fontId="0" fillId="2" borderId="0" xfId="1" applyNumberFormat="1" applyFont="1" applyFill="1"/>
    <xf numFmtId="170" fontId="0" fillId="0" borderId="0" xfId="2" applyNumberFormat="1" applyFont="1"/>
    <xf numFmtId="170" fontId="0" fillId="0" borderId="0" xfId="0" applyNumberFormat="1"/>
    <xf numFmtId="170" fontId="0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29"/>
  <sheetViews>
    <sheetView zoomScale="75" workbookViewId="0">
      <selection activeCell="A3" sqref="A3:B29"/>
    </sheetView>
  </sheetViews>
  <sheetFormatPr defaultRowHeight="12.75" x14ac:dyDescent="0.2"/>
  <cols>
    <col min="1" max="1" width="19.28515625" customWidth="1"/>
    <col min="2" max="4" width="11" customWidth="1"/>
    <col min="5" max="5" width="3.7109375" customWidth="1"/>
    <col min="7" max="7" width="4.140625" customWidth="1"/>
    <col min="8" max="8" width="13.140625" customWidth="1"/>
    <col min="9" max="9" width="13.7109375" customWidth="1"/>
    <col min="10" max="10" width="13.5703125" customWidth="1"/>
  </cols>
  <sheetData>
    <row r="3" spans="1:12" x14ac:dyDescent="0.2">
      <c r="C3" t="s">
        <v>10</v>
      </c>
      <c r="D3" t="s">
        <v>12</v>
      </c>
      <c r="F3" t="s">
        <v>16</v>
      </c>
      <c r="H3" t="s">
        <v>16</v>
      </c>
      <c r="I3" t="s">
        <v>16</v>
      </c>
      <c r="J3" t="s">
        <v>16</v>
      </c>
      <c r="L3" t="s">
        <v>16</v>
      </c>
    </row>
    <row r="4" spans="1:12" x14ac:dyDescent="0.2">
      <c r="C4" t="s">
        <v>11</v>
      </c>
      <c r="D4" t="s">
        <v>11</v>
      </c>
      <c r="F4" t="s">
        <v>17</v>
      </c>
      <c r="H4" t="s">
        <v>18</v>
      </c>
      <c r="I4" t="s">
        <v>19</v>
      </c>
      <c r="J4" t="s">
        <v>17</v>
      </c>
      <c r="L4" t="s">
        <v>17</v>
      </c>
    </row>
    <row r="5" spans="1:12" x14ac:dyDescent="0.2">
      <c r="A5" t="s">
        <v>3</v>
      </c>
      <c r="B5" t="s">
        <v>4</v>
      </c>
      <c r="C5" s="8">
        <v>90</v>
      </c>
      <c r="D5" s="8">
        <v>75</v>
      </c>
      <c r="E5" s="5"/>
      <c r="F5" s="8">
        <v>50</v>
      </c>
      <c r="G5" s="5"/>
      <c r="H5" s="8">
        <v>91</v>
      </c>
      <c r="I5" s="8">
        <v>95</v>
      </c>
      <c r="J5" s="8">
        <v>95</v>
      </c>
      <c r="L5" s="8">
        <v>50</v>
      </c>
    </row>
    <row r="6" spans="1:12" x14ac:dyDescent="0.2">
      <c r="A6" t="s">
        <v>5</v>
      </c>
      <c r="B6" t="s">
        <v>6</v>
      </c>
      <c r="C6" s="9">
        <v>0.54</v>
      </c>
      <c r="D6" s="9">
        <v>0.5</v>
      </c>
      <c r="E6" s="5"/>
      <c r="F6" s="9">
        <v>0.95</v>
      </c>
      <c r="G6" s="5"/>
      <c r="H6" s="9">
        <v>0.46</v>
      </c>
      <c r="I6" s="9">
        <v>0.6</v>
      </c>
      <c r="J6" s="9">
        <v>0.9</v>
      </c>
      <c r="L6" s="9">
        <v>0.95</v>
      </c>
    </row>
    <row r="9" spans="1:12" x14ac:dyDescent="0.2">
      <c r="A9" t="s">
        <v>0</v>
      </c>
      <c r="B9" t="s">
        <v>1</v>
      </c>
      <c r="C9" s="4">
        <v>1.6199999999999999E-2</v>
      </c>
      <c r="D9" s="4">
        <v>9.2999999999999992E-3</v>
      </c>
      <c r="E9" s="5"/>
      <c r="F9" s="4">
        <v>7.2500000000000004E-3</v>
      </c>
      <c r="G9" s="5"/>
      <c r="H9" s="4">
        <v>1.43E-2</v>
      </c>
      <c r="I9" s="4">
        <v>2.1499999999999998E-2</v>
      </c>
      <c r="J9" s="4">
        <v>3.2199999999999999E-2</v>
      </c>
      <c r="L9" s="4">
        <v>7.2500000000000004E-3</v>
      </c>
    </row>
    <row r="10" spans="1:12" x14ac:dyDescent="0.2">
      <c r="A10" t="s">
        <v>2</v>
      </c>
      <c r="B10" t="s">
        <v>7</v>
      </c>
      <c r="C10" s="2">
        <v>1061</v>
      </c>
      <c r="D10" s="2">
        <v>1061</v>
      </c>
      <c r="F10" s="2">
        <v>1061</v>
      </c>
      <c r="H10" s="2">
        <v>1061</v>
      </c>
      <c r="I10" s="2">
        <v>1061</v>
      </c>
      <c r="J10" s="2">
        <v>1061</v>
      </c>
      <c r="L10" s="2">
        <v>1061</v>
      </c>
    </row>
    <row r="11" spans="1:12" x14ac:dyDescent="0.2">
      <c r="B11" t="s">
        <v>8</v>
      </c>
      <c r="C11" s="3">
        <f>C9*C10</f>
        <v>17.188199999999998</v>
      </c>
      <c r="D11" s="3">
        <f>D9*D10</f>
        <v>9.8672999999999984</v>
      </c>
      <c r="F11" s="3">
        <f>F9*F10</f>
        <v>7.6922500000000005</v>
      </c>
      <c r="H11" s="3">
        <f>H9*H10</f>
        <v>15.1723</v>
      </c>
      <c r="I11" s="3">
        <f>I9*I10</f>
        <v>22.811499999999999</v>
      </c>
      <c r="J11" s="3">
        <f>J9*J10</f>
        <v>34.164200000000001</v>
      </c>
      <c r="L11" s="3">
        <f>L9*L10</f>
        <v>7.6922500000000005</v>
      </c>
    </row>
    <row r="13" spans="1:12" x14ac:dyDescent="0.2">
      <c r="A13" t="s">
        <v>9</v>
      </c>
      <c r="B13" t="s">
        <v>8</v>
      </c>
      <c r="C13" s="3">
        <f>C9*0.444*C5</f>
        <v>0.64735200000000004</v>
      </c>
      <c r="D13" s="3">
        <f>D9*0.444*D5</f>
        <v>0.30968999999999997</v>
      </c>
      <c r="F13" s="3">
        <f>F9*0.444*F5</f>
        <v>0.16095000000000001</v>
      </c>
      <c r="H13" s="3">
        <f>H9*0.444*H5</f>
        <v>0.57777719999999999</v>
      </c>
      <c r="I13" s="3">
        <f>I9*0.444*I5</f>
        <v>0.90686999999999984</v>
      </c>
      <c r="J13" s="3">
        <f>J9*0.444*J5</f>
        <v>1.358196</v>
      </c>
      <c r="L13" s="3">
        <f>L9*0.444*L5</f>
        <v>0.16095000000000001</v>
      </c>
    </row>
    <row r="15" spans="1:12" x14ac:dyDescent="0.2">
      <c r="A15" t="s">
        <v>14</v>
      </c>
      <c r="B15" t="s">
        <v>8</v>
      </c>
      <c r="C15" s="3">
        <f>1*0.241*C5</f>
        <v>21.689999999999998</v>
      </c>
      <c r="D15" s="3">
        <f>1*0.241*D5</f>
        <v>18.074999999999999</v>
      </c>
      <c r="F15" s="3">
        <f>1*0.241*F5</f>
        <v>12.049999999999999</v>
      </c>
      <c r="H15" s="3">
        <f>1*0.241*H5</f>
        <v>21.931000000000001</v>
      </c>
      <c r="I15" s="3">
        <f>1*0.241*I5</f>
        <v>22.895</v>
      </c>
      <c r="J15" s="3">
        <f>1*0.241*J5</f>
        <v>22.895</v>
      </c>
      <c r="L15" s="3">
        <f>1*0.241*L5</f>
        <v>12.049999999999999</v>
      </c>
    </row>
    <row r="17" spans="1:12" x14ac:dyDescent="0.2">
      <c r="A17" t="s">
        <v>15</v>
      </c>
      <c r="B17" t="s">
        <v>8</v>
      </c>
      <c r="C17" s="3">
        <f>C11+C13+C15</f>
        <v>39.525551999999998</v>
      </c>
      <c r="D17" s="3">
        <f>D11+D13+D15</f>
        <v>28.251989999999999</v>
      </c>
      <c r="E17" s="3" t="s">
        <v>13</v>
      </c>
      <c r="F17" s="3">
        <f>F11+F13+F15</f>
        <v>19.903199999999998</v>
      </c>
      <c r="H17" s="3">
        <f>H11+H13+H15</f>
        <v>37.681077200000004</v>
      </c>
      <c r="I17" s="3">
        <f>I11+I13+I15</f>
        <v>46.613370000000003</v>
      </c>
      <c r="J17" s="3">
        <f>J11+J13+J15</f>
        <v>58.417395999999997</v>
      </c>
      <c r="L17" s="3">
        <f>L11+L13+L15</f>
        <v>19.903199999999998</v>
      </c>
    </row>
    <row r="19" spans="1:12" x14ac:dyDescent="0.2">
      <c r="A19" t="s">
        <v>20</v>
      </c>
      <c r="B19" t="s">
        <v>21</v>
      </c>
      <c r="H19" s="8">
        <v>1058729</v>
      </c>
      <c r="I19" s="8">
        <v>1058729</v>
      </c>
      <c r="J19" s="8">
        <v>1058729</v>
      </c>
    </row>
    <row r="20" spans="1:12" x14ac:dyDescent="0.2">
      <c r="A20" t="s">
        <v>22</v>
      </c>
      <c r="B20" t="s">
        <v>21</v>
      </c>
      <c r="H20" s="8">
        <v>-21793</v>
      </c>
      <c r="I20" s="8">
        <v>-21793</v>
      </c>
      <c r="J20" s="8">
        <v>-21793</v>
      </c>
    </row>
    <row r="21" spans="1:12" x14ac:dyDescent="0.2">
      <c r="A21" t="s">
        <v>23</v>
      </c>
      <c r="B21" t="s">
        <v>21</v>
      </c>
      <c r="H21" s="8">
        <v>-22257</v>
      </c>
      <c r="I21" s="8">
        <v>-22257</v>
      </c>
      <c r="J21" s="8">
        <v>-22257</v>
      </c>
    </row>
    <row r="22" spans="1:12" x14ac:dyDescent="0.2">
      <c r="A22" t="s">
        <v>24</v>
      </c>
      <c r="B22" t="s">
        <v>21</v>
      </c>
      <c r="H22" s="8">
        <v>-2194</v>
      </c>
      <c r="I22" s="8">
        <v>-2194</v>
      </c>
      <c r="J22" s="8">
        <v>-2194</v>
      </c>
    </row>
    <row r="24" spans="1:12" x14ac:dyDescent="0.2">
      <c r="A24" t="s">
        <v>25</v>
      </c>
      <c r="B24" t="s">
        <v>21</v>
      </c>
      <c r="H24" s="6">
        <f>SUM(H19:H22)</f>
        <v>1012485</v>
      </c>
      <c r="I24" s="6">
        <f>SUM(I19:I22)</f>
        <v>1012485</v>
      </c>
      <c r="J24" s="6">
        <f>SUM(J19:J22)</f>
        <v>1012485</v>
      </c>
    </row>
    <row r="25" spans="1:12" x14ac:dyDescent="0.2">
      <c r="A25" t="s">
        <v>26</v>
      </c>
      <c r="B25" t="s">
        <v>27</v>
      </c>
      <c r="H25" s="2">
        <f>H24*(H17-$F$17)</f>
        <v>17999833.996842004</v>
      </c>
      <c r="I25" s="2">
        <f>I24*(I17-$F$17)</f>
        <v>27043646.472450007</v>
      </c>
      <c r="J25" s="2">
        <f>J24*(J17-$F$17)</f>
        <v>38995045.737059996</v>
      </c>
    </row>
    <row r="26" spans="1:12" x14ac:dyDescent="0.2">
      <c r="B26" t="s">
        <v>28</v>
      </c>
      <c r="H26" s="1">
        <f>H25/12000</f>
        <v>1499.9861664035004</v>
      </c>
      <c r="I26" s="1">
        <f>I25/12000</f>
        <v>2253.6372060375006</v>
      </c>
      <c r="J26" s="1">
        <f>J25/12000</f>
        <v>3249.5871447549998</v>
      </c>
    </row>
    <row r="27" spans="1:12" x14ac:dyDescent="0.2">
      <c r="A27" t="s">
        <v>29</v>
      </c>
      <c r="H27" s="10">
        <f>1557/1500</f>
        <v>1.038</v>
      </c>
      <c r="I27" s="10">
        <f>1557/1500</f>
        <v>1.038</v>
      </c>
      <c r="J27" s="10">
        <f>1557/1500</f>
        <v>1.038</v>
      </c>
    </row>
    <row r="29" spans="1:12" x14ac:dyDescent="0.2">
      <c r="A29" t="s">
        <v>30</v>
      </c>
      <c r="B29" t="s">
        <v>28</v>
      </c>
      <c r="H29" s="7">
        <f>H26*H27</f>
        <v>1556.9856407268335</v>
      </c>
      <c r="I29" s="7">
        <f>I26*I27</f>
        <v>2339.2754198669259</v>
      </c>
      <c r="J29" s="7">
        <f>J26*J27</f>
        <v>3373.07145625569</v>
      </c>
    </row>
  </sheetData>
  <pageMargins left="0.75" right="0.75" top="1" bottom="1" header="0.5" footer="0.5"/>
  <pageSetup scale="8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tabSelected="1" zoomScale="75" workbookViewId="0">
      <selection activeCell="C31" sqref="C31"/>
    </sheetView>
  </sheetViews>
  <sheetFormatPr defaultRowHeight="12.75" x14ac:dyDescent="0.2"/>
  <cols>
    <col min="1" max="1" width="19.42578125" customWidth="1"/>
    <col min="2" max="2" width="12.7109375" customWidth="1"/>
    <col min="3" max="3" width="20" customWidth="1"/>
    <col min="4" max="4" width="2.5703125" customWidth="1"/>
    <col min="5" max="5" width="14.5703125" customWidth="1"/>
  </cols>
  <sheetData>
    <row r="3" spans="1:6" x14ac:dyDescent="0.2">
      <c r="E3" t="s">
        <v>33</v>
      </c>
    </row>
    <row r="4" spans="1:6" x14ac:dyDescent="0.2">
      <c r="E4" t="s">
        <v>34</v>
      </c>
    </row>
    <row r="5" spans="1:6" x14ac:dyDescent="0.2">
      <c r="C5" t="s">
        <v>16</v>
      </c>
      <c r="E5" t="s">
        <v>16</v>
      </c>
    </row>
    <row r="6" spans="1:6" x14ac:dyDescent="0.2">
      <c r="C6" t="s">
        <v>17</v>
      </c>
      <c r="E6" t="s">
        <v>13</v>
      </c>
    </row>
    <row r="7" spans="1:6" x14ac:dyDescent="0.2">
      <c r="A7" t="s">
        <v>3</v>
      </c>
      <c r="B7" t="s">
        <v>4</v>
      </c>
      <c r="C7" s="8">
        <v>50</v>
      </c>
      <c r="E7" s="8">
        <v>80</v>
      </c>
    </row>
    <row r="8" spans="1:6" x14ac:dyDescent="0.2">
      <c r="A8" t="s">
        <v>5</v>
      </c>
      <c r="B8" t="s">
        <v>6</v>
      </c>
      <c r="C8" s="9">
        <v>0.95</v>
      </c>
      <c r="E8" s="13">
        <v>0.4</v>
      </c>
    </row>
    <row r="9" spans="1:6" x14ac:dyDescent="0.2">
      <c r="E9" t="s">
        <v>32</v>
      </c>
    </row>
    <row r="11" spans="1:6" x14ac:dyDescent="0.2">
      <c r="A11" t="s">
        <v>0</v>
      </c>
      <c r="B11" t="s">
        <v>1</v>
      </c>
      <c r="C11" s="4">
        <v>7.2500000000000004E-3</v>
      </c>
      <c r="E11" s="4">
        <v>8.8000000000000005E-3</v>
      </c>
      <c r="F11" t="s">
        <v>31</v>
      </c>
    </row>
    <row r="12" spans="1:6" x14ac:dyDescent="0.2">
      <c r="A12" t="s">
        <v>2</v>
      </c>
      <c r="B12" t="s">
        <v>7</v>
      </c>
      <c r="C12" s="8">
        <v>1061</v>
      </c>
      <c r="E12" s="8">
        <v>1061</v>
      </c>
    </row>
    <row r="13" spans="1:6" x14ac:dyDescent="0.2">
      <c r="B13" t="s">
        <v>8</v>
      </c>
      <c r="C13" s="3">
        <f>C11*C12</f>
        <v>7.6922500000000005</v>
      </c>
      <c r="E13" s="3">
        <f>E11*E12</f>
        <v>9.3368000000000002</v>
      </c>
      <c r="F13" s="11">
        <f>E13/$E$19</f>
        <v>0.32274460396242216</v>
      </c>
    </row>
    <row r="14" spans="1:6" x14ac:dyDescent="0.2">
      <c r="F14" s="12"/>
    </row>
    <row r="15" spans="1:6" x14ac:dyDescent="0.2">
      <c r="A15" t="s">
        <v>9</v>
      </c>
      <c r="B15" t="s">
        <v>8</v>
      </c>
      <c r="C15" s="3">
        <f>C11*0.444*C7</f>
        <v>0.16095000000000001</v>
      </c>
      <c r="E15" s="3">
        <f>E11*0.444*E7</f>
        <v>0.31257600000000002</v>
      </c>
      <c r="F15" s="11">
        <f>E15/$E$19</f>
        <v>1.0804795789580806E-2</v>
      </c>
    </row>
    <row r="16" spans="1:6" x14ac:dyDescent="0.2">
      <c r="F16" s="12"/>
    </row>
    <row r="17" spans="1:6" x14ac:dyDescent="0.2">
      <c r="A17" t="s">
        <v>14</v>
      </c>
      <c r="B17" t="s">
        <v>8</v>
      </c>
      <c r="C17" s="3">
        <f>1*0.241*C7</f>
        <v>12.049999999999999</v>
      </c>
      <c r="E17" s="3">
        <f>1*0.241*E7</f>
        <v>19.28</v>
      </c>
      <c r="F17" s="11">
        <f>E17/$E$19</f>
        <v>0.66645060024799707</v>
      </c>
    </row>
    <row r="19" spans="1:6" x14ac:dyDescent="0.2">
      <c r="A19" t="s">
        <v>15</v>
      </c>
      <c r="B19" t="s">
        <v>8</v>
      </c>
      <c r="C19" s="3">
        <f>C13+C15+C17</f>
        <v>19.903199999999998</v>
      </c>
      <c r="E19" s="3">
        <f>E13+E15+E17</f>
        <v>28.929376000000001</v>
      </c>
    </row>
    <row r="21" spans="1:6" x14ac:dyDescent="0.2">
      <c r="A21" t="s">
        <v>20</v>
      </c>
      <c r="B21" t="s">
        <v>21</v>
      </c>
      <c r="E21" s="8">
        <v>1058729</v>
      </c>
    </row>
    <row r="22" spans="1:6" x14ac:dyDescent="0.2">
      <c r="A22" t="s">
        <v>22</v>
      </c>
      <c r="B22" t="s">
        <v>21</v>
      </c>
      <c r="E22" s="8">
        <v>-21793</v>
      </c>
    </row>
    <row r="23" spans="1:6" x14ac:dyDescent="0.2">
      <c r="A23" t="s">
        <v>23</v>
      </c>
      <c r="B23" t="s">
        <v>21</v>
      </c>
      <c r="E23" s="8">
        <v>-22257</v>
      </c>
    </row>
    <row r="24" spans="1:6" x14ac:dyDescent="0.2">
      <c r="A24" t="s">
        <v>24</v>
      </c>
      <c r="B24" t="s">
        <v>21</v>
      </c>
      <c r="E24" s="8">
        <v>-2194</v>
      </c>
    </row>
    <row r="26" spans="1:6" x14ac:dyDescent="0.2">
      <c r="A26" t="s">
        <v>25</v>
      </c>
      <c r="B26" t="s">
        <v>21</v>
      </c>
      <c r="E26" s="6">
        <f>SUM(E21:E24)</f>
        <v>1012485</v>
      </c>
    </row>
    <row r="27" spans="1:6" x14ac:dyDescent="0.2">
      <c r="A27" t="s">
        <v>26</v>
      </c>
      <c r="B27" t="s">
        <v>27</v>
      </c>
      <c r="E27" s="2">
        <f>E26*(E19-$C$19)</f>
        <v>9138867.8073600028</v>
      </c>
    </row>
    <row r="28" spans="1:6" x14ac:dyDescent="0.2">
      <c r="B28" t="s">
        <v>28</v>
      </c>
      <c r="E28" s="1">
        <f>E27/12000</f>
        <v>761.57231728000022</v>
      </c>
    </row>
    <row r="29" spans="1:6" x14ac:dyDescent="0.2">
      <c r="A29" t="s">
        <v>29</v>
      </c>
      <c r="E29" s="10">
        <f>1557/1500</f>
        <v>1.038</v>
      </c>
    </row>
    <row r="31" spans="1:6" x14ac:dyDescent="0.2">
      <c r="A31" t="s">
        <v>30</v>
      </c>
      <c r="B31" t="s">
        <v>28</v>
      </c>
      <c r="E31" s="7">
        <f>E28*E29</f>
        <v>790.51206533664026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waterwell</vt:lpstr>
      <vt:lpstr>Sheet3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1999-12-16T18:18:44Z</cp:lastPrinted>
  <dcterms:created xsi:type="dcterms:W3CDTF">1999-12-16T17:47:12Z</dcterms:created>
  <dcterms:modified xsi:type="dcterms:W3CDTF">2023-09-13T22:07:13Z</dcterms:modified>
</cp:coreProperties>
</file>