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3F3951-B34C-4B80-BD8E-BE9BE985F2BD}" xr6:coauthVersionLast="47" xr6:coauthVersionMax="47" xr10:uidLastSave="{00000000-0000-0000-0000-000000000000}"/>
  <bookViews>
    <workbookView xWindow="-120" yWindow="-120" windowWidth="38640" windowHeight="15720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Summary" sheetId="5" r:id="rId5"/>
    <sheet name="Mob_Estimate" sheetId="8" state="hidden" r:id="rId6"/>
    <sheet name="Mob_Schedule" sheetId="9" state="hidden" r:id="rId7"/>
    <sheet name="MobStaff" sheetId="42" state="hidden" r:id="rId8"/>
    <sheet name="Training" sheetId="47" state="hidden" r:id="rId9"/>
    <sheet name="Training2" sheetId="43" state="hidden" r:id="rId10"/>
    <sheet name="LM6000 Major Maint" sheetId="48" r:id="rId11"/>
    <sheet name="Assumed Scope Split" sheetId="12" r:id="rId12"/>
    <sheet name="Owner's Engineer" sheetId="14" state="hidden" r:id="rId13"/>
    <sheet name="Mob_Backup" sheetId="15" state="hidden" r:id="rId14"/>
    <sheet name="O&amp;M_Estimate" sheetId="16" state="hidden" r:id="rId15"/>
    <sheet name="Ops_Staff" sheetId="41" state="hidden" r:id="rId16"/>
    <sheet name="Contract_Staff" sheetId="19" state="hidden" r:id="rId17"/>
    <sheet name="SALARY-BENEFITS LOOKUP TABLE" sheetId="44" state="hidden" r:id="rId18"/>
    <sheet name="Local_Benefits" sheetId="23" state="hidden" r:id="rId19"/>
    <sheet name="O&amp;M_Backup" sheetId="25" state="hidden" r:id="rId20"/>
    <sheet name="Cap Spares" sheetId="46" state="hidden" r:id="rId21"/>
    <sheet name="GE7EA" sheetId="40" state="hidden" r:id="rId22"/>
  </sheets>
  <externalReferences>
    <externalReference r:id="rId23"/>
  </externalReferences>
  <definedNames>
    <definedName name="_xlnm._FilterDatabase" localSheetId="13" hidden="1">Mob_Backup!$A$17:$D$278</definedName>
    <definedName name="_xlnm._FilterDatabase" localSheetId="19" hidden="1">'O&amp;M_Backup'!#REF!</definedName>
    <definedName name="ACwvu.jjj." localSheetId="4" hidden="1">Summary!#REF!</definedName>
    <definedName name="CompleteFilterPrint" localSheetId="19">'O&amp;M_Backup'!$A$2:$F$281</definedName>
    <definedName name="FX" localSheetId="12">#REF!</definedName>
    <definedName name="guam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2">#REF!</definedName>
    <definedName name="PIRR" localSheetId="12">#REF!</definedName>
    <definedName name="piti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2">#REF!</definedName>
    <definedName name="Power_Plant_Name" localSheetId="16">"Pakistan (Khanewal, Pakistan)"</definedName>
    <definedName name="Power_Plant_Name" localSheetId="12">"Guam Emergency"</definedName>
    <definedName name="_xlnm.Print_Area" localSheetId="11">'Assumed Scope Split'!$A$1:$F$122</definedName>
    <definedName name="_xlnm.Print_Area" localSheetId="2">Assumptions!$A$1:$L$50</definedName>
    <definedName name="_xlnm.Print_Area" localSheetId="21">GE7EA!$A$1:$Z$152</definedName>
    <definedName name="_xlnm.Print_Area" localSheetId="13">Mob_Backup!$E$1:$J$311</definedName>
    <definedName name="_xlnm.Print_Area" localSheetId="5">Mob_Estimate!$A$1:$D$52</definedName>
    <definedName name="_xlnm.Print_Area" localSheetId="6">Mob_Schedule!$A$1:$T$41</definedName>
    <definedName name="_xlnm.Print_Area" localSheetId="7">MobStaff!$A$1:$J$71</definedName>
    <definedName name="_xlnm.Print_Area" localSheetId="19">'O&amp;M_Backup'!$A$1:$F$307</definedName>
    <definedName name="_xlnm.Print_Area" localSheetId="14">'O&amp;M_Estimate'!$A$1:$G$64</definedName>
    <definedName name="_xlnm.Print_Area" localSheetId="15">Ops_Staff!$A$1:$I$55</definedName>
    <definedName name="_xlnm.Print_Area" localSheetId="12">'Owner''s Engineer'!$A$1:$D$34</definedName>
    <definedName name="_xlnm.Print_Area" localSheetId="1">Scope!$A$1:$M$41</definedName>
    <definedName name="_xlnm.Print_Area" localSheetId="4">Summary!$A$1:$H$57</definedName>
    <definedName name="_xlnm.Print_Area" localSheetId="0">'Table of Contents'!$A$1:$G$34</definedName>
    <definedName name="_xlnm.Print_Area" localSheetId="8">Training!$A$1:$G$51</definedName>
    <definedName name="_xlnm.Print_Area" localSheetId="9">Training2!$A$1:$M$64</definedName>
    <definedName name="_xlnm.Print_Titles" localSheetId="13">Mob_Backup!$2:$5</definedName>
    <definedName name="_xlnm.Print_Titles" localSheetId="7">MobStaff!$1:$3</definedName>
    <definedName name="_xlnm.Print_Titles" localSheetId="19">'O&amp;M_Backup'!$2:$4</definedName>
    <definedName name="SALARY">'SALARY-BENEFITS LOOKUP TABLE'!$B$8:$N$17</definedName>
    <definedName name="Swvu.jjj." localSheetId="4" hidden="1">Summary!#REF!</definedName>
    <definedName name="TABLE" localSheetId="3">Map!$C$2:$C$2</definedName>
    <definedName name="TABLE_2" localSheetId="3">Map!$C$2:$C$2</definedName>
    <definedName name="UpLt_CommOps" localSheetId="14">'O&amp;M_Estimate'!#REF!</definedName>
    <definedName name="wrn.Ilijan._.Print.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5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Summary!$A$1:$H$59</definedName>
    <definedName name="Z_27B46881_0F5B_11D2_8727_00600802E52E_.wvu.PrintArea" localSheetId="4" hidden="1">Summary!$A$1:$H$52</definedName>
    <definedName name="Z_44B1FD93_6C50_11D3_9B06_006097CA9A6E_.wvu.PrintArea" localSheetId="4" hidden="1">Summary!$A$1:$H$59</definedName>
    <definedName name="Z_69CDD2E0_B7B0_11D3_B354_005004B48B2E_.wvu.PrintArea" localSheetId="4" hidden="1">Summary!$A$1:$H$59</definedName>
    <definedName name="Z_7B8B4280_75B9_11D3_B354_0050048AD64B_.wvu.PrintArea" localSheetId="4" hidden="1">Summary!$A$1:$H$59</definedName>
    <definedName name="Z_7C8030C1_816E_11D3_9B1F_000064657374_.wvu.PrintArea" localSheetId="4" hidden="1">Summary!$A$1:$H$59</definedName>
    <definedName name="Z_887EA5F3_7E5C_11D3_9B1C_006097CA9A6E_.wvu.PrintArea" localSheetId="4" hidden="1">Summary!$A$1:$H$59</definedName>
    <definedName name="Z_97C9EDC3_809C_11D3_9B1E_006097CA9A6E_.wvu.PrintArea" localSheetId="4" hidden="1">Summary!$A$1:$H$59</definedName>
    <definedName name="Z_ADAAEFB1_7735_11D3_9B11_006097CA9A6E_.wvu.PrintArea" localSheetId="4" hidden="1">Summary!$A$1:$H$59</definedName>
    <definedName name="Z_B14BA500_7FDD_11D3_9B1D_000064657374_.wvu.PrintArea" localSheetId="4" hidden="1">Summary!$A$1:$H$59</definedName>
    <definedName name="Z_DD4FE528_7357_11D3_9B0D_006097CA9A6E_.wvu.PrintArea" localSheetId="4" hidden="1">Summary!$A$1:$H$59</definedName>
    <definedName name="Z_F8408542_C03D_11D2_9A75_00600802E52E_.wvu.PrintArea" localSheetId="4" hidden="1">Summary!$A$1:$H$52</definedName>
  </definedNames>
  <calcPr calcId="0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12" l="1"/>
  <c r="A1" i="3"/>
  <c r="A1" i="46"/>
  <c r="C6" i="46"/>
  <c r="C8" i="46"/>
  <c r="C10" i="46"/>
  <c r="C11" i="46"/>
  <c r="C16" i="46"/>
  <c r="D16" i="46"/>
  <c r="C17" i="46"/>
  <c r="D17" i="46"/>
  <c r="C18" i="46"/>
  <c r="D18" i="46"/>
  <c r="A1" i="19"/>
  <c r="D11" i="19"/>
  <c r="E11" i="19"/>
  <c r="F11" i="19"/>
  <c r="G11" i="19"/>
  <c r="D12" i="19"/>
  <c r="E12" i="19"/>
  <c r="F12" i="19"/>
  <c r="G12" i="19"/>
  <c r="D13" i="19"/>
  <c r="E13" i="19"/>
  <c r="F13" i="19"/>
  <c r="G13" i="19"/>
  <c r="D14" i="19"/>
  <c r="E14" i="19"/>
  <c r="F14" i="19"/>
  <c r="G14" i="19"/>
  <c r="D15" i="19"/>
  <c r="E15" i="19"/>
  <c r="F15" i="19"/>
  <c r="G15" i="19"/>
  <c r="D16" i="19"/>
  <c r="E16" i="19"/>
  <c r="F16" i="19"/>
  <c r="B18" i="19"/>
  <c r="E18" i="19"/>
  <c r="F18" i="19"/>
  <c r="G18" i="19"/>
  <c r="C28" i="19"/>
  <c r="D28" i="19"/>
  <c r="E28" i="19"/>
  <c r="F28" i="19"/>
  <c r="B31" i="19"/>
  <c r="D31" i="19"/>
  <c r="E31" i="19"/>
  <c r="F31" i="1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B8" i="40"/>
  <c r="W8" i="40"/>
  <c r="B9" i="40"/>
  <c r="W9" i="40"/>
  <c r="B10" i="40"/>
  <c r="N10" i="40"/>
  <c r="W10" i="40"/>
  <c r="B11" i="40"/>
  <c r="N11" i="40"/>
  <c r="W11" i="40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B20" i="40"/>
  <c r="W20" i="40"/>
  <c r="B21" i="40"/>
  <c r="W21" i="40"/>
  <c r="B22" i="40"/>
  <c r="W22" i="40"/>
  <c r="B23" i="40"/>
  <c r="W23" i="40"/>
  <c r="B24" i="40"/>
  <c r="W24" i="40"/>
  <c r="B25" i="40"/>
  <c r="F25" i="40"/>
  <c r="J25" i="40"/>
  <c r="R25" i="40"/>
  <c r="W25" i="40"/>
  <c r="B26" i="40"/>
  <c r="N26" i="40"/>
  <c r="W26" i="40"/>
  <c r="B27" i="40"/>
  <c r="W27" i="40"/>
  <c r="B28" i="40"/>
  <c r="W28" i="40"/>
  <c r="B29" i="40"/>
  <c r="W29" i="40"/>
  <c r="W30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AC36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F45" i="40"/>
  <c r="J45" i="40"/>
  <c r="N45" i="40"/>
  <c r="R45" i="40"/>
  <c r="W45" i="40"/>
  <c r="B48" i="40"/>
  <c r="F48" i="40"/>
  <c r="J48" i="40"/>
  <c r="N48" i="40"/>
  <c r="R48" i="40"/>
  <c r="W48" i="40"/>
  <c r="B49" i="40"/>
  <c r="F49" i="40"/>
  <c r="J49" i="40"/>
  <c r="N49" i="40"/>
  <c r="R49" i="40"/>
  <c r="W49" i="40"/>
  <c r="B50" i="40"/>
  <c r="W50" i="40"/>
  <c r="B51" i="40"/>
  <c r="F51" i="40"/>
  <c r="J51" i="40"/>
  <c r="R51" i="40"/>
  <c r="W51" i="40"/>
  <c r="B52" i="40"/>
  <c r="N52" i="40"/>
  <c r="W52" i="40"/>
  <c r="B53" i="40"/>
  <c r="N53" i="40"/>
  <c r="W53" i="40"/>
  <c r="B54" i="40"/>
  <c r="N54" i="40"/>
  <c r="W54" i="40"/>
  <c r="B55" i="40"/>
  <c r="N55" i="40"/>
  <c r="W55" i="40"/>
  <c r="B56" i="40"/>
  <c r="N56" i="40"/>
  <c r="W56" i="40"/>
  <c r="B57" i="40"/>
  <c r="N57" i="40"/>
  <c r="W57" i="40"/>
  <c r="B58" i="40"/>
  <c r="N58" i="40"/>
  <c r="W58" i="40"/>
  <c r="B59" i="40"/>
  <c r="N59" i="40"/>
  <c r="W59" i="40"/>
  <c r="B60" i="40"/>
  <c r="N60" i="40"/>
  <c r="W60" i="40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D122" i="40"/>
  <c r="E122" i="40"/>
  <c r="C123" i="40"/>
  <c r="D123" i="40"/>
  <c r="E123" i="40"/>
  <c r="C125" i="40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E134" i="40"/>
  <c r="A1" i="48"/>
  <c r="H6" i="48"/>
  <c r="H7" i="48"/>
  <c r="H8" i="48"/>
  <c r="H9" i="48"/>
  <c r="D13" i="48"/>
  <c r="C22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B24" i="48"/>
  <c r="C24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C25" i="48"/>
  <c r="D25" i="48"/>
  <c r="E25" i="48"/>
  <c r="F25" i="48"/>
  <c r="G25" i="48"/>
  <c r="H25" i="48"/>
  <c r="I25" i="48"/>
  <c r="J25" i="48"/>
  <c r="K25" i="48"/>
  <c r="L25" i="48"/>
  <c r="M25" i="48"/>
  <c r="N25" i="48"/>
  <c r="O25" i="48"/>
  <c r="P25" i="48"/>
  <c r="Q25" i="48"/>
  <c r="R25" i="48"/>
  <c r="S25" i="48"/>
  <c r="T25" i="48"/>
  <c r="U25" i="48"/>
  <c r="V25" i="48"/>
  <c r="B26" i="48"/>
  <c r="C26" i="48"/>
  <c r="D26" i="48"/>
  <c r="E26" i="48"/>
  <c r="F26" i="48"/>
  <c r="G26" i="48"/>
  <c r="H26" i="48"/>
  <c r="I26" i="48"/>
  <c r="J26" i="48"/>
  <c r="K26" i="48"/>
  <c r="L26" i="48"/>
  <c r="M26" i="48"/>
  <c r="N26" i="48"/>
  <c r="O26" i="48"/>
  <c r="P26" i="48"/>
  <c r="Q26" i="48"/>
  <c r="R26" i="48"/>
  <c r="S26" i="48"/>
  <c r="T26" i="48"/>
  <c r="U26" i="48"/>
  <c r="V26" i="48"/>
  <c r="C27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B28" i="48"/>
  <c r="C28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B29" i="48"/>
  <c r="C29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C30" i="48"/>
  <c r="D30" i="48"/>
  <c r="E30" i="48"/>
  <c r="F30" i="48"/>
  <c r="G30" i="48"/>
  <c r="H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H39" i="48"/>
  <c r="H40" i="48"/>
  <c r="H41" i="48"/>
  <c r="H42" i="48"/>
  <c r="C55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B57" i="48"/>
  <c r="C57" i="48"/>
  <c r="D57" i="48"/>
  <c r="E57" i="48"/>
  <c r="F57" i="48"/>
  <c r="G57" i="48"/>
  <c r="H57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C58" i="48"/>
  <c r="D58" i="48"/>
  <c r="E58" i="48"/>
  <c r="F58" i="48"/>
  <c r="G58" i="48"/>
  <c r="H58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B59" i="48"/>
  <c r="C59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C60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B61" i="48"/>
  <c r="C61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B62" i="48"/>
  <c r="C62" i="48"/>
  <c r="D62" i="48"/>
  <c r="E62" i="48"/>
  <c r="F62" i="48"/>
  <c r="G62" i="48"/>
  <c r="H62" i="48"/>
  <c r="I62" i="48"/>
  <c r="J62" i="48"/>
  <c r="K62" i="48"/>
  <c r="L62" i="48"/>
  <c r="M62" i="48"/>
  <c r="N62" i="48"/>
  <c r="O62" i="48"/>
  <c r="P62" i="48"/>
  <c r="Q62" i="48"/>
  <c r="R62" i="48"/>
  <c r="S62" i="48"/>
  <c r="T62" i="48"/>
  <c r="U62" i="48"/>
  <c r="V62" i="48"/>
  <c r="C63" i="48"/>
  <c r="D63" i="48"/>
  <c r="E63" i="48"/>
  <c r="F63" i="48"/>
  <c r="G63" i="48"/>
  <c r="H63" i="48"/>
  <c r="I63" i="48"/>
  <c r="J63" i="48"/>
  <c r="K63" i="48"/>
  <c r="L63" i="48"/>
  <c r="M63" i="48"/>
  <c r="N63" i="48"/>
  <c r="O63" i="48"/>
  <c r="P63" i="48"/>
  <c r="Q63" i="48"/>
  <c r="R63" i="48"/>
  <c r="S63" i="48"/>
  <c r="T63" i="48"/>
  <c r="U63" i="48"/>
  <c r="V63" i="48"/>
  <c r="A1" i="23"/>
  <c r="A1" i="4"/>
  <c r="E3" i="15"/>
  <c r="A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I13" i="15"/>
  <c r="J13" i="15"/>
  <c r="I14" i="15"/>
  <c r="J14" i="15"/>
  <c r="H15" i="15"/>
  <c r="I15" i="15"/>
  <c r="J15" i="15"/>
  <c r="H16" i="15"/>
  <c r="I16" i="15"/>
  <c r="J16" i="15"/>
  <c r="H18" i="15"/>
  <c r="I18" i="15"/>
  <c r="J18" i="15"/>
  <c r="H22" i="15"/>
  <c r="I22" i="15"/>
  <c r="J22" i="15"/>
  <c r="A24" i="15"/>
  <c r="I24" i="15"/>
  <c r="H25" i="15"/>
  <c r="I25" i="15"/>
  <c r="I26" i="15"/>
  <c r="H28" i="15"/>
  <c r="I28" i="15"/>
  <c r="J28" i="15"/>
  <c r="A30" i="15"/>
  <c r="I30" i="15"/>
  <c r="A31" i="15"/>
  <c r="I31" i="15"/>
  <c r="J31" i="15"/>
  <c r="H32" i="15"/>
  <c r="I32" i="15"/>
  <c r="H33" i="15"/>
  <c r="I33" i="15"/>
  <c r="H35" i="15"/>
  <c r="I35" i="15"/>
  <c r="J35" i="15"/>
  <c r="A37" i="15"/>
  <c r="H37" i="15"/>
  <c r="I37" i="15"/>
  <c r="I38" i="15"/>
  <c r="I39" i="15"/>
  <c r="J39" i="15"/>
  <c r="I40" i="15"/>
  <c r="I41" i="15"/>
  <c r="H43" i="15"/>
  <c r="I43" i="15"/>
  <c r="J43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I55" i="15"/>
  <c r="J55" i="15"/>
  <c r="H56" i="15"/>
  <c r="I56" i="15"/>
  <c r="J56" i="15"/>
  <c r="A57" i="15"/>
  <c r="H57" i="15"/>
  <c r="I57" i="15"/>
  <c r="J57" i="15"/>
  <c r="A58" i="15"/>
  <c r="H58" i="15"/>
  <c r="I58" i="15"/>
  <c r="J58" i="15"/>
  <c r="A59" i="15"/>
  <c r="H59" i="15"/>
  <c r="I59" i="15"/>
  <c r="J59" i="15"/>
  <c r="H60" i="15"/>
  <c r="I60" i="15"/>
  <c r="J60" i="15"/>
  <c r="A61" i="15"/>
  <c r="I61" i="15"/>
  <c r="J61" i="15"/>
  <c r="I62" i="15"/>
  <c r="J62" i="15"/>
  <c r="I63" i="15"/>
  <c r="I64" i="15"/>
  <c r="I65" i="15"/>
  <c r="A66" i="15"/>
  <c r="I66" i="15"/>
  <c r="I68" i="15"/>
  <c r="J68" i="15"/>
  <c r="H70" i="15"/>
  <c r="I70" i="15"/>
  <c r="A71" i="15"/>
  <c r="H71" i="15"/>
  <c r="I71" i="15"/>
  <c r="A72" i="15"/>
  <c r="H72" i="15"/>
  <c r="I72" i="15"/>
  <c r="A73" i="15"/>
  <c r="H73" i="15"/>
  <c r="I73" i="15"/>
  <c r="A74" i="15"/>
  <c r="I74" i="15"/>
  <c r="A75" i="15"/>
  <c r="H75" i="15"/>
  <c r="I75" i="15"/>
  <c r="H76" i="15"/>
  <c r="I76" i="15"/>
  <c r="H77" i="15"/>
  <c r="I77" i="15"/>
  <c r="H79" i="15"/>
  <c r="I79" i="15"/>
  <c r="J79" i="15"/>
  <c r="A81" i="15"/>
  <c r="H81" i="15"/>
  <c r="I81" i="15"/>
  <c r="A82" i="15"/>
  <c r="H82" i="15"/>
  <c r="I82" i="15"/>
  <c r="A83" i="15"/>
  <c r="H83" i="15"/>
  <c r="I83" i="15"/>
  <c r="H85" i="15"/>
  <c r="I85" i="15"/>
  <c r="J85" i="15"/>
  <c r="A87" i="15"/>
  <c r="I87" i="15"/>
  <c r="A88" i="15"/>
  <c r="H88" i="15"/>
  <c r="I88" i="15"/>
  <c r="A89" i="15"/>
  <c r="H89" i="15"/>
  <c r="I89" i="15"/>
  <c r="A90" i="15"/>
  <c r="I90" i="15"/>
  <c r="I91" i="15"/>
  <c r="H93" i="15"/>
  <c r="I93" i="15"/>
  <c r="J93" i="15"/>
  <c r="A95" i="15"/>
  <c r="H95" i="15"/>
  <c r="I95" i="15"/>
  <c r="J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H110" i="15"/>
  <c r="I110" i="15"/>
  <c r="J110" i="15"/>
  <c r="A112" i="15"/>
  <c r="H112" i="15"/>
  <c r="I112" i="15"/>
  <c r="J112" i="15"/>
  <c r="A113" i="15"/>
  <c r="H113" i="15"/>
  <c r="I113" i="15"/>
  <c r="J113" i="15"/>
  <c r="H114" i="15"/>
  <c r="I114" i="15"/>
  <c r="J114" i="15"/>
  <c r="A115" i="15"/>
  <c r="I115" i="15"/>
  <c r="J115" i="15"/>
  <c r="A116" i="15"/>
  <c r="I116" i="15"/>
  <c r="J116" i="15"/>
  <c r="A117" i="15"/>
  <c r="H117" i="15"/>
  <c r="I117" i="15"/>
  <c r="J117" i="15"/>
  <c r="A118" i="15"/>
  <c r="I118" i="15"/>
  <c r="J118" i="15"/>
  <c r="A119" i="15"/>
  <c r="I119" i="15"/>
  <c r="J119" i="15"/>
  <c r="A120" i="15"/>
  <c r="H120" i="15"/>
  <c r="I120" i="15"/>
  <c r="J120" i="15"/>
  <c r="A121" i="15"/>
  <c r="H121" i="15"/>
  <c r="I121" i="15"/>
  <c r="J121" i="15"/>
  <c r="A122" i="15"/>
  <c r="H122" i="15"/>
  <c r="I122" i="15"/>
  <c r="J122" i="15"/>
  <c r="A123" i="15"/>
  <c r="H123" i="15"/>
  <c r="I123" i="15"/>
  <c r="J123" i="15"/>
  <c r="H124" i="15"/>
  <c r="I124" i="15"/>
  <c r="J124" i="15"/>
  <c r="I125" i="15"/>
  <c r="J125" i="15"/>
  <c r="A126" i="15"/>
  <c r="I126" i="15"/>
  <c r="J126" i="15"/>
  <c r="A127" i="15"/>
  <c r="I127" i="15"/>
  <c r="J127" i="15"/>
  <c r="H128" i="15"/>
  <c r="I128" i="15"/>
  <c r="J128" i="15"/>
  <c r="A129" i="15"/>
  <c r="H130" i="15"/>
  <c r="I130" i="15"/>
  <c r="J130" i="15"/>
  <c r="A132" i="15"/>
  <c r="I132" i="15"/>
  <c r="H133" i="15"/>
  <c r="I133" i="15"/>
  <c r="J133" i="15"/>
  <c r="A135" i="15"/>
  <c r="I135" i="15"/>
  <c r="A136" i="15"/>
  <c r="H137" i="15"/>
  <c r="I137" i="15"/>
  <c r="J137" i="15"/>
  <c r="H139" i="15"/>
  <c r="I139" i="15"/>
  <c r="J139" i="15"/>
  <c r="I140" i="15"/>
  <c r="H141" i="15"/>
  <c r="I141" i="15"/>
  <c r="J141" i="15"/>
  <c r="I142" i="15"/>
  <c r="H144" i="15"/>
  <c r="I144" i="15"/>
  <c r="J144" i="15"/>
  <c r="A146" i="15"/>
  <c r="H146" i="15"/>
  <c r="I146" i="15"/>
  <c r="A147" i="15"/>
  <c r="H147" i="15"/>
  <c r="I147" i="15"/>
  <c r="A148" i="15"/>
  <c r="H148" i="15"/>
  <c r="I148" i="15"/>
  <c r="A149" i="15"/>
  <c r="H149" i="15"/>
  <c r="I149" i="15"/>
  <c r="A150" i="15"/>
  <c r="H150" i="15"/>
  <c r="I150" i="15"/>
  <c r="A151" i="15"/>
  <c r="I151" i="15"/>
  <c r="A152" i="15"/>
  <c r="H152" i="15"/>
  <c r="I152" i="15"/>
  <c r="A153" i="15"/>
  <c r="H153" i="15"/>
  <c r="I153" i="15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/>
  <c r="I161" i="15"/>
  <c r="J161" i="15"/>
  <c r="H162" i="15"/>
  <c r="I162" i="15"/>
  <c r="I163" i="15"/>
  <c r="J163" i="15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H178" i="15"/>
  <c r="I178" i="15"/>
  <c r="H180" i="15"/>
  <c r="I180" i="15"/>
  <c r="J180" i="15"/>
  <c r="A182" i="15"/>
  <c r="I182" i="15"/>
  <c r="I183" i="15"/>
  <c r="H184" i="15"/>
  <c r="I184" i="15"/>
  <c r="I185" i="15"/>
  <c r="I186" i="15"/>
  <c r="I187" i="15"/>
  <c r="J187" i="15"/>
  <c r="I188" i="15"/>
  <c r="J188" i="15"/>
  <c r="H192" i="15"/>
  <c r="I192" i="15"/>
  <c r="H194" i="15"/>
  <c r="I194" i="15"/>
  <c r="J194" i="15"/>
  <c r="A196" i="15"/>
  <c r="I196" i="15"/>
  <c r="A197" i="15"/>
  <c r="H197" i="15"/>
  <c r="I197" i="15"/>
  <c r="I198" i="15"/>
  <c r="A199" i="15"/>
  <c r="I199" i="15"/>
  <c r="H200" i="15"/>
  <c r="I200" i="15"/>
  <c r="I201" i="15"/>
  <c r="A202" i="15"/>
  <c r="I202" i="15"/>
  <c r="J202" i="15"/>
  <c r="H203" i="15"/>
  <c r="I203" i="15"/>
  <c r="I204" i="15"/>
  <c r="I205" i="15"/>
  <c r="I206" i="15"/>
  <c r="I207" i="15"/>
  <c r="A208" i="15"/>
  <c r="I208" i="15"/>
  <c r="I209" i="15"/>
  <c r="I210" i="15"/>
  <c r="H211" i="15"/>
  <c r="I211" i="15"/>
  <c r="H213" i="15"/>
  <c r="I213" i="15"/>
  <c r="J213" i="15"/>
  <c r="A215" i="15"/>
  <c r="I215" i="15"/>
  <c r="A216" i="15"/>
  <c r="I216" i="15"/>
  <c r="A217" i="15"/>
  <c r="I217" i="15"/>
  <c r="A218" i="15"/>
  <c r="I218" i="15"/>
  <c r="H219" i="15"/>
  <c r="I219" i="15"/>
  <c r="H221" i="15"/>
  <c r="I221" i="15"/>
  <c r="J221" i="15"/>
  <c r="A223" i="15"/>
  <c r="I223" i="15"/>
  <c r="J223" i="15"/>
  <c r="I224" i="15"/>
  <c r="I225" i="15"/>
  <c r="I226" i="15"/>
  <c r="J226" i="15"/>
  <c r="H227" i="15"/>
  <c r="I227" i="15"/>
  <c r="J227" i="15"/>
  <c r="H229" i="15"/>
  <c r="I229" i="15"/>
  <c r="J229" i="15"/>
  <c r="A231" i="15"/>
  <c r="H231" i="15"/>
  <c r="A232" i="15"/>
  <c r="H232" i="15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H277" i="15"/>
  <c r="H279" i="15"/>
  <c r="H281" i="15"/>
  <c r="I281" i="15"/>
  <c r="I282" i="15"/>
  <c r="I283" i="15"/>
  <c r="H285" i="15"/>
  <c r="I285" i="15"/>
  <c r="J285" i="15"/>
  <c r="I287" i="15"/>
  <c r="J287" i="15"/>
  <c r="I288" i="15"/>
  <c r="I289" i="15"/>
  <c r="H291" i="15"/>
  <c r="I291" i="15"/>
  <c r="J291" i="15"/>
  <c r="H293" i="15"/>
  <c r="I293" i="15"/>
  <c r="J293" i="15"/>
  <c r="H294" i="15"/>
  <c r="H297" i="15"/>
  <c r="I297" i="15"/>
  <c r="J297" i="15"/>
  <c r="I299" i="15"/>
  <c r="J299" i="15"/>
  <c r="H301" i="15"/>
  <c r="I301" i="15"/>
  <c r="J301" i="15"/>
  <c r="I303" i="15"/>
  <c r="J303" i="15"/>
  <c r="H305" i="15"/>
  <c r="I305" i="15"/>
  <c r="J305" i="15"/>
  <c r="H307" i="15"/>
  <c r="I307" i="15"/>
  <c r="J307" i="15"/>
  <c r="J308" i="15"/>
  <c r="H309" i="15"/>
  <c r="I309" i="15"/>
  <c r="J309" i="15"/>
  <c r="H310" i="15"/>
  <c r="I310" i="15"/>
  <c r="J310" i="15"/>
  <c r="H311" i="15"/>
  <c r="I311" i="15"/>
  <c r="J311" i="15"/>
  <c r="A1" i="8"/>
  <c r="D6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8" i="8"/>
  <c r="D29" i="8"/>
  <c r="D30" i="8"/>
  <c r="D31" i="8"/>
  <c r="D32" i="8"/>
  <c r="D33" i="8"/>
  <c r="D34" i="8"/>
  <c r="D36" i="8"/>
  <c r="D38" i="8"/>
  <c r="D43" i="8"/>
  <c r="D45" i="8"/>
  <c r="D48" i="8"/>
  <c r="D51" i="8"/>
  <c r="D52" i="8"/>
  <c r="A1" i="9"/>
  <c r="I5" i="9"/>
  <c r="J5" i="9"/>
  <c r="K5" i="9"/>
  <c r="L5" i="9"/>
  <c r="M5" i="9"/>
  <c r="N5" i="9"/>
  <c r="O5" i="9"/>
  <c r="P5" i="9"/>
  <c r="Q5" i="9"/>
  <c r="R5" i="9"/>
  <c r="S5" i="9"/>
  <c r="A1" i="42"/>
  <c r="E9" i="42"/>
  <c r="F9" i="42"/>
  <c r="E10" i="42"/>
  <c r="F10" i="42"/>
  <c r="E11" i="42"/>
  <c r="F11" i="42"/>
  <c r="E12" i="42"/>
  <c r="F12" i="42"/>
  <c r="E13" i="42"/>
  <c r="F13" i="42"/>
  <c r="E14" i="42"/>
  <c r="F14" i="42"/>
  <c r="E15" i="42"/>
  <c r="F15" i="42"/>
  <c r="B19" i="42"/>
  <c r="F19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46" i="42"/>
  <c r="B46" i="42"/>
  <c r="C46" i="42"/>
  <c r="D46" i="42"/>
  <c r="E46" i="42"/>
  <c r="F46" i="42"/>
  <c r="G46" i="42"/>
  <c r="H46" i="42"/>
  <c r="I46" i="42"/>
  <c r="J46" i="42"/>
  <c r="A47" i="42"/>
  <c r="B47" i="42"/>
  <c r="C47" i="42"/>
  <c r="D47" i="42"/>
  <c r="E47" i="42"/>
  <c r="F47" i="42"/>
  <c r="G47" i="42"/>
  <c r="H47" i="42"/>
  <c r="I47" i="42"/>
  <c r="J47" i="42"/>
  <c r="A48" i="42"/>
  <c r="C48" i="42"/>
  <c r="D48" i="42"/>
  <c r="E48" i="42"/>
  <c r="F48" i="42"/>
  <c r="G48" i="42"/>
  <c r="H48" i="42"/>
  <c r="I48" i="42"/>
  <c r="J48" i="42"/>
  <c r="A49" i="42"/>
  <c r="C49" i="42"/>
  <c r="D49" i="42"/>
  <c r="E49" i="42"/>
  <c r="F49" i="42"/>
  <c r="G49" i="42"/>
  <c r="H49" i="42"/>
  <c r="I49" i="42"/>
  <c r="J49" i="42"/>
  <c r="A51" i="42"/>
  <c r="B51" i="42"/>
  <c r="C51" i="42"/>
  <c r="D51" i="42"/>
  <c r="E51" i="42"/>
  <c r="F51" i="42"/>
  <c r="G51" i="42"/>
  <c r="H51" i="42"/>
  <c r="I51" i="42"/>
  <c r="J51" i="42"/>
  <c r="A52" i="42"/>
  <c r="B52" i="42"/>
  <c r="C52" i="42"/>
  <c r="D52" i="42"/>
  <c r="E52" i="42"/>
  <c r="F52" i="42"/>
  <c r="G52" i="42"/>
  <c r="H52" i="42"/>
  <c r="I52" i="42"/>
  <c r="J52" i="42"/>
  <c r="A53" i="42"/>
  <c r="C53" i="42"/>
  <c r="D53" i="42"/>
  <c r="E53" i="42"/>
  <c r="F53" i="42"/>
  <c r="G53" i="42"/>
  <c r="H53" i="42"/>
  <c r="I53" i="42"/>
  <c r="J53" i="42"/>
  <c r="C62" i="42"/>
  <c r="D62" i="42"/>
  <c r="E62" i="42"/>
  <c r="G62" i="42"/>
  <c r="A64" i="42"/>
  <c r="B64" i="42"/>
  <c r="C64" i="42"/>
  <c r="D64" i="42"/>
  <c r="E64" i="42"/>
  <c r="F64" i="42"/>
  <c r="G64" i="42"/>
  <c r="H64" i="42"/>
  <c r="I64" i="42"/>
  <c r="A65" i="42"/>
  <c r="B65" i="42"/>
  <c r="C65" i="42"/>
  <c r="D65" i="42"/>
  <c r="E65" i="42"/>
  <c r="F65" i="42"/>
  <c r="G65" i="42"/>
  <c r="H65" i="42"/>
  <c r="I65" i="42"/>
  <c r="A66" i="42"/>
  <c r="B66" i="42"/>
  <c r="C66" i="42"/>
  <c r="D66" i="42"/>
  <c r="E66" i="42"/>
  <c r="F66" i="42"/>
  <c r="G66" i="42"/>
  <c r="H66" i="42"/>
  <c r="I66" i="42"/>
  <c r="A67" i="42"/>
  <c r="B67" i="42"/>
  <c r="C67" i="42"/>
  <c r="D67" i="42"/>
  <c r="E67" i="42"/>
  <c r="F67" i="42"/>
  <c r="G67" i="42"/>
  <c r="H67" i="42"/>
  <c r="I67" i="42"/>
  <c r="A69" i="42"/>
  <c r="B69" i="42"/>
  <c r="C69" i="42"/>
  <c r="D69" i="42"/>
  <c r="E69" i="42"/>
  <c r="F69" i="42"/>
  <c r="G69" i="42"/>
  <c r="H69" i="42"/>
  <c r="I69" i="42"/>
  <c r="A70" i="42"/>
  <c r="B70" i="42"/>
  <c r="C70" i="42"/>
  <c r="D70" i="42"/>
  <c r="E70" i="42"/>
  <c r="F70" i="42"/>
  <c r="G70" i="42"/>
  <c r="H70" i="42"/>
  <c r="I70" i="42"/>
  <c r="A71" i="42"/>
  <c r="B71" i="42"/>
  <c r="C71" i="42"/>
  <c r="D71" i="42"/>
  <c r="E71" i="42"/>
  <c r="F71" i="42"/>
  <c r="G71" i="42"/>
  <c r="H71" i="42"/>
  <c r="I71" i="42"/>
  <c r="A3" i="25"/>
  <c r="E5" i="25"/>
  <c r="F5" i="25"/>
  <c r="D6" i="25"/>
  <c r="F6" i="25"/>
  <c r="D7" i="25"/>
  <c r="F7" i="25"/>
  <c r="D8" i="25"/>
  <c r="E8" i="25"/>
  <c r="F8" i="25"/>
  <c r="D9" i="25"/>
  <c r="E9" i="25"/>
  <c r="F9" i="25"/>
  <c r="D13" i="25"/>
  <c r="E13" i="25"/>
  <c r="F13" i="25"/>
  <c r="E14" i="25"/>
  <c r="F14" i="25"/>
  <c r="D15" i="25"/>
  <c r="E15" i="25"/>
  <c r="F15" i="25"/>
  <c r="D16" i="25"/>
  <c r="E16" i="25"/>
  <c r="F16" i="25"/>
  <c r="D17" i="25"/>
  <c r="E17" i="25"/>
  <c r="F17" i="25"/>
  <c r="D18" i="25"/>
  <c r="E18" i="25"/>
  <c r="F18" i="25"/>
  <c r="E19" i="25"/>
  <c r="F19" i="25"/>
  <c r="E20" i="25"/>
  <c r="F20" i="25"/>
  <c r="E21" i="25"/>
  <c r="F21" i="25"/>
  <c r="D23" i="25"/>
  <c r="E23" i="25"/>
  <c r="F23" i="25"/>
  <c r="E24" i="25"/>
  <c r="F24" i="25"/>
  <c r="E25" i="25"/>
  <c r="F25" i="25"/>
  <c r="C26" i="25"/>
  <c r="C27" i="25"/>
  <c r="E27" i="25"/>
  <c r="F27" i="25"/>
  <c r="D28" i="25"/>
  <c r="E29" i="25"/>
  <c r="F29" i="25"/>
  <c r="E30" i="25"/>
  <c r="F30" i="25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F45" i="25"/>
  <c r="F46" i="25"/>
  <c r="D48" i="25"/>
  <c r="E48" i="25"/>
  <c r="F48" i="25"/>
  <c r="E49" i="25"/>
  <c r="F49" i="25"/>
  <c r="F50" i="25"/>
  <c r="E51" i="25"/>
  <c r="F51" i="25"/>
  <c r="E52" i="25"/>
  <c r="F52" i="25"/>
  <c r="F53" i="25"/>
  <c r="D59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F65" i="25"/>
  <c r="F66" i="25"/>
  <c r="E67" i="25"/>
  <c r="F67" i="25"/>
  <c r="F68" i="25"/>
  <c r="F69" i="25"/>
  <c r="E70" i="25"/>
  <c r="F70" i="25"/>
  <c r="E71" i="25"/>
  <c r="F71" i="25"/>
  <c r="E72" i="25"/>
  <c r="F72" i="25"/>
  <c r="E73" i="25"/>
  <c r="F73" i="25"/>
  <c r="E74" i="25"/>
  <c r="F74" i="25"/>
  <c r="E75" i="25"/>
  <c r="F75" i="25"/>
  <c r="E76" i="25"/>
  <c r="F76" i="25"/>
  <c r="E77" i="25"/>
  <c r="F77" i="25"/>
  <c r="E78" i="25"/>
  <c r="F78" i="25"/>
  <c r="E79" i="25"/>
  <c r="F79" i="25"/>
  <c r="E80" i="25"/>
  <c r="F80" i="25"/>
  <c r="E81" i="25"/>
  <c r="F81" i="25"/>
  <c r="E82" i="25"/>
  <c r="F82" i="25"/>
  <c r="E83" i="25"/>
  <c r="F83" i="25"/>
  <c r="E84" i="25"/>
  <c r="F84" i="25"/>
  <c r="E85" i="25"/>
  <c r="F85" i="25"/>
  <c r="D86" i="25"/>
  <c r="E86" i="25"/>
  <c r="F86" i="25"/>
  <c r="D87" i="25"/>
  <c r="D89" i="25"/>
  <c r="E89" i="25"/>
  <c r="F89" i="25"/>
  <c r="E90" i="25"/>
  <c r="F90" i="25"/>
  <c r="D91" i="25"/>
  <c r="E91" i="25"/>
  <c r="F91" i="25"/>
  <c r="E92" i="25"/>
  <c r="F92" i="25"/>
  <c r="D93" i="25"/>
  <c r="D95" i="25"/>
  <c r="E95" i="25"/>
  <c r="F95" i="25"/>
  <c r="F97" i="25"/>
  <c r="D99" i="25"/>
  <c r="E99" i="25"/>
  <c r="F99" i="25"/>
  <c r="E100" i="25"/>
  <c r="F100" i="25"/>
  <c r="E101" i="25"/>
  <c r="F101" i="25"/>
  <c r="E102" i="25"/>
  <c r="F102" i="25"/>
  <c r="E103" i="25"/>
  <c r="F103" i="25"/>
  <c r="E104" i="25"/>
  <c r="F104" i="25"/>
  <c r="E105" i="25"/>
  <c r="F105" i="25"/>
  <c r="E106" i="25"/>
  <c r="F106" i="25"/>
  <c r="E107" i="25"/>
  <c r="F107" i="25"/>
  <c r="E108" i="25"/>
  <c r="F108" i="25"/>
  <c r="D109" i="25"/>
  <c r="E109" i="25"/>
  <c r="F109" i="25"/>
  <c r="E110" i="25"/>
  <c r="F110" i="25"/>
  <c r="F111" i="25"/>
  <c r="E112" i="25"/>
  <c r="F112" i="25"/>
  <c r="E113" i="25"/>
  <c r="F113" i="25"/>
  <c r="E114" i="25"/>
  <c r="F114" i="25"/>
  <c r="D116" i="25"/>
  <c r="E116" i="25"/>
  <c r="F116" i="25"/>
  <c r="E117" i="25"/>
  <c r="F117" i="25"/>
  <c r="E118" i="25"/>
  <c r="F118" i="25"/>
  <c r="E119" i="25"/>
  <c r="F119" i="25"/>
  <c r="D120" i="25"/>
  <c r="E120" i="25"/>
  <c r="F120" i="25"/>
  <c r="E121" i="25"/>
  <c r="F121" i="25"/>
  <c r="D122" i="25"/>
  <c r="E122" i="25"/>
  <c r="F122" i="25"/>
  <c r="E123" i="25"/>
  <c r="F123" i="25"/>
  <c r="E124" i="25"/>
  <c r="F124" i="25"/>
  <c r="E125" i="25"/>
  <c r="F125" i="25"/>
  <c r="E126" i="25"/>
  <c r="F126" i="25"/>
  <c r="E127" i="25"/>
  <c r="F127" i="25"/>
  <c r="E128" i="25"/>
  <c r="F128" i="25"/>
  <c r="D129" i="25"/>
  <c r="E129" i="25"/>
  <c r="F129" i="25"/>
  <c r="E130" i="25"/>
  <c r="F130" i="25"/>
  <c r="D131" i="25"/>
  <c r="E131" i="25"/>
  <c r="F131" i="25"/>
  <c r="E132" i="25"/>
  <c r="F132" i="25"/>
  <c r="D133" i="25"/>
  <c r="E133" i="25"/>
  <c r="F133" i="25"/>
  <c r="D139" i="25"/>
  <c r="E139" i="25"/>
  <c r="F139" i="25"/>
  <c r="E140" i="25"/>
  <c r="F140" i="25"/>
  <c r="E141" i="25"/>
  <c r="F141" i="25"/>
  <c r="E142" i="25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49" i="25"/>
  <c r="F149" i="25"/>
  <c r="E150" i="25"/>
  <c r="F150" i="25"/>
  <c r="E151" i="25"/>
  <c r="F151" i="25"/>
  <c r="E152" i="25"/>
  <c r="F152" i="25"/>
  <c r="E153" i="25"/>
  <c r="F153" i="25"/>
  <c r="E154" i="25"/>
  <c r="F154" i="25"/>
  <c r="E155" i="25"/>
  <c r="F155" i="25"/>
  <c r="E156" i="25"/>
  <c r="F156" i="25"/>
  <c r="E157" i="25"/>
  <c r="F157" i="25"/>
  <c r="D158" i="25"/>
  <c r="E158" i="25"/>
  <c r="F158" i="25"/>
  <c r="E159" i="25"/>
  <c r="F159" i="25"/>
  <c r="E160" i="25"/>
  <c r="F160" i="25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68" i="25"/>
  <c r="F168" i="25"/>
  <c r="E169" i="25"/>
  <c r="F169" i="25"/>
  <c r="E170" i="25"/>
  <c r="F170" i="25"/>
  <c r="E171" i="25"/>
  <c r="F171" i="25"/>
  <c r="E172" i="25"/>
  <c r="F172" i="25"/>
  <c r="E173" i="25"/>
  <c r="F173" i="25"/>
  <c r="E174" i="25"/>
  <c r="F174" i="25"/>
  <c r="E175" i="25"/>
  <c r="F175" i="25"/>
  <c r="E176" i="25"/>
  <c r="F176" i="25"/>
  <c r="E177" i="25"/>
  <c r="F177" i="25"/>
  <c r="D179" i="25"/>
  <c r="E179" i="25"/>
  <c r="F179" i="25"/>
  <c r="E180" i="25"/>
  <c r="F180" i="25"/>
  <c r="E181" i="25"/>
  <c r="F181" i="25"/>
  <c r="E182" i="25"/>
  <c r="F182" i="25"/>
  <c r="E183" i="25"/>
  <c r="F183" i="25"/>
  <c r="E184" i="25"/>
  <c r="F184" i="25"/>
  <c r="E185" i="25"/>
  <c r="F185" i="25"/>
  <c r="E186" i="25"/>
  <c r="F186" i="25"/>
  <c r="D187" i="25"/>
  <c r="E187" i="25"/>
  <c r="F187" i="25"/>
  <c r="E189" i="25"/>
  <c r="F189" i="25"/>
  <c r="F190" i="25"/>
  <c r="E191" i="25"/>
  <c r="F191" i="25"/>
  <c r="E192" i="25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199" i="25"/>
  <c r="F199" i="25"/>
  <c r="E200" i="25"/>
  <c r="F200" i="25"/>
  <c r="E201" i="25"/>
  <c r="F201" i="25"/>
  <c r="E202" i="25"/>
  <c r="F202" i="25"/>
  <c r="E203" i="25"/>
  <c r="F203" i="25"/>
  <c r="E204" i="25"/>
  <c r="F204" i="25"/>
  <c r="E205" i="25"/>
  <c r="F205" i="25"/>
  <c r="E206" i="25"/>
  <c r="F206" i="25"/>
  <c r="E207" i="25"/>
  <c r="F207" i="25"/>
  <c r="D208" i="25"/>
  <c r="E208" i="25"/>
  <c r="F208" i="25"/>
  <c r="D210" i="25"/>
  <c r="E210" i="25"/>
  <c r="F210" i="25"/>
  <c r="F211" i="25"/>
  <c r="E212" i="25"/>
  <c r="F212" i="25"/>
  <c r="D220" i="25"/>
  <c r="E220" i="25"/>
  <c r="F220" i="25"/>
  <c r="F221" i="25"/>
  <c r="E222" i="25"/>
  <c r="F222" i="25"/>
  <c r="E223" i="25"/>
  <c r="F223" i="25"/>
  <c r="E224" i="25"/>
  <c r="F224" i="25"/>
  <c r="E225" i="25"/>
  <c r="F225" i="25"/>
  <c r="E226" i="25"/>
  <c r="F226" i="25"/>
  <c r="D230" i="25"/>
  <c r="E230" i="25"/>
  <c r="F230" i="25"/>
  <c r="E231" i="25"/>
  <c r="F231" i="25"/>
  <c r="E232" i="25"/>
  <c r="F232" i="25"/>
  <c r="E233" i="25"/>
  <c r="F233" i="25"/>
  <c r="D234" i="25"/>
  <c r="E234" i="25"/>
  <c r="F234" i="25"/>
  <c r="D235" i="25"/>
  <c r="E235" i="25"/>
  <c r="F235" i="25"/>
  <c r="E236" i="25"/>
  <c r="F236" i="25"/>
  <c r="E237" i="25"/>
  <c r="F237" i="25"/>
  <c r="E238" i="25"/>
  <c r="F238" i="25"/>
  <c r="E239" i="25"/>
  <c r="F239" i="25"/>
  <c r="E240" i="25"/>
  <c r="F240" i="25"/>
  <c r="E241" i="25"/>
  <c r="F241" i="25"/>
  <c r="E242" i="25"/>
  <c r="F242" i="25"/>
  <c r="E243" i="25"/>
  <c r="F243" i="25"/>
  <c r="E244" i="25"/>
  <c r="F244" i="25"/>
  <c r="E245" i="25"/>
  <c r="F245" i="25"/>
  <c r="E246" i="25"/>
  <c r="F246" i="25"/>
  <c r="E247" i="25"/>
  <c r="F247" i="25"/>
  <c r="D249" i="25"/>
  <c r="E249" i="25"/>
  <c r="F249" i="25"/>
  <c r="E250" i="25"/>
  <c r="F250" i="25"/>
  <c r="D251" i="25"/>
  <c r="F251" i="25"/>
  <c r="D258" i="25"/>
  <c r="E258" i="25"/>
  <c r="F258" i="25"/>
  <c r="E259" i="25"/>
  <c r="F259" i="25"/>
  <c r="F260" i="25"/>
  <c r="D261" i="25"/>
  <c r="D264" i="25"/>
  <c r="E264" i="25"/>
  <c r="F264" i="25"/>
  <c r="E265" i="25"/>
  <c r="F265" i="25"/>
  <c r="D266" i="25"/>
  <c r="E266" i="25"/>
  <c r="F266" i="25"/>
  <c r="E267" i="25"/>
  <c r="F267" i="25"/>
  <c r="E268" i="25"/>
  <c r="F268" i="25"/>
  <c r="D272" i="25"/>
  <c r="E272" i="25"/>
  <c r="F272" i="25"/>
  <c r="E273" i="25"/>
  <c r="F273" i="25"/>
  <c r="E274" i="25"/>
  <c r="F274" i="25"/>
  <c r="D276" i="25"/>
  <c r="E276" i="25"/>
  <c r="F276" i="25"/>
  <c r="E277" i="25"/>
  <c r="F277" i="25"/>
  <c r="D278" i="25"/>
  <c r="E278" i="25"/>
  <c r="F278" i="25"/>
  <c r="E279" i="25"/>
  <c r="F279" i="25"/>
  <c r="D281" i="25"/>
  <c r="E281" i="25"/>
  <c r="F281" i="25"/>
  <c r="E282" i="25"/>
  <c r="F282" i="25"/>
  <c r="E284" i="25"/>
  <c r="F284" i="25"/>
  <c r="F285" i="25"/>
  <c r="E286" i="25"/>
  <c r="F286" i="25"/>
  <c r="F287" i="25"/>
  <c r="E288" i="25"/>
  <c r="F288" i="25"/>
  <c r="F289" i="25"/>
  <c r="E290" i="25"/>
  <c r="F290" i="25"/>
  <c r="F291" i="25"/>
  <c r="E292" i="25"/>
  <c r="F292" i="25"/>
  <c r="D295" i="25"/>
  <c r="E295" i="25"/>
  <c r="F295" i="25"/>
  <c r="A1" i="16"/>
  <c r="E8" i="16"/>
  <c r="B11" i="16"/>
  <c r="E11" i="16"/>
  <c r="B12" i="16"/>
  <c r="B13" i="16"/>
  <c r="E13" i="16"/>
  <c r="B14" i="16"/>
  <c r="E14" i="16"/>
  <c r="B15" i="16"/>
  <c r="E15" i="16"/>
  <c r="B16" i="16"/>
  <c r="E16" i="16"/>
  <c r="B17" i="16"/>
  <c r="E17" i="16"/>
  <c r="B18" i="16"/>
  <c r="B19" i="16"/>
  <c r="E19" i="16"/>
  <c r="B20" i="16"/>
  <c r="E22" i="16"/>
  <c r="E24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E35" i="16"/>
  <c r="B36" i="16"/>
  <c r="E36" i="16"/>
  <c r="B37" i="16"/>
  <c r="E37" i="16"/>
  <c r="B38" i="16"/>
  <c r="E38" i="16"/>
  <c r="E40" i="16"/>
  <c r="E42" i="16"/>
  <c r="E44" i="16"/>
  <c r="D47" i="16"/>
  <c r="G47" i="16"/>
  <c r="G48" i="16"/>
  <c r="G50" i="16"/>
  <c r="G51" i="16"/>
  <c r="G59" i="16"/>
  <c r="G60" i="16"/>
  <c r="D63" i="16"/>
  <c r="D64" i="16"/>
  <c r="A1" i="41"/>
  <c r="A11" i="41"/>
  <c r="C11" i="41"/>
  <c r="D11" i="41"/>
  <c r="G11" i="41"/>
  <c r="A12" i="41"/>
  <c r="C12" i="41"/>
  <c r="D12" i="41"/>
  <c r="E12" i="41"/>
  <c r="G12" i="41"/>
  <c r="A13" i="41"/>
  <c r="C13" i="41"/>
  <c r="D13" i="41"/>
  <c r="G13" i="41"/>
  <c r="A14" i="41"/>
  <c r="C14" i="41"/>
  <c r="D14" i="41"/>
  <c r="E14" i="41"/>
  <c r="F14" i="41"/>
  <c r="G14" i="41"/>
  <c r="C15" i="41"/>
  <c r="G15" i="41"/>
  <c r="H15" i="41"/>
  <c r="B17" i="41"/>
  <c r="G17" i="41"/>
  <c r="C27" i="41"/>
  <c r="D27" i="41"/>
  <c r="F27" i="41"/>
  <c r="G27" i="41"/>
  <c r="H27" i="41"/>
  <c r="A29" i="41"/>
  <c r="C29" i="41"/>
  <c r="D29" i="41"/>
  <c r="E29" i="41"/>
  <c r="F29" i="41"/>
  <c r="G29" i="41"/>
  <c r="H29" i="41"/>
  <c r="I29" i="41"/>
  <c r="J29" i="41"/>
  <c r="K29" i="41"/>
  <c r="A30" i="41"/>
  <c r="B30" i="41"/>
  <c r="C30" i="41"/>
  <c r="D30" i="41"/>
  <c r="E30" i="41"/>
  <c r="F30" i="41"/>
  <c r="G30" i="41"/>
  <c r="H30" i="41"/>
  <c r="I30" i="41"/>
  <c r="J30" i="41"/>
  <c r="A31" i="41"/>
  <c r="B31" i="41"/>
  <c r="C31" i="41"/>
  <c r="D31" i="41"/>
  <c r="E31" i="41"/>
  <c r="F31" i="41"/>
  <c r="G31" i="41"/>
  <c r="H31" i="41"/>
  <c r="I31" i="41"/>
  <c r="J31" i="41"/>
  <c r="K31" i="41"/>
  <c r="A32" i="41"/>
  <c r="B32" i="41"/>
  <c r="C32" i="41"/>
  <c r="D32" i="41"/>
  <c r="E32" i="41"/>
  <c r="F32" i="41"/>
  <c r="G32" i="41"/>
  <c r="H32" i="41"/>
  <c r="I32" i="41"/>
  <c r="J32" i="41"/>
  <c r="K32" i="41"/>
  <c r="A33" i="41"/>
  <c r="A34" i="41"/>
  <c r="B34" i="41"/>
  <c r="C34" i="41"/>
  <c r="D34" i="41"/>
  <c r="E34" i="41"/>
  <c r="F34" i="41"/>
  <c r="G34" i="41"/>
  <c r="H34" i="41"/>
  <c r="I34" i="41"/>
  <c r="J34" i="41"/>
  <c r="A35" i="41"/>
  <c r="B35" i="41"/>
  <c r="C35" i="41"/>
  <c r="D35" i="41"/>
  <c r="E35" i="41"/>
  <c r="F35" i="41"/>
  <c r="G35" i="41"/>
  <c r="H35" i="41"/>
  <c r="I35" i="41"/>
  <c r="J35" i="41"/>
  <c r="A36" i="41"/>
  <c r="B36" i="41"/>
  <c r="C36" i="41"/>
  <c r="D36" i="41"/>
  <c r="E36" i="41"/>
  <c r="F36" i="41"/>
  <c r="G36" i="41"/>
  <c r="H36" i="41"/>
  <c r="I36" i="41"/>
  <c r="J36" i="41"/>
  <c r="K36" i="41"/>
  <c r="C46" i="41"/>
  <c r="D46" i="41"/>
  <c r="E46" i="41"/>
  <c r="F46" i="41"/>
  <c r="G46" i="41"/>
  <c r="H46" i="41"/>
  <c r="A48" i="41"/>
  <c r="A49" i="41"/>
  <c r="A50" i="41"/>
  <c r="A51" i="41"/>
  <c r="B51" i="41"/>
  <c r="C51" i="41"/>
  <c r="D51" i="41"/>
  <c r="E51" i="41"/>
  <c r="F51" i="41"/>
  <c r="G51" i="41"/>
  <c r="H51" i="41"/>
  <c r="I51" i="41"/>
  <c r="A52" i="41"/>
  <c r="A53" i="41"/>
  <c r="A54" i="41"/>
  <c r="B54" i="41"/>
  <c r="C54" i="41"/>
  <c r="D54" i="41"/>
  <c r="E54" i="41"/>
  <c r="F54" i="41"/>
  <c r="G54" i="41"/>
  <c r="H54" i="41"/>
  <c r="I54" i="41"/>
  <c r="A55" i="41"/>
  <c r="B55" i="41"/>
  <c r="C55" i="41"/>
  <c r="D55" i="41"/>
  <c r="E55" i="41"/>
  <c r="F55" i="41"/>
  <c r="G55" i="41"/>
  <c r="H55" i="41"/>
  <c r="I55" i="41"/>
  <c r="A65" i="41"/>
  <c r="G66" i="41"/>
  <c r="C95" i="41"/>
  <c r="D95" i="41"/>
  <c r="E95" i="41"/>
  <c r="F95" i="41"/>
  <c r="G95" i="41"/>
  <c r="C96" i="41"/>
  <c r="D96" i="41"/>
  <c r="E96" i="41"/>
  <c r="F96" i="41"/>
  <c r="G96" i="41"/>
  <c r="C99" i="41"/>
  <c r="D99" i="41"/>
  <c r="E99" i="41"/>
  <c r="F99" i="41"/>
  <c r="G99" i="41"/>
  <c r="C100" i="41"/>
  <c r="D100" i="41"/>
  <c r="C102" i="41"/>
  <c r="D102" i="41"/>
  <c r="F102" i="41"/>
  <c r="G102" i="41"/>
  <c r="D103" i="41"/>
  <c r="C105" i="41"/>
  <c r="D105" i="41"/>
  <c r="G105" i="41"/>
  <c r="C108" i="41"/>
  <c r="D108" i="41"/>
  <c r="E108" i="41"/>
  <c r="C111" i="41"/>
  <c r="D111" i="41"/>
  <c r="E111" i="41"/>
  <c r="F111" i="41"/>
  <c r="C112" i="41"/>
  <c r="C115" i="41"/>
  <c r="D115" i="41"/>
  <c r="E115" i="41"/>
  <c r="F115" i="41"/>
  <c r="G115" i="41"/>
  <c r="C116" i="41"/>
  <c r="D116" i="41"/>
  <c r="E116" i="41"/>
  <c r="F116" i="41"/>
  <c r="G116" i="41"/>
  <c r="C118" i="41"/>
  <c r="D118" i="41"/>
  <c r="E118" i="41"/>
  <c r="F118" i="41"/>
  <c r="G118" i="41"/>
  <c r="C119" i="41"/>
  <c r="D119" i="41"/>
  <c r="E119" i="41"/>
  <c r="F119" i="41"/>
  <c r="G119" i="41"/>
  <c r="C121" i="41"/>
  <c r="D121" i="41"/>
  <c r="C122" i="41"/>
  <c r="D122" i="41"/>
  <c r="E122" i="41"/>
  <c r="F122" i="41"/>
  <c r="G122" i="41"/>
  <c r="C124" i="41"/>
  <c r="D124" i="41"/>
  <c r="E124" i="41"/>
  <c r="F124" i="41"/>
  <c r="G124" i="41"/>
  <c r="C125" i="41"/>
  <c r="D125" i="41"/>
  <c r="E125" i="41"/>
  <c r="F125" i="41"/>
  <c r="G125" i="41"/>
  <c r="A1" i="14"/>
  <c r="B8" i="14"/>
  <c r="D8" i="14"/>
  <c r="B9" i="14"/>
  <c r="D9" i="14"/>
  <c r="D10" i="14"/>
  <c r="D11" i="14"/>
  <c r="D12" i="14"/>
  <c r="D13" i="14"/>
  <c r="D15" i="14"/>
  <c r="D16" i="14"/>
  <c r="D17" i="14"/>
  <c r="D20" i="14"/>
  <c r="D22" i="14"/>
  <c r="D24" i="14"/>
  <c r="A1" i="44"/>
  <c r="E8" i="44"/>
  <c r="F8" i="44"/>
  <c r="I8" i="44"/>
  <c r="K8" i="44"/>
  <c r="M8" i="44"/>
  <c r="N8" i="44"/>
  <c r="E9" i="44"/>
  <c r="F9" i="44"/>
  <c r="I9" i="44"/>
  <c r="K9" i="44"/>
  <c r="M9" i="44"/>
  <c r="N9" i="44"/>
  <c r="E10" i="44"/>
  <c r="F10" i="44"/>
  <c r="I10" i="44"/>
  <c r="K10" i="44"/>
  <c r="M10" i="44"/>
  <c r="N10" i="44"/>
  <c r="E11" i="44"/>
  <c r="F11" i="44"/>
  <c r="I11" i="44"/>
  <c r="K11" i="44"/>
  <c r="M11" i="44"/>
  <c r="N11" i="44"/>
  <c r="E12" i="44"/>
  <c r="F12" i="44"/>
  <c r="I12" i="44"/>
  <c r="K12" i="44"/>
  <c r="M12" i="44"/>
  <c r="N12" i="44"/>
  <c r="E13" i="44"/>
  <c r="F13" i="44"/>
  <c r="I13" i="44"/>
  <c r="K13" i="44"/>
  <c r="M13" i="44"/>
  <c r="N13" i="44"/>
  <c r="E14" i="44"/>
  <c r="F14" i="44"/>
  <c r="I14" i="44"/>
  <c r="K14" i="44"/>
  <c r="M14" i="44"/>
  <c r="N14" i="44"/>
  <c r="E15" i="44"/>
  <c r="F15" i="44"/>
  <c r="I15" i="44"/>
  <c r="K15" i="44"/>
  <c r="M15" i="44"/>
  <c r="N15" i="44"/>
  <c r="E16" i="44"/>
  <c r="F16" i="44"/>
  <c r="I16" i="44"/>
  <c r="K16" i="44"/>
  <c r="M16" i="44"/>
  <c r="N16" i="44"/>
  <c r="E17" i="44"/>
  <c r="F17" i="44"/>
  <c r="I17" i="44"/>
  <c r="K17" i="44"/>
  <c r="M17" i="44"/>
  <c r="N17" i="44"/>
  <c r="E24" i="44"/>
  <c r="E28" i="44"/>
  <c r="A1" i="5"/>
  <c r="E8" i="5"/>
  <c r="E13" i="5"/>
  <c r="F13" i="5"/>
  <c r="E15" i="5"/>
  <c r="E17" i="5"/>
  <c r="E19" i="5"/>
  <c r="F21" i="5"/>
  <c r="F23" i="5"/>
  <c r="E25" i="5"/>
  <c r="F25" i="5"/>
  <c r="F33" i="5"/>
  <c r="F34" i="5"/>
  <c r="G35" i="5"/>
  <c r="F36" i="5"/>
  <c r="G36" i="5"/>
  <c r="F37" i="5"/>
  <c r="E39" i="5"/>
  <c r="G43" i="5"/>
  <c r="F45" i="5"/>
  <c r="G45" i="5"/>
  <c r="E47" i="5"/>
  <c r="F47" i="5"/>
  <c r="G47" i="5"/>
  <c r="E49" i="5"/>
  <c r="F49" i="5"/>
  <c r="G49" i="5"/>
  <c r="F56" i="5"/>
  <c r="A1" i="1"/>
  <c r="G7" i="1"/>
  <c r="B10" i="1"/>
  <c r="G10" i="1"/>
  <c r="B11" i="1"/>
  <c r="G11" i="1"/>
  <c r="B12" i="1"/>
  <c r="G12" i="1"/>
  <c r="A14" i="1"/>
  <c r="G14" i="1"/>
  <c r="A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A24" i="1"/>
  <c r="G24" i="1"/>
  <c r="B25" i="1"/>
  <c r="G25" i="1"/>
  <c r="B26" i="1"/>
  <c r="G26" i="1"/>
  <c r="B29" i="1"/>
  <c r="G29" i="1"/>
  <c r="G30" i="1"/>
  <c r="A1" i="47"/>
  <c r="C27" i="47"/>
  <c r="F34" i="47"/>
  <c r="F35" i="47"/>
  <c r="F36" i="47"/>
  <c r="F38" i="47"/>
  <c r="F39" i="47"/>
  <c r="F47" i="47"/>
  <c r="F49" i="47"/>
  <c r="F51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I64" i="43"/>
  <c r="K64" i="43"/>
  <c r="H69" i="43"/>
  <c r="H71" i="43"/>
</calcChain>
</file>

<file path=xl/comments1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<sst xmlns="http://schemas.openxmlformats.org/spreadsheetml/2006/main" count="3190" uniqueCount="1480">
  <si>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</si>
  <si>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</si>
  <si>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</si>
  <si>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</si>
  <si>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</si>
  <si>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</si>
  <si>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</si>
  <si>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</si>
  <si>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</si>
  <si>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</si>
  <si>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</si>
  <si>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</si>
  <si>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</si>
  <si>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</si>
  <si>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</si>
  <si>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</si>
  <si>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</si>
  <si>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</si>
  <si>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</si>
  <si>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</si>
  <si>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</si>
  <si>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</si>
  <si>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</si>
  <si>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</si>
  <si>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</si>
  <si>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</si>
  <si>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</si>
  <si>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</si>
  <si>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</si>
  <si>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</si>
  <si>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</si>
  <si>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</si>
  <si>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</si>
  <si>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</si>
  <si>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</si>
  <si>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</si>
  <si>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</si>
  <si>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</si>
  <si>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</si>
  <si>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</si>
  <si>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</si>
  <si>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</si>
  <si>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</si>
  <si>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</si>
  <si>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</si>
  <si>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</si>
  <si>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</si>
  <si>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</si>
  <si>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</si>
  <si>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</si>
  <si>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</si>
  <si>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</si>
  <si>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</si>
  <si>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</si>
  <si>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</si>
  <si>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</si>
  <si>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</si>
  <si>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</si>
  <si>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</si>
  <si>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</si>
  <si>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</si>
  <si>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</si>
  <si>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</si>
  <si>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</si>
  <si>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</si>
  <si>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</si>
  <si>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</si>
  <si>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</si>
  <si>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</si>
  <si>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</si>
  <si>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</si>
  <si>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</si>
  <si>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</si>
  <si>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</si>
  <si>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</si>
  <si>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</si>
  <si>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</si>
  <si>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</si>
  <si>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</si>
  <si>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</si>
  <si>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</si>
  <si>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</si>
  <si>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</si>
  <si>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</si>
  <si>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</si>
  <si>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</si>
  <si>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</si>
  <si>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</si>
  <si>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</si>
  <si>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</si>
  <si>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</si>
  <si>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</si>
  <si>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</si>
  <si>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</si>
  <si>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</si>
  <si>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</si>
  <si>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</si>
  <si>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</si>
  <si>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</si>
  <si>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</si>
  <si>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</si>
  <si>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</si>
  <si>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</si>
  <si>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</si>
  <si>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</si>
  <si>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</si>
  <si>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</si>
  <si>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</si>
  <si>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</si>
  <si>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</si>
  <si>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</si>
  <si>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</si>
  <si>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</si>
  <si>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</si>
  <si>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</si>
  <si>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</si>
  <si>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</si>
  <si>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</si>
  <si>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</si>
  <si>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</si>
  <si>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</si>
  <si>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</si>
  <si>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</si>
  <si>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</si>
  <si>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</si>
  <si>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</si>
  <si>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</si>
  <si>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</si>
  <si>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</si>
  <si>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</si>
  <si>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</si>
  <si>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</si>
  <si>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</si>
  <si>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</si>
  <si>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</si>
  <si>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</si>
  <si>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</si>
  <si>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</si>
  <si>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</si>
  <si>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</si>
  <si>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</si>
  <si>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</si>
  <si>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</si>
  <si>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</si>
  <si>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</si>
  <si>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</si>
  <si>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</si>
  <si>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</si>
  <si>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</si>
  <si>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</si>
  <si>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</si>
  <si>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</si>
  <si>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</si>
  <si>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</si>
  <si>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</si>
  <si>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</si>
  <si>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</si>
  <si>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</si>
  <si>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</si>
  <si>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</si>
  <si>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</si>
  <si>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</si>
  <si>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</si>
  <si>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</si>
  <si>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</si>
  <si>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</si>
  <si>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</si>
  <si>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</si>
  <si>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</si>
  <si>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</si>
  <si>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</si>
  <si>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</si>
  <si>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</si>
  <si>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</si>
  <si>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</si>
  <si>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</si>
  <si>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</si>
  <si>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</si>
  <si>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</si>
  <si>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</si>
  <si>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</si>
  <si>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</si>
  <si>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</si>
  <si>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</si>
  <si>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</si>
  <si>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</si>
  <si>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</si>
  <si>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</si>
  <si>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</si>
  <si>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</si>
  <si>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</si>
  <si>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</si>
  <si>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</si>
  <si>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</si>
  <si>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</si>
  <si>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</si>
  <si>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</si>
  <si>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</si>
  <si>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</si>
  <si>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</si>
  <si>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</si>
  <si>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</si>
  <si>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</si>
  <si>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</si>
  <si>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</si>
  <si>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</si>
  <si>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</si>
  <si>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</si>
  <si>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</si>
  <si>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</si>
  <si>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</si>
  <si>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</si>
  <si>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</si>
  <si>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</si>
  <si>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</si>
  <si>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</si>
  <si>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</si>
  <si>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</si>
  <si>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</si>
  <si>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</si>
  <si>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</si>
  <si>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</si>
  <si>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</si>
  <si>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</si>
  <si>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</si>
  <si>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</si>
  <si>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</si>
  <si>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</si>
  <si>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</si>
  <si>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</si>
  <si>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</si>
  <si>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</si>
  <si>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</si>
  <si>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</si>
  <si>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</si>
  <si>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</si>
  <si>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</si>
  <si>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</si>
  <si>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</si>
  <si>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</si>
  <si>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</si>
  <si>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</si>
  <si>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</si>
  <si>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</si>
  <si>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</si>
  <si>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</si>
  <si>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</si>
  <si>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</si>
  <si>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</si>
  <si>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</si>
  <si>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</si>
  <si>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</si>
  <si>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</si>
  <si>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</si>
  <si>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</si>
  <si>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</si>
  <si>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</si>
  <si>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</si>
  <si>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</si>
  <si>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</si>
  <si>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</si>
  <si>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</si>
  <si>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</si>
  <si>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</si>
  <si>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</si>
  <si>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</si>
  <si>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</si>
  <si>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</si>
  <si>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</si>
  <si>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</si>
  <si>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</si>
  <si>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</si>
  <si>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</si>
  <si>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</si>
  <si>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</si>
  <si>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</si>
  <si>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</si>
  <si>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</si>
  <si>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</si>
  <si>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</si>
  <si>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</si>
  <si>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</si>
  <si>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</si>
  <si>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</si>
  <si>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</si>
  <si>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</si>
  <si>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</si>
  <si>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</si>
  <si>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</si>
  <si>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</si>
  <si>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</si>
  <si>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</si>
  <si>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</si>
  <si>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</si>
  <si>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</si>
  <si>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</si>
  <si>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</si>
  <si>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</si>
  <si>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</si>
  <si>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</si>
  <si>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</si>
  <si>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</si>
  <si>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</si>
  <si>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</si>
  <si>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</si>
  <si>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</si>
  <si>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</si>
  <si>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</si>
  <si>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</si>
  <si>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</si>
  <si>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</si>
  <si>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</si>
  <si>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</si>
  <si>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</si>
  <si>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</si>
  <si>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</si>
  <si>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</si>
  <si>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</si>
  <si>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</si>
  <si>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</si>
  <si>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</si>
  <si>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</si>
  <si>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</si>
  <si>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</si>
  <si>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</si>
  <si>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</si>
  <si>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</si>
  <si>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</si>
  <si>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</si>
  <si>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</si>
  <si>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</si>
  <si>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</si>
  <si>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</si>
  <si>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</si>
  <si>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</si>
  <si>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</si>
  <si>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</si>
  <si>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</si>
  <si>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</si>
  <si>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</si>
  <si>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</si>
  <si>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</si>
  <si>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</si>
  <si>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</si>
  <si>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</si>
  <si>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</si>
  <si>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</si>
  <si>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</si>
  <si>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</si>
  <si>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</si>
  <si>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</si>
  <si>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</si>
  <si>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</si>
  <si>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</si>
  <si>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</si>
  <si>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</si>
  <si>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</si>
  <si>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</si>
  <si>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</si>
  <si>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</si>
  <si>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</si>
  <si>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</si>
  <si>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</si>
  <si>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</si>
  <si>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</si>
  <si>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</si>
  <si>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</si>
  <si>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</si>
  <si>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</si>
  <si>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</si>
  <si>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</si>
  <si>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</si>
  <si>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</si>
  <si>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</si>
  <si>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</si>
  <si>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</si>
  <si>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</si>
  <si>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</si>
  <si>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</si>
  <si>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</si>
  <si>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</si>
  <si>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</si>
  <si>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</si>
  <si>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</si>
  <si>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</si>
  <si>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</si>
  <si>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</si>
  <si>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</si>
  <si>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</si>
  <si>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</si>
  <si>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</si>
  <si>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</si>
  <si>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</si>
  <si>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</si>
  <si>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</si>
  <si>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</si>
  <si>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</si>
  <si>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</si>
  <si>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</si>
  <si>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</si>
  <si>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</si>
  <si>
    <t xml:space="preserve">Fuel </t>
  </si>
  <si>
    <t>($/kw-yr)</t>
  </si>
  <si>
    <t>GE LM6000 - Major Maintenance Reserve</t>
  </si>
  <si>
    <t>Gas Fired Operation</t>
  </si>
  <si>
    <t>Project Life</t>
  </si>
  <si>
    <t>Years</t>
  </si>
  <si>
    <t>Lease Club Membership Fees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</si>
  <si>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</si>
  <si>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</si>
  <si>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</si>
  <si>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</si>
  <si>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</si>
  <si>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</si>
  <si>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</si>
  <si>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</si>
  <si>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</si>
  <si>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</si>
  <si>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</si>
  <si>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48,000 hour engine refurbishment assumes assumes 12 week usage of lease engine</t>
  </si>
  <si>
    <t>Preventative Maintenance</t>
  </si>
  <si>
    <t>per year</t>
  </si>
  <si>
    <t>Semi-Annual Preventative Maintenance</t>
  </si>
  <si>
    <t>Hot Section Refurbishment / 24,000 hrs</t>
  </si>
  <si>
    <t>per GT</t>
  </si>
  <si>
    <t>(rotable exchnage)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</si>
  <si>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</si>
  <si>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</si>
  <si>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</si>
  <si>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</si>
  <si>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</si>
  <si>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</si>
  <si>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</si>
  <si>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</si>
  <si>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</si>
  <si>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</si>
  <si>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(H or M)</t>
  </si>
  <si>
    <t>h</t>
  </si>
  <si>
    <t>Hot Sec &amp; Major Maint.</t>
  </si>
  <si>
    <t>Preventative Miantenance</t>
  </si>
  <si>
    <t>Labor &amp; Engineering</t>
  </si>
  <si>
    <t>Lease Program</t>
  </si>
  <si>
    <t>Lease Engine Usage Fee</t>
  </si>
  <si>
    <t>Yearly Totals</t>
  </si>
  <si>
    <t>1. Hot Gas Path inspection conducted at 25,000 fired hour intervals.</t>
  </si>
  <si>
    <t>2. Major inspection conducted at 50,000 fired hour intervals.</t>
  </si>
  <si>
    <t>3. Maintenance and lease costs from George Graham/Stewart &amp; Stevenson 12/10/99 e-mail.</t>
  </si>
  <si>
    <t>BASE LOAD CASE</t>
  </si>
  <si>
    <t>Lease Club Membership Fees Not Included</t>
  </si>
  <si>
    <t>Installed demin system to purify water for water injection and Sprint water</t>
  </si>
  <si>
    <t>No SCR</t>
  </si>
  <si>
    <t xml:space="preserve">Ownership: </t>
  </si>
  <si>
    <t>Enron owns and operates</t>
  </si>
  <si>
    <t>Santee Cooper 5 x LM6000 PC Power Project (236 MW), Rev 1</t>
  </si>
  <si>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</si>
  <si>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</si>
  <si>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</si>
  <si>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</si>
  <si>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</si>
  <si>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</si>
  <si>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</si>
  <si>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</si>
  <si>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</si>
  <si>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</si>
  <si>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</si>
  <si>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</si>
  <si>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</si>
  <si>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</si>
  <si>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</si>
  <si>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</si>
  <si>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</si>
  <si>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</si>
  <si>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</si>
  <si>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</si>
  <si>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</si>
  <si>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</si>
  <si>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</si>
  <si>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</si>
  <si>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</si>
  <si>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</si>
  <si>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</si>
  <si>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</si>
  <si>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</si>
  <si>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</si>
  <si>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</si>
  <si>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</si>
  <si>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</si>
  <si>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</si>
  <si>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</si>
  <si>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</si>
  <si>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</si>
  <si>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</si>
  <si>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</si>
  <si>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</si>
  <si>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</si>
  <si>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</si>
  <si>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</si>
  <si>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</si>
  <si>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</si>
  <si>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</si>
  <si>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</si>
  <si>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</si>
  <si>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</si>
  <si>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</si>
  <si>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</si>
  <si>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</si>
  <si>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</si>
  <si>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</si>
  <si>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</si>
  <si>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</si>
  <si>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</si>
  <si>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</si>
  <si>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</si>
  <si>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</si>
  <si>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</si>
  <si>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</si>
  <si>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</si>
  <si>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</si>
  <si>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</si>
  <si>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</si>
  <si>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</si>
  <si>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</si>
  <si>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</si>
  <si>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</si>
  <si>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</si>
  <si>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</si>
  <si>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</si>
  <si>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</si>
  <si>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</si>
  <si>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</si>
  <si>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</si>
  <si>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</si>
  <si>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</si>
  <si>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</si>
  <si>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</si>
  <si>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</si>
  <si>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</si>
  <si>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</si>
  <si>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</si>
  <si>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</si>
  <si>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</si>
  <si>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</si>
  <si>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</si>
  <si>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</si>
  <si>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</si>
  <si>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</si>
  <si>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</si>
  <si>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</si>
  <si>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</si>
  <si>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</si>
  <si>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</si>
  <si>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</si>
  <si>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</si>
  <si>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</si>
  <si>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</si>
  <si>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</si>
  <si>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</si>
  <si>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</si>
  <si>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</si>
  <si>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</si>
  <si>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</si>
  <si>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</si>
  <si>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</si>
  <si>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</si>
  <si>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</si>
  <si>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</si>
  <si>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</si>
  <si>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</si>
  <si>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</si>
  <si>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</si>
  <si>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</si>
  <si>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</si>
  <si>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</si>
  <si>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</si>
  <si>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</si>
  <si>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</si>
  <si>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</si>
  <si>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</si>
  <si>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</si>
  <si>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</si>
  <si>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</si>
  <si>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</si>
  <si>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</si>
  <si>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</si>
  <si>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</si>
  <si>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</si>
  <si>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</si>
  <si>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</si>
  <si>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</si>
  <si>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</si>
  <si>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</si>
  <si>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</si>
  <si>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</si>
  <si>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</si>
  <si>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</si>
  <si>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</si>
  <si>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</si>
  <si>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</si>
  <si>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</si>
  <si>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</si>
  <si>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</si>
  <si>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</si>
  <si>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</si>
  <si>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</si>
  <si>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</si>
  <si>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</si>
  <si>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</si>
  <si>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</si>
  <si>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</si>
  <si>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</si>
  <si>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</si>
  <si>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</si>
  <si>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</si>
  <si>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</si>
  <si>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</si>
  <si>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</si>
  <si>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</si>
  <si>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</si>
  <si>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</si>
  <si>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</si>
  <si>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</si>
  <si>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</si>
  <si>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</si>
  <si>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</si>
  <si>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</si>
  <si>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</si>
  <si>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</si>
  <si>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</si>
  <si>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</si>
  <si>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</si>
  <si>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</si>
  <si>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</si>
  <si>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</si>
  <si>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</si>
  <si>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</si>
  <si>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</si>
  <si>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</si>
  <si>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</si>
  <si>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</si>
  <si>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</si>
  <si>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</si>
  <si>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</si>
  <si>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</si>
  <si>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</si>
  <si>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</si>
  <si>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>Primary fuel: Pipeline Quality Natural Gas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</si>
  <si>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</si>
  <si>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</si>
  <si>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</si>
  <si>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</si>
  <si>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</si>
  <si>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>7) .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</si>
  <si>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</si>
  <si>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</si>
  <si>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</si>
  <si>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</si>
  <si>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</si>
  <si>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</si>
  <si>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</si>
  <si>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</si>
  <si>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</si>
  <si>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</si>
  <si>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</si>
  <si>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</si>
  <si>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</si>
  <si>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</si>
  <si>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</si>
  <si>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</si>
  <si>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</si>
  <si>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</si>
  <si>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</si>
  <si>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</si>
  <si>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</si>
  <si>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</si>
  <si>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</si>
  <si>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</si>
  <si>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</si>
  <si>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</si>
  <si>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</si>
  <si>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</si>
  <si>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</si>
  <si>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</si>
  <si>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</si>
  <si>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</si>
  <si>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</si>
  <si>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</si>
  <si>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</si>
  <si>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</si>
  <si>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</si>
  <si>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</si>
  <si>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</si>
  <si>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Operating or Environmental Permits (Operator to assist Owner in obtaining)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</si>
  <si>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</si>
  <si>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</si>
  <si>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</si>
  <si>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</si>
  <si>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</si>
  <si>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</si>
  <si>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</si>
  <si>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</si>
  <si>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</si>
  <si>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</si>
  <si>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</si>
  <si>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</si>
  <si>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</si>
  <si>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</si>
  <si>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</si>
  <si>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</si>
  <si>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</si>
  <si>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</si>
  <si>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</si>
  <si>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</si>
  <si>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</si>
  <si>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</si>
  <si>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</si>
  <si>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</si>
  <si>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</si>
  <si>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</si>
  <si>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</si>
  <si>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</si>
  <si>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</si>
  <si>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</si>
  <si>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</si>
  <si>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</si>
  <si>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</si>
  <si>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</si>
  <si>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</si>
  <si>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</si>
  <si>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</si>
  <si>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</si>
  <si>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</si>
  <si>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</si>
  <si>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</si>
  <si>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</si>
  <si>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</si>
  <si>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</si>
  <si>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</si>
  <si>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</si>
  <si>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</si>
  <si>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</si>
  <si>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</si>
  <si>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</si>
  <si>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</si>
  <si>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</si>
  <si>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</si>
  <si>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</si>
  <si>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</si>
  <si>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</si>
  <si>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</si>
  <si>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</si>
  <si>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</si>
  <si>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</si>
  <si>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</si>
  <si>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</si>
  <si>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Located at South Carolina &amp; Georgia Border</t>
  </si>
  <si>
    <t xml:space="preserve">236 MW (@ ISO) </t>
  </si>
  <si>
    <t>5 ea. LM6000 PC Sprint gas turbines in simple cycle with water injection</t>
  </si>
  <si>
    <t>Scope of Work:</t>
  </si>
  <si>
    <t>Full Operations and Maintenance services during the Pre-Operating and</t>
  </si>
  <si>
    <t xml:space="preserve">Operating Period for one gas-fired 5 x LM6000 simple cycle facility </t>
  </si>
  <si>
    <t>Distributed Control System</t>
  </si>
  <si>
    <t>Facilities:</t>
  </si>
  <si>
    <t>Admininstrative office space, storage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</si>
  <si>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</si>
  <si>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</si>
  <si>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</si>
  <si>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</si>
  <si>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induced draft Cooling Tower with circ. water pumps with bromine treatment</t>
  </si>
  <si>
    <t>Water injection for Spray Intercooling (SPRINT) at a rate of 7.5 gpm/GT</t>
  </si>
  <si>
    <t>Water injection for NOX control at a rate of 60 gpm/GT</t>
  </si>
  <si>
    <t>Water source: Surface water</t>
  </si>
  <si>
    <t>COD is June 2001</t>
  </si>
  <si>
    <t>18 year term</t>
  </si>
  <si>
    <t xml:space="preserve">16% plant load factor based on 1,400 hours/year,  </t>
  </si>
  <si>
    <t>dispatch on Monday-Friday 6am to 10pm, June-September</t>
  </si>
  <si>
    <t>Type of combustion system: standard with water injection for NOx control to 25 ppmv.</t>
  </si>
  <si>
    <t>Variable costs are based on the above assumed plant load factor.</t>
  </si>
  <si>
    <t>Chemical costs and GT major maintenance accrual are assumed variable with dispatch; all other costs are fixed.</t>
  </si>
  <si>
    <t>Turnkey Contractor: EECC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</si>
  <si>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</si>
  <si>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</si>
  <si>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</si>
  <si>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 xml:space="preserve">Water rights and water usage costs </t>
  </si>
  <si>
    <t>Customs duties, Taxes or VAT</t>
  </si>
  <si>
    <t>Changes in escalation, inflation or exchange rate</t>
  </si>
  <si>
    <t>Emissions, discharge or waste hauling Fees</t>
  </si>
  <si>
    <t>Security (At Owner's discretion)</t>
  </si>
  <si>
    <t>Insurance (Operator to be named as additional insured)</t>
  </si>
  <si>
    <t>Assume all major schedule maintenance to be performed during off-peak season.</t>
  </si>
  <si>
    <t>Plant load factor: 16% based on CTG approx. operating scenario of 1,400 hours/year, 100 starts/year, Jun-Sept., Mon-Fri., 16 hours/day at a baseload setting</t>
  </si>
  <si>
    <t>Chemical treatment cost based in-house estimating model (no water balance available) for 1000 ppm TDS surface water. Owner to provide sample analysis.</t>
  </si>
  <si>
    <t xml:space="preserve"> Admin staff and support are provided by Operator from home office and other sites.</t>
  </si>
  <si>
    <t>Gas turbine scheduled maintenance costs and initial spare parts based on S&amp;S (George Graham) email dated 12/10/99.</t>
  </si>
  <si>
    <t xml:space="preserve">18)  Major scheduled maintenance intervals per OEM (S&amp;S): Hot Gas Path - 24,000 hrs; Major - 50,000 hours. </t>
  </si>
  <si>
    <t>19)  EPC Contract to provide an allowance for GT familiarization and operations training to O&amp;M staff.</t>
  </si>
  <si>
    <t xml:space="preserve">   18 yr total   </t>
  </si>
  <si>
    <t>$/fired hr/GT</t>
  </si>
  <si>
    <t>Owner's Engineer Estimate</t>
  </si>
  <si>
    <t>per kW</t>
  </si>
  <si>
    <t>Variable ($/mWh)</t>
  </si>
  <si>
    <t xml:space="preserve">Chemicals @16% load factor </t>
  </si>
  <si>
    <t>Total Plant O&amp;M Expenses (excl. fee)</t>
  </si>
  <si>
    <t>$/mWhr</t>
  </si>
  <si>
    <t>Fixed ($/kw)</t>
  </si>
  <si>
    <t xml:space="preserve">20) </t>
  </si>
  <si>
    <t>Does not include annual Lease Engine Membership dues.</t>
  </si>
  <si>
    <t xml:space="preserve">21) </t>
  </si>
  <si>
    <t>Assumes that no gas compression is required.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</si>
  <si>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</si>
  <si>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</si>
  <si>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</si>
  <si>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</si>
  <si>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</si>
  <si>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</si>
  <si>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</si>
  <si>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</si>
  <si>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</si>
  <si>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</si>
  <si>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</si>
  <si>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</si>
  <si>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</si>
  <si>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</si>
  <si>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</si>
  <si>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</si>
  <si>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</si>
  <si>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</si>
  <si>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</si>
  <si>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</si>
  <si>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</si>
  <si>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</si>
  <si>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</si>
  <si>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</si>
  <si>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</si>
  <si>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</si>
  <si>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</si>
  <si>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</si>
  <si>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</si>
  <si>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</si>
  <si>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</si>
  <si>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</si>
  <si>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</si>
  <si>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</si>
  <si>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</si>
  <si>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</si>
  <si>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</si>
  <si>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</si>
  <si>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</si>
  <si>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</si>
  <si>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</si>
  <si>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</si>
  <si>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</si>
  <si>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</si>
  <si>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</si>
  <si>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</si>
  <si>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</si>
  <si>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</si>
  <si>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</si>
  <si>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</si>
  <si>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</si>
  <si>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</si>
  <si>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</si>
  <si>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</si>
  <si>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</si>
  <si>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</si>
  <si>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</si>
  <si>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</si>
  <si>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</si>
  <si>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</si>
  <si>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</si>
  <si>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</si>
  <si>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</si>
  <si>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</si>
  <si>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</si>
  <si>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</si>
  <si>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</si>
  <si>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</si>
  <si>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</si>
  <si>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</si>
  <si>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</si>
  <si>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</si>
  <si>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</si>
  <si>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</si>
  <si>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</si>
  <si>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</si>
  <si>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</si>
  <si>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</si>
  <si>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</si>
  <si>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</si>
  <si>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</si>
  <si>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</si>
  <si>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</si>
  <si>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</si>
  <si>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</si>
  <si>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</si>
  <si>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</si>
  <si>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</si>
  <si>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</si>
  <si>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</si>
  <si>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</si>
  <si>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</si>
  <si>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</si>
  <si>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</si>
  <si>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</si>
  <si>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</si>
  <si>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</si>
  <si>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</si>
  <si>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</si>
  <si>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</si>
  <si>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</si>
  <si>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</si>
  <si>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</si>
  <si>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</si>
  <si>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</si>
  <si>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</si>
  <si>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</si>
  <si>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</si>
  <si>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</si>
  <si>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</si>
  <si>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</si>
  <si>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</si>
  <si>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</si>
  <si>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</si>
  <si>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</si>
  <si>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</si>
  <si>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</si>
  <si>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</si>
  <si>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</si>
  <si>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</si>
  <si>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</si>
  <si>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</si>
  <si>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</si>
  <si>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</si>
  <si>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</si>
  <si>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</si>
  <si>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</si>
  <si>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</si>
  <si>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</si>
  <si>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</si>
  <si>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</si>
  <si>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</si>
  <si>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</si>
  <si>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</si>
  <si>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</si>
  <si>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</si>
  <si>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</si>
  <si>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</si>
  <si>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</si>
  <si>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</si>
  <si>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</si>
  <si>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</si>
  <si>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</si>
  <si>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</si>
  <si>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</si>
  <si>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</si>
  <si>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</si>
  <si>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</si>
  <si>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</si>
  <si>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</si>
  <si>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</si>
  <si>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</si>
  <si>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</si>
  <si>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</si>
  <si>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</si>
  <si>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</si>
  <si>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</si>
  <si>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</si>
  <si>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</si>
  <si>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</si>
  <si>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</si>
  <si>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</si>
  <si>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</si>
  <si>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</si>
  <si>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</si>
  <si>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</si>
  <si>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</si>
  <si>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</si>
  <si>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</si>
  <si>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</si>
  <si>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</si>
  <si>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</si>
  <si>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</si>
  <si>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</si>
  <si>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</si>
  <si>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</si>
  <si>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</si>
  <si>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</si>
  <si>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</si>
  <si>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</si>
  <si>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</si>
  <si>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</si>
  <si>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</si>
  <si>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</si>
  <si>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</si>
  <si>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</si>
  <si>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</si>
  <si>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</si>
  <si>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</si>
  <si>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</si>
  <si>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</si>
  <si>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</si>
  <si>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</si>
  <si>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</si>
  <si>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</si>
  <si>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</si>
  <si>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</si>
  <si>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</si>
  <si>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</si>
  <si>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</si>
  <si>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</si>
  <si>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</si>
  <si>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</si>
  <si>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</si>
  <si>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</si>
  <si>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</si>
  <si>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</si>
  <si>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</si>
  <si>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</si>
  <si>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</si>
  <si>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</si>
  <si>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</si>
  <si>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</si>
  <si>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</si>
  <si>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</si>
  <si>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</si>
  <si>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</si>
  <si>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</si>
  <si>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</si>
  <si>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</si>
  <si>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</si>
  <si>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</si>
  <si>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</si>
  <si>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</si>
  <si>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</si>
  <si>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</si>
  <si>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</si>
  <si>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</si>
  <si>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</si>
  <si>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</si>
  <si>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</si>
  <si>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</si>
  <si>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</si>
  <si>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</si>
  <si>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</si>
  <si>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</si>
  <si>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</si>
  <si>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</si>
  <si>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</si>
  <si>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</si>
  <si>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</si>
  <si>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</si>
  <si>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</si>
  <si>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</si>
  <si>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</si>
  <si>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</si>
  <si>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</si>
  <si>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</si>
  <si>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</si>
  <si>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</si>
  <si>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</si>
  <si>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</si>
  <si>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</si>
  <si>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</si>
  <si>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</si>
  <si>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</si>
  <si>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</si>
  <si>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</si>
  <si>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</si>
  <si>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</si>
  <si>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</si>
  <si>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</si>
  <si>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</si>
  <si>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</si>
  <si>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</si>
  <si>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</si>
  <si>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</si>
  <si>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</si>
  <si>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</si>
  <si>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</si>
  <si>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</si>
  <si>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</si>
  <si>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</si>
  <si>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</si>
  <si>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</si>
  <si>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</si>
  <si>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</si>
  <si>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</si>
  <si>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</si>
  <si>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</si>
  <si>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</si>
  <si>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</si>
  <si>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</si>
  <si>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</si>
  <si>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</si>
  <si>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</si>
  <si>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</si>
  <si>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</si>
  <si>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</si>
  <si>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</si>
  <si>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</si>
  <si>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</si>
  <si>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</si>
  <si>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</si>
  <si>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</si>
  <si>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</si>
  <si>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</si>
  <si>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</si>
  <si>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</si>
  <si>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</si>
  <si>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</si>
  <si>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</si>
  <si>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</si>
  <si>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</si>
  <si>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</si>
  <si>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</si>
  <si>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</si>
  <si>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</si>
  <si>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</si>
  <si>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</si>
  <si>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</si>
  <si>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</si>
  <si>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</si>
  <si>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</si>
  <si>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</si>
  <si>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</si>
  <si>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</si>
  <si>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</si>
  <si>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</si>
  <si>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</si>
  <si>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</si>
  <si>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</si>
  <si>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</si>
  <si>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</si>
  <si>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</si>
  <si>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</si>
  <si>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</si>
  <si>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</si>
  <si>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</si>
  <si>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</si>
  <si>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</si>
  <si>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</si>
  <si>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</si>
  <si>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</si>
  <si>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</si>
  <si>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</si>
  <si>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</si>
  <si>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</si>
  <si>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</si>
  <si>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</si>
  <si>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</si>
  <si>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</si>
  <si>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</si>
  <si>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</si>
  <si>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</si>
  <si>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</si>
  <si>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</si>
  <si>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</si>
  <si>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</si>
  <si>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</si>
  <si>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</si>
  <si>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</si>
  <si>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</si>
  <si>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</si>
  <si>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</si>
  <si>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</si>
  <si>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</si>
  <si>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</si>
  <si>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</si>
  <si>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</si>
  <si>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</si>
  <si>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</si>
  <si>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</si>
  <si>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</si>
  <si>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</si>
  <si>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</si>
  <si>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</si>
  <si>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</si>
  <si>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</si>
  <si>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</si>
  <si>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</si>
  <si>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</si>
  <si>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</si>
  <si>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</si>
  <si>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</si>
  <si>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</si>
  <si>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</si>
  <si>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</si>
  <si>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</si>
  <si>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</si>
  <si>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</si>
  <si>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</si>
  <si>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</si>
  <si>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</si>
  <si>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</si>
  <si>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</si>
  <si>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</si>
  <si>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</si>
  <si>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</si>
  <si>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</si>
  <si>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</si>
  <si>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</si>
  <si>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</si>
  <si>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</si>
  <si>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</si>
  <si>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</si>
  <si>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</si>
  <si>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</si>
  <si>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</si>
  <si>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</si>
  <si>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</si>
  <si>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</si>
  <si>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</si>
  <si>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</si>
  <si>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</si>
  <si>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</si>
  <si>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</si>
  <si>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</si>
  <si>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</si>
  <si>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</si>
  <si>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</si>
  <si>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</si>
  <si>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</si>
  <si>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</si>
  <si>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</si>
  <si>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</si>
  <si>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</si>
  <si>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</si>
  <si>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</si>
  <si>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</si>
  <si>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</si>
  <si>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</si>
  <si>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</si>
  <si>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</si>
  <si>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</si>
  <si>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</si>
  <si>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</si>
  <si>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</si>
  <si>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</si>
  <si>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</si>
  <si>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</si>
  <si>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</si>
  <si>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</si>
  <si>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</si>
  <si>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</si>
  <si>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</si>
  <si>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</si>
  <si>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</si>
  <si>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</si>
  <si>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</si>
  <si>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</si>
  <si>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</si>
  <si>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</si>
  <si>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</si>
  <si>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</si>
  <si>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</si>
  <si>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</si>
  <si>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</si>
  <si>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</si>
  <si>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</si>
  <si>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</si>
  <si>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</si>
  <si>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</si>
  <si>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</si>
  <si>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</si>
  <si>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</si>
  <si>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</si>
  <si>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</si>
  <si>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</si>
  <si>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</si>
  <si>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</si>
  <si>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</si>
  <si>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</si>
  <si>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</si>
  <si>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</si>
  <si>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</si>
  <si>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</si>
  <si>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</si>
  <si>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</si>
  <si>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</si>
  <si>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</si>
  <si>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</si>
  <si>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</si>
  <si>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</si>
  <si>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</si>
  <si>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</si>
  <si>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</si>
  <si>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</si>
  <si>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</si>
  <si>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</si>
  <si>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</si>
  <si>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</si>
  <si>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Operations Staff arrangement based on the operating hours stated above and the assumption that temperary staff for the peaking season will be available to suppliment permant staff.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</si>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</sst>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28" formatCode="&quot;$&quot;#,##0"/>
    <numFmt numFmtId="230" formatCode="#,##0.000_);\(#,##0.000\)"/>
    <numFmt numFmtId="278" formatCode="&quot;$&quot;#,##0.00"/>
    <numFmt numFmtId="310" formatCode="&quot;$&quot;#,##0;\(&quot;$&quot;#,##0\)"/>
  </numFmts>
  <fonts count="56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10" fontId="4" fillId="0" borderId="0" applyNumberFormat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698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6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6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6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6" applyAlignment="1">
      <alignment horizontal="center"/>
    </xf>
    <xf numFmtId="9" fontId="4" fillId="0" borderId="0" xfId="6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6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6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5" applyFont="1" applyBorder="1"/>
    <xf numFmtId="5" fontId="4" fillId="0" borderId="0" xfId="5" applyNumberFormat="1" applyFont="1" applyBorder="1"/>
    <xf numFmtId="0" fontId="6" fillId="0" borderId="12" xfId="5" applyFont="1" applyBorder="1"/>
    <xf numFmtId="0" fontId="6" fillId="0" borderId="0" xfId="5" applyFont="1" applyBorder="1"/>
    <xf numFmtId="5" fontId="6" fillId="0" borderId="0" xfId="5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6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6" applyNumberFormat="1" applyFont="1" applyBorder="1" applyAlignment="1" applyProtection="1">
      <alignment horizontal="center"/>
    </xf>
    <xf numFmtId="9" fontId="39" fillId="0" borderId="43" xfId="6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6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6" applyNumberFormat="1" applyFont="1" applyFill="1" applyBorder="1" applyAlignment="1" applyProtection="1">
      <alignment horizontal="center"/>
    </xf>
    <xf numFmtId="10" fontId="45" fillId="2" borderId="56" xfId="6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6" applyNumberFormat="1" applyFont="1" applyFill="1" applyBorder="1" applyAlignment="1" applyProtection="1">
      <alignment horizontal="center"/>
    </xf>
    <xf numFmtId="9" fontId="46" fillId="2" borderId="43" xfId="6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6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6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6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6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15" fillId="0" borderId="0" xfId="0" applyFont="1" applyBorder="1" applyAlignment="1" applyProtection="1">
      <protection locked="0"/>
    </xf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0" fontId="51" fillId="0" borderId="1" xfId="0" applyFont="1" applyBorder="1" applyAlignment="1">
      <alignment horizontal="center"/>
    </xf>
    <xf numFmtId="0" fontId="51" fillId="0" borderId="6" xfId="0" applyFont="1" applyBorder="1"/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3" fontId="50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9" xfId="0" applyFont="1" applyBorder="1"/>
    <xf numFmtId="0" fontId="0" fillId="0" borderId="6" xfId="0" applyBorder="1"/>
    <xf numFmtId="0" fontId="0" fillId="0" borderId="10" xfId="0" applyBorder="1"/>
    <xf numFmtId="0" fontId="51" fillId="0" borderId="12" xfId="0" applyFont="1" applyBorder="1"/>
    <xf numFmtId="228" fontId="5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0" fillId="0" borderId="13" xfId="0" applyBorder="1"/>
    <xf numFmtId="278" fontId="0" fillId="0" borderId="0" xfId="0" applyNumberFormat="1"/>
    <xf numFmtId="0" fontId="0" fillId="0" borderId="12" xfId="0" applyBorder="1"/>
    <xf numFmtId="0" fontId="9" fillId="0" borderId="0" xfId="0" applyFont="1" applyBorder="1"/>
    <xf numFmtId="228" fontId="52" fillId="0" borderId="0" xfId="0" applyNumberFormat="1" applyFont="1" applyBorder="1" applyAlignment="1"/>
    <xf numFmtId="228" fontId="52" fillId="0" borderId="68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14" fillId="0" borderId="12" xfId="0" applyFont="1" applyBorder="1"/>
    <xf numFmtId="228" fontId="0" fillId="0" borderId="0" xfId="0" applyNumberFormat="1" applyBorder="1" applyAlignment="1">
      <alignment horizontal="center"/>
    </xf>
    <xf numFmtId="228" fontId="14" fillId="0" borderId="43" xfId="0" applyNumberFormat="1" applyFont="1" applyBorder="1" applyAlignment="1">
      <alignment horizontal="center"/>
    </xf>
    <xf numFmtId="228" fontId="0" fillId="0" borderId="6" xfId="0" applyNumberFormat="1" applyBorder="1" applyAlignment="1">
      <alignment horizontal="center"/>
    </xf>
    <xf numFmtId="0" fontId="1" fillId="0" borderId="12" xfId="4" applyNumberFormat="1" applyFont="1" applyBorder="1"/>
    <xf numFmtId="0" fontId="4" fillId="0" borderId="0" xfId="4" applyNumberFormat="1" applyBorder="1" applyAlignment="1">
      <alignment horizontal="center"/>
    </xf>
    <xf numFmtId="0" fontId="4" fillId="0" borderId="0" xfId="4" applyNumberFormat="1" applyBorder="1"/>
    <xf numFmtId="6" fontId="23" fillId="6" borderId="21" xfId="4" applyNumberFormat="1" applyFont="1" applyFill="1" applyBorder="1" applyAlignment="1">
      <alignment horizontal="right"/>
    </xf>
    <xf numFmtId="0" fontId="23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23" fillId="0" borderId="0" xfId="4" applyNumberFormat="1" applyFont="1" applyBorder="1" applyAlignment="1">
      <alignment horizontal="left"/>
    </xf>
    <xf numFmtId="6" fontId="53" fillId="6" borderId="21" xfId="4" applyNumberFormat="1" applyFont="1" applyFill="1" applyBorder="1" applyAlignment="1">
      <alignment horizontal="right"/>
    </xf>
    <xf numFmtId="0" fontId="6" fillId="0" borderId="0" xfId="4" applyNumberFormat="1" applyFont="1" applyBorder="1" applyAlignment="1">
      <alignment horizontal="left"/>
    </xf>
    <xf numFmtId="0" fontId="0" fillId="0" borderId="12" xfId="0" applyBorder="1" applyAlignment="1">
      <alignment horizontal="right"/>
    </xf>
    <xf numFmtId="9" fontId="23" fillId="0" borderId="0" xfId="0" applyNumberFormat="1" applyFont="1" applyBorder="1"/>
    <xf numFmtId="0" fontId="23" fillId="0" borderId="39" xfId="0" applyFont="1" applyBorder="1" applyAlignment="1">
      <alignment horizontal="center"/>
    </xf>
    <xf numFmtId="0" fontId="23" fillId="0" borderId="24" xfId="0" applyFont="1" applyBorder="1"/>
    <xf numFmtId="3" fontId="0" fillId="0" borderId="21" xfId="0" applyNumberFormat="1" applyBorder="1" applyAlignment="1">
      <alignment horizontal="center"/>
    </xf>
    <xf numFmtId="228" fontId="0" fillId="0" borderId="21" xfId="0" applyNumberFormat="1" applyBorder="1" applyAlignment="1">
      <alignment horizontal="center"/>
    </xf>
    <xf numFmtId="0" fontId="54" fillId="0" borderId="12" xfId="0" applyFont="1" applyBorder="1" applyAlignment="1">
      <alignment horizontal="right"/>
    </xf>
    <xf numFmtId="228" fontId="54" fillId="0" borderId="0" xfId="0" applyNumberFormat="1" applyFont="1" applyBorder="1" applyAlignment="1">
      <alignment horizontal="center"/>
    </xf>
    <xf numFmtId="0" fontId="55" fillId="0" borderId="12" xfId="0" applyFont="1" applyBorder="1"/>
    <xf numFmtId="8" fontId="0" fillId="0" borderId="0" xfId="0" applyNumberFormat="1" applyBorder="1"/>
    <xf numFmtId="0" fontId="51" fillId="0" borderId="2" xfId="0" applyFont="1" applyBorder="1" applyAlignment="1">
      <alignment horizontal="center"/>
    </xf>
    <xf numFmtId="0" fontId="51" fillId="0" borderId="0" xfId="0" applyFont="1" applyBorder="1"/>
    <xf numFmtId="0" fontId="14" fillId="0" borderId="9" xfId="0" applyFont="1" applyBorder="1"/>
    <xf numFmtId="228" fontId="14" fillId="0" borderId="6" xfId="0" applyNumberFormat="1" applyFont="1" applyBorder="1" applyAlignment="1">
      <alignment horizontal="center"/>
    </xf>
    <xf numFmtId="0" fontId="1" fillId="0" borderId="0" xfId="0" applyFont="1" applyAlignment="1">
      <alignment shrinkToFit="1"/>
    </xf>
    <xf numFmtId="0" fontId="0" fillId="0" borderId="0" xfId="0" applyAlignment="1"/>
    <xf numFmtId="0" fontId="23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3" fontId="15" fillId="0" borderId="0" xfId="0" applyNumberFormat="1" applyFont="1" applyAlignment="1" applyProtection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0" borderId="0" xfId="0" applyFont="1" applyBorder="1" applyAlignment="1" applyProtection="1">
      <alignment wrapText="1"/>
      <protection locked="0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0" fontId="51" fillId="0" borderId="0" xfId="0" applyFont="1" applyBorder="1" applyAlignment="1">
      <alignment horizontal="right"/>
    </xf>
    <xf numFmtId="3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6" xfId="0" applyFont="1" applyBorder="1" applyAlignment="1">
      <alignment horizontal="right"/>
    </xf>
    <xf numFmtId="0" fontId="51" fillId="0" borderId="8" xfId="0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7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114300</xdr:rowOff>
        </xdr:from>
        <xdr:to>
          <xdr:col>5</xdr:col>
          <xdr:colOff>419100</xdr:colOff>
          <xdr:row>21</xdr:row>
          <xdr:rowOff>57150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447BA22-0402-B377-D0F3-B942D0D1B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9525</xdr:rowOff>
    </xdr:from>
    <xdr:to>
      <xdr:col>7</xdr:col>
      <xdr:colOff>76200</xdr:colOff>
      <xdr:row>26</xdr:row>
      <xdr:rowOff>95250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BDE2DC7D-F601-394C-176F-736B38969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810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438150</xdr:colOff>
      <xdr:row>13</xdr:row>
      <xdr:rowOff>57150</xdr:rowOff>
    </xdr:from>
    <xdr:to>
      <xdr:col>5</xdr:col>
      <xdr:colOff>476250</xdr:colOff>
      <xdr:row>14</xdr:row>
      <xdr:rowOff>38100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D8392E84-BB48-5A7F-5CF0-79FFDD64E9D2}"/>
            </a:ext>
          </a:extLst>
        </xdr:cNvPr>
        <xdr:cNvSpPr txBox="1">
          <a:spLocks noChangeArrowheads="1"/>
        </xdr:cNvSpPr>
      </xdr:nvSpPr>
      <xdr:spPr bwMode="auto">
        <a:xfrm>
          <a:off x="2876550" y="2238375"/>
          <a:ext cx="6477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409575</xdr:colOff>
      <xdr:row>14</xdr:row>
      <xdr:rowOff>95250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B79C60A3-20D2-1B99-5477-F4307D03964A}"/>
            </a:ext>
          </a:extLst>
        </xdr:cNvPr>
        <xdr:cNvSpPr>
          <a:spLocks noChangeShapeType="1"/>
        </xdr:cNvSpPr>
      </xdr:nvSpPr>
      <xdr:spPr bwMode="auto">
        <a:xfrm flipH="1">
          <a:off x="2552700" y="2343150"/>
          <a:ext cx="2952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antee%20Cooper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2.75"/>
  <cols>
    <col min="6" max="6" width="13" customWidth="1"/>
  </cols>
  <sheetData>
    <row r="1" spans="1:22" ht="15.75">
      <c r="A1" s="103" t="str">
        <f>Scope!A1</f>
        <v>Santee Cooper 5 x LM6000 PC Power Project (236 MW), Rev 1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>
      <c r="A2" s="33" t="s">
        <v>635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>
      <c r="A3" s="33" t="s">
        <v>636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636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637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'Assumed Scope Split'!$A$2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70" t="str">
        <f>Mob_Backup!$E$4</f>
        <v>O&amp;M Pre-Mobilization / Mobilization Estimate Backup/Detail</v>
      </c>
      <c r="C22" s="671"/>
      <c r="D22" s="671"/>
      <c r="E22" s="671"/>
      <c r="F22" s="671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664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666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2.75"/>
  <cols>
    <col min="8" max="9" width="11" customWidth="1"/>
    <col min="10" max="10" width="7.28515625" customWidth="1"/>
    <col min="11" max="11" width="10.28515625" customWidth="1"/>
  </cols>
  <sheetData>
    <row r="1" spans="1:12" s="93" customFormat="1" ht="15.75">
      <c r="A1" s="182" t="str">
        <f>Scope!A1</f>
        <v>Santee Cooper 5 x LM6000 PC Power Project (236 MW), Rev 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75">
      <c r="A2" s="136" t="s">
        <v>658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5" thickBot="1">
      <c r="I5" s="441" t="s">
        <v>827</v>
      </c>
    </row>
    <row r="6" spans="1:12">
      <c r="I6" s="442"/>
    </row>
    <row r="7" spans="1:12">
      <c r="A7" s="91" t="s">
        <v>927</v>
      </c>
    </row>
    <row r="8" spans="1:12">
      <c r="B8" t="s">
        <v>928</v>
      </c>
      <c r="I8" s="443">
        <f>1/5</f>
        <v>0.2</v>
      </c>
      <c r="K8" t="s">
        <v>929</v>
      </c>
      <c r="L8" t="s">
        <v>930</v>
      </c>
    </row>
    <row r="9" spans="1:12">
      <c r="B9" t="s">
        <v>931</v>
      </c>
      <c r="I9" s="443">
        <f>1/5</f>
        <v>0.2</v>
      </c>
      <c r="K9" t="s">
        <v>929</v>
      </c>
      <c r="L9" t="s">
        <v>930</v>
      </c>
    </row>
    <row r="10" spans="1:12">
      <c r="B10" t="s">
        <v>932</v>
      </c>
      <c r="I10" s="443">
        <f>20/5</f>
        <v>4</v>
      </c>
      <c r="K10" t="s">
        <v>929</v>
      </c>
      <c r="L10" t="s">
        <v>930</v>
      </c>
    </row>
    <row r="11" spans="1:12">
      <c r="I11" s="443"/>
    </row>
    <row r="12" spans="1:12">
      <c r="I12" s="443"/>
    </row>
    <row r="13" spans="1:12">
      <c r="A13" s="91" t="s">
        <v>22</v>
      </c>
      <c r="I13" s="443"/>
    </row>
    <row r="14" spans="1:12">
      <c r="A14" s="91"/>
      <c r="B14" t="s">
        <v>933</v>
      </c>
      <c r="I14" s="443">
        <f>1/5</f>
        <v>0.2</v>
      </c>
      <c r="K14" t="s">
        <v>929</v>
      </c>
      <c r="L14" t="s">
        <v>930</v>
      </c>
    </row>
    <row r="15" spans="1:12">
      <c r="A15" s="91"/>
      <c r="B15" t="s">
        <v>934</v>
      </c>
      <c r="I15" s="443">
        <f>1/5</f>
        <v>0.2</v>
      </c>
      <c r="K15" t="s">
        <v>929</v>
      </c>
      <c r="L15" t="s">
        <v>930</v>
      </c>
    </row>
    <row r="16" spans="1:12" hidden="1">
      <c r="A16" s="91"/>
      <c r="B16" t="s">
        <v>935</v>
      </c>
      <c r="I16" s="443">
        <v>0</v>
      </c>
      <c r="K16" t="s">
        <v>929</v>
      </c>
      <c r="L16" t="s">
        <v>1423</v>
      </c>
    </row>
    <row r="17" spans="1:12" hidden="1">
      <c r="A17" s="91"/>
      <c r="B17" t="s">
        <v>936</v>
      </c>
      <c r="I17" s="443">
        <v>0</v>
      </c>
      <c r="K17" t="s">
        <v>929</v>
      </c>
      <c r="L17" t="s">
        <v>1423</v>
      </c>
    </row>
    <row r="18" spans="1:12">
      <c r="A18" s="91"/>
      <c r="I18" s="443"/>
    </row>
    <row r="19" spans="1:12">
      <c r="A19" s="91" t="s">
        <v>937</v>
      </c>
      <c r="I19" s="443"/>
    </row>
    <row r="20" spans="1:12">
      <c r="A20" s="91"/>
      <c r="B20" t="s">
        <v>938</v>
      </c>
      <c r="I20" s="443">
        <f>5/5</f>
        <v>1</v>
      </c>
      <c r="K20" t="s">
        <v>929</v>
      </c>
      <c r="L20" t="s">
        <v>930</v>
      </c>
    </row>
    <row r="21" spans="1:12" hidden="1">
      <c r="B21" t="s">
        <v>973</v>
      </c>
      <c r="I21" s="443">
        <v>0</v>
      </c>
      <c r="K21" t="s">
        <v>929</v>
      </c>
      <c r="L21" t="s">
        <v>1423</v>
      </c>
    </row>
    <row r="22" spans="1:12" hidden="1">
      <c r="B22" t="s">
        <v>974</v>
      </c>
      <c r="I22" s="443">
        <v>0</v>
      </c>
      <c r="K22" t="s">
        <v>929</v>
      </c>
      <c r="L22" t="s">
        <v>1423</v>
      </c>
    </row>
    <row r="23" spans="1:12">
      <c r="I23" s="443"/>
    </row>
    <row r="24" spans="1:12">
      <c r="I24" s="444"/>
    </row>
    <row r="25" spans="1:12">
      <c r="A25" s="91" t="s">
        <v>975</v>
      </c>
      <c r="I25" s="444"/>
    </row>
    <row r="26" spans="1:12" hidden="1">
      <c r="B26" t="s">
        <v>976</v>
      </c>
      <c r="K26" t="s">
        <v>929</v>
      </c>
      <c r="L26" t="s">
        <v>1423</v>
      </c>
    </row>
    <row r="27" spans="1:12" hidden="1">
      <c r="B27" t="s">
        <v>977</v>
      </c>
      <c r="I27" s="443" t="s">
        <v>1056</v>
      </c>
      <c r="K27" t="s">
        <v>929</v>
      </c>
      <c r="L27" t="s">
        <v>1423</v>
      </c>
    </row>
    <row r="28" spans="1:12">
      <c r="B28" t="s">
        <v>978</v>
      </c>
      <c r="I28" s="445" t="s">
        <v>1056</v>
      </c>
      <c r="K28" t="s">
        <v>929</v>
      </c>
      <c r="L28" t="s">
        <v>930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979</v>
      </c>
      <c r="I32" s="443"/>
    </row>
    <row r="33" spans="1:12">
      <c r="B33" t="s">
        <v>980</v>
      </c>
      <c r="I33" s="443"/>
      <c r="K33" t="s">
        <v>929</v>
      </c>
      <c r="L33" t="s">
        <v>930</v>
      </c>
    </row>
    <row r="34" spans="1:12" hidden="1">
      <c r="B34" t="s">
        <v>981</v>
      </c>
      <c r="I34" s="443" t="s">
        <v>1056</v>
      </c>
      <c r="K34" t="s">
        <v>929</v>
      </c>
      <c r="L34" t="s">
        <v>1423</v>
      </c>
    </row>
    <row r="35" spans="1:12">
      <c r="B35" t="s">
        <v>1014</v>
      </c>
      <c r="I35" s="444" t="s">
        <v>1056</v>
      </c>
      <c r="K35" t="s">
        <v>929</v>
      </c>
      <c r="L35" t="s">
        <v>930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982</v>
      </c>
      <c r="I38" s="443"/>
    </row>
    <row r="39" spans="1:12" hidden="1">
      <c r="B39" t="s">
        <v>983</v>
      </c>
      <c r="I39" s="443">
        <v>0</v>
      </c>
      <c r="K39" t="s">
        <v>929</v>
      </c>
      <c r="L39" t="s">
        <v>1423</v>
      </c>
    </row>
    <row r="40" spans="1:12" hidden="1">
      <c r="B40" t="s">
        <v>984</v>
      </c>
      <c r="I40" s="445">
        <v>0</v>
      </c>
      <c r="K40" t="s">
        <v>929</v>
      </c>
      <c r="L40" t="s">
        <v>1423</v>
      </c>
    </row>
    <row r="41" spans="1:12">
      <c r="B41" t="s">
        <v>985</v>
      </c>
      <c r="I41" s="445">
        <f>5/5</f>
        <v>1</v>
      </c>
      <c r="K41" t="s">
        <v>929</v>
      </c>
      <c r="L41" t="s">
        <v>930</v>
      </c>
    </row>
    <row r="42" spans="1:12">
      <c r="I42" s="443"/>
    </row>
    <row r="43" spans="1:12">
      <c r="I43" s="443"/>
    </row>
    <row r="44" spans="1:12">
      <c r="A44" s="91" t="s">
        <v>986</v>
      </c>
      <c r="I44" s="443"/>
    </row>
    <row r="45" spans="1:12">
      <c r="B45" t="s">
        <v>987</v>
      </c>
      <c r="I45" s="443">
        <f>1/5</f>
        <v>0.2</v>
      </c>
      <c r="K45" t="s">
        <v>929</v>
      </c>
      <c r="L45" t="s">
        <v>930</v>
      </c>
    </row>
    <row r="46" spans="1:12" hidden="1">
      <c r="B46" t="s">
        <v>988</v>
      </c>
      <c r="I46" s="443">
        <v>0</v>
      </c>
      <c r="K46" t="s">
        <v>929</v>
      </c>
      <c r="L46" t="s">
        <v>1423</v>
      </c>
    </row>
    <row r="47" spans="1:12">
      <c r="B47" t="s">
        <v>989</v>
      </c>
      <c r="I47" s="443">
        <f>1/5</f>
        <v>0.2</v>
      </c>
      <c r="K47" t="s">
        <v>929</v>
      </c>
      <c r="L47" t="s">
        <v>930</v>
      </c>
    </row>
    <row r="48" spans="1:12">
      <c r="B48" t="s">
        <v>990</v>
      </c>
      <c r="I48" s="445">
        <f>1/5</f>
        <v>0.2</v>
      </c>
      <c r="K48" t="s">
        <v>929</v>
      </c>
      <c r="L48" t="s">
        <v>930</v>
      </c>
    </row>
    <row r="49" spans="1:12">
      <c r="B49" t="s">
        <v>991</v>
      </c>
      <c r="I49">
        <f>1/5</f>
        <v>0.2</v>
      </c>
      <c r="K49" t="s">
        <v>929</v>
      </c>
      <c r="L49" t="s">
        <v>930</v>
      </c>
    </row>
    <row r="52" spans="1:12" ht="13.5" thickBot="1">
      <c r="I52" s="446"/>
      <c r="J52" s="447"/>
      <c r="K52" s="206"/>
    </row>
    <row r="53" spans="1:12">
      <c r="A53" s="91" t="s">
        <v>992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993</v>
      </c>
      <c r="I56" s="448">
        <v>12800</v>
      </c>
      <c r="J56" s="443"/>
      <c r="K56" s="206"/>
    </row>
    <row r="57" spans="1:12">
      <c r="A57" t="s">
        <v>994</v>
      </c>
      <c r="I57" s="448">
        <v>48000</v>
      </c>
      <c r="J57" s="443"/>
      <c r="K57" s="449"/>
    </row>
    <row r="58" spans="1:12">
      <c r="A58" t="s">
        <v>995</v>
      </c>
      <c r="I58" s="448">
        <v>148000</v>
      </c>
      <c r="J58" s="443"/>
      <c r="K58" s="449"/>
    </row>
    <row r="59" spans="1:12">
      <c r="A59" t="s">
        <v>996</v>
      </c>
      <c r="I59" s="448">
        <v>26180</v>
      </c>
      <c r="J59" s="443"/>
      <c r="K59" s="449"/>
    </row>
    <row r="60" spans="1:12">
      <c r="A60" t="s">
        <v>997</v>
      </c>
      <c r="I60" s="448">
        <v>96800</v>
      </c>
      <c r="J60" s="443"/>
      <c r="K60" s="206"/>
    </row>
    <row r="61" spans="1:12">
      <c r="A61" t="s">
        <v>998</v>
      </c>
      <c r="I61" s="450">
        <v>60000</v>
      </c>
      <c r="J61" s="443"/>
      <c r="K61" s="206"/>
    </row>
    <row r="62" spans="1:12">
      <c r="A62" t="s">
        <v>999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1000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1001</v>
      </c>
      <c r="B66" s="91"/>
      <c r="C66" s="91"/>
      <c r="D66" s="91"/>
      <c r="H66" s="137" t="s">
        <v>1002</v>
      </c>
      <c r="I66" s="137" t="s">
        <v>1003</v>
      </c>
      <c r="J66" s="137" t="s">
        <v>1004</v>
      </c>
    </row>
    <row r="67" spans="1:10">
      <c r="G67" s="442" t="s">
        <v>1005</v>
      </c>
      <c r="H67" s="442" t="s">
        <v>727</v>
      </c>
      <c r="I67" s="442" t="s">
        <v>727</v>
      </c>
      <c r="J67" s="442" t="s">
        <v>821</v>
      </c>
    </row>
    <row r="68" spans="1:10">
      <c r="A68" t="s">
        <v>1006</v>
      </c>
      <c r="B68" t="s">
        <v>1007</v>
      </c>
      <c r="G68">
        <v>1</v>
      </c>
      <c r="H68" t="s">
        <v>1056</v>
      </c>
      <c r="I68" s="443" t="s">
        <v>1056</v>
      </c>
      <c r="J68">
        <v>7</v>
      </c>
    </row>
    <row r="69" spans="1:10" hidden="1">
      <c r="A69" t="s">
        <v>1008</v>
      </c>
      <c r="B69" t="s">
        <v>1009</v>
      </c>
      <c r="G69">
        <v>4</v>
      </c>
      <c r="H69" s="443">
        <f>SUM(I53)</f>
        <v>8.3999999999999986</v>
      </c>
      <c r="I69" s="443" t="s">
        <v>1056</v>
      </c>
      <c r="J69">
        <v>6</v>
      </c>
    </row>
    <row r="70" spans="1:10" hidden="1">
      <c r="A70" t="s">
        <v>1010</v>
      </c>
      <c r="B70" t="s">
        <v>1011</v>
      </c>
      <c r="G70">
        <v>0</v>
      </c>
      <c r="H70" t="s">
        <v>1056</v>
      </c>
      <c r="I70" s="443" t="s">
        <v>1056</v>
      </c>
      <c r="J70" t="s">
        <v>1056</v>
      </c>
    </row>
    <row r="71" spans="1:10">
      <c r="A71" t="s">
        <v>1008</v>
      </c>
      <c r="B71" t="s">
        <v>376</v>
      </c>
      <c r="G71">
        <v>5</v>
      </c>
      <c r="H71" s="443">
        <f>SUM(I53)</f>
        <v>8.3999999999999986</v>
      </c>
      <c r="I71" s="443" t="s">
        <v>1056</v>
      </c>
      <c r="J71">
        <v>4</v>
      </c>
    </row>
    <row r="72" spans="1:10" hidden="1">
      <c r="A72" t="s">
        <v>1012</v>
      </c>
      <c r="B72" t="s">
        <v>1013</v>
      </c>
      <c r="G72">
        <v>0</v>
      </c>
      <c r="H72" t="s">
        <v>1056</v>
      </c>
      <c r="I72" s="443" t="s">
        <v>1056</v>
      </c>
      <c r="J72">
        <v>4</v>
      </c>
    </row>
    <row r="73" spans="1:10">
      <c r="B73" t="s">
        <v>1056</v>
      </c>
    </row>
    <row r="76" spans="1:10">
      <c r="A76" t="s">
        <v>829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3"/>
  <sheetViews>
    <sheetView zoomScale="75" workbookViewId="0">
      <selection activeCell="A4" sqref="A4:M4"/>
    </sheetView>
  </sheetViews>
  <sheetFormatPr defaultRowHeight="12.75"/>
  <cols>
    <col min="1" max="1" width="22.140625" customWidth="1"/>
    <col min="2" max="2" width="11.140625" customWidth="1"/>
    <col min="3" max="3" width="12.28515625" customWidth="1"/>
    <col min="4" max="4" width="14" customWidth="1"/>
    <col min="5" max="6" width="11.140625" customWidth="1"/>
    <col min="7" max="7" width="13.7109375" customWidth="1"/>
    <col min="8" max="8" width="15.28515625" customWidth="1"/>
    <col min="9" max="9" width="11.140625" customWidth="1"/>
    <col min="10" max="10" width="11.7109375" customWidth="1"/>
    <col min="11" max="11" width="10.140625" customWidth="1"/>
    <col min="12" max="12" width="11.140625" customWidth="1"/>
    <col min="13" max="13" width="13.7109375" customWidth="1"/>
    <col min="14" max="23" width="11.140625" customWidth="1"/>
    <col min="24" max="24" width="10.140625" customWidth="1"/>
  </cols>
  <sheetData>
    <row r="1" spans="1:23" ht="18">
      <c r="A1" s="687" t="str">
        <f>Scope!A1</f>
        <v>Santee Cooper 5 x LM6000 PC Power Project (236 MW), Rev 1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</row>
    <row r="2" spans="1:23" ht="18">
      <c r="A2" s="687" t="s">
        <v>403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  <c r="L2" s="687"/>
      <c r="M2" s="687"/>
      <c r="N2" s="687"/>
      <c r="O2" s="687"/>
      <c r="P2" s="687"/>
      <c r="Q2" s="687"/>
      <c r="R2" s="687"/>
      <c r="S2" s="687"/>
      <c r="T2" s="687"/>
      <c r="U2" s="687"/>
      <c r="V2" s="687"/>
      <c r="W2" s="687"/>
    </row>
    <row r="3" spans="1:23" ht="20.25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</row>
    <row r="4" spans="1:23" ht="18.75" thickBot="1">
      <c r="A4" s="688"/>
      <c r="B4" s="688"/>
      <c r="C4" s="688"/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28"/>
      <c r="O4" s="628"/>
      <c r="P4" s="628"/>
      <c r="Q4" s="628"/>
      <c r="R4" s="628"/>
      <c r="S4" s="628"/>
      <c r="T4" s="628"/>
      <c r="U4" s="628"/>
      <c r="V4" s="628"/>
      <c r="W4" s="628"/>
    </row>
    <row r="5" spans="1:23" ht="18.75" thickBot="1">
      <c r="A5" s="629" t="s">
        <v>404</v>
      </c>
      <c r="B5" s="630"/>
      <c r="C5" s="630"/>
      <c r="D5" s="630"/>
      <c r="E5" s="630"/>
      <c r="F5" s="689" t="s">
        <v>405</v>
      </c>
      <c r="G5" s="689"/>
      <c r="H5" s="620">
        <v>18</v>
      </c>
      <c r="I5" s="621" t="s">
        <v>406</v>
      </c>
      <c r="J5" s="630"/>
      <c r="K5" s="631"/>
    </row>
    <row r="6" spans="1:23" ht="18">
      <c r="A6" s="632" t="s">
        <v>448</v>
      </c>
      <c r="B6" s="167"/>
      <c r="C6" s="167"/>
      <c r="D6" s="167"/>
      <c r="E6" s="167"/>
      <c r="F6" s="167"/>
      <c r="G6" s="167"/>
      <c r="H6" s="633">
        <f>V30</f>
        <v>7140000</v>
      </c>
      <c r="I6" s="634" t="s">
        <v>408</v>
      </c>
      <c r="J6" s="167"/>
      <c r="K6" s="635"/>
      <c r="L6" s="636"/>
    </row>
    <row r="7" spans="1:23" ht="18.75" thickBot="1">
      <c r="A7" s="637"/>
      <c r="B7" s="167"/>
      <c r="C7" s="167"/>
      <c r="D7" s="167"/>
      <c r="E7" s="167"/>
      <c r="F7" s="167"/>
      <c r="G7" s="167"/>
      <c r="H7" s="633">
        <f>H6/$D$8</f>
        <v>1428000</v>
      </c>
      <c r="I7" s="634" t="s">
        <v>409</v>
      </c>
      <c r="J7" s="167"/>
      <c r="K7" s="635"/>
    </row>
    <row r="8" spans="1:23" ht="18.75" thickBot="1">
      <c r="A8" s="632" t="s">
        <v>410</v>
      </c>
      <c r="B8" s="638"/>
      <c r="C8" s="638"/>
      <c r="D8" s="620">
        <v>5</v>
      </c>
      <c r="E8" s="167"/>
      <c r="F8" s="167"/>
      <c r="G8" s="167"/>
      <c r="H8" s="639">
        <f>H7/H5</f>
        <v>79333.333333333328</v>
      </c>
      <c r="I8" s="634" t="s">
        <v>411</v>
      </c>
      <c r="J8" s="167"/>
      <c r="K8" s="635"/>
    </row>
    <row r="9" spans="1:23" ht="18.75" thickBot="1">
      <c r="A9" s="637"/>
      <c r="B9" s="167"/>
      <c r="C9" s="167"/>
      <c r="D9" s="167"/>
      <c r="E9" s="167"/>
      <c r="F9" s="167"/>
      <c r="G9" s="167"/>
      <c r="H9" s="640">
        <f>H8/C20</f>
        <v>56.666666666666664</v>
      </c>
      <c r="I9" s="634" t="s">
        <v>412</v>
      </c>
      <c r="J9" s="167"/>
      <c r="K9" s="635"/>
    </row>
    <row r="10" spans="1:23" ht="13.5" thickBot="1">
      <c r="A10" s="641"/>
      <c r="B10" s="456"/>
      <c r="C10" s="456"/>
      <c r="D10" s="456"/>
      <c r="E10" s="456"/>
      <c r="F10" s="456"/>
      <c r="G10" s="456"/>
      <c r="H10" s="456"/>
      <c r="I10" s="456"/>
      <c r="J10" s="456"/>
      <c r="K10" s="642"/>
    </row>
    <row r="11" spans="1:23" ht="15.75">
      <c r="A11" s="643"/>
      <c r="B11" s="644"/>
      <c r="C11" s="644"/>
      <c r="D11" s="645" t="s">
        <v>413</v>
      </c>
      <c r="E11" s="644"/>
      <c r="F11" s="644"/>
      <c r="G11" s="644"/>
      <c r="H11" s="644"/>
      <c r="I11" s="644"/>
      <c r="J11" s="644"/>
      <c r="K11" s="644"/>
      <c r="L11" s="630"/>
      <c r="M11" s="646"/>
      <c r="N11" s="646"/>
      <c r="O11" s="646"/>
      <c r="P11" s="646"/>
      <c r="Q11" s="646"/>
      <c r="R11" s="646"/>
      <c r="S11" s="646"/>
      <c r="T11" s="646"/>
      <c r="U11" s="646"/>
      <c r="V11" s="630"/>
      <c r="W11" s="631"/>
    </row>
    <row r="12" spans="1:23">
      <c r="A12" s="647" t="s">
        <v>414</v>
      </c>
      <c r="B12" s="648"/>
      <c r="C12" s="649"/>
      <c r="D12" s="650">
        <v>0</v>
      </c>
      <c r="E12" s="651" t="s">
        <v>415</v>
      </c>
      <c r="F12" s="644"/>
      <c r="G12" s="644"/>
      <c r="H12" s="652" t="s">
        <v>416</v>
      </c>
      <c r="I12" s="652"/>
      <c r="J12" s="644"/>
      <c r="K12" s="644"/>
      <c r="L12" s="167"/>
      <c r="M12" s="644"/>
      <c r="N12" s="644"/>
      <c r="O12" s="644"/>
      <c r="P12" s="644"/>
      <c r="Q12" s="644"/>
      <c r="R12" s="644"/>
      <c r="S12" s="644"/>
      <c r="T12" s="644"/>
      <c r="U12" s="644"/>
      <c r="V12" s="167"/>
      <c r="W12" s="635"/>
    </row>
    <row r="13" spans="1:23">
      <c r="A13" s="647" t="s">
        <v>417</v>
      </c>
      <c r="B13" s="648"/>
      <c r="C13" s="649"/>
      <c r="D13" s="650">
        <f>3.5*23900</f>
        <v>83650</v>
      </c>
      <c r="E13" s="653" t="s">
        <v>418</v>
      </c>
      <c r="F13" s="644"/>
      <c r="G13" s="644"/>
      <c r="H13" s="652" t="s">
        <v>419</v>
      </c>
      <c r="I13" s="167"/>
      <c r="J13" s="644"/>
      <c r="K13" s="644"/>
      <c r="L13" s="167"/>
      <c r="M13" s="644"/>
      <c r="N13" s="644"/>
      <c r="O13" s="644"/>
      <c r="P13" s="644"/>
      <c r="Q13" s="644"/>
      <c r="R13" s="644"/>
      <c r="S13" s="644"/>
      <c r="T13" s="644"/>
      <c r="U13" s="644"/>
      <c r="V13" s="167"/>
      <c r="W13" s="635"/>
    </row>
    <row r="14" spans="1:23">
      <c r="A14" s="647" t="s">
        <v>420</v>
      </c>
      <c r="B14" s="648"/>
      <c r="C14" s="649"/>
      <c r="D14" s="650">
        <v>0</v>
      </c>
      <c r="E14" s="653" t="s">
        <v>421</v>
      </c>
      <c r="F14" s="644"/>
      <c r="G14" s="644"/>
      <c r="H14" s="652" t="s">
        <v>422</v>
      </c>
      <c r="I14" s="652"/>
      <c r="J14" s="644"/>
      <c r="K14" s="644"/>
      <c r="L14" s="167"/>
      <c r="M14" s="644"/>
      <c r="N14" s="644"/>
      <c r="O14" s="644"/>
      <c r="P14" s="644"/>
      <c r="Q14" s="644"/>
      <c r="R14" s="644"/>
      <c r="S14" s="644"/>
      <c r="T14" s="644"/>
      <c r="U14" s="644"/>
      <c r="V14" s="167"/>
      <c r="W14" s="635"/>
    </row>
    <row r="15" spans="1:23">
      <c r="A15" s="647" t="s">
        <v>423</v>
      </c>
      <c r="B15" s="648"/>
      <c r="C15" s="649"/>
      <c r="D15" s="650">
        <v>1403000</v>
      </c>
      <c r="E15" s="653" t="s">
        <v>424</v>
      </c>
      <c r="F15" s="652" t="s">
        <v>425</v>
      </c>
      <c r="G15" s="644"/>
      <c r="H15" s="652" t="s">
        <v>426</v>
      </c>
      <c r="I15" s="167"/>
      <c r="J15" s="644"/>
      <c r="K15" s="644"/>
      <c r="L15" s="167"/>
      <c r="M15" s="644"/>
      <c r="N15" s="644"/>
      <c r="O15" s="644"/>
      <c r="P15" s="644"/>
      <c r="Q15" s="644"/>
      <c r="R15" s="644"/>
      <c r="S15" s="644"/>
      <c r="T15" s="644"/>
      <c r="U15" s="644"/>
      <c r="V15" s="167"/>
      <c r="W15" s="635"/>
    </row>
    <row r="16" spans="1:23">
      <c r="A16" s="647" t="s">
        <v>427</v>
      </c>
      <c r="B16" s="648"/>
      <c r="C16" s="649"/>
      <c r="D16" s="650">
        <v>3000000</v>
      </c>
      <c r="E16" s="653" t="s">
        <v>424</v>
      </c>
      <c r="F16" s="644"/>
      <c r="G16" s="644"/>
      <c r="H16" s="652" t="s">
        <v>428</v>
      </c>
      <c r="I16" s="167"/>
      <c r="J16" s="644"/>
      <c r="K16" s="644"/>
      <c r="L16" s="167"/>
      <c r="M16" s="644"/>
      <c r="N16" s="644"/>
      <c r="O16" s="644"/>
      <c r="P16" s="644"/>
      <c r="Q16" s="644"/>
      <c r="R16" s="644"/>
      <c r="S16" s="644"/>
      <c r="T16" s="644"/>
      <c r="U16" s="644"/>
      <c r="V16" s="167"/>
      <c r="W16" s="635"/>
    </row>
    <row r="17" spans="1:23">
      <c r="A17" s="647" t="s">
        <v>429</v>
      </c>
      <c r="B17" s="648"/>
      <c r="C17" s="649"/>
      <c r="D17" s="654">
        <v>25000</v>
      </c>
      <c r="E17" s="655"/>
      <c r="F17" s="644"/>
      <c r="G17" s="644"/>
      <c r="H17" s="652" t="s">
        <v>430</v>
      </c>
      <c r="I17" s="644"/>
      <c r="J17" s="644"/>
      <c r="K17" s="644"/>
      <c r="L17" s="167"/>
      <c r="M17" s="644"/>
      <c r="N17" s="644"/>
      <c r="O17" s="644"/>
      <c r="P17" s="644"/>
      <c r="Q17" s="644"/>
      <c r="R17" s="644"/>
      <c r="S17" s="644"/>
      <c r="T17" s="644"/>
      <c r="U17" s="644"/>
      <c r="V17" s="167"/>
      <c r="W17" s="635"/>
    </row>
    <row r="18" spans="1:23">
      <c r="A18" s="647" t="s">
        <v>431</v>
      </c>
      <c r="B18" s="648"/>
      <c r="C18" s="649"/>
      <c r="D18" s="654">
        <v>25000</v>
      </c>
      <c r="E18" s="655"/>
      <c r="F18" s="644"/>
      <c r="G18" s="644"/>
      <c r="H18" s="652" t="s">
        <v>430</v>
      </c>
      <c r="I18" s="644"/>
      <c r="J18" s="644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635"/>
    </row>
    <row r="19" spans="1:23">
      <c r="A19" s="637"/>
      <c r="B19" s="644"/>
      <c r="C19" s="644"/>
      <c r="D19" s="644"/>
      <c r="E19" s="644"/>
      <c r="F19" s="644"/>
      <c r="G19" s="644"/>
      <c r="H19" s="644"/>
      <c r="I19" s="644"/>
      <c r="J19" s="644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635"/>
    </row>
    <row r="20" spans="1:23">
      <c r="A20" s="656" t="s">
        <v>432</v>
      </c>
      <c r="B20" s="657"/>
      <c r="C20" s="658">
        <v>1400</v>
      </c>
      <c r="D20" s="659" t="s">
        <v>433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635"/>
    </row>
    <row r="21" spans="1:23">
      <c r="A21" s="637" t="s">
        <v>434</v>
      </c>
      <c r="B21" s="234">
        <v>0</v>
      </c>
      <c r="C21" s="234">
        <v>1</v>
      </c>
      <c r="D21" s="234">
        <v>2</v>
      </c>
      <c r="E21" s="234">
        <v>3</v>
      </c>
      <c r="F21" s="234">
        <v>4</v>
      </c>
      <c r="G21" s="234">
        <v>5</v>
      </c>
      <c r="H21" s="234">
        <v>6</v>
      </c>
      <c r="I21" s="234">
        <v>7</v>
      </c>
      <c r="J21" s="234">
        <v>8</v>
      </c>
      <c r="K21" s="234">
        <v>9</v>
      </c>
      <c r="L21" s="234">
        <v>10</v>
      </c>
      <c r="M21" s="234">
        <v>11</v>
      </c>
      <c r="N21" s="234">
        <v>12</v>
      </c>
      <c r="O21" s="234">
        <v>13</v>
      </c>
      <c r="P21" s="234">
        <v>14</v>
      </c>
      <c r="Q21" s="234">
        <v>15</v>
      </c>
      <c r="R21" s="234">
        <v>16</v>
      </c>
      <c r="S21" s="234">
        <v>17</v>
      </c>
      <c r="T21" s="234">
        <v>18</v>
      </c>
      <c r="U21" s="234">
        <v>19</v>
      </c>
      <c r="V21" s="234">
        <v>20</v>
      </c>
      <c r="W21" s="635"/>
    </row>
    <row r="22" spans="1:23">
      <c r="A22" s="637" t="s">
        <v>435</v>
      </c>
      <c r="B22" s="660"/>
      <c r="C22" s="660">
        <f>$C20</f>
        <v>1400</v>
      </c>
      <c r="D22" s="660">
        <f>C22+$C20</f>
        <v>2800</v>
      </c>
      <c r="E22" s="660">
        <f>D22+$C20</f>
        <v>4200</v>
      </c>
      <c r="F22" s="660">
        <f>E22+$C20</f>
        <v>5600</v>
      </c>
      <c r="G22" s="660">
        <f>F22+$C20</f>
        <v>7000</v>
      </c>
      <c r="H22" s="660">
        <f>G22+$C20</f>
        <v>8400</v>
      </c>
      <c r="I22" s="660">
        <f t="shared" ref="I22:U22" si="0">H22+$C20</f>
        <v>9800</v>
      </c>
      <c r="J22" s="660">
        <f t="shared" si="0"/>
        <v>11200</v>
      </c>
      <c r="K22" s="660">
        <f t="shared" si="0"/>
        <v>12600</v>
      </c>
      <c r="L22" s="660">
        <f t="shared" si="0"/>
        <v>14000</v>
      </c>
      <c r="M22" s="660">
        <f t="shared" si="0"/>
        <v>15400</v>
      </c>
      <c r="N22" s="660">
        <f t="shared" si="0"/>
        <v>16800</v>
      </c>
      <c r="O22" s="660">
        <f t="shared" si="0"/>
        <v>18200</v>
      </c>
      <c r="P22" s="660">
        <f t="shared" si="0"/>
        <v>19600</v>
      </c>
      <c r="Q22" s="660">
        <f t="shared" si="0"/>
        <v>21000</v>
      </c>
      <c r="R22" s="660">
        <f t="shared" si="0"/>
        <v>22400</v>
      </c>
      <c r="S22" s="660">
        <f t="shared" si="0"/>
        <v>23800</v>
      </c>
      <c r="T22" s="660">
        <f t="shared" si="0"/>
        <v>25200</v>
      </c>
      <c r="U22" s="660">
        <f t="shared" si="0"/>
        <v>26600</v>
      </c>
      <c r="V22" s="660">
        <f>U22+$C20</f>
        <v>28000</v>
      </c>
      <c r="W22" s="635"/>
    </row>
    <row r="23" spans="1:23">
      <c r="A23" s="637" t="s">
        <v>436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 t="s">
        <v>437</v>
      </c>
      <c r="U23" s="234"/>
      <c r="V23" s="234"/>
      <c r="W23" s="635"/>
    </row>
    <row r="24" spans="1:23">
      <c r="A24" s="637" t="s">
        <v>438</v>
      </c>
      <c r="B24" s="661">
        <f t="shared" ref="B24:V24" si="1">IF(B23="H",$D$8*$D15,IF(B23="M",$D$8*$D16,0))</f>
        <v>0</v>
      </c>
      <c r="C24" s="661">
        <f t="shared" si="1"/>
        <v>0</v>
      </c>
      <c r="D24" s="661">
        <f t="shared" si="1"/>
        <v>0</v>
      </c>
      <c r="E24" s="661">
        <f t="shared" si="1"/>
        <v>0</v>
      </c>
      <c r="F24" s="661">
        <f t="shared" si="1"/>
        <v>0</v>
      </c>
      <c r="G24" s="661">
        <f t="shared" si="1"/>
        <v>0</v>
      </c>
      <c r="H24" s="661">
        <f t="shared" si="1"/>
        <v>0</v>
      </c>
      <c r="I24" s="661">
        <f t="shared" si="1"/>
        <v>0</v>
      </c>
      <c r="J24" s="661">
        <f t="shared" si="1"/>
        <v>0</v>
      </c>
      <c r="K24" s="661">
        <f t="shared" si="1"/>
        <v>0</v>
      </c>
      <c r="L24" s="661">
        <f t="shared" si="1"/>
        <v>0</v>
      </c>
      <c r="M24" s="661">
        <f t="shared" si="1"/>
        <v>0</v>
      </c>
      <c r="N24" s="661">
        <f t="shared" si="1"/>
        <v>0</v>
      </c>
      <c r="O24" s="661">
        <f t="shared" si="1"/>
        <v>0</v>
      </c>
      <c r="P24" s="661">
        <f t="shared" si="1"/>
        <v>0</v>
      </c>
      <c r="Q24" s="661">
        <f t="shared" si="1"/>
        <v>0</v>
      </c>
      <c r="R24" s="661">
        <f t="shared" si="1"/>
        <v>0</v>
      </c>
      <c r="S24" s="661">
        <f t="shared" si="1"/>
        <v>0</v>
      </c>
      <c r="T24" s="661">
        <f t="shared" si="1"/>
        <v>7015000</v>
      </c>
      <c r="U24" s="661">
        <f t="shared" si="1"/>
        <v>0</v>
      </c>
      <c r="V24" s="661">
        <f t="shared" si="1"/>
        <v>0</v>
      </c>
      <c r="W24" s="635"/>
    </row>
    <row r="25" spans="1:23">
      <c r="A25" s="637" t="s">
        <v>439</v>
      </c>
      <c r="B25" s="661"/>
      <c r="C25" s="661">
        <f t="shared" ref="C25:V25" si="2">$D$14*$D$8</f>
        <v>0</v>
      </c>
      <c r="D25" s="661">
        <f t="shared" si="2"/>
        <v>0</v>
      </c>
      <c r="E25" s="661">
        <f t="shared" si="2"/>
        <v>0</v>
      </c>
      <c r="F25" s="661">
        <f t="shared" si="2"/>
        <v>0</v>
      </c>
      <c r="G25" s="661">
        <f t="shared" si="2"/>
        <v>0</v>
      </c>
      <c r="H25" s="661">
        <f t="shared" si="2"/>
        <v>0</v>
      </c>
      <c r="I25" s="661">
        <f t="shared" si="2"/>
        <v>0</v>
      </c>
      <c r="J25" s="661">
        <f t="shared" si="2"/>
        <v>0</v>
      </c>
      <c r="K25" s="661">
        <f t="shared" si="2"/>
        <v>0</v>
      </c>
      <c r="L25" s="661">
        <f t="shared" si="2"/>
        <v>0</v>
      </c>
      <c r="M25" s="661">
        <f t="shared" si="2"/>
        <v>0</v>
      </c>
      <c r="N25" s="661">
        <f t="shared" si="2"/>
        <v>0</v>
      </c>
      <c r="O25" s="661">
        <f t="shared" si="2"/>
        <v>0</v>
      </c>
      <c r="P25" s="661">
        <f t="shared" si="2"/>
        <v>0</v>
      </c>
      <c r="Q25" s="661">
        <f t="shared" si="2"/>
        <v>0</v>
      </c>
      <c r="R25" s="661">
        <f t="shared" si="2"/>
        <v>0</v>
      </c>
      <c r="S25" s="661">
        <f t="shared" si="2"/>
        <v>0</v>
      </c>
      <c r="T25" s="661">
        <f t="shared" si="2"/>
        <v>0</v>
      </c>
      <c r="U25" s="661">
        <f t="shared" si="2"/>
        <v>0</v>
      </c>
      <c r="V25" s="661">
        <f t="shared" si="2"/>
        <v>0</v>
      </c>
      <c r="W25" s="635"/>
    </row>
    <row r="26" spans="1:23">
      <c r="A26" s="637" t="s">
        <v>440</v>
      </c>
      <c r="B26" s="661">
        <f>IF(B23="H",$D17*$D$8,IF(B23="M",$D18*$D$8,0))</f>
        <v>0</v>
      </c>
      <c r="C26" s="661">
        <f t="shared" ref="C26:V26" si="3">IF(C23="H",$D17*$D$8,IF(C23="M",$D18*$D$8,0))</f>
        <v>0</v>
      </c>
      <c r="D26" s="661">
        <f t="shared" si="3"/>
        <v>0</v>
      </c>
      <c r="E26" s="661">
        <f t="shared" si="3"/>
        <v>0</v>
      </c>
      <c r="F26" s="661">
        <f t="shared" si="3"/>
        <v>0</v>
      </c>
      <c r="G26" s="661">
        <f t="shared" si="3"/>
        <v>0</v>
      </c>
      <c r="H26" s="661">
        <f t="shared" si="3"/>
        <v>0</v>
      </c>
      <c r="I26" s="661">
        <f t="shared" si="3"/>
        <v>0</v>
      </c>
      <c r="J26" s="661">
        <f t="shared" si="3"/>
        <v>0</v>
      </c>
      <c r="K26" s="661">
        <f t="shared" si="3"/>
        <v>0</v>
      </c>
      <c r="L26" s="661">
        <f t="shared" si="3"/>
        <v>0</v>
      </c>
      <c r="M26" s="661">
        <f t="shared" si="3"/>
        <v>0</v>
      </c>
      <c r="N26" s="661">
        <f t="shared" si="3"/>
        <v>0</v>
      </c>
      <c r="O26" s="661">
        <f t="shared" si="3"/>
        <v>0</v>
      </c>
      <c r="P26" s="661">
        <f t="shared" si="3"/>
        <v>0</v>
      </c>
      <c r="Q26" s="661">
        <f t="shared" si="3"/>
        <v>0</v>
      </c>
      <c r="R26" s="661">
        <f t="shared" si="3"/>
        <v>0</v>
      </c>
      <c r="S26" s="661">
        <f t="shared" si="3"/>
        <v>0</v>
      </c>
      <c r="T26" s="661">
        <f t="shared" si="3"/>
        <v>125000</v>
      </c>
      <c r="U26" s="661">
        <f t="shared" si="3"/>
        <v>0</v>
      </c>
      <c r="V26" s="661">
        <f t="shared" si="3"/>
        <v>0</v>
      </c>
      <c r="W26" s="635"/>
    </row>
    <row r="27" spans="1:23">
      <c r="A27" s="637" t="s">
        <v>441</v>
      </c>
      <c r="B27" s="234"/>
      <c r="C27" s="661">
        <f t="shared" ref="C27:V27" si="4">$D12*$D$8</f>
        <v>0</v>
      </c>
      <c r="D27" s="661">
        <f t="shared" si="4"/>
        <v>0</v>
      </c>
      <c r="E27" s="661">
        <f t="shared" si="4"/>
        <v>0</v>
      </c>
      <c r="F27" s="661">
        <f t="shared" si="4"/>
        <v>0</v>
      </c>
      <c r="G27" s="661">
        <f t="shared" si="4"/>
        <v>0</v>
      </c>
      <c r="H27" s="661">
        <f t="shared" si="4"/>
        <v>0</v>
      </c>
      <c r="I27" s="661">
        <f t="shared" si="4"/>
        <v>0</v>
      </c>
      <c r="J27" s="661">
        <f t="shared" si="4"/>
        <v>0</v>
      </c>
      <c r="K27" s="661">
        <f t="shared" si="4"/>
        <v>0</v>
      </c>
      <c r="L27" s="661">
        <f t="shared" si="4"/>
        <v>0</v>
      </c>
      <c r="M27" s="661">
        <f t="shared" si="4"/>
        <v>0</v>
      </c>
      <c r="N27" s="661">
        <f t="shared" si="4"/>
        <v>0</v>
      </c>
      <c r="O27" s="661">
        <f t="shared" si="4"/>
        <v>0</v>
      </c>
      <c r="P27" s="661">
        <f t="shared" si="4"/>
        <v>0</v>
      </c>
      <c r="Q27" s="661">
        <f t="shared" si="4"/>
        <v>0</v>
      </c>
      <c r="R27" s="661">
        <f t="shared" si="4"/>
        <v>0</v>
      </c>
      <c r="S27" s="661">
        <f t="shared" si="4"/>
        <v>0</v>
      </c>
      <c r="T27" s="661">
        <f t="shared" si="4"/>
        <v>0</v>
      </c>
      <c r="U27" s="661">
        <f t="shared" si="4"/>
        <v>0</v>
      </c>
      <c r="V27" s="661">
        <f t="shared" si="4"/>
        <v>0</v>
      </c>
      <c r="W27" s="635"/>
    </row>
    <row r="28" spans="1:23">
      <c r="A28" s="637" t="s">
        <v>442</v>
      </c>
      <c r="B28" s="661">
        <f>IF(B23="M",$D$8*($D13*12),0)</f>
        <v>0</v>
      </c>
      <c r="C28" s="661">
        <f t="shared" ref="C28:V28" si="5">IF(C23="M",$D$8*($D13*12),0)</f>
        <v>0</v>
      </c>
      <c r="D28" s="661">
        <f t="shared" si="5"/>
        <v>0</v>
      </c>
      <c r="E28" s="661">
        <f t="shared" si="5"/>
        <v>0</v>
      </c>
      <c r="F28" s="661">
        <f t="shared" si="5"/>
        <v>0</v>
      </c>
      <c r="G28" s="661">
        <f t="shared" si="5"/>
        <v>0</v>
      </c>
      <c r="H28" s="661">
        <f t="shared" si="5"/>
        <v>0</v>
      </c>
      <c r="I28" s="661">
        <f t="shared" si="5"/>
        <v>0</v>
      </c>
      <c r="J28" s="661">
        <f t="shared" si="5"/>
        <v>0</v>
      </c>
      <c r="K28" s="661">
        <f t="shared" si="5"/>
        <v>0</v>
      </c>
      <c r="L28" s="661">
        <f t="shared" si="5"/>
        <v>0</v>
      </c>
      <c r="M28" s="661">
        <f t="shared" si="5"/>
        <v>0</v>
      </c>
      <c r="N28" s="661">
        <f t="shared" si="5"/>
        <v>0</v>
      </c>
      <c r="O28" s="661">
        <f t="shared" si="5"/>
        <v>0</v>
      </c>
      <c r="P28" s="661">
        <f t="shared" si="5"/>
        <v>0</v>
      </c>
      <c r="Q28" s="661">
        <f t="shared" si="5"/>
        <v>0</v>
      </c>
      <c r="R28" s="661">
        <f t="shared" si="5"/>
        <v>0</v>
      </c>
      <c r="S28" s="661">
        <f t="shared" si="5"/>
        <v>0</v>
      </c>
      <c r="T28" s="661">
        <f t="shared" si="5"/>
        <v>0</v>
      </c>
      <c r="U28" s="661">
        <f t="shared" si="5"/>
        <v>0</v>
      </c>
      <c r="V28" s="661">
        <f t="shared" si="5"/>
        <v>0</v>
      </c>
      <c r="W28" s="635"/>
    </row>
    <row r="29" spans="1:23" ht="15.75">
      <c r="A29" s="662" t="s">
        <v>443</v>
      </c>
      <c r="B29" s="663">
        <f t="shared" ref="B29:V29" si="6">SUM(B24:B28)</f>
        <v>0</v>
      </c>
      <c r="C29" s="663">
        <f t="shared" si="6"/>
        <v>0</v>
      </c>
      <c r="D29" s="663">
        <f t="shared" si="6"/>
        <v>0</v>
      </c>
      <c r="E29" s="663">
        <f t="shared" si="6"/>
        <v>0</v>
      </c>
      <c r="F29" s="663">
        <f t="shared" si="6"/>
        <v>0</v>
      </c>
      <c r="G29" s="663">
        <f t="shared" si="6"/>
        <v>0</v>
      </c>
      <c r="H29" s="663">
        <f t="shared" si="6"/>
        <v>0</v>
      </c>
      <c r="I29" s="663">
        <f t="shared" si="6"/>
        <v>0</v>
      </c>
      <c r="J29" s="663">
        <f t="shared" si="6"/>
        <v>0</v>
      </c>
      <c r="K29" s="663">
        <f t="shared" si="6"/>
        <v>0</v>
      </c>
      <c r="L29" s="663">
        <f t="shared" si="6"/>
        <v>0</v>
      </c>
      <c r="M29" s="663">
        <f t="shared" si="6"/>
        <v>0</v>
      </c>
      <c r="N29" s="663">
        <f t="shared" si="6"/>
        <v>0</v>
      </c>
      <c r="O29" s="663">
        <f t="shared" si="6"/>
        <v>0</v>
      </c>
      <c r="P29" s="663">
        <f t="shared" si="6"/>
        <v>0</v>
      </c>
      <c r="Q29" s="663">
        <f t="shared" si="6"/>
        <v>0</v>
      </c>
      <c r="R29" s="663">
        <f t="shared" si="6"/>
        <v>0</v>
      </c>
      <c r="S29" s="663">
        <f t="shared" si="6"/>
        <v>0</v>
      </c>
      <c r="T29" s="663">
        <f t="shared" si="6"/>
        <v>7140000</v>
      </c>
      <c r="U29" s="663">
        <f t="shared" si="6"/>
        <v>0</v>
      </c>
      <c r="V29" s="663">
        <f t="shared" si="6"/>
        <v>0</v>
      </c>
      <c r="W29" s="635"/>
    </row>
    <row r="30" spans="1:23" ht="15.75">
      <c r="A30" s="664"/>
      <c r="B30" s="663"/>
      <c r="C30" s="663">
        <f t="shared" ref="C30:V30" si="7">B30+C29</f>
        <v>0</v>
      </c>
      <c r="D30" s="663">
        <f t="shared" si="7"/>
        <v>0</v>
      </c>
      <c r="E30" s="663">
        <f t="shared" si="7"/>
        <v>0</v>
      </c>
      <c r="F30" s="663">
        <f t="shared" si="7"/>
        <v>0</v>
      </c>
      <c r="G30" s="663">
        <f t="shared" si="7"/>
        <v>0</v>
      </c>
      <c r="H30" s="663">
        <f t="shared" si="7"/>
        <v>0</v>
      </c>
      <c r="I30" s="663">
        <f t="shared" si="7"/>
        <v>0</v>
      </c>
      <c r="J30" s="663">
        <f t="shared" si="7"/>
        <v>0</v>
      </c>
      <c r="K30" s="663">
        <f t="shared" si="7"/>
        <v>0</v>
      </c>
      <c r="L30" s="663">
        <f t="shared" si="7"/>
        <v>0</v>
      </c>
      <c r="M30" s="663">
        <f t="shared" si="7"/>
        <v>0</v>
      </c>
      <c r="N30" s="663">
        <f t="shared" si="7"/>
        <v>0</v>
      </c>
      <c r="O30" s="663">
        <f t="shared" si="7"/>
        <v>0</v>
      </c>
      <c r="P30" s="663">
        <f t="shared" si="7"/>
        <v>0</v>
      </c>
      <c r="Q30" s="663">
        <f t="shared" si="7"/>
        <v>0</v>
      </c>
      <c r="R30" s="663">
        <f t="shared" si="7"/>
        <v>0</v>
      </c>
      <c r="S30" s="663">
        <f t="shared" si="7"/>
        <v>0</v>
      </c>
      <c r="T30" s="663">
        <f t="shared" si="7"/>
        <v>7140000</v>
      </c>
      <c r="U30" s="663">
        <f t="shared" si="7"/>
        <v>7140000</v>
      </c>
      <c r="V30" s="663">
        <f t="shared" si="7"/>
        <v>7140000</v>
      </c>
      <c r="W30" s="635"/>
    </row>
    <row r="31" spans="1:23">
      <c r="A31" s="637" t="s">
        <v>1355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635"/>
    </row>
    <row r="32" spans="1:23">
      <c r="A32" s="637" t="s">
        <v>444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635"/>
    </row>
    <row r="33" spans="1:26">
      <c r="A33" s="637" t="s">
        <v>445</v>
      </c>
      <c r="B33" s="167"/>
      <c r="C33" s="167"/>
      <c r="D33" s="167"/>
      <c r="E33" s="167"/>
      <c r="F33" s="167"/>
      <c r="G33" s="665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635"/>
    </row>
    <row r="34" spans="1:26" ht="13.5" thickBot="1">
      <c r="A34" s="641" t="s">
        <v>446</v>
      </c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642"/>
    </row>
    <row r="35" spans="1:26" hidden="1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spans="1:26" hidden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spans="1:26" ht="18.75" hidden="1" thickBot="1">
      <c r="A37" s="690" t="s">
        <v>447</v>
      </c>
      <c r="B37" s="691"/>
      <c r="C37" s="691"/>
      <c r="D37" s="691"/>
      <c r="E37" s="691"/>
      <c r="F37" s="691"/>
      <c r="G37" s="691"/>
      <c r="H37" s="691"/>
      <c r="I37" s="691"/>
      <c r="J37" s="691"/>
      <c r="K37" s="692"/>
      <c r="L37" s="167"/>
      <c r="M37" s="167"/>
    </row>
    <row r="38" spans="1:26" ht="18.75" hidden="1" thickBot="1">
      <c r="A38" s="632" t="s">
        <v>404</v>
      </c>
      <c r="B38" s="167"/>
      <c r="C38" s="167"/>
      <c r="D38" s="167"/>
      <c r="E38" s="167"/>
      <c r="F38" s="686" t="s">
        <v>405</v>
      </c>
      <c r="G38" s="686"/>
      <c r="H38" s="666">
        <v>20</v>
      </c>
      <c r="I38" s="667" t="s">
        <v>406</v>
      </c>
      <c r="J38" s="167"/>
      <c r="K38" s="635"/>
    </row>
    <row r="39" spans="1:26" ht="18" hidden="1">
      <c r="A39" s="632" t="s">
        <v>407</v>
      </c>
      <c r="B39" s="167"/>
      <c r="C39" s="167"/>
      <c r="D39" s="167"/>
      <c r="E39" s="167"/>
      <c r="F39" s="167"/>
      <c r="G39" s="167"/>
      <c r="H39" s="633">
        <f>V63</f>
        <v>90068700</v>
      </c>
      <c r="I39" s="634" t="s">
        <v>408</v>
      </c>
      <c r="J39" s="167"/>
      <c r="K39" s="635"/>
    </row>
    <row r="40" spans="1:26" ht="18" hidden="1">
      <c r="A40" s="637"/>
      <c r="B40" s="167"/>
      <c r="C40" s="167"/>
      <c r="D40" s="167"/>
      <c r="E40" s="167"/>
      <c r="F40" s="167"/>
      <c r="G40" s="167"/>
      <c r="H40" s="633">
        <f>H39/$D$8</f>
        <v>18013740</v>
      </c>
      <c r="I40" s="634" t="s">
        <v>409</v>
      </c>
      <c r="J40" s="167"/>
      <c r="K40" s="635"/>
    </row>
    <row r="41" spans="1:26" ht="18.75" hidden="1" thickBot="1">
      <c r="A41" s="632" t="s">
        <v>410</v>
      </c>
      <c r="B41" s="638"/>
      <c r="C41" s="638"/>
      <c r="D41" s="620">
        <v>1</v>
      </c>
      <c r="E41" s="167"/>
      <c r="F41" s="167"/>
      <c r="G41" s="167"/>
      <c r="H41" s="633">
        <f>H40/H38</f>
        <v>900687</v>
      </c>
      <c r="I41" s="634" t="s">
        <v>411</v>
      </c>
      <c r="J41" s="167"/>
      <c r="K41" s="635"/>
    </row>
    <row r="42" spans="1:26" ht="18.75" hidden="1" thickBot="1">
      <c r="A42" s="637"/>
      <c r="B42" s="167"/>
      <c r="C42" s="167"/>
      <c r="D42" s="167"/>
      <c r="E42" s="167"/>
      <c r="F42" s="167"/>
      <c r="G42" s="167"/>
      <c r="H42" s="640">
        <f>H41/C53</f>
        <v>112.585875</v>
      </c>
      <c r="I42" s="634" t="s">
        <v>412</v>
      </c>
      <c r="J42" s="167"/>
      <c r="K42" s="635"/>
    </row>
    <row r="43" spans="1:26" hidden="1">
      <c r="A43" s="637"/>
      <c r="B43" s="167"/>
      <c r="C43" s="167"/>
      <c r="D43" s="167"/>
      <c r="E43" s="167"/>
      <c r="F43" s="167"/>
      <c r="G43" s="167"/>
      <c r="H43" s="167"/>
      <c r="I43" s="167"/>
      <c r="J43" s="167"/>
      <c r="K43" s="635"/>
    </row>
    <row r="44" spans="1:26" ht="15.75" hidden="1">
      <c r="A44" s="668"/>
      <c r="B44" s="646"/>
      <c r="C44" s="646"/>
      <c r="D44" s="669" t="s">
        <v>413</v>
      </c>
      <c r="E44" s="646"/>
      <c r="F44" s="646"/>
      <c r="G44" s="646"/>
      <c r="H44" s="646"/>
      <c r="I44" s="646"/>
      <c r="J44" s="646"/>
      <c r="K44" s="646"/>
      <c r="L44" s="630"/>
      <c r="M44" s="646"/>
      <c r="N44" s="646"/>
      <c r="O44" s="646"/>
      <c r="P44" s="646"/>
      <c r="Q44" s="646"/>
      <c r="R44" s="646"/>
      <c r="S44" s="646"/>
      <c r="T44" s="646"/>
      <c r="U44" s="646"/>
      <c r="V44" s="630"/>
      <c r="W44" s="631"/>
    </row>
    <row r="45" spans="1:26" hidden="1">
      <c r="A45" s="647" t="s">
        <v>414</v>
      </c>
      <c r="B45" s="648"/>
      <c r="C45" s="649"/>
      <c r="D45" s="650">
        <v>170717</v>
      </c>
      <c r="E45" s="651" t="s">
        <v>415</v>
      </c>
      <c r="F45" s="644"/>
      <c r="G45" s="644"/>
      <c r="H45" s="652" t="s">
        <v>416</v>
      </c>
      <c r="I45" s="652"/>
      <c r="J45" s="644"/>
      <c r="K45" s="644"/>
      <c r="L45" s="167"/>
      <c r="M45" s="644"/>
      <c r="N45" s="644"/>
      <c r="O45" s="644"/>
      <c r="P45" s="644"/>
      <c r="Q45" s="644"/>
      <c r="R45" s="644"/>
      <c r="S45" s="644"/>
      <c r="T45" s="644"/>
      <c r="U45" s="644"/>
      <c r="V45" s="167"/>
      <c r="W45" s="635"/>
    </row>
    <row r="46" spans="1:26" hidden="1">
      <c r="A46" s="647" t="s">
        <v>417</v>
      </c>
      <c r="B46" s="648"/>
      <c r="C46" s="649"/>
      <c r="D46" s="650">
        <v>23900</v>
      </c>
      <c r="E46" s="653" t="s">
        <v>418</v>
      </c>
      <c r="F46" s="644"/>
      <c r="G46" s="644"/>
      <c r="H46" s="652" t="s">
        <v>419</v>
      </c>
      <c r="I46" s="167"/>
      <c r="J46" s="644"/>
      <c r="K46" s="644"/>
      <c r="L46" s="167"/>
      <c r="M46" s="644"/>
      <c r="N46" s="644"/>
      <c r="O46" s="644"/>
      <c r="P46" s="644"/>
      <c r="Q46" s="644"/>
      <c r="R46" s="644"/>
      <c r="S46" s="644"/>
      <c r="T46" s="644"/>
      <c r="U46" s="644"/>
      <c r="V46" s="167"/>
      <c r="W46" s="635"/>
    </row>
    <row r="47" spans="1:26" hidden="1">
      <c r="A47" s="647" t="s">
        <v>420</v>
      </c>
      <c r="B47" s="648"/>
      <c r="C47" s="649"/>
      <c r="D47" s="650">
        <v>19000</v>
      </c>
      <c r="E47" s="653" t="s">
        <v>421</v>
      </c>
      <c r="F47" s="644"/>
      <c r="G47" s="644"/>
      <c r="H47" s="652" t="s">
        <v>422</v>
      </c>
      <c r="I47" s="652"/>
      <c r="J47" s="644"/>
      <c r="K47" s="644"/>
      <c r="L47" s="167"/>
      <c r="M47" s="644"/>
      <c r="N47" s="644"/>
      <c r="O47" s="644"/>
      <c r="P47" s="644"/>
      <c r="Q47" s="644"/>
      <c r="R47" s="644"/>
      <c r="S47" s="644"/>
      <c r="T47" s="644"/>
      <c r="U47" s="644"/>
      <c r="V47" s="167"/>
      <c r="W47" s="635"/>
    </row>
    <row r="48" spans="1:26" hidden="1">
      <c r="A48" s="647" t="s">
        <v>423</v>
      </c>
      <c r="B48" s="648"/>
      <c r="C48" s="649"/>
      <c r="D48" s="650">
        <v>1403000</v>
      </c>
      <c r="E48" s="653" t="s">
        <v>424</v>
      </c>
      <c r="F48" s="652" t="s">
        <v>425</v>
      </c>
      <c r="G48" s="644"/>
      <c r="H48" s="652" t="s">
        <v>426</v>
      </c>
      <c r="I48" s="167"/>
      <c r="J48" s="644"/>
      <c r="K48" s="644"/>
      <c r="L48" s="167"/>
      <c r="M48" s="644"/>
      <c r="N48" s="644"/>
      <c r="O48" s="644"/>
      <c r="P48" s="644"/>
      <c r="Q48" s="644"/>
      <c r="R48" s="644"/>
      <c r="S48" s="644"/>
      <c r="T48" s="644"/>
      <c r="U48" s="644"/>
      <c r="V48" s="167"/>
      <c r="W48" s="635"/>
    </row>
    <row r="49" spans="1:23" hidden="1">
      <c r="A49" s="647" t="s">
        <v>427</v>
      </c>
      <c r="B49" s="648"/>
      <c r="C49" s="649"/>
      <c r="D49" s="650">
        <v>3000000</v>
      </c>
      <c r="E49" s="653" t="s">
        <v>424</v>
      </c>
      <c r="F49" s="644"/>
      <c r="G49" s="644"/>
      <c r="H49" s="652" t="s">
        <v>428</v>
      </c>
      <c r="I49" s="167"/>
      <c r="J49" s="644"/>
      <c r="K49" s="644"/>
      <c r="L49" s="167"/>
      <c r="M49" s="644"/>
      <c r="N49" s="644"/>
      <c r="O49" s="644"/>
      <c r="P49" s="644"/>
      <c r="Q49" s="644"/>
      <c r="R49" s="644"/>
      <c r="S49" s="644"/>
      <c r="T49" s="644"/>
      <c r="U49" s="644"/>
      <c r="V49" s="167"/>
      <c r="W49" s="635"/>
    </row>
    <row r="50" spans="1:23" hidden="1">
      <c r="A50" s="647" t="s">
        <v>429</v>
      </c>
      <c r="B50" s="648"/>
      <c r="C50" s="649"/>
      <c r="D50" s="654">
        <v>25000</v>
      </c>
      <c r="E50" s="655"/>
      <c r="F50" s="644"/>
      <c r="G50" s="644"/>
      <c r="H50" s="652" t="s">
        <v>430</v>
      </c>
      <c r="I50" s="644"/>
      <c r="J50" s="644"/>
      <c r="K50" s="644"/>
      <c r="L50" s="167"/>
      <c r="M50" s="644"/>
      <c r="N50" s="644"/>
      <c r="O50" s="644"/>
      <c r="P50" s="644"/>
      <c r="Q50" s="644"/>
      <c r="R50" s="644"/>
      <c r="S50" s="644"/>
      <c r="T50" s="644"/>
      <c r="U50" s="644"/>
      <c r="V50" s="167"/>
      <c r="W50" s="635"/>
    </row>
    <row r="51" spans="1:23" hidden="1">
      <c r="A51" s="647" t="s">
        <v>431</v>
      </c>
      <c r="B51" s="648"/>
      <c r="C51" s="649"/>
      <c r="D51" s="654">
        <v>25000</v>
      </c>
      <c r="E51" s="655"/>
      <c r="F51" s="644"/>
      <c r="G51" s="644"/>
      <c r="H51" s="652" t="s">
        <v>430</v>
      </c>
      <c r="I51" s="644"/>
      <c r="J51" s="644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635"/>
    </row>
    <row r="52" spans="1:23" hidden="1">
      <c r="A52" s="637"/>
      <c r="B52" s="644"/>
      <c r="C52" s="644"/>
      <c r="D52" s="644"/>
      <c r="E52" s="644"/>
      <c r="F52" s="644"/>
      <c r="G52" s="644"/>
      <c r="H52" s="644"/>
      <c r="I52" s="644"/>
      <c r="J52" s="644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635"/>
    </row>
    <row r="53" spans="1:23" hidden="1">
      <c r="A53" s="656" t="s">
        <v>432</v>
      </c>
      <c r="B53" s="657"/>
      <c r="C53" s="658">
        <v>8000</v>
      </c>
      <c r="D53" s="659" t="s">
        <v>433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635"/>
    </row>
    <row r="54" spans="1:23" hidden="1">
      <c r="A54" s="637" t="s">
        <v>434</v>
      </c>
      <c r="B54" s="234">
        <v>0</v>
      </c>
      <c r="C54" s="234">
        <v>1</v>
      </c>
      <c r="D54" s="234">
        <v>2</v>
      </c>
      <c r="E54" s="234">
        <v>3</v>
      </c>
      <c r="F54" s="234">
        <v>4</v>
      </c>
      <c r="G54" s="234">
        <v>5</v>
      </c>
      <c r="H54" s="234">
        <v>6</v>
      </c>
      <c r="I54" s="234">
        <v>7</v>
      </c>
      <c r="J54" s="234">
        <v>8</v>
      </c>
      <c r="K54" s="234">
        <v>9</v>
      </c>
      <c r="L54" s="234">
        <v>10</v>
      </c>
      <c r="M54" s="234">
        <v>11</v>
      </c>
      <c r="N54" s="234">
        <v>12</v>
      </c>
      <c r="O54" s="234">
        <v>13</v>
      </c>
      <c r="P54" s="234">
        <v>14</v>
      </c>
      <c r="Q54" s="234">
        <v>15</v>
      </c>
      <c r="R54" s="234">
        <v>16</v>
      </c>
      <c r="S54" s="234">
        <v>17</v>
      </c>
      <c r="T54" s="234">
        <v>18</v>
      </c>
      <c r="U54" s="234">
        <v>19</v>
      </c>
      <c r="V54" s="234">
        <v>20</v>
      </c>
      <c r="W54" s="635"/>
    </row>
    <row r="55" spans="1:23" hidden="1">
      <c r="A55" s="637" t="s">
        <v>435</v>
      </c>
      <c r="B55" s="660"/>
      <c r="C55" s="660">
        <f>$C53</f>
        <v>8000</v>
      </c>
      <c r="D55" s="660">
        <f>C55+$C53</f>
        <v>16000</v>
      </c>
      <c r="E55" s="660">
        <f>D55+$C53</f>
        <v>24000</v>
      </c>
      <c r="F55" s="660">
        <f>E55+$C53</f>
        <v>32000</v>
      </c>
      <c r="G55" s="660">
        <f>F55+$C53</f>
        <v>40000</v>
      </c>
      <c r="H55" s="660">
        <f>G55+$C53</f>
        <v>48000</v>
      </c>
      <c r="I55" s="660">
        <f t="shared" ref="I55:U55" si="8">H55+$C53</f>
        <v>56000</v>
      </c>
      <c r="J55" s="660">
        <f t="shared" si="8"/>
        <v>64000</v>
      </c>
      <c r="K55" s="660">
        <f t="shared" si="8"/>
        <v>72000</v>
      </c>
      <c r="L55" s="660">
        <f t="shared" si="8"/>
        <v>80000</v>
      </c>
      <c r="M55" s="660">
        <f t="shared" si="8"/>
        <v>88000</v>
      </c>
      <c r="N55" s="660">
        <f t="shared" si="8"/>
        <v>96000</v>
      </c>
      <c r="O55" s="660">
        <f t="shared" si="8"/>
        <v>104000</v>
      </c>
      <c r="P55" s="660">
        <f t="shared" si="8"/>
        <v>112000</v>
      </c>
      <c r="Q55" s="660">
        <f t="shared" si="8"/>
        <v>120000</v>
      </c>
      <c r="R55" s="660">
        <f t="shared" si="8"/>
        <v>128000</v>
      </c>
      <c r="S55" s="660">
        <f t="shared" si="8"/>
        <v>136000</v>
      </c>
      <c r="T55" s="660">
        <f t="shared" si="8"/>
        <v>144000</v>
      </c>
      <c r="U55" s="660">
        <f t="shared" si="8"/>
        <v>152000</v>
      </c>
      <c r="V55" s="660">
        <f>U55+$C53</f>
        <v>160000</v>
      </c>
      <c r="W55" s="635"/>
    </row>
    <row r="56" spans="1:23" hidden="1">
      <c r="A56" s="637" t="s">
        <v>436</v>
      </c>
      <c r="B56" s="234"/>
      <c r="C56" s="234"/>
      <c r="D56" s="234"/>
      <c r="E56" s="234" t="s">
        <v>1052</v>
      </c>
      <c r="F56" s="234"/>
      <c r="G56" s="234"/>
      <c r="H56" s="234" t="s">
        <v>825</v>
      </c>
      <c r="I56" s="234"/>
      <c r="J56" s="234"/>
      <c r="K56" s="234"/>
      <c r="L56" s="234" t="s">
        <v>1052</v>
      </c>
      <c r="M56" s="234"/>
      <c r="N56" s="234" t="s">
        <v>825</v>
      </c>
      <c r="O56" s="234"/>
      <c r="P56" s="234"/>
      <c r="Q56" s="234" t="s">
        <v>1052</v>
      </c>
      <c r="R56" s="234"/>
      <c r="S56" s="234"/>
      <c r="T56" s="234" t="s">
        <v>825</v>
      </c>
      <c r="U56" s="234"/>
      <c r="V56" s="234"/>
      <c r="W56" s="635"/>
    </row>
    <row r="57" spans="1:23" hidden="1">
      <c r="A57" s="637" t="s">
        <v>438</v>
      </c>
      <c r="B57" s="661">
        <f t="shared" ref="B57:V57" si="9">IF(B56="H",$D$8*$D48,IF(B56="M",$D$8*$D49,0))</f>
        <v>0</v>
      </c>
      <c r="C57" s="661">
        <f t="shared" si="9"/>
        <v>0</v>
      </c>
      <c r="D57" s="661">
        <f t="shared" si="9"/>
        <v>0</v>
      </c>
      <c r="E57" s="661">
        <f t="shared" si="9"/>
        <v>7015000</v>
      </c>
      <c r="F57" s="661">
        <f t="shared" si="9"/>
        <v>0</v>
      </c>
      <c r="G57" s="661">
        <f t="shared" si="9"/>
        <v>0</v>
      </c>
      <c r="H57" s="661">
        <f t="shared" si="9"/>
        <v>15000000</v>
      </c>
      <c r="I57" s="661">
        <f t="shared" si="9"/>
        <v>0</v>
      </c>
      <c r="J57" s="661">
        <f t="shared" si="9"/>
        <v>0</v>
      </c>
      <c r="K57" s="661">
        <f t="shared" si="9"/>
        <v>0</v>
      </c>
      <c r="L57" s="661">
        <f t="shared" si="9"/>
        <v>7015000</v>
      </c>
      <c r="M57" s="661">
        <f t="shared" si="9"/>
        <v>0</v>
      </c>
      <c r="N57" s="661">
        <f t="shared" si="9"/>
        <v>15000000</v>
      </c>
      <c r="O57" s="661">
        <f t="shared" si="9"/>
        <v>0</v>
      </c>
      <c r="P57" s="661">
        <f t="shared" si="9"/>
        <v>0</v>
      </c>
      <c r="Q57" s="661">
        <f t="shared" si="9"/>
        <v>7015000</v>
      </c>
      <c r="R57" s="661">
        <f t="shared" si="9"/>
        <v>0</v>
      </c>
      <c r="S57" s="661">
        <f t="shared" si="9"/>
        <v>0</v>
      </c>
      <c r="T57" s="661">
        <f t="shared" si="9"/>
        <v>15000000</v>
      </c>
      <c r="U57" s="661">
        <f t="shared" si="9"/>
        <v>0</v>
      </c>
      <c r="V57" s="661">
        <f t="shared" si="9"/>
        <v>0</v>
      </c>
      <c r="W57" s="635"/>
    </row>
    <row r="58" spans="1:23" hidden="1">
      <c r="A58" s="637" t="s">
        <v>439</v>
      </c>
      <c r="B58" s="661"/>
      <c r="C58" s="661">
        <f>$D47*$D$8</f>
        <v>95000</v>
      </c>
      <c r="D58" s="661">
        <f t="shared" ref="D58:V58" si="10">$D47*$D$8</f>
        <v>95000</v>
      </c>
      <c r="E58" s="661">
        <f t="shared" si="10"/>
        <v>95000</v>
      </c>
      <c r="F58" s="661">
        <f t="shared" si="10"/>
        <v>95000</v>
      </c>
      <c r="G58" s="661">
        <f t="shared" si="10"/>
        <v>95000</v>
      </c>
      <c r="H58" s="661">
        <f t="shared" si="10"/>
        <v>95000</v>
      </c>
      <c r="I58" s="661">
        <f t="shared" si="10"/>
        <v>95000</v>
      </c>
      <c r="J58" s="661">
        <f t="shared" si="10"/>
        <v>95000</v>
      </c>
      <c r="K58" s="661">
        <f t="shared" si="10"/>
        <v>95000</v>
      </c>
      <c r="L58" s="661">
        <f t="shared" si="10"/>
        <v>95000</v>
      </c>
      <c r="M58" s="661">
        <f t="shared" si="10"/>
        <v>95000</v>
      </c>
      <c r="N58" s="661">
        <f t="shared" si="10"/>
        <v>95000</v>
      </c>
      <c r="O58" s="661">
        <f t="shared" si="10"/>
        <v>95000</v>
      </c>
      <c r="P58" s="661">
        <f t="shared" si="10"/>
        <v>95000</v>
      </c>
      <c r="Q58" s="661">
        <f t="shared" si="10"/>
        <v>95000</v>
      </c>
      <c r="R58" s="661">
        <f t="shared" si="10"/>
        <v>95000</v>
      </c>
      <c r="S58" s="661">
        <f t="shared" si="10"/>
        <v>95000</v>
      </c>
      <c r="T58" s="661">
        <f t="shared" si="10"/>
        <v>95000</v>
      </c>
      <c r="U58" s="661">
        <f t="shared" si="10"/>
        <v>95000</v>
      </c>
      <c r="V58" s="661">
        <f t="shared" si="10"/>
        <v>95000</v>
      </c>
      <c r="W58" s="635"/>
    </row>
    <row r="59" spans="1:23" hidden="1">
      <c r="A59" s="637" t="s">
        <v>440</v>
      </c>
      <c r="B59" s="661">
        <f>IF(B56="H",$D50*$D$8,IF(B56="M",$D51*$D$8,0))</f>
        <v>0</v>
      </c>
      <c r="C59" s="661">
        <f t="shared" ref="C59:V59" si="11">IF(C56="H",$D50*$D$8,IF(C56="M",$D51*$D$8,0))</f>
        <v>0</v>
      </c>
      <c r="D59" s="661">
        <f t="shared" si="11"/>
        <v>0</v>
      </c>
      <c r="E59" s="661">
        <f t="shared" si="11"/>
        <v>125000</v>
      </c>
      <c r="F59" s="661">
        <f t="shared" si="11"/>
        <v>0</v>
      </c>
      <c r="G59" s="661">
        <f t="shared" si="11"/>
        <v>0</v>
      </c>
      <c r="H59" s="661">
        <f t="shared" si="11"/>
        <v>125000</v>
      </c>
      <c r="I59" s="661">
        <f t="shared" si="11"/>
        <v>0</v>
      </c>
      <c r="J59" s="661">
        <f t="shared" si="11"/>
        <v>0</v>
      </c>
      <c r="K59" s="661">
        <f t="shared" si="11"/>
        <v>0</v>
      </c>
      <c r="L59" s="661">
        <f t="shared" si="11"/>
        <v>125000</v>
      </c>
      <c r="M59" s="661">
        <f t="shared" si="11"/>
        <v>0</v>
      </c>
      <c r="N59" s="661">
        <f t="shared" si="11"/>
        <v>125000</v>
      </c>
      <c r="O59" s="661">
        <f t="shared" si="11"/>
        <v>0</v>
      </c>
      <c r="P59" s="661">
        <f t="shared" si="11"/>
        <v>0</v>
      </c>
      <c r="Q59" s="661">
        <f t="shared" si="11"/>
        <v>125000</v>
      </c>
      <c r="R59" s="661">
        <f t="shared" si="11"/>
        <v>0</v>
      </c>
      <c r="S59" s="661">
        <f t="shared" si="11"/>
        <v>0</v>
      </c>
      <c r="T59" s="661">
        <f t="shared" si="11"/>
        <v>125000</v>
      </c>
      <c r="U59" s="661">
        <f t="shared" si="11"/>
        <v>0</v>
      </c>
      <c r="V59" s="661">
        <f t="shared" si="11"/>
        <v>0</v>
      </c>
      <c r="W59" s="635"/>
    </row>
    <row r="60" spans="1:23" hidden="1">
      <c r="A60" s="637" t="s">
        <v>441</v>
      </c>
      <c r="B60" s="234"/>
      <c r="C60" s="661">
        <f t="shared" ref="C60:V60" si="12">$D45*$D$8</f>
        <v>853585</v>
      </c>
      <c r="D60" s="661">
        <f t="shared" si="12"/>
        <v>853585</v>
      </c>
      <c r="E60" s="661">
        <f t="shared" si="12"/>
        <v>853585</v>
      </c>
      <c r="F60" s="661">
        <f t="shared" si="12"/>
        <v>853585</v>
      </c>
      <c r="G60" s="661">
        <f t="shared" si="12"/>
        <v>853585</v>
      </c>
      <c r="H60" s="661">
        <f t="shared" si="12"/>
        <v>853585</v>
      </c>
      <c r="I60" s="661">
        <f t="shared" si="12"/>
        <v>853585</v>
      </c>
      <c r="J60" s="661">
        <f t="shared" si="12"/>
        <v>853585</v>
      </c>
      <c r="K60" s="661">
        <f t="shared" si="12"/>
        <v>853585</v>
      </c>
      <c r="L60" s="661">
        <f t="shared" si="12"/>
        <v>853585</v>
      </c>
      <c r="M60" s="661">
        <f t="shared" si="12"/>
        <v>853585</v>
      </c>
      <c r="N60" s="661">
        <f t="shared" si="12"/>
        <v>853585</v>
      </c>
      <c r="O60" s="661">
        <f t="shared" si="12"/>
        <v>853585</v>
      </c>
      <c r="P60" s="661">
        <f t="shared" si="12"/>
        <v>853585</v>
      </c>
      <c r="Q60" s="661">
        <f t="shared" si="12"/>
        <v>853585</v>
      </c>
      <c r="R60" s="661">
        <f t="shared" si="12"/>
        <v>853585</v>
      </c>
      <c r="S60" s="661">
        <f t="shared" si="12"/>
        <v>853585</v>
      </c>
      <c r="T60" s="661">
        <f t="shared" si="12"/>
        <v>853585</v>
      </c>
      <c r="U60" s="661">
        <f t="shared" si="12"/>
        <v>853585</v>
      </c>
      <c r="V60" s="661">
        <f t="shared" si="12"/>
        <v>853585</v>
      </c>
      <c r="W60" s="635"/>
    </row>
    <row r="61" spans="1:23" hidden="1">
      <c r="A61" s="637" t="s">
        <v>442</v>
      </c>
      <c r="B61" s="661">
        <f>IF(B56="M",$D$8*($D46*12),0)</f>
        <v>0</v>
      </c>
      <c r="C61" s="661">
        <f t="shared" ref="C61:V61" si="13">IF(C56="M",$D$8*($D46*12),0)</f>
        <v>0</v>
      </c>
      <c r="D61" s="661">
        <f t="shared" si="13"/>
        <v>0</v>
      </c>
      <c r="E61" s="661">
        <f t="shared" si="13"/>
        <v>0</v>
      </c>
      <c r="F61" s="661">
        <f t="shared" si="13"/>
        <v>0</v>
      </c>
      <c r="G61" s="661">
        <f t="shared" si="13"/>
        <v>0</v>
      </c>
      <c r="H61" s="661">
        <f t="shared" si="13"/>
        <v>1434000</v>
      </c>
      <c r="I61" s="661">
        <f t="shared" si="13"/>
        <v>0</v>
      </c>
      <c r="J61" s="661">
        <f t="shared" si="13"/>
        <v>0</v>
      </c>
      <c r="K61" s="661">
        <f t="shared" si="13"/>
        <v>0</v>
      </c>
      <c r="L61" s="661">
        <f t="shared" si="13"/>
        <v>0</v>
      </c>
      <c r="M61" s="661">
        <f t="shared" si="13"/>
        <v>0</v>
      </c>
      <c r="N61" s="661">
        <f t="shared" si="13"/>
        <v>1434000</v>
      </c>
      <c r="O61" s="661">
        <f t="shared" si="13"/>
        <v>0</v>
      </c>
      <c r="P61" s="661">
        <f t="shared" si="13"/>
        <v>0</v>
      </c>
      <c r="Q61" s="661">
        <f t="shared" si="13"/>
        <v>0</v>
      </c>
      <c r="R61" s="661">
        <f t="shared" si="13"/>
        <v>0</v>
      </c>
      <c r="S61" s="661">
        <f t="shared" si="13"/>
        <v>0</v>
      </c>
      <c r="T61" s="661">
        <f t="shared" si="13"/>
        <v>1434000</v>
      </c>
      <c r="U61" s="661">
        <f t="shared" si="13"/>
        <v>0</v>
      </c>
      <c r="V61" s="661">
        <f t="shared" si="13"/>
        <v>0</v>
      </c>
      <c r="W61" s="635"/>
    </row>
    <row r="62" spans="1:23" ht="15.75" hidden="1">
      <c r="A62" s="637"/>
      <c r="B62" s="663">
        <f t="shared" ref="B62:V62" si="14">SUM(B57:B61)</f>
        <v>0</v>
      </c>
      <c r="C62" s="663">
        <f t="shared" si="14"/>
        <v>948585</v>
      </c>
      <c r="D62" s="663">
        <f t="shared" si="14"/>
        <v>948585</v>
      </c>
      <c r="E62" s="663">
        <f t="shared" si="14"/>
        <v>8088585</v>
      </c>
      <c r="F62" s="663">
        <f t="shared" si="14"/>
        <v>948585</v>
      </c>
      <c r="G62" s="663">
        <f t="shared" si="14"/>
        <v>948585</v>
      </c>
      <c r="H62" s="663">
        <f t="shared" si="14"/>
        <v>17507585</v>
      </c>
      <c r="I62" s="663">
        <f t="shared" si="14"/>
        <v>948585</v>
      </c>
      <c r="J62" s="663">
        <f t="shared" si="14"/>
        <v>948585</v>
      </c>
      <c r="K62" s="663">
        <f t="shared" si="14"/>
        <v>948585</v>
      </c>
      <c r="L62" s="663">
        <f t="shared" si="14"/>
        <v>8088585</v>
      </c>
      <c r="M62" s="663">
        <f t="shared" si="14"/>
        <v>948585</v>
      </c>
      <c r="N62" s="663">
        <f t="shared" si="14"/>
        <v>17507585</v>
      </c>
      <c r="O62" s="663">
        <f t="shared" si="14"/>
        <v>948585</v>
      </c>
      <c r="P62" s="663">
        <f t="shared" si="14"/>
        <v>948585</v>
      </c>
      <c r="Q62" s="663">
        <f t="shared" si="14"/>
        <v>8088585</v>
      </c>
      <c r="R62" s="663">
        <f t="shared" si="14"/>
        <v>948585</v>
      </c>
      <c r="S62" s="663">
        <f t="shared" si="14"/>
        <v>948585</v>
      </c>
      <c r="T62" s="663">
        <f t="shared" si="14"/>
        <v>17507585</v>
      </c>
      <c r="U62" s="663">
        <f t="shared" si="14"/>
        <v>948585</v>
      </c>
      <c r="V62" s="663">
        <f t="shared" si="14"/>
        <v>948585</v>
      </c>
      <c r="W62" s="635"/>
    </row>
    <row r="63" spans="1:23" ht="15.75" hidden="1">
      <c r="A63" s="637"/>
      <c r="B63" s="663"/>
      <c r="C63" s="663">
        <f t="shared" ref="C63:V63" si="15">B63+C62</f>
        <v>948585</v>
      </c>
      <c r="D63" s="663">
        <f t="shared" si="15"/>
        <v>1897170</v>
      </c>
      <c r="E63" s="663">
        <f t="shared" si="15"/>
        <v>9985755</v>
      </c>
      <c r="F63" s="663">
        <f t="shared" si="15"/>
        <v>10934340</v>
      </c>
      <c r="G63" s="663">
        <f t="shared" si="15"/>
        <v>11882925</v>
      </c>
      <c r="H63" s="663">
        <f t="shared" si="15"/>
        <v>29390510</v>
      </c>
      <c r="I63" s="663">
        <f t="shared" si="15"/>
        <v>30339095</v>
      </c>
      <c r="J63" s="663">
        <f t="shared" si="15"/>
        <v>31287680</v>
      </c>
      <c r="K63" s="663">
        <f t="shared" si="15"/>
        <v>32236265</v>
      </c>
      <c r="L63" s="663">
        <f t="shared" si="15"/>
        <v>40324850</v>
      </c>
      <c r="M63" s="663">
        <f t="shared" si="15"/>
        <v>41273435</v>
      </c>
      <c r="N63" s="663">
        <f t="shared" si="15"/>
        <v>58781020</v>
      </c>
      <c r="O63" s="663">
        <f t="shared" si="15"/>
        <v>59729605</v>
      </c>
      <c r="P63" s="663">
        <f t="shared" si="15"/>
        <v>60678190</v>
      </c>
      <c r="Q63" s="663">
        <f t="shared" si="15"/>
        <v>68766775</v>
      </c>
      <c r="R63" s="663">
        <f t="shared" si="15"/>
        <v>69715360</v>
      </c>
      <c r="S63" s="663">
        <f t="shared" si="15"/>
        <v>70663945</v>
      </c>
      <c r="T63" s="663">
        <f t="shared" si="15"/>
        <v>88171530</v>
      </c>
      <c r="U63" s="663">
        <f t="shared" si="15"/>
        <v>89120115</v>
      </c>
      <c r="V63" s="663">
        <f t="shared" si="15"/>
        <v>90068700</v>
      </c>
      <c r="W63" s="635"/>
    </row>
    <row r="64" spans="1:23" hidden="1">
      <c r="A64" s="637" t="s">
        <v>1355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635"/>
    </row>
    <row r="65" spans="1:23" hidden="1">
      <c r="A65" s="637" t="s">
        <v>444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635"/>
    </row>
    <row r="66" spans="1:23" hidden="1">
      <c r="A66" s="637" t="s">
        <v>445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635"/>
    </row>
    <row r="67" spans="1:23" ht="13.5" hidden="1" thickBot="1">
      <c r="A67" s="641" t="s">
        <v>446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642"/>
    </row>
    <row r="68" spans="1:23" hidden="1"/>
    <row r="69" spans="1:23" hidden="1"/>
    <row r="70" spans="1:23" hidden="1"/>
    <row r="71" spans="1:23" hidden="1"/>
    <row r="72" spans="1:23" hidden="1"/>
    <row r="73" spans="1:23" hidden="1"/>
  </sheetData>
  <mergeCells count="6">
    <mergeCell ref="F38:G38"/>
    <mergeCell ref="A1:W1"/>
    <mergeCell ref="A2:W2"/>
    <mergeCell ref="A4:M4"/>
    <mergeCell ref="F5:G5"/>
    <mergeCell ref="A37:K37"/>
  </mergeCells>
  <pageMargins left="0.75" right="0.75" top="1" bottom="1" header="0.5" footer="0.5"/>
  <pageSetup scale="44" orientation="landscape" horizontalDpi="300" verticalDpi="300" r:id="rId1"/>
  <headerFooter alignWithMargins="0">
    <oddFooter>&amp;LScot Chambers
&amp;D&amp;R&amp;F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22"/>
  <sheetViews>
    <sheetView zoomScale="75" zoomScaleNormal="75" zoomScaleSheetLayoutView="100" workbookViewId="0"/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82" t="str">
        <f>Scope!A1</f>
        <v>Santee Cooper 5 x LM6000 PC Power Project (236 MW), Rev 1</v>
      </c>
      <c r="B1" s="182"/>
      <c r="C1" s="182"/>
      <c r="D1" s="182"/>
      <c r="E1" s="182"/>
      <c r="F1" s="182"/>
      <c r="G1" s="90"/>
      <c r="H1" s="90"/>
    </row>
    <row r="2" spans="1:8" ht="15.75">
      <c r="A2" s="136" t="s">
        <v>830</v>
      </c>
      <c r="B2" s="136"/>
      <c r="C2" s="136"/>
      <c r="D2" s="136"/>
      <c r="E2" s="136"/>
      <c r="F2" s="136"/>
      <c r="G2" s="90"/>
      <c r="H2" s="90"/>
    </row>
    <row r="4" spans="1:8">
      <c r="C4" s="193" t="s">
        <v>831</v>
      </c>
    </row>
    <row r="5" spans="1:8">
      <c r="C5" s="194" t="s">
        <v>832</v>
      </c>
      <c r="D5" s="195" t="s">
        <v>833</v>
      </c>
      <c r="E5" s="194" t="s">
        <v>834</v>
      </c>
      <c r="F5" s="196" t="s">
        <v>835</v>
      </c>
      <c r="G5" s="167"/>
      <c r="H5" s="167"/>
    </row>
    <row r="6" spans="1:8">
      <c r="A6" s="91" t="s">
        <v>836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837</v>
      </c>
      <c r="C8" s="234"/>
      <c r="D8" s="235"/>
      <c r="E8" s="234"/>
      <c r="F8" s="205"/>
    </row>
    <row r="9" spans="1:8">
      <c r="A9" t="s">
        <v>838</v>
      </c>
      <c r="C9" s="234"/>
      <c r="D9" s="235"/>
      <c r="E9" s="234" t="s">
        <v>839</v>
      </c>
      <c r="F9" s="205"/>
    </row>
    <row r="10" spans="1:8">
      <c r="A10" t="s">
        <v>840</v>
      </c>
      <c r="C10" s="234"/>
      <c r="D10" s="234" t="s">
        <v>839</v>
      </c>
      <c r="E10" s="234"/>
      <c r="F10" s="205"/>
    </row>
    <row r="11" spans="1:8">
      <c r="A11" t="s">
        <v>841</v>
      </c>
      <c r="C11" s="234" t="s">
        <v>839</v>
      </c>
      <c r="D11" s="234"/>
      <c r="E11" s="234"/>
      <c r="F11" s="205"/>
    </row>
    <row r="12" spans="1:8">
      <c r="A12" t="s">
        <v>842</v>
      </c>
      <c r="C12" s="234"/>
      <c r="D12" s="234"/>
      <c r="E12" s="234"/>
      <c r="F12" s="205"/>
    </row>
    <row r="13" spans="1:8">
      <c r="A13" t="s">
        <v>838</v>
      </c>
      <c r="C13" s="234"/>
      <c r="D13" s="234"/>
      <c r="E13" s="234" t="s">
        <v>839</v>
      </c>
      <c r="F13" s="205"/>
    </row>
    <row r="14" spans="1:8">
      <c r="A14" t="s">
        <v>840</v>
      </c>
      <c r="C14" s="234"/>
      <c r="D14" s="234" t="s">
        <v>839</v>
      </c>
      <c r="E14" s="234"/>
      <c r="F14" s="205"/>
    </row>
    <row r="15" spans="1:8">
      <c r="A15" t="s">
        <v>841</v>
      </c>
      <c r="C15" s="234" t="s">
        <v>839</v>
      </c>
      <c r="D15" s="234"/>
      <c r="E15" s="234"/>
      <c r="F15" s="205"/>
    </row>
    <row r="16" spans="1:8">
      <c r="A16" t="s">
        <v>723</v>
      </c>
      <c r="C16" s="234"/>
      <c r="D16" s="234"/>
      <c r="E16" s="234"/>
      <c r="F16" s="205"/>
    </row>
    <row r="17" spans="1:6">
      <c r="A17" t="s">
        <v>843</v>
      </c>
      <c r="C17" s="234" t="s">
        <v>839</v>
      </c>
      <c r="D17" s="234"/>
      <c r="E17" s="234"/>
      <c r="F17" s="205"/>
    </row>
    <row r="18" spans="1:6">
      <c r="A18" t="s">
        <v>844</v>
      </c>
      <c r="C18" s="234" t="s">
        <v>839</v>
      </c>
      <c r="D18" s="234"/>
      <c r="E18" s="234"/>
      <c r="F18" s="205"/>
    </row>
    <row r="19" spans="1:6">
      <c r="A19" t="s">
        <v>845</v>
      </c>
      <c r="C19" s="234" t="s">
        <v>839</v>
      </c>
      <c r="D19" s="234"/>
      <c r="E19" s="234"/>
      <c r="F19" s="205"/>
    </row>
    <row r="20" spans="1:6">
      <c r="A20" t="s">
        <v>846</v>
      </c>
      <c r="C20" s="234"/>
      <c r="D20" s="234" t="s">
        <v>839</v>
      </c>
      <c r="E20" s="234"/>
      <c r="F20" s="205"/>
    </row>
    <row r="21" spans="1:6">
      <c r="A21" t="s">
        <v>847</v>
      </c>
      <c r="C21" s="234"/>
      <c r="D21" s="234" t="s">
        <v>839</v>
      </c>
      <c r="E21" s="234"/>
      <c r="F21" s="205"/>
    </row>
    <row r="22" spans="1:6">
      <c r="A22" t="s">
        <v>848</v>
      </c>
      <c r="C22" s="234"/>
      <c r="D22" s="234" t="s">
        <v>839</v>
      </c>
      <c r="E22" s="234"/>
      <c r="F22" s="205" t="s">
        <v>849</v>
      </c>
    </row>
    <row r="23" spans="1:6">
      <c r="A23" t="s">
        <v>850</v>
      </c>
      <c r="C23" s="234" t="s">
        <v>839</v>
      </c>
      <c r="D23" s="234"/>
      <c r="E23" s="234"/>
      <c r="F23" s="205" t="s">
        <v>851</v>
      </c>
    </row>
    <row r="24" spans="1:6">
      <c r="A24" t="s">
        <v>724</v>
      </c>
      <c r="C24" s="234"/>
      <c r="D24" s="234"/>
      <c r="E24" s="234"/>
      <c r="F24" s="205"/>
    </row>
    <row r="25" spans="1:6">
      <c r="A25" t="s">
        <v>840</v>
      </c>
      <c r="C25" s="234"/>
      <c r="D25" s="234" t="s">
        <v>839</v>
      </c>
      <c r="E25" s="234"/>
      <c r="F25" s="205"/>
    </row>
    <row r="26" spans="1:6">
      <c r="A26" t="s">
        <v>841</v>
      </c>
      <c r="C26" s="234" t="s">
        <v>839</v>
      </c>
      <c r="D26" s="234"/>
      <c r="E26" s="234"/>
      <c r="F26" s="205"/>
    </row>
    <row r="27" spans="1:6">
      <c r="A27" t="s">
        <v>852</v>
      </c>
      <c r="C27" s="234"/>
      <c r="D27" s="234"/>
      <c r="E27" s="234"/>
      <c r="F27" s="205"/>
    </row>
    <row r="28" spans="1:6">
      <c r="A28" t="s">
        <v>840</v>
      </c>
      <c r="C28" s="234"/>
      <c r="D28" s="234" t="s">
        <v>839</v>
      </c>
      <c r="E28" s="234"/>
      <c r="F28" s="205"/>
    </row>
    <row r="29" spans="1:6">
      <c r="A29" t="s">
        <v>853</v>
      </c>
      <c r="C29" s="234" t="s">
        <v>839</v>
      </c>
      <c r="D29" s="234"/>
      <c r="E29" s="234"/>
      <c r="F29" s="205"/>
    </row>
    <row r="30" spans="1:6">
      <c r="A30" t="s">
        <v>854</v>
      </c>
      <c r="C30" s="234"/>
      <c r="D30" s="234"/>
      <c r="E30" s="234"/>
      <c r="F30" s="205"/>
    </row>
    <row r="31" spans="1:6">
      <c r="A31" t="s">
        <v>855</v>
      </c>
      <c r="C31" s="234"/>
      <c r="D31" s="234" t="s">
        <v>839</v>
      </c>
      <c r="E31" s="234"/>
      <c r="F31" s="205"/>
    </row>
    <row r="32" spans="1:6">
      <c r="A32" t="s">
        <v>856</v>
      </c>
      <c r="C32" s="234" t="s">
        <v>839</v>
      </c>
      <c r="D32" s="234"/>
      <c r="E32" s="234"/>
      <c r="F32" s="205"/>
    </row>
    <row r="33" spans="1:6">
      <c r="A33" t="s">
        <v>857</v>
      </c>
      <c r="C33" s="234"/>
      <c r="D33" s="234"/>
      <c r="E33" s="234"/>
      <c r="F33" s="205"/>
    </row>
    <row r="34" spans="1:6">
      <c r="A34" t="s">
        <v>858</v>
      </c>
      <c r="C34" s="234" t="s">
        <v>839</v>
      </c>
      <c r="D34" s="234"/>
      <c r="E34" s="234"/>
      <c r="F34" s="205" t="s">
        <v>859</v>
      </c>
    </row>
    <row r="35" spans="1:6">
      <c r="A35" s="138" t="s">
        <v>860</v>
      </c>
      <c r="C35" s="234" t="s">
        <v>839</v>
      </c>
      <c r="D35" s="234"/>
      <c r="E35" s="234"/>
      <c r="F35" s="205" t="s">
        <v>859</v>
      </c>
    </row>
    <row r="36" spans="1:6">
      <c r="A36" t="s">
        <v>861</v>
      </c>
      <c r="C36" s="234" t="s">
        <v>839</v>
      </c>
      <c r="D36" s="234"/>
      <c r="E36" s="234"/>
      <c r="F36" s="205" t="s">
        <v>859</v>
      </c>
    </row>
    <row r="37" spans="1:6">
      <c r="A37" s="138" t="s">
        <v>862</v>
      </c>
      <c r="C37" s="234" t="s">
        <v>839</v>
      </c>
      <c r="D37" s="205"/>
      <c r="E37" s="234"/>
      <c r="F37" s="205" t="s">
        <v>859</v>
      </c>
    </row>
    <row r="38" spans="1:6">
      <c r="A38" t="s">
        <v>863</v>
      </c>
      <c r="C38" s="234"/>
      <c r="D38" s="234"/>
      <c r="E38" s="234"/>
      <c r="F38" s="205"/>
    </row>
    <row r="39" spans="1:6">
      <c r="A39" t="s">
        <v>864</v>
      </c>
      <c r="C39" s="234" t="s">
        <v>839</v>
      </c>
      <c r="D39" s="234"/>
      <c r="E39" s="234"/>
      <c r="F39" s="205" t="s">
        <v>865</v>
      </c>
    </row>
    <row r="40" spans="1:6">
      <c r="A40" t="s">
        <v>866</v>
      </c>
      <c r="C40" s="234"/>
      <c r="D40" s="234" t="s">
        <v>839</v>
      </c>
      <c r="E40" s="234"/>
      <c r="F40" s="205" t="s">
        <v>867</v>
      </c>
    </row>
    <row r="41" spans="1:6">
      <c r="A41" t="s">
        <v>868</v>
      </c>
      <c r="C41" s="234"/>
      <c r="D41" s="234"/>
      <c r="E41" s="234" t="s">
        <v>839</v>
      </c>
      <c r="F41" s="205" t="s">
        <v>867</v>
      </c>
    </row>
    <row r="42" spans="1:6">
      <c r="A42" t="s">
        <v>869</v>
      </c>
      <c r="C42" s="234"/>
      <c r="D42" s="234"/>
      <c r="E42" s="234"/>
      <c r="F42" s="205"/>
    </row>
    <row r="43" spans="1:6">
      <c r="A43" t="s">
        <v>870</v>
      </c>
      <c r="C43" s="234" t="s">
        <v>839</v>
      </c>
      <c r="D43" s="234"/>
      <c r="E43" s="234"/>
      <c r="F43" s="205"/>
    </row>
    <row r="44" spans="1:6">
      <c r="A44" t="s">
        <v>871</v>
      </c>
      <c r="C44" s="234" t="s">
        <v>839</v>
      </c>
      <c r="D44" s="234"/>
      <c r="E44" s="234"/>
      <c r="F44" s="205"/>
    </row>
    <row r="45" spans="1:6">
      <c r="A45" s="138" t="s">
        <v>872</v>
      </c>
      <c r="C45" s="234" t="s">
        <v>839</v>
      </c>
      <c r="D45" s="234"/>
      <c r="E45" s="234"/>
      <c r="F45" s="236" t="s">
        <v>873</v>
      </c>
    </row>
    <row r="46" spans="1:6">
      <c r="A46" t="s">
        <v>874</v>
      </c>
      <c r="C46" s="234" t="s">
        <v>839</v>
      </c>
      <c r="D46" s="234"/>
      <c r="E46" s="234"/>
      <c r="F46" s="236"/>
    </row>
    <row r="47" spans="1:6">
      <c r="A47" t="s">
        <v>875</v>
      </c>
      <c r="C47" s="234" t="s">
        <v>839</v>
      </c>
      <c r="D47" s="234"/>
      <c r="E47" s="234"/>
      <c r="F47" s="205"/>
    </row>
    <row r="48" spans="1:6">
      <c r="A48" t="s">
        <v>876</v>
      </c>
      <c r="C48" s="234"/>
      <c r="D48" s="234" t="s">
        <v>839</v>
      </c>
      <c r="E48" s="234"/>
      <c r="F48" s="205"/>
    </row>
    <row r="49" spans="1:6">
      <c r="A49" t="s">
        <v>877</v>
      </c>
      <c r="C49" s="234"/>
      <c r="D49" s="234" t="s">
        <v>839</v>
      </c>
      <c r="E49" s="234"/>
      <c r="F49" s="205"/>
    </row>
    <row r="50" spans="1:6">
      <c r="A50" s="138" t="s">
        <v>878</v>
      </c>
      <c r="C50" s="234" t="s">
        <v>839</v>
      </c>
      <c r="D50" s="234"/>
      <c r="E50" s="234"/>
      <c r="F50" s="236" t="s">
        <v>879</v>
      </c>
    </row>
    <row r="51" spans="1:6">
      <c r="A51" s="138" t="s">
        <v>880</v>
      </c>
      <c r="C51" s="234" t="s">
        <v>839</v>
      </c>
      <c r="D51" s="234"/>
      <c r="E51" s="205"/>
      <c r="F51" s="205" t="s">
        <v>881</v>
      </c>
    </row>
    <row r="52" spans="1:6">
      <c r="A52" s="138" t="s">
        <v>882</v>
      </c>
      <c r="C52" s="234"/>
      <c r="D52" s="234" t="s">
        <v>839</v>
      </c>
      <c r="E52" s="234"/>
      <c r="F52" s="205"/>
    </row>
    <row r="53" spans="1:6">
      <c r="A53" s="138" t="s">
        <v>883</v>
      </c>
      <c r="C53" s="205"/>
      <c r="D53" s="234"/>
      <c r="E53" s="234" t="s">
        <v>839</v>
      </c>
      <c r="F53" s="205"/>
    </row>
    <row r="54" spans="1:6">
      <c r="A54" s="138" t="s">
        <v>884</v>
      </c>
      <c r="C54" s="234" t="s">
        <v>839</v>
      </c>
      <c r="D54" s="234"/>
      <c r="E54" s="205"/>
      <c r="F54" s="205"/>
    </row>
    <row r="55" spans="1:6">
      <c r="A55" t="s">
        <v>885</v>
      </c>
      <c r="C55" s="234" t="s">
        <v>839</v>
      </c>
      <c r="D55" s="234"/>
      <c r="E55" s="234"/>
      <c r="F55" s="205"/>
    </row>
    <row r="56" spans="1:6">
      <c r="A56" t="s">
        <v>886</v>
      </c>
      <c r="C56" s="234" t="s">
        <v>839</v>
      </c>
      <c r="D56" s="234"/>
      <c r="E56" s="234"/>
      <c r="F56" s="205" t="s">
        <v>887</v>
      </c>
    </row>
    <row r="57" spans="1:6">
      <c r="A57" t="s">
        <v>888</v>
      </c>
      <c r="C57" s="234" t="s">
        <v>839</v>
      </c>
      <c r="D57" s="234"/>
      <c r="E57" s="234"/>
      <c r="F57" s="205"/>
    </row>
    <row r="58" spans="1:6">
      <c r="A58" t="s">
        <v>889</v>
      </c>
      <c r="C58" s="234" t="s">
        <v>839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890</v>
      </c>
      <c r="C60" s="144"/>
      <c r="D60" s="144"/>
      <c r="E60" s="144"/>
    </row>
    <row r="61" spans="1:6">
      <c r="A61" t="s">
        <v>891</v>
      </c>
      <c r="C61" s="144"/>
      <c r="D61" s="144"/>
      <c r="E61" s="144"/>
    </row>
    <row r="62" spans="1:6">
      <c r="C62" s="193" t="s">
        <v>831</v>
      </c>
      <c r="D62" s="179"/>
      <c r="E62" s="179"/>
      <c r="F62" s="179"/>
    </row>
    <row r="63" spans="1:6">
      <c r="C63" s="228" t="s">
        <v>832</v>
      </c>
      <c r="D63" s="237" t="s">
        <v>833</v>
      </c>
      <c r="E63" s="228" t="s">
        <v>834</v>
      </c>
      <c r="F63" s="193" t="s">
        <v>835</v>
      </c>
    </row>
    <row r="64" spans="1:6">
      <c r="A64" t="s">
        <v>892</v>
      </c>
      <c r="C64" s="234" t="s">
        <v>839</v>
      </c>
      <c r="D64" s="234"/>
      <c r="E64" s="234"/>
      <c r="F64" s="205" t="s">
        <v>893</v>
      </c>
    </row>
    <row r="65" spans="1:6">
      <c r="A65" t="s">
        <v>894</v>
      </c>
      <c r="C65" s="234"/>
      <c r="D65" s="234"/>
      <c r="E65" s="234"/>
      <c r="F65" s="205"/>
    </row>
    <row r="66" spans="1:6">
      <c r="A66" t="s">
        <v>895</v>
      </c>
      <c r="C66" s="234"/>
      <c r="D66" s="234" t="s">
        <v>839</v>
      </c>
      <c r="E66" s="234"/>
      <c r="F66" s="205"/>
    </row>
    <row r="67" spans="1:6">
      <c r="A67" t="s">
        <v>896</v>
      </c>
      <c r="C67" s="234"/>
      <c r="D67" s="234" t="s">
        <v>839</v>
      </c>
      <c r="E67" s="234"/>
      <c r="F67" s="205"/>
    </row>
    <row r="68" spans="1:6">
      <c r="A68" t="s">
        <v>897</v>
      </c>
      <c r="C68" s="234"/>
      <c r="D68" s="234" t="s">
        <v>839</v>
      </c>
      <c r="E68" s="234"/>
      <c r="F68" s="205"/>
    </row>
    <row r="69" spans="1:6">
      <c r="A69" s="138" t="s">
        <v>898</v>
      </c>
      <c r="C69" s="234" t="s">
        <v>839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899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733</v>
      </c>
      <c r="C73" s="234"/>
      <c r="D73" s="234"/>
      <c r="E73" s="234"/>
      <c r="F73" s="205"/>
    </row>
    <row r="74" spans="1:6">
      <c r="A74" t="s">
        <v>900</v>
      </c>
      <c r="C74" s="234" t="s">
        <v>839</v>
      </c>
      <c r="D74" s="234"/>
      <c r="E74" s="234"/>
      <c r="F74" s="205"/>
    </row>
    <row r="75" spans="1:6">
      <c r="A75" t="s">
        <v>901</v>
      </c>
      <c r="C75" s="234" t="s">
        <v>839</v>
      </c>
      <c r="D75" s="234"/>
      <c r="E75" s="234"/>
      <c r="F75" s="205"/>
    </row>
    <row r="76" spans="1:6">
      <c r="A76" t="s">
        <v>902</v>
      </c>
      <c r="C76" s="234" t="s">
        <v>839</v>
      </c>
      <c r="D76" s="234"/>
      <c r="E76" s="234"/>
      <c r="F76" s="205"/>
    </row>
    <row r="77" spans="1:6">
      <c r="A77" t="s">
        <v>903</v>
      </c>
      <c r="C77" s="234"/>
      <c r="D77" s="234"/>
      <c r="E77" s="234" t="s">
        <v>839</v>
      </c>
      <c r="F77" s="205"/>
    </row>
    <row r="78" spans="1:6">
      <c r="A78" t="s">
        <v>904</v>
      </c>
      <c r="C78" s="234"/>
      <c r="D78" s="234" t="s">
        <v>839</v>
      </c>
      <c r="E78" s="234"/>
      <c r="F78" s="205"/>
    </row>
    <row r="79" spans="1:6">
      <c r="A79" t="s">
        <v>905</v>
      </c>
      <c r="C79" s="234"/>
      <c r="D79" s="234" t="s">
        <v>839</v>
      </c>
      <c r="E79" s="234"/>
      <c r="F79" s="205"/>
    </row>
    <row r="80" spans="1:6">
      <c r="A80" t="s">
        <v>906</v>
      </c>
      <c r="C80" s="234"/>
      <c r="D80" s="234" t="s">
        <v>839</v>
      </c>
      <c r="E80" s="234"/>
      <c r="F80" s="205"/>
    </row>
    <row r="81" spans="1:6">
      <c r="A81" t="s">
        <v>907</v>
      </c>
      <c r="C81" s="234"/>
      <c r="D81" s="234" t="s">
        <v>839</v>
      </c>
      <c r="E81" s="234"/>
      <c r="F81" s="205" t="s">
        <v>908</v>
      </c>
    </row>
    <row r="82" spans="1:6">
      <c r="A82" t="s">
        <v>909</v>
      </c>
      <c r="C82" s="234"/>
      <c r="D82" s="234"/>
      <c r="E82" s="234"/>
      <c r="F82" s="205"/>
    </row>
    <row r="83" spans="1:6">
      <c r="A83" t="s">
        <v>910</v>
      </c>
      <c r="C83" s="234" t="s">
        <v>839</v>
      </c>
      <c r="D83" s="234"/>
      <c r="E83" s="234"/>
      <c r="F83" s="205"/>
    </row>
    <row r="84" spans="1:6">
      <c r="A84" t="s">
        <v>911</v>
      </c>
      <c r="C84" s="234" t="s">
        <v>839</v>
      </c>
      <c r="D84" s="234"/>
      <c r="E84" s="234"/>
      <c r="F84" s="205"/>
    </row>
    <row r="85" spans="1:6">
      <c r="A85" t="s">
        <v>912</v>
      </c>
      <c r="C85" s="234" t="s">
        <v>839</v>
      </c>
      <c r="D85" s="205"/>
      <c r="E85" s="234"/>
      <c r="F85" s="205"/>
    </row>
    <row r="86" spans="1:6">
      <c r="A86" t="s">
        <v>913</v>
      </c>
      <c r="C86" s="234" t="s">
        <v>839</v>
      </c>
      <c r="D86" s="234"/>
      <c r="E86" s="234"/>
      <c r="F86" s="205"/>
    </row>
    <row r="87" spans="1:6">
      <c r="A87" t="s">
        <v>914</v>
      </c>
      <c r="C87" s="234" t="s">
        <v>839</v>
      </c>
      <c r="D87" s="234"/>
      <c r="E87" s="234"/>
      <c r="F87" s="205" t="s">
        <v>915</v>
      </c>
    </row>
    <row r="88" spans="1:6">
      <c r="A88" t="s">
        <v>916</v>
      </c>
      <c r="C88" s="234"/>
      <c r="D88" s="234" t="s">
        <v>839</v>
      </c>
      <c r="E88" s="234"/>
      <c r="F88" s="205"/>
    </row>
    <row r="89" spans="1:6">
      <c r="A89" t="s">
        <v>917</v>
      </c>
      <c r="C89" s="234"/>
      <c r="D89" s="234" t="s">
        <v>839</v>
      </c>
      <c r="E89" s="234"/>
      <c r="F89" s="205"/>
    </row>
    <row r="90" spans="1:6">
      <c r="A90" t="s">
        <v>918</v>
      </c>
      <c r="C90" s="234"/>
      <c r="D90" s="234"/>
      <c r="E90" s="234"/>
      <c r="F90" s="205"/>
    </row>
    <row r="91" spans="1:6">
      <c r="A91" t="s">
        <v>919</v>
      </c>
      <c r="C91" s="234" t="s">
        <v>839</v>
      </c>
      <c r="D91" s="234"/>
      <c r="E91" s="234"/>
      <c r="F91" s="205"/>
    </row>
    <row r="92" spans="1:6">
      <c r="A92" t="s">
        <v>920</v>
      </c>
      <c r="C92" s="234"/>
      <c r="D92" s="234" t="s">
        <v>839</v>
      </c>
      <c r="E92" s="234"/>
      <c r="F92" s="205"/>
    </row>
    <row r="93" spans="1:6">
      <c r="A93" t="s">
        <v>921</v>
      </c>
      <c r="C93" s="234"/>
      <c r="D93" s="234"/>
      <c r="E93" s="234"/>
      <c r="F93" s="205"/>
    </row>
    <row r="94" spans="1:6">
      <c r="A94" t="s">
        <v>922</v>
      </c>
      <c r="C94" s="234" t="s">
        <v>839</v>
      </c>
      <c r="D94" s="234"/>
      <c r="E94" s="234"/>
      <c r="F94" s="205"/>
    </row>
    <row r="95" spans="1:6">
      <c r="A95" t="s">
        <v>923</v>
      </c>
      <c r="C95" s="234"/>
      <c r="D95" s="234" t="s">
        <v>839</v>
      </c>
      <c r="E95" s="234"/>
      <c r="F95" s="205"/>
    </row>
    <row r="96" spans="1:6">
      <c r="A96" t="s">
        <v>924</v>
      </c>
      <c r="C96" s="234"/>
      <c r="D96" s="234"/>
      <c r="E96" s="234"/>
      <c r="F96" s="205"/>
    </row>
    <row r="97" spans="1:6">
      <c r="A97" t="s">
        <v>925</v>
      </c>
      <c r="C97" s="234" t="s">
        <v>839</v>
      </c>
      <c r="D97" s="234"/>
      <c r="E97" s="234"/>
      <c r="F97" s="205"/>
    </row>
    <row r="98" spans="1:6">
      <c r="A98" t="s">
        <v>1219</v>
      </c>
      <c r="C98" s="234" t="s">
        <v>839</v>
      </c>
      <c r="D98" s="234"/>
      <c r="E98" s="234"/>
      <c r="F98" s="205"/>
    </row>
    <row r="99" spans="1:6">
      <c r="A99" t="s">
        <v>1220</v>
      </c>
      <c r="C99" s="234"/>
      <c r="D99" s="234" t="s">
        <v>839</v>
      </c>
      <c r="E99" s="234"/>
      <c r="F99" s="205"/>
    </row>
    <row r="100" spans="1:6">
      <c r="A100" t="s">
        <v>1221</v>
      </c>
      <c r="C100" s="234"/>
      <c r="D100" s="234"/>
      <c r="E100" s="234"/>
      <c r="F100" s="205"/>
    </row>
    <row r="101" spans="1:6">
      <c r="A101" t="s">
        <v>1222</v>
      </c>
      <c r="C101" s="234"/>
      <c r="D101" s="234" t="s">
        <v>839</v>
      </c>
      <c r="E101" s="234"/>
      <c r="F101" s="205"/>
    </row>
    <row r="102" spans="1:6">
      <c r="A102" t="s">
        <v>1223</v>
      </c>
      <c r="C102" s="234"/>
      <c r="D102" s="234" t="s">
        <v>839</v>
      </c>
      <c r="E102" s="234"/>
      <c r="F102" s="205"/>
    </row>
    <row r="103" spans="1:6">
      <c r="A103" t="s">
        <v>1224</v>
      </c>
      <c r="C103" s="234"/>
      <c r="D103" s="234" t="s">
        <v>839</v>
      </c>
      <c r="E103" s="234"/>
      <c r="F103" s="205"/>
    </row>
    <row r="104" spans="1:6">
      <c r="A104" t="s">
        <v>1225</v>
      </c>
      <c r="C104" s="234"/>
      <c r="D104" s="234" t="s">
        <v>839</v>
      </c>
      <c r="E104" s="234"/>
      <c r="F104" s="205"/>
    </row>
    <row r="105" spans="1:6">
      <c r="A105" t="s">
        <v>1226</v>
      </c>
      <c r="C105" s="234" t="s">
        <v>839</v>
      </c>
      <c r="D105" s="234"/>
      <c r="E105" s="234"/>
      <c r="F105" s="205"/>
    </row>
    <row r="106" spans="1:6">
      <c r="A106" t="s">
        <v>1227</v>
      </c>
      <c r="C106" s="234"/>
      <c r="D106" s="234"/>
      <c r="E106" s="234"/>
      <c r="F106" s="205"/>
    </row>
    <row r="107" spans="1:6">
      <c r="A107" t="s">
        <v>1228</v>
      </c>
      <c r="C107" s="234" t="s">
        <v>839</v>
      </c>
      <c r="D107" s="234"/>
      <c r="E107" s="234"/>
      <c r="F107" s="205"/>
    </row>
    <row r="108" spans="1:6">
      <c r="A108" t="s">
        <v>1229</v>
      </c>
      <c r="C108" s="234"/>
      <c r="D108" s="234" t="s">
        <v>839</v>
      </c>
      <c r="E108" s="234"/>
      <c r="F108" s="205" t="s">
        <v>1230</v>
      </c>
    </row>
    <row r="109" spans="1:6">
      <c r="A109" t="s">
        <v>1231</v>
      </c>
      <c r="C109" s="234"/>
      <c r="D109" s="234"/>
      <c r="E109" s="234"/>
      <c r="F109" s="205"/>
    </row>
    <row r="110" spans="1:6">
      <c r="A110" t="s">
        <v>1232</v>
      </c>
      <c r="C110" s="234" t="s">
        <v>839</v>
      </c>
      <c r="D110" s="234"/>
      <c r="E110" s="234"/>
      <c r="F110" s="205"/>
    </row>
    <row r="111" spans="1:6">
      <c r="A111" t="s">
        <v>1233</v>
      </c>
      <c r="C111" s="234" t="s">
        <v>839</v>
      </c>
      <c r="D111" s="234"/>
      <c r="E111" s="234"/>
      <c r="F111" s="205"/>
    </row>
    <row r="112" spans="1:6">
      <c r="A112" t="s">
        <v>1234</v>
      </c>
      <c r="C112" s="234"/>
      <c r="D112" s="234" t="s">
        <v>839</v>
      </c>
      <c r="E112" s="234"/>
      <c r="F112" s="205"/>
    </row>
    <row r="113" spans="1:6">
      <c r="A113" t="s">
        <v>1235</v>
      </c>
      <c r="C113" s="234"/>
      <c r="D113" s="234" t="s">
        <v>839</v>
      </c>
      <c r="E113" s="234"/>
      <c r="F113" s="205"/>
    </row>
    <row r="114" spans="1:6">
      <c r="A114" t="s">
        <v>1236</v>
      </c>
      <c r="C114" s="234"/>
      <c r="D114" s="234"/>
      <c r="E114" s="234"/>
      <c r="F114" s="205"/>
    </row>
    <row r="115" spans="1:6">
      <c r="A115" t="s">
        <v>1233</v>
      </c>
      <c r="C115" s="234" t="s">
        <v>839</v>
      </c>
      <c r="D115" s="234"/>
      <c r="E115" s="234"/>
      <c r="F115" s="205"/>
    </row>
    <row r="116" spans="1:6">
      <c r="A116" t="s">
        <v>1234</v>
      </c>
      <c r="C116" s="234"/>
      <c r="D116" s="234" t="s">
        <v>839</v>
      </c>
      <c r="E116" s="234"/>
      <c r="F116" s="205"/>
    </row>
    <row r="117" spans="1:6">
      <c r="A117" t="s">
        <v>1237</v>
      </c>
      <c r="C117" s="205"/>
      <c r="D117" s="234" t="s">
        <v>839</v>
      </c>
      <c r="E117" s="234"/>
      <c r="F117" s="205" t="s">
        <v>1238</v>
      </c>
    </row>
    <row r="118" spans="1:6">
      <c r="A118" t="s">
        <v>1239</v>
      </c>
      <c r="C118" s="205"/>
      <c r="D118" s="234" t="s">
        <v>839</v>
      </c>
      <c r="E118" s="234"/>
      <c r="F118" s="205" t="s">
        <v>1238</v>
      </c>
    </row>
    <row r="119" spans="1:6">
      <c r="A119" t="s">
        <v>1240</v>
      </c>
      <c r="C119" s="234"/>
      <c r="D119" s="234" t="s">
        <v>839</v>
      </c>
      <c r="E119" s="234"/>
      <c r="F119" s="205"/>
    </row>
    <row r="120" spans="1:6">
      <c r="A120" t="s">
        <v>1241</v>
      </c>
      <c r="C120" s="234" t="s">
        <v>839</v>
      </c>
      <c r="D120" s="234"/>
      <c r="E120" s="234"/>
      <c r="F120" s="205"/>
    </row>
    <row r="121" spans="1:6">
      <c r="A121" s="92" t="s">
        <v>1332</v>
      </c>
    </row>
    <row r="122" spans="1:6">
      <c r="A122" t="s">
        <v>1333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2.75"/>
  <cols>
    <col min="1" max="1" width="48.7109375" customWidth="1"/>
    <col min="2" max="2" width="11.140625" customWidth="1"/>
    <col min="3" max="5" width="12.7109375" customWidth="1"/>
  </cols>
  <sheetData>
    <row r="1" spans="1:69" ht="15">
      <c r="A1" s="251" t="str">
        <f>Scope!A1</f>
        <v>Santee Cooper 5 x LM6000 PC Power Project (236 MW), Rev 1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1336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1337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75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5" thickBot="1">
      <c r="A6" s="193" t="s">
        <v>1338</v>
      </c>
      <c r="B6" s="293" t="s">
        <v>1339</v>
      </c>
      <c r="C6" s="294" t="s">
        <v>1340</v>
      </c>
      <c r="D6" s="295" t="s">
        <v>812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1341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1342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1343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1344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1345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1346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1347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1348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1349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1350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1351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1352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1353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75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75" thickBot="1">
      <c r="A24" s="193" t="s">
        <v>1354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1355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1356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1357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1358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1359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23.7109375" style="4" hidden="1" customWidth="1"/>
    <col min="2" max="2" width="24.42578125" style="4" hidden="1" customWidth="1"/>
    <col min="3" max="3" width="20.85546875" style="4" hidden="1" customWidth="1"/>
    <col min="4" max="4" width="22.85546875" style="4" hidden="1" customWidth="1"/>
    <col min="5" max="5" width="35.140625" style="4" customWidth="1"/>
    <col min="6" max="6" width="42.5703125" style="4" customWidth="1"/>
    <col min="7" max="7" width="15.140625" style="4" customWidth="1"/>
    <col min="8" max="8" width="15.7109375" style="4" customWidth="1"/>
    <col min="9" max="9" width="15.7109375" style="4" hidden="1" customWidth="1"/>
    <col min="10" max="10" width="13.85546875" style="4" hidden="1" customWidth="1"/>
    <col min="11" max="11" width="2.5703125" style="4" customWidth="1"/>
    <col min="12" max="12" width="9.42578125" style="18" customWidth="1"/>
    <col min="13" max="13" width="9.140625" style="18"/>
    <col min="14" max="16384" width="9.140625" style="4"/>
  </cols>
  <sheetData>
    <row r="1" spans="1:13" ht="18" customHeight="1" thickBot="1">
      <c r="L1" s="4"/>
      <c r="M1" s="4"/>
    </row>
    <row r="2" spans="1:13" ht="17.25" customHeight="1" thickBot="1">
      <c r="B2" s="16" t="s">
        <v>1360</v>
      </c>
      <c r="C2" s="16" t="s">
        <v>1361</v>
      </c>
      <c r="D2" s="16" t="s">
        <v>1362</v>
      </c>
      <c r="E2" s="75" t="s">
        <v>1363</v>
      </c>
      <c r="F2" s="76" t="s">
        <v>1364</v>
      </c>
      <c r="G2" s="77"/>
      <c r="H2" s="238" t="s">
        <v>1365</v>
      </c>
      <c r="I2" s="238" t="s">
        <v>1366</v>
      </c>
      <c r="J2" s="238" t="s">
        <v>1367</v>
      </c>
      <c r="L2" s="17" t="s">
        <v>1368</v>
      </c>
    </row>
    <row r="3" spans="1:13" ht="17.25" customHeight="1">
      <c r="B3" s="16"/>
      <c r="C3" s="16"/>
      <c r="D3" s="16"/>
      <c r="E3" s="309" t="str">
        <f>Scope!A1</f>
        <v>Santee Cooper 5 x LM6000 PC Power Project (236 MW), Rev 1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1369</v>
      </c>
      <c r="F4" s="81"/>
      <c r="G4" s="81"/>
      <c r="H4" s="82"/>
      <c r="I4" s="82"/>
      <c r="J4" s="82"/>
      <c r="L4" s="17"/>
    </row>
    <row r="5" spans="1:13" s="20" customFormat="1" ht="13.5" outlineLevel="1" thickBot="1">
      <c r="A5" s="4" t="s">
        <v>1370</v>
      </c>
      <c r="B5" s="4" t="s">
        <v>1371</v>
      </c>
      <c r="C5" s="4" t="s">
        <v>1372</v>
      </c>
      <c r="D5" s="4" t="s">
        <v>1373</v>
      </c>
      <c r="E5" s="156" t="s">
        <v>696</v>
      </c>
      <c r="F5" s="157"/>
      <c r="G5" s="158"/>
      <c r="H5" s="88"/>
      <c r="I5" s="88"/>
      <c r="J5" s="240"/>
    </row>
    <row r="6" spans="1:13" ht="13.5" outlineLevel="2" thickBot="1">
      <c r="A6" s="4" t="str">
        <f>B6&amp;C6&amp;D6</f>
        <v>O&amp;M Mobilization BudgetOperating ExpensesPublic Relations</v>
      </c>
      <c r="B6" s="4" t="s">
        <v>1371</v>
      </c>
      <c r="C6" s="4" t="s">
        <v>1372</v>
      </c>
      <c r="D6" s="4" t="s">
        <v>1373</v>
      </c>
      <c r="E6" s="84" t="s">
        <v>1374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5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5" hidden="1" outlineLevel="2" thickBot="1">
      <c r="E8" s="84" t="s">
        <v>1375</v>
      </c>
      <c r="F8" s="23" t="s">
        <v>1376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5" hidden="1" outlineLevel="2" thickBot="1">
      <c r="E9" s="84" t="s">
        <v>1377</v>
      </c>
      <c r="F9" s="23" t="s">
        <v>1378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5" hidden="1" outlineLevel="2" thickBot="1">
      <c r="E10" s="84" t="s">
        <v>1379</v>
      </c>
      <c r="F10" s="23" t="s">
        <v>1380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5" hidden="1" outlineLevel="2" thickBot="1">
      <c r="E11" s="84" t="s">
        <v>1381</v>
      </c>
      <c r="F11" s="23" t="s">
        <v>1382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5" hidden="1" outlineLevel="2" thickBot="1">
      <c r="E12" s="84" t="s">
        <v>1383</v>
      </c>
      <c r="F12" s="23" t="s">
        <v>1384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5" hidden="1" outlineLevel="2" thickBot="1">
      <c r="E13" s="84"/>
      <c r="F13" s="23" t="s">
        <v>1385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5" hidden="1" outlineLevel="2" thickBot="1">
      <c r="E14" s="84"/>
      <c r="F14" s="23" t="s">
        <v>1386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5" hidden="1" outlineLevel="2" thickBot="1">
      <c r="E15" s="84" t="s">
        <v>1387</v>
      </c>
      <c r="F15" s="23" t="s">
        <v>1388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5" outlineLevel="1" collapsed="1" thickBot="1">
      <c r="A16" s="20" t="s">
        <v>1389</v>
      </c>
      <c r="B16" s="20" t="s">
        <v>1371</v>
      </c>
      <c r="C16" s="20" t="s">
        <v>1372</v>
      </c>
      <c r="D16" s="20" t="s">
        <v>1373</v>
      </c>
      <c r="E16" s="84"/>
      <c r="F16" s="23" t="s">
        <v>1390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1392</v>
      </c>
      <c r="B17" s="4" t="s">
        <v>1371</v>
      </c>
      <c r="C17" s="4" t="s">
        <v>1372</v>
      </c>
      <c r="D17" s="4" t="s">
        <v>1393</v>
      </c>
      <c r="E17" s="159" t="s">
        <v>1393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1217</v>
      </c>
      <c r="F18" s="23"/>
      <c r="G18" s="66"/>
      <c r="H18" s="585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1394</v>
      </c>
      <c r="B22" s="20" t="s">
        <v>1371</v>
      </c>
      <c r="C22" s="20" t="s">
        <v>1372</v>
      </c>
      <c r="D22" s="20" t="s">
        <v>1393</v>
      </c>
      <c r="E22" s="84" t="s">
        <v>1395</v>
      </c>
      <c r="F22" s="23"/>
      <c r="G22" s="86" t="s">
        <v>1391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1396</v>
      </c>
      <c r="B23" s="4" t="s">
        <v>1371</v>
      </c>
      <c r="C23" s="4" t="s">
        <v>1372</v>
      </c>
      <c r="D23" s="4" t="s">
        <v>720</v>
      </c>
      <c r="E23" s="159" t="s">
        <v>720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1371</v>
      </c>
      <c r="C24" s="4" t="s">
        <v>1372</v>
      </c>
      <c r="D24" s="4" t="s">
        <v>720</v>
      </c>
      <c r="E24" s="84" t="s">
        <v>1397</v>
      </c>
      <c r="F24" s="23" t="s">
        <v>1398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1399</v>
      </c>
      <c r="F25" s="23" t="s">
        <v>1400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1401</v>
      </c>
      <c r="F26" s="23" t="s">
        <v>1402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1403</v>
      </c>
      <c r="B28" s="20" t="s">
        <v>1371</v>
      </c>
      <c r="C28" s="20" t="s">
        <v>1372</v>
      </c>
      <c r="D28" s="20" t="s">
        <v>720</v>
      </c>
      <c r="E28" s="84" t="s">
        <v>1404</v>
      </c>
      <c r="F28" s="23"/>
      <c r="G28" s="86" t="s">
        <v>1391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1405</v>
      </c>
      <c r="B29" s="4" t="s">
        <v>1371</v>
      </c>
      <c r="C29" s="4" t="s">
        <v>1372</v>
      </c>
      <c r="D29" s="4" t="s">
        <v>721</v>
      </c>
      <c r="E29" s="159" t="s">
        <v>721</v>
      </c>
      <c r="F29" s="145"/>
      <c r="G29" s="146"/>
      <c r="H29" s="88"/>
      <c r="I29" s="240"/>
      <c r="J29" s="88"/>
    </row>
    <row r="30" spans="1:13" ht="13.5" hidden="1" outlineLevel="2" thickBot="1">
      <c r="A30" s="4" t="str">
        <f>B30&amp;C30&amp;D30</f>
        <v>O&amp;M Mobilization BudgetOperating ExpensesRecruiting Expenses</v>
      </c>
      <c r="B30" s="4" t="s">
        <v>1371</v>
      </c>
      <c r="C30" s="4" t="s">
        <v>1372</v>
      </c>
      <c r="D30" s="4" t="s">
        <v>721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1371</v>
      </c>
      <c r="C31" s="4" t="s">
        <v>1372</v>
      </c>
      <c r="D31" s="4" t="s">
        <v>721</v>
      </c>
      <c r="E31" s="84" t="s">
        <v>1459</v>
      </c>
      <c r="F31" s="23" t="s">
        <v>1460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1406</v>
      </c>
      <c r="F32" s="23" t="s">
        <v>1407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1408</v>
      </c>
      <c r="F33" s="23" t="s">
        <v>1409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5" outlineLevel="1" thickBot="1">
      <c r="A35" s="20" t="s">
        <v>1410</v>
      </c>
      <c r="B35" s="20" t="s">
        <v>1371</v>
      </c>
      <c r="C35" s="20" t="s">
        <v>1372</v>
      </c>
      <c r="D35" s="20" t="s">
        <v>721</v>
      </c>
      <c r="E35" s="84" t="s">
        <v>1049</v>
      </c>
      <c r="F35" s="23"/>
      <c r="G35" s="86" t="s">
        <v>1391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5" outlineLevel="1" thickBot="1">
      <c r="A36" s="4" t="s">
        <v>1411</v>
      </c>
      <c r="B36" s="4" t="s">
        <v>1371</v>
      </c>
      <c r="C36" s="4" t="s">
        <v>1372</v>
      </c>
      <c r="D36" s="4" t="s">
        <v>722</v>
      </c>
      <c r="E36" s="159" t="s">
        <v>722</v>
      </c>
      <c r="F36" s="145"/>
      <c r="G36" s="146"/>
      <c r="H36" s="88"/>
      <c r="I36" s="240"/>
      <c r="J36" s="88"/>
    </row>
    <row r="37" spans="1:13" ht="13.5" outlineLevel="2" thickBot="1">
      <c r="A37" s="4" t="str">
        <f>B37&amp;C37&amp;D37</f>
        <v>O&amp;M Mobilization BudgetOperating ExpensesRelocation Expenses</v>
      </c>
      <c r="B37" s="4" t="s">
        <v>1371</v>
      </c>
      <c r="C37" s="4" t="s">
        <v>1372</v>
      </c>
      <c r="D37" s="4" t="s">
        <v>722</v>
      </c>
      <c r="E37" s="84" t="s">
        <v>1458</v>
      </c>
      <c r="F37" s="23" t="s">
        <v>1457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5" outlineLevel="2" thickBot="1">
      <c r="E38" s="84" t="s">
        <v>1459</v>
      </c>
      <c r="F38" s="23" t="s">
        <v>1460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5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5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5" hidden="1" outlineLevel="2" thickBot="1">
      <c r="E41" s="84" t="s">
        <v>1412</v>
      </c>
      <c r="F41" s="23" t="s">
        <v>1413</v>
      </c>
      <c r="G41" s="66"/>
      <c r="H41" s="19"/>
      <c r="I41" s="19">
        <f>H41-J41</f>
        <v>0</v>
      </c>
      <c r="J41" s="19"/>
      <c r="L41" s="4"/>
      <c r="M41" s="4"/>
    </row>
    <row r="42" spans="1:13" ht="13.5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5" outlineLevel="1" thickBot="1">
      <c r="A43" s="20" t="s">
        <v>1414</v>
      </c>
      <c r="B43" s="20" t="s">
        <v>1371</v>
      </c>
      <c r="C43" s="20" t="s">
        <v>1372</v>
      </c>
      <c r="D43" s="20" t="s">
        <v>722</v>
      </c>
      <c r="E43" s="84" t="s">
        <v>1049</v>
      </c>
      <c r="F43" s="23"/>
      <c r="G43" s="86" t="s">
        <v>1391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5" outlineLevel="1" thickBot="1">
      <c r="A44" s="4" t="s">
        <v>1415</v>
      </c>
      <c r="B44" s="4" t="s">
        <v>1371</v>
      </c>
      <c r="C44" s="4" t="s">
        <v>1372</v>
      </c>
      <c r="D44" s="4" t="s">
        <v>723</v>
      </c>
      <c r="E44" s="159" t="s">
        <v>723</v>
      </c>
      <c r="F44" s="145"/>
      <c r="G44" s="146"/>
      <c r="H44" s="88"/>
      <c r="I44" s="88"/>
      <c r="J44" s="88"/>
    </row>
    <row r="45" spans="1:13" ht="13.5" hidden="1" outlineLevel="2" thickBot="1">
      <c r="A45" s="4" t="str">
        <f t="shared" ref="A45:A61" si="2">B45&amp;C45&amp;D45</f>
        <v>O&amp;M Mobilization BudgetOperating ExpensesOutside Services</v>
      </c>
      <c r="B45" s="4" t="s">
        <v>1371</v>
      </c>
      <c r="C45" s="4" t="s">
        <v>1372</v>
      </c>
      <c r="D45" s="4" t="s">
        <v>723</v>
      </c>
      <c r="E45" s="84" t="s">
        <v>1416</v>
      </c>
      <c r="F45" s="23" t="s">
        <v>1417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5" hidden="1" outlineLevel="2" thickBot="1">
      <c r="E46" s="84" t="s">
        <v>1418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5" hidden="1" outlineLevel="2" thickBot="1">
      <c r="A47" s="4" t="str">
        <f t="shared" si="2"/>
        <v>O&amp;M Mobilization BudgetOperating ExpensesOutside Services</v>
      </c>
      <c r="B47" s="4" t="s">
        <v>1371</v>
      </c>
      <c r="C47" s="4" t="s">
        <v>1372</v>
      </c>
      <c r="D47" s="4" t="s">
        <v>723</v>
      </c>
      <c r="E47" s="84" t="s">
        <v>1419</v>
      </c>
      <c r="F47" s="23" t="s">
        <v>1420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5" hidden="1" outlineLevel="2" thickBot="1">
      <c r="A48" s="4" t="str">
        <f t="shared" si="2"/>
        <v>O&amp;M Mobilization BudgetOperating ExpensesOutside Services</v>
      </c>
      <c r="B48" s="4" t="s">
        <v>1371</v>
      </c>
      <c r="C48" s="4" t="s">
        <v>1372</v>
      </c>
      <c r="D48" s="4" t="s">
        <v>723</v>
      </c>
      <c r="E48" s="84" t="s">
        <v>1421</v>
      </c>
      <c r="F48" s="23" t="s">
        <v>1420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5" hidden="1" outlineLevel="2" thickBot="1">
      <c r="A49" s="4" t="str">
        <f t="shared" si="2"/>
        <v>O&amp;M Mobilization BudgetOperating ExpensesOutside Services</v>
      </c>
      <c r="B49" s="4" t="s">
        <v>1371</v>
      </c>
      <c r="C49" s="4" t="s">
        <v>1372</v>
      </c>
      <c r="D49" s="4" t="s">
        <v>723</v>
      </c>
      <c r="E49" s="84" t="s">
        <v>1422</v>
      </c>
      <c r="F49" s="23" t="s">
        <v>1423</v>
      </c>
      <c r="G49" s="66"/>
      <c r="H49" s="19"/>
      <c r="I49" s="19">
        <f t="shared" si="3"/>
        <v>0</v>
      </c>
      <c r="J49" s="19"/>
      <c r="L49" s="4"/>
      <c r="M49" s="4"/>
    </row>
    <row r="50" spans="1:13" ht="13.5" hidden="1" outlineLevel="2" thickBot="1">
      <c r="A50" s="4" t="str">
        <f t="shared" si="2"/>
        <v>O&amp;M Mobilization BudgetOperating ExpensesOutside Services</v>
      </c>
      <c r="B50" s="4" t="s">
        <v>1371</v>
      </c>
      <c r="C50" s="4" t="s">
        <v>1372</v>
      </c>
      <c r="D50" s="4" t="s">
        <v>723</v>
      </c>
      <c r="E50" s="84" t="s">
        <v>1424</v>
      </c>
      <c r="F50" s="23" t="s">
        <v>1425</v>
      </c>
      <c r="G50" s="66"/>
      <c r="H50" s="19"/>
      <c r="I50" s="19">
        <f t="shared" si="3"/>
        <v>0</v>
      </c>
      <c r="J50" s="19"/>
      <c r="L50" s="4"/>
      <c r="M50" s="4"/>
    </row>
    <row r="51" spans="1:13" ht="13.5" hidden="1" outlineLevel="2" thickBot="1">
      <c r="A51" s="4" t="str">
        <f t="shared" si="2"/>
        <v>O&amp;M Mobilization BudgetOperating ExpensesOutside Services</v>
      </c>
      <c r="B51" s="4" t="s">
        <v>1371</v>
      </c>
      <c r="C51" s="4" t="s">
        <v>1372</v>
      </c>
      <c r="D51" s="4" t="s">
        <v>723</v>
      </c>
      <c r="E51" s="84" t="s">
        <v>1426</v>
      </c>
      <c r="F51" s="23" t="s">
        <v>1427</v>
      </c>
      <c r="G51" s="66"/>
      <c r="H51" s="19"/>
      <c r="I51" s="19">
        <f t="shared" si="3"/>
        <v>0</v>
      </c>
      <c r="J51" s="19"/>
      <c r="L51" s="4"/>
      <c r="M51" s="4"/>
    </row>
    <row r="52" spans="1:13" ht="13.5" hidden="1" outlineLevel="2" thickBot="1">
      <c r="A52" s="4" t="str">
        <f t="shared" si="2"/>
        <v>O&amp;M Mobilization BudgetOperating ExpensesOutside Services</v>
      </c>
      <c r="B52" s="4" t="s">
        <v>1371</v>
      </c>
      <c r="C52" s="4" t="s">
        <v>1372</v>
      </c>
      <c r="D52" s="4" t="s">
        <v>723</v>
      </c>
      <c r="E52" s="84" t="s">
        <v>1428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5" hidden="1" outlineLevel="2" thickBot="1">
      <c r="E53" s="84" t="s">
        <v>1429</v>
      </c>
      <c r="F53" s="23" t="s">
        <v>1430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5" hidden="1" outlineLevel="2" thickBot="1">
      <c r="E54" s="84" t="s">
        <v>1431</v>
      </c>
      <c r="F54" s="23" t="s">
        <v>1425</v>
      </c>
      <c r="G54" s="66"/>
      <c r="H54" s="19"/>
      <c r="I54" s="19">
        <f t="shared" si="3"/>
        <v>0</v>
      </c>
      <c r="J54" s="19"/>
      <c r="L54" s="4"/>
      <c r="M54" s="4"/>
    </row>
    <row r="55" spans="1:13" ht="13.5" outlineLevel="2" thickBot="1">
      <c r="A55" s="4" t="str">
        <f t="shared" si="2"/>
        <v>O&amp;M Mobilization BudgetOperating ExpensesOutside Services</v>
      </c>
      <c r="B55" s="4" t="s">
        <v>1371</v>
      </c>
      <c r="C55" s="4" t="s">
        <v>1372</v>
      </c>
      <c r="D55" s="4" t="s">
        <v>723</v>
      </c>
      <c r="E55" s="84" t="s">
        <v>1432</v>
      </c>
      <c r="F55" s="23" t="s">
        <v>1433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5" outlineLevel="2" thickBot="1">
      <c r="E56" s="84" t="s">
        <v>1434</v>
      </c>
      <c r="F56" s="23" t="s">
        <v>1435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5" outlineLevel="2" thickBot="1">
      <c r="A57" s="4" t="str">
        <f t="shared" si="2"/>
        <v>O&amp;M Mobilization BudgetOperating ExpensesOutside Services</v>
      </c>
      <c r="B57" s="4" t="s">
        <v>1371</v>
      </c>
      <c r="C57" s="4" t="s">
        <v>1372</v>
      </c>
      <c r="D57" s="4" t="s">
        <v>723</v>
      </c>
      <c r="E57" s="84" t="s">
        <v>1436</v>
      </c>
      <c r="F57" s="23" t="s">
        <v>383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5" outlineLevel="2" thickBot="1">
      <c r="A58" s="4" t="str">
        <f t="shared" si="2"/>
        <v>O&amp;M Mobilization BudgetOperating ExpensesOutside Services</v>
      </c>
      <c r="B58" s="4" t="s">
        <v>1371</v>
      </c>
      <c r="C58" s="4" t="s">
        <v>1372</v>
      </c>
      <c r="D58" s="4" t="s">
        <v>723</v>
      </c>
      <c r="E58" s="84" t="s">
        <v>1437</v>
      </c>
      <c r="F58" s="23" t="s">
        <v>1438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5" outlineLevel="2" thickBot="1">
      <c r="A59" s="4" t="str">
        <f t="shared" si="2"/>
        <v>O&amp;M Mobilization BudgetOperating ExpensesOutside Services</v>
      </c>
      <c r="B59" s="4" t="s">
        <v>1371</v>
      </c>
      <c r="C59" s="4" t="s">
        <v>1372</v>
      </c>
      <c r="D59" s="4" t="s">
        <v>723</v>
      </c>
      <c r="E59" s="84" t="s">
        <v>1439</v>
      </c>
      <c r="F59" s="23" t="s">
        <v>1440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5" outlineLevel="2" thickBot="1">
      <c r="E60" s="84" t="s">
        <v>1441</v>
      </c>
      <c r="F60" s="23" t="s">
        <v>1442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5" hidden="1" outlineLevel="2" thickBot="1">
      <c r="A61" s="4" t="str">
        <f t="shared" si="2"/>
        <v>O&amp;M Mobilization BudgetOperating ExpensesOutside Services</v>
      </c>
      <c r="B61" s="4" t="s">
        <v>1371</v>
      </c>
      <c r="C61" s="4" t="s">
        <v>1372</v>
      </c>
      <c r="D61" s="4" t="s">
        <v>723</v>
      </c>
      <c r="E61" s="84" t="s">
        <v>1443</v>
      </c>
      <c r="F61" s="23" t="s">
        <v>1444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5" hidden="1" outlineLevel="2" thickBot="1">
      <c r="E62" s="84" t="s">
        <v>1445</v>
      </c>
      <c r="F62" s="23" t="s">
        <v>1446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5" hidden="1" outlineLevel="2" thickBot="1">
      <c r="E63" s="84" t="s">
        <v>1447</v>
      </c>
      <c r="F63" s="23" t="s">
        <v>1420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5" hidden="1" outlineLevel="2" thickBot="1">
      <c r="E64" s="84" t="s">
        <v>1448</v>
      </c>
      <c r="F64" s="23" t="s">
        <v>1420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5" hidden="1" outlineLevel="2" thickBot="1">
      <c r="E65" s="84" t="s">
        <v>1449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5" outlineLevel="2" thickBot="1">
      <c r="A66" s="4" t="str">
        <f>B66&amp;C66&amp;D66</f>
        <v>O&amp;M Mobilization BudgetOperating ExpensesOutside Services</v>
      </c>
      <c r="B66" s="4" t="s">
        <v>1371</v>
      </c>
      <c r="C66" s="4" t="s">
        <v>1372</v>
      </c>
      <c r="D66" s="4" t="s">
        <v>723</v>
      </c>
      <c r="E66" s="84" t="s">
        <v>1450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5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5" outlineLevel="1" thickBot="1">
      <c r="A68" s="20" t="s">
        <v>1451</v>
      </c>
      <c r="B68" s="20" t="s">
        <v>1371</v>
      </c>
      <c r="C68" s="20" t="s">
        <v>1372</v>
      </c>
      <c r="D68" s="20" t="s">
        <v>723</v>
      </c>
      <c r="E68" s="84" t="s">
        <v>1452</v>
      </c>
      <c r="F68" s="23"/>
      <c r="G68" s="86" t="s">
        <v>1391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5" outlineLevel="1" thickBot="1">
      <c r="A69" s="4" t="s">
        <v>1470</v>
      </c>
      <c r="B69" s="4" t="s">
        <v>1371</v>
      </c>
      <c r="C69" s="4" t="s">
        <v>1372</v>
      </c>
      <c r="D69" s="4" t="s">
        <v>724</v>
      </c>
      <c r="E69" s="159" t="s">
        <v>724</v>
      </c>
      <c r="F69" s="145"/>
      <c r="G69" s="146"/>
      <c r="H69" s="88"/>
      <c r="I69" s="88"/>
      <c r="J69" s="88"/>
    </row>
    <row r="70" spans="1:13" ht="13.5" outlineLevel="2" thickBot="1">
      <c r="E70" s="84" t="s">
        <v>1471</v>
      </c>
      <c r="F70" s="23" t="s">
        <v>492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5" outlineLevel="2" thickBot="1">
      <c r="A71" s="4" t="str">
        <f>B71&amp;C71&amp;D71</f>
        <v>O&amp;M Mobilization BudgetOperating ExpensesOther Supplies &amp; Expenses</v>
      </c>
      <c r="B71" s="4" t="s">
        <v>1371</v>
      </c>
      <c r="C71" s="4" t="s">
        <v>1372</v>
      </c>
      <c r="D71" s="4" t="s">
        <v>724</v>
      </c>
      <c r="E71" s="84" t="s">
        <v>1472</v>
      </c>
      <c r="F71" s="23" t="s">
        <v>493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5" outlineLevel="2" thickBot="1">
      <c r="A72" s="4" t="str">
        <f>B72&amp;C72&amp;D72</f>
        <v>O&amp;M Mobilization BudgetOperating ExpensesOther Supplies &amp; Expenses</v>
      </c>
      <c r="B72" s="4" t="s">
        <v>1371</v>
      </c>
      <c r="C72" s="4" t="s">
        <v>1372</v>
      </c>
      <c r="D72" s="4" t="s">
        <v>724</v>
      </c>
      <c r="E72" s="84" t="s">
        <v>1473</v>
      </c>
      <c r="F72" s="23" t="s">
        <v>494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5" outlineLevel="2" thickBot="1">
      <c r="A73" s="4" t="str">
        <f>B73&amp;C73&amp;D73</f>
        <v>O&amp;M Mobilization BudgetOperating ExpensesOther Supplies &amp; Expenses</v>
      </c>
      <c r="B73" s="4" t="s">
        <v>1371</v>
      </c>
      <c r="C73" s="4" t="s">
        <v>1372</v>
      </c>
      <c r="D73" s="4" t="s">
        <v>724</v>
      </c>
      <c r="E73" s="84" t="s">
        <v>1474</v>
      </c>
      <c r="F73" s="23" t="s">
        <v>1475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5" outlineLevel="2" thickBot="1">
      <c r="A74" s="4" t="str">
        <f>B74&amp;C74&amp;D74</f>
        <v>O&amp;M Mobilization BudgetOperating ExpensesOther Supplies &amp; Expenses</v>
      </c>
      <c r="B74" s="4" t="s">
        <v>1371</v>
      </c>
      <c r="C74" s="4" t="s">
        <v>1372</v>
      </c>
      <c r="D74" s="4" t="s">
        <v>724</v>
      </c>
      <c r="E74" s="84" t="s">
        <v>1476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5" outlineLevel="2" thickBot="1">
      <c r="A75" s="4" t="str">
        <f>B75&amp;C75&amp;D75</f>
        <v>O&amp;M Mobilization BudgetOperating ExpensesOther Supplies &amp; Expenses</v>
      </c>
      <c r="B75" s="4" t="s">
        <v>1371</v>
      </c>
      <c r="C75" s="4" t="s">
        <v>1372</v>
      </c>
      <c r="D75" s="4" t="s">
        <v>724</v>
      </c>
      <c r="E75" s="84" t="s">
        <v>1477</v>
      </c>
      <c r="F75" s="23" t="s">
        <v>491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5" outlineLevel="2" thickBot="1">
      <c r="E76" s="84" t="s">
        <v>1478</v>
      </c>
      <c r="F76" s="23" t="s">
        <v>1479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5" outlineLevel="2" thickBot="1">
      <c r="E77" s="84" t="s">
        <v>0</v>
      </c>
      <c r="F77" s="23" t="s">
        <v>1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5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5" outlineLevel="1" thickBot="1">
      <c r="A79" s="20" t="s">
        <v>2</v>
      </c>
      <c r="B79" s="20" t="s">
        <v>1371</v>
      </c>
      <c r="C79" s="20" t="s">
        <v>1372</v>
      </c>
      <c r="D79" s="20" t="s">
        <v>724</v>
      </c>
      <c r="E79" s="84" t="s">
        <v>1049</v>
      </c>
      <c r="F79" s="23"/>
      <c r="G79" s="86" t="s">
        <v>1391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5" outlineLevel="1" thickBot="1">
      <c r="A80" s="4" t="s">
        <v>3</v>
      </c>
      <c r="B80" s="4" t="s">
        <v>1371</v>
      </c>
      <c r="C80" s="4" t="s">
        <v>1372</v>
      </c>
      <c r="D80" s="4" t="s">
        <v>725</v>
      </c>
      <c r="E80" s="159" t="s">
        <v>725</v>
      </c>
      <c r="F80" s="145"/>
      <c r="G80" s="146"/>
      <c r="H80" s="88"/>
      <c r="I80" s="88"/>
      <c r="J80" s="88"/>
    </row>
    <row r="81" spans="1:13" ht="13.5" outlineLevel="2" thickBot="1">
      <c r="A81" s="4" t="str">
        <f>B81&amp;C81&amp;D81</f>
        <v>O&amp;M Mobilization BudgetOperating ExpensesCommunications</v>
      </c>
      <c r="B81" s="4" t="s">
        <v>1371</v>
      </c>
      <c r="C81" s="4" t="s">
        <v>1372</v>
      </c>
      <c r="D81" s="4" t="s">
        <v>725</v>
      </c>
      <c r="E81" s="84" t="s">
        <v>379</v>
      </c>
      <c r="F81" s="23" t="s">
        <v>380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5" outlineLevel="2" thickBot="1">
      <c r="A82" s="4" t="str">
        <f>B82&amp;C82&amp;D82</f>
        <v>O&amp;M Mobilization BudgetOperating ExpensesCommunications</v>
      </c>
      <c r="B82" s="4" t="s">
        <v>1371</v>
      </c>
      <c r="C82" s="4" t="s">
        <v>1372</v>
      </c>
      <c r="D82" s="4" t="s">
        <v>725</v>
      </c>
      <c r="E82" s="84" t="s">
        <v>4</v>
      </c>
      <c r="F82" s="23" t="s">
        <v>381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5" outlineLevel="2" thickBot="1">
      <c r="A83" s="4" t="str">
        <f>B83&amp;C83&amp;D83</f>
        <v>O&amp;M Mobilization BudgetOperating ExpensesCommunications</v>
      </c>
      <c r="B83" s="4" t="s">
        <v>1371</v>
      </c>
      <c r="C83" s="4" t="s">
        <v>1372</v>
      </c>
      <c r="D83" s="4" t="s">
        <v>725</v>
      </c>
      <c r="E83" s="84"/>
      <c r="F83" s="23" t="s">
        <v>382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5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5" outlineLevel="1" thickBot="1">
      <c r="A85" s="20" t="s">
        <v>5</v>
      </c>
      <c r="B85" s="20" t="s">
        <v>1371</v>
      </c>
      <c r="C85" s="20" t="s">
        <v>1372</v>
      </c>
      <c r="D85" s="20" t="s">
        <v>725</v>
      </c>
      <c r="E85" s="84" t="s">
        <v>1049</v>
      </c>
      <c r="F85" s="23"/>
      <c r="G85" s="86" t="s">
        <v>1391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5" outlineLevel="1" thickBot="1">
      <c r="A86" s="4" t="s">
        <v>6</v>
      </c>
      <c r="B86" s="4" t="s">
        <v>1371</v>
      </c>
      <c r="C86" s="4" t="s">
        <v>1372</v>
      </c>
      <c r="D86" s="4" t="s">
        <v>7</v>
      </c>
      <c r="E86" s="159" t="s">
        <v>726</v>
      </c>
      <c r="F86" s="145"/>
      <c r="G86" s="146"/>
      <c r="H86" s="88"/>
      <c r="I86" s="88"/>
      <c r="J86" s="88"/>
    </row>
    <row r="87" spans="1:13" ht="13.5" hidden="1" outlineLevel="2" thickBot="1">
      <c r="A87" s="4" t="str">
        <f>B87&amp;C87&amp;D87</f>
        <v>O&amp;M Mobilization BudgetOperating ExpensesMiscellaneous Office Expenses</v>
      </c>
      <c r="B87" s="4" t="s">
        <v>1371</v>
      </c>
      <c r="C87" s="4" t="s">
        <v>1372</v>
      </c>
      <c r="D87" s="4" t="s">
        <v>7</v>
      </c>
      <c r="E87" s="84" t="s">
        <v>8</v>
      </c>
      <c r="F87" s="23" t="s">
        <v>9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5" outlineLevel="2" thickBot="1">
      <c r="A88" s="4" t="str">
        <f>B88&amp;C88&amp;D88</f>
        <v>O&amp;M Mobilization BudgetOperating ExpensesMiscellaneous Office Expenses</v>
      </c>
      <c r="B88" s="4" t="s">
        <v>1371</v>
      </c>
      <c r="C88" s="4" t="s">
        <v>1372</v>
      </c>
      <c r="D88" s="4" t="s">
        <v>7</v>
      </c>
      <c r="E88" s="84" t="s">
        <v>10</v>
      </c>
      <c r="F88" s="23" t="s">
        <v>11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5" outlineLevel="2" thickBot="1">
      <c r="A89" s="4" t="str">
        <f>B89&amp;C89&amp;D89</f>
        <v>O&amp;M Mobilization BudgetOperating ExpensesMiscellaneous Office Expenses</v>
      </c>
      <c r="B89" s="4" t="s">
        <v>1371</v>
      </c>
      <c r="C89" s="4" t="s">
        <v>1372</v>
      </c>
      <c r="D89" s="4" t="s">
        <v>7</v>
      </c>
      <c r="E89" s="84" t="s">
        <v>12</v>
      </c>
      <c r="F89" s="23" t="s">
        <v>13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5" outlineLevel="2" thickBot="1">
      <c r="A90" s="4" t="str">
        <f>B90&amp;C90&amp;D90</f>
        <v>O&amp;M Mobilization BudgetOperating ExpensesMiscellaneous Office Expenses</v>
      </c>
      <c r="B90" s="4" t="s">
        <v>1371</v>
      </c>
      <c r="C90" s="4" t="s">
        <v>1372</v>
      </c>
      <c r="D90" s="4" t="s">
        <v>7</v>
      </c>
      <c r="E90" s="84" t="s">
        <v>14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5" hidden="1" outlineLevel="2" thickBot="1">
      <c r="E91" s="84" t="s">
        <v>15</v>
      </c>
      <c r="F91" s="4" t="s">
        <v>16</v>
      </c>
      <c r="G91" s="66"/>
      <c r="H91" s="19"/>
      <c r="I91" s="19">
        <f>H91-J91</f>
        <v>0</v>
      </c>
      <c r="J91" s="19"/>
      <c r="L91" s="4"/>
      <c r="M91" s="4"/>
    </row>
    <row r="92" spans="1:13" ht="13.5" hidden="1" outlineLevel="2" thickBot="1">
      <c r="E92" s="84"/>
      <c r="F92" s="23" t="s">
        <v>17</v>
      </c>
      <c r="G92" s="66"/>
      <c r="H92" s="19"/>
      <c r="I92" s="19"/>
      <c r="J92" s="19"/>
      <c r="L92" s="4"/>
      <c r="M92" s="4"/>
    </row>
    <row r="93" spans="1:13" s="20" customFormat="1" ht="13.5" outlineLevel="1" collapsed="1" thickBot="1">
      <c r="A93" s="20" t="s">
        <v>18</v>
      </c>
      <c r="B93" s="20" t="s">
        <v>1371</v>
      </c>
      <c r="C93" s="20" t="s">
        <v>1372</v>
      </c>
      <c r="D93" s="20" t="s">
        <v>7</v>
      </c>
      <c r="E93" s="84"/>
      <c r="F93" s="23"/>
      <c r="G93" s="86" t="s">
        <v>1391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5" outlineLevel="1" thickBot="1">
      <c r="A94" s="4" t="s">
        <v>19</v>
      </c>
      <c r="B94" s="4" t="s">
        <v>1371</v>
      </c>
      <c r="C94" s="4" t="s">
        <v>1372</v>
      </c>
      <c r="D94" s="4" t="s">
        <v>727</v>
      </c>
      <c r="E94" s="159" t="s">
        <v>727</v>
      </c>
      <c r="F94" s="145"/>
      <c r="G94" s="146"/>
      <c r="H94" s="88"/>
      <c r="I94" s="88"/>
      <c r="J94" s="88"/>
    </row>
    <row r="95" spans="1:13" ht="13.5" outlineLevel="2" thickBot="1">
      <c r="A95" s="4" t="str">
        <f t="shared" ref="A95:A108" si="6">B95&amp;C95&amp;D95</f>
        <v>O&amp;M Mobilization BudgetOperating ExpensesTraining</v>
      </c>
      <c r="B95" s="4" t="s">
        <v>1371</v>
      </c>
      <c r="C95" s="4" t="s">
        <v>1372</v>
      </c>
      <c r="D95" s="4" t="s">
        <v>727</v>
      </c>
      <c r="E95" s="84" t="s">
        <v>20</v>
      </c>
      <c r="F95" s="23" t="s">
        <v>21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5" hidden="1" outlineLevel="2" thickBot="1">
      <c r="A96" s="4" t="str">
        <f t="shared" si="6"/>
        <v>O&amp;M Mobilization BudgetOperating ExpensesTraining</v>
      </c>
      <c r="B96" s="4" t="s">
        <v>1371</v>
      </c>
      <c r="C96" s="4" t="s">
        <v>1372</v>
      </c>
      <c r="D96" s="4" t="s">
        <v>727</v>
      </c>
      <c r="E96" s="84" t="s">
        <v>22</v>
      </c>
      <c r="F96" s="23"/>
      <c r="G96" s="66"/>
      <c r="H96" s="19"/>
      <c r="I96" s="19"/>
      <c r="J96" s="19"/>
      <c r="L96" s="4"/>
      <c r="M96" s="4"/>
    </row>
    <row r="97" spans="1:13" ht="13.5" hidden="1" outlineLevel="2" thickBot="1">
      <c r="A97" s="4" t="str">
        <f t="shared" si="6"/>
        <v>O&amp;M Mobilization BudgetOperating ExpensesTraining</v>
      </c>
      <c r="B97" s="4" t="s">
        <v>1371</v>
      </c>
      <c r="C97" s="4" t="s">
        <v>1372</v>
      </c>
      <c r="D97" s="4" t="s">
        <v>727</v>
      </c>
      <c r="E97" s="84" t="s">
        <v>23</v>
      </c>
      <c r="F97" s="23"/>
      <c r="G97" s="66"/>
      <c r="H97" s="19"/>
      <c r="I97" s="19"/>
      <c r="J97" s="19"/>
      <c r="L97" s="4"/>
      <c r="M97" s="4"/>
    </row>
    <row r="98" spans="1:13" ht="13.5" hidden="1" outlineLevel="2" thickBot="1">
      <c r="A98" s="4" t="str">
        <f t="shared" si="6"/>
        <v>O&amp;M Mobilization BudgetOperating ExpensesTraining</v>
      </c>
      <c r="B98" s="4" t="s">
        <v>1371</v>
      </c>
      <c r="C98" s="4" t="s">
        <v>1372</v>
      </c>
      <c r="D98" s="4" t="s">
        <v>727</v>
      </c>
      <c r="E98" s="84" t="s">
        <v>24</v>
      </c>
      <c r="F98" s="23"/>
      <c r="G98" s="66"/>
      <c r="H98" s="19"/>
      <c r="I98" s="19"/>
      <c r="J98" s="19"/>
      <c r="L98" s="4"/>
      <c r="M98" s="4"/>
    </row>
    <row r="99" spans="1:13" ht="13.5" hidden="1" outlineLevel="2" thickBot="1">
      <c r="A99" s="4" t="str">
        <f t="shared" si="6"/>
        <v>O&amp;M Mobilization BudgetOperating ExpensesTraining</v>
      </c>
      <c r="B99" s="4" t="s">
        <v>1371</v>
      </c>
      <c r="C99" s="4" t="s">
        <v>1372</v>
      </c>
      <c r="D99" s="4" t="s">
        <v>727</v>
      </c>
      <c r="E99" s="84" t="s">
        <v>25</v>
      </c>
      <c r="F99" s="23"/>
      <c r="G99" s="66"/>
      <c r="H99" s="19"/>
      <c r="I99" s="19"/>
      <c r="J99" s="19"/>
      <c r="L99" s="4"/>
      <c r="M99" s="4"/>
    </row>
    <row r="100" spans="1:13" ht="13.5" hidden="1" outlineLevel="2" thickBot="1">
      <c r="A100" s="4" t="str">
        <f t="shared" si="6"/>
        <v>O&amp;M Mobilization BudgetOperating ExpensesTraining</v>
      </c>
      <c r="B100" s="4" t="s">
        <v>1371</v>
      </c>
      <c r="C100" s="4" t="s">
        <v>1372</v>
      </c>
      <c r="D100" s="4" t="s">
        <v>727</v>
      </c>
      <c r="E100" s="84" t="s">
        <v>26</v>
      </c>
      <c r="F100" s="23"/>
      <c r="G100" s="66"/>
      <c r="H100" s="19"/>
      <c r="I100" s="19"/>
      <c r="J100" s="19"/>
      <c r="L100" s="4"/>
      <c r="M100" s="4"/>
    </row>
    <row r="101" spans="1:13" ht="13.5" hidden="1" outlineLevel="2" thickBot="1">
      <c r="A101" s="4" t="str">
        <f t="shared" si="6"/>
        <v>O&amp;M Mobilization BudgetOperating ExpensesTraining</v>
      </c>
      <c r="B101" s="4" t="s">
        <v>1371</v>
      </c>
      <c r="C101" s="4" t="s">
        <v>1372</v>
      </c>
      <c r="D101" s="4" t="s">
        <v>727</v>
      </c>
      <c r="E101" s="84" t="s">
        <v>27</v>
      </c>
      <c r="F101" s="23"/>
      <c r="G101" s="66"/>
      <c r="H101" s="19"/>
      <c r="I101" s="19"/>
      <c r="J101" s="19"/>
      <c r="L101" s="4"/>
      <c r="M101" s="4"/>
    </row>
    <row r="102" spans="1:13" ht="13.5" hidden="1" outlineLevel="2" thickBot="1">
      <c r="A102" s="4" t="str">
        <f t="shared" si="6"/>
        <v>O&amp;M Mobilization BudgetOperating ExpensesTraining</v>
      </c>
      <c r="B102" s="4" t="s">
        <v>1371</v>
      </c>
      <c r="C102" s="4" t="s">
        <v>1372</v>
      </c>
      <c r="D102" s="4" t="s">
        <v>727</v>
      </c>
      <c r="E102" s="84" t="s">
        <v>28</v>
      </c>
      <c r="F102" s="23"/>
      <c r="G102" s="66"/>
      <c r="H102" s="19"/>
      <c r="I102" s="19"/>
      <c r="J102" s="19"/>
      <c r="L102" s="4"/>
      <c r="M102" s="4"/>
    </row>
    <row r="103" spans="1:13" ht="13.5" hidden="1" outlineLevel="2" thickBot="1">
      <c r="A103" s="4" t="str">
        <f t="shared" si="6"/>
        <v>O&amp;M Mobilization BudgetOperating ExpensesTraining</v>
      </c>
      <c r="B103" s="4" t="s">
        <v>1371</v>
      </c>
      <c r="C103" s="4" t="s">
        <v>1372</v>
      </c>
      <c r="D103" s="4" t="s">
        <v>727</v>
      </c>
      <c r="E103" s="84" t="s">
        <v>29</v>
      </c>
      <c r="F103" s="23"/>
      <c r="G103" s="66"/>
      <c r="H103" s="19"/>
      <c r="I103" s="19"/>
      <c r="J103" s="19"/>
      <c r="L103" s="4"/>
      <c r="M103" s="4"/>
    </row>
    <row r="104" spans="1:13" ht="13.5" hidden="1" outlineLevel="2" thickBot="1">
      <c r="A104" s="4" t="str">
        <f t="shared" si="6"/>
        <v>O&amp;M Mobilization BudgetOperating ExpensesTraining</v>
      </c>
      <c r="B104" s="4" t="s">
        <v>1371</v>
      </c>
      <c r="C104" s="4" t="s">
        <v>1372</v>
      </c>
      <c r="D104" s="4" t="s">
        <v>727</v>
      </c>
      <c r="E104" s="84" t="s">
        <v>30</v>
      </c>
      <c r="F104" s="23"/>
      <c r="G104" s="66"/>
      <c r="H104" s="19"/>
      <c r="I104" s="19"/>
      <c r="J104" s="19"/>
      <c r="L104" s="4"/>
      <c r="M104" s="4"/>
    </row>
    <row r="105" spans="1:13" ht="13.5" hidden="1" outlineLevel="2" thickBot="1">
      <c r="A105" s="4" t="str">
        <f t="shared" si="6"/>
        <v>O&amp;M Mobilization BudgetOperating ExpensesTraining</v>
      </c>
      <c r="B105" s="4" t="s">
        <v>1371</v>
      </c>
      <c r="C105" s="4" t="s">
        <v>1372</v>
      </c>
      <c r="D105" s="4" t="s">
        <v>727</v>
      </c>
      <c r="E105" s="84" t="s">
        <v>31</v>
      </c>
      <c r="F105" s="23"/>
      <c r="G105" s="66"/>
      <c r="H105" s="19"/>
      <c r="I105" s="19"/>
      <c r="J105" s="19"/>
      <c r="L105" s="4"/>
      <c r="M105" s="4"/>
    </row>
    <row r="106" spans="1:13" ht="13.5" hidden="1" outlineLevel="2" thickBot="1">
      <c r="A106" s="4" t="str">
        <f t="shared" si="6"/>
        <v>O&amp;M Mobilization BudgetOperating ExpensesTraining</v>
      </c>
      <c r="B106" s="4" t="s">
        <v>1371</v>
      </c>
      <c r="C106" s="4" t="s">
        <v>1372</v>
      </c>
      <c r="D106" s="4" t="s">
        <v>727</v>
      </c>
      <c r="E106" s="84" t="s">
        <v>32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1371</v>
      </c>
      <c r="C107" s="4" t="s">
        <v>1372</v>
      </c>
      <c r="D107" s="4" t="s">
        <v>727</v>
      </c>
      <c r="E107" s="84" t="s">
        <v>33</v>
      </c>
      <c r="F107" s="23"/>
      <c r="G107" s="66"/>
      <c r="H107" s="19"/>
      <c r="I107" s="19"/>
      <c r="J107" s="19"/>
      <c r="L107" s="4"/>
      <c r="M107" s="4"/>
    </row>
    <row r="108" spans="1:13" ht="13.5" hidden="1" outlineLevel="2" thickBot="1">
      <c r="A108" s="4" t="str">
        <f t="shared" si="6"/>
        <v>O&amp;M Mobilization BudgetOperating ExpensesTraining</v>
      </c>
      <c r="B108" s="4" t="s">
        <v>1371</v>
      </c>
      <c r="C108" s="4" t="s">
        <v>1372</v>
      </c>
      <c r="D108" s="4" t="s">
        <v>727</v>
      </c>
      <c r="E108" s="84" t="s">
        <v>34</v>
      </c>
      <c r="F108" s="23"/>
      <c r="G108" s="66"/>
      <c r="H108" s="19"/>
      <c r="I108" s="19"/>
      <c r="J108" s="19"/>
      <c r="L108" s="4"/>
      <c r="M108" s="4"/>
    </row>
    <row r="109" spans="1:13" ht="13.5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5" outlineLevel="1" thickBot="1">
      <c r="A110" s="20" t="s">
        <v>35</v>
      </c>
      <c r="B110" s="20" t="s">
        <v>1371</v>
      </c>
      <c r="C110" s="20" t="s">
        <v>1372</v>
      </c>
      <c r="D110" s="20" t="s">
        <v>727</v>
      </c>
      <c r="E110" s="84" t="s">
        <v>490</v>
      </c>
      <c r="F110" s="23"/>
      <c r="G110" s="86" t="s">
        <v>1391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5" outlineLevel="1" thickBot="1">
      <c r="A111" s="4" t="s">
        <v>37</v>
      </c>
      <c r="B111" s="4" t="s">
        <v>1371</v>
      </c>
      <c r="C111" s="4" t="s">
        <v>1372</v>
      </c>
      <c r="D111" s="4" t="s">
        <v>38</v>
      </c>
      <c r="E111" s="160" t="s">
        <v>38</v>
      </c>
      <c r="F111" s="147"/>
      <c r="G111" s="148"/>
      <c r="H111" s="88"/>
      <c r="I111" s="88"/>
      <c r="J111" s="88"/>
    </row>
    <row r="112" spans="1:13" ht="13.5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1371</v>
      </c>
      <c r="C112" s="4" t="s">
        <v>1372</v>
      </c>
      <c r="D112" s="4" t="s">
        <v>38</v>
      </c>
      <c r="E112" s="84" t="s">
        <v>39</v>
      </c>
      <c r="F112" s="23" t="s">
        <v>40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5" outlineLevel="2" thickBot="1">
      <c r="A113" s="4" t="str">
        <f t="shared" si="7"/>
        <v>O&amp;M Mobilization BudgetOperating ExpensesManuals/Operating Procedures</v>
      </c>
      <c r="B113" s="4" t="s">
        <v>1371</v>
      </c>
      <c r="C113" s="4" t="s">
        <v>1372</v>
      </c>
      <c r="D113" s="4" t="s">
        <v>38</v>
      </c>
      <c r="E113" s="84" t="s">
        <v>41</v>
      </c>
      <c r="F113" s="23" t="s">
        <v>495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5" outlineLevel="2" thickBot="1">
      <c r="E114" s="84" t="s">
        <v>42</v>
      </c>
      <c r="F114" s="23" t="s">
        <v>43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5" outlineLevel="2" thickBot="1">
      <c r="A115" s="4" t="str">
        <f t="shared" si="7"/>
        <v>O&amp;M Mobilization BudgetOperating ExpensesManuals/Operating Procedures</v>
      </c>
      <c r="B115" s="4" t="s">
        <v>1371</v>
      </c>
      <c r="C115" s="4" t="s">
        <v>1372</v>
      </c>
      <c r="D115" s="4" t="s">
        <v>38</v>
      </c>
      <c r="E115" s="84" t="s">
        <v>212</v>
      </c>
      <c r="F115" s="23" t="s">
        <v>213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5" outlineLevel="2" thickBot="1">
      <c r="A116" s="4" t="str">
        <f t="shared" si="7"/>
        <v>O&amp;M Mobilization BudgetOperating ExpensesManuals/Operating Procedures</v>
      </c>
      <c r="B116" s="4" t="s">
        <v>1371</v>
      </c>
      <c r="C116" s="4" t="s">
        <v>1372</v>
      </c>
      <c r="D116" s="4" t="s">
        <v>38</v>
      </c>
      <c r="E116" s="84" t="s">
        <v>214</v>
      </c>
      <c r="F116" s="23" t="s">
        <v>213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5" outlineLevel="2" thickBot="1">
      <c r="A117" s="4" t="str">
        <f t="shared" si="7"/>
        <v>O&amp;M Mobilization BudgetOperating ExpensesManuals/Operating Procedures</v>
      </c>
      <c r="B117" s="4" t="s">
        <v>1371</v>
      </c>
      <c r="C117" s="4" t="s">
        <v>1372</v>
      </c>
      <c r="D117" s="4" t="s">
        <v>38</v>
      </c>
      <c r="E117" s="84" t="s">
        <v>215</v>
      </c>
      <c r="F117" s="23" t="s">
        <v>216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5" outlineLevel="2" thickBot="1">
      <c r="A118" s="4" t="str">
        <f t="shared" si="7"/>
        <v>O&amp;M Mobilization BudgetOperating ExpensesManuals/Operating Procedures</v>
      </c>
      <c r="B118" s="4" t="s">
        <v>1371</v>
      </c>
      <c r="C118" s="4" t="s">
        <v>1372</v>
      </c>
      <c r="D118" s="4" t="s">
        <v>38</v>
      </c>
      <c r="E118" s="84" t="s">
        <v>217</v>
      </c>
      <c r="F118" s="23" t="s">
        <v>213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5" outlineLevel="2" thickBot="1">
      <c r="A119" s="4" t="str">
        <f t="shared" si="7"/>
        <v>O&amp;M Mobilization BudgetOperating ExpensesManuals/Operating Procedures</v>
      </c>
      <c r="B119" s="4" t="s">
        <v>1371</v>
      </c>
      <c r="C119" s="4" t="s">
        <v>1372</v>
      </c>
      <c r="D119" s="4" t="s">
        <v>38</v>
      </c>
      <c r="E119" s="84" t="s">
        <v>218</v>
      </c>
      <c r="F119" s="23" t="s">
        <v>219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5" outlineLevel="2" thickBot="1">
      <c r="A120" s="4" t="str">
        <f t="shared" si="7"/>
        <v>O&amp;M Mobilization BudgetOperating ExpensesManuals/Operating Procedures</v>
      </c>
      <c r="B120" s="4" t="s">
        <v>1371</v>
      </c>
      <c r="C120" s="4" t="s">
        <v>1372</v>
      </c>
      <c r="D120" s="4" t="s">
        <v>38</v>
      </c>
      <c r="E120" s="84" t="s">
        <v>220</v>
      </c>
      <c r="F120" s="23" t="s">
        <v>221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5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1371</v>
      </c>
      <c r="C121" s="4" t="s">
        <v>1372</v>
      </c>
      <c r="D121" s="4" t="s">
        <v>38</v>
      </c>
      <c r="E121" s="84" t="s">
        <v>222</v>
      </c>
      <c r="F121" s="23" t="s">
        <v>221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5" outlineLevel="2" thickBot="1">
      <c r="A122" s="4" t="str">
        <f t="shared" si="10"/>
        <v>O&amp;M Mobilization BudgetOperating ExpensesManuals/Operating Procedures</v>
      </c>
      <c r="B122" s="4" t="s">
        <v>1371</v>
      </c>
      <c r="C122" s="4" t="s">
        <v>1372</v>
      </c>
      <c r="D122" s="4" t="s">
        <v>38</v>
      </c>
      <c r="E122" s="84" t="s">
        <v>223</v>
      </c>
      <c r="F122" s="23" t="s">
        <v>213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5" outlineLevel="2" thickBot="1">
      <c r="A123" s="4" t="str">
        <f t="shared" si="10"/>
        <v>O&amp;M Mobilization BudgetOperating ExpensesManuals/Operating Procedures</v>
      </c>
      <c r="B123" s="4" t="s">
        <v>1371</v>
      </c>
      <c r="C123" s="4" t="s">
        <v>1372</v>
      </c>
      <c r="D123" s="4" t="s">
        <v>38</v>
      </c>
      <c r="E123" s="84" t="s">
        <v>224</v>
      </c>
      <c r="F123" s="23" t="s">
        <v>213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5" outlineLevel="2" thickBot="1">
      <c r="E124" s="84" t="s">
        <v>1436</v>
      </c>
      <c r="F124" s="23" t="s">
        <v>221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5" outlineLevel="2" thickBot="1">
      <c r="E125" s="84" t="s">
        <v>658</v>
      </c>
      <c r="F125" s="23" t="s">
        <v>221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5" hidden="1" outlineLevel="2" thickBot="1">
      <c r="A126" s="4" t="str">
        <f t="shared" si="10"/>
        <v>O&amp;M Mobilization BudgetOperating ExpensesManuals/Operating Procedures</v>
      </c>
      <c r="B126" s="4" t="s">
        <v>1371</v>
      </c>
      <c r="C126" s="4" t="s">
        <v>1372</v>
      </c>
      <c r="D126" s="4" t="s">
        <v>38</v>
      </c>
      <c r="E126" s="84" t="s">
        <v>225</v>
      </c>
      <c r="F126" s="23" t="s">
        <v>226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5" outlineLevel="2" thickBot="1">
      <c r="A127" s="4" t="str">
        <f t="shared" si="10"/>
        <v>O&amp;M Mobilization BudgetOperating ExpensesManuals/Operating Procedures</v>
      </c>
      <c r="B127" s="4" t="s">
        <v>1371</v>
      </c>
      <c r="C127" s="4" t="s">
        <v>1372</v>
      </c>
      <c r="D127" s="4" t="s">
        <v>38</v>
      </c>
      <c r="E127" s="84" t="s">
        <v>227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5" outlineLevel="2" thickBot="1">
      <c r="E128" s="84" t="s">
        <v>228</v>
      </c>
      <c r="F128" s="23" t="s">
        <v>229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5" outlineLevel="2" thickBot="1">
      <c r="A129" s="4" t="str">
        <f>B129&amp;C129&amp;D129</f>
        <v>O&amp;M Mobilization BudgetOperating ExpensesManuals/Operating Procedures</v>
      </c>
      <c r="B129" s="4" t="s">
        <v>1371</v>
      </c>
      <c r="C129" s="4" t="s">
        <v>1372</v>
      </c>
      <c r="D129" s="4" t="s">
        <v>38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5" outlineLevel="1" thickBot="1">
      <c r="A130" s="20" t="s">
        <v>230</v>
      </c>
      <c r="B130" s="20" t="s">
        <v>1371</v>
      </c>
      <c r="C130" s="20" t="s">
        <v>1372</v>
      </c>
      <c r="D130" s="20" t="s">
        <v>38</v>
      </c>
      <c r="E130" s="84" t="s">
        <v>36</v>
      </c>
      <c r="F130" s="23"/>
      <c r="G130" s="86" t="s">
        <v>1391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5" outlineLevel="1" thickBot="1">
      <c r="A131" s="4" t="s">
        <v>231</v>
      </c>
      <c r="B131" s="4" t="s">
        <v>1371</v>
      </c>
      <c r="C131" s="4" t="s">
        <v>1372</v>
      </c>
      <c r="D131" s="4" t="s">
        <v>729</v>
      </c>
      <c r="E131" s="160" t="s">
        <v>729</v>
      </c>
      <c r="F131" s="147"/>
      <c r="G131" s="148"/>
      <c r="H131" s="88"/>
      <c r="I131" s="88"/>
      <c r="J131" s="88"/>
    </row>
    <row r="132" spans="1:13" ht="13.5" outlineLevel="2" thickBot="1">
      <c r="A132" s="4" t="str">
        <f>B132&amp;C132&amp;D132</f>
        <v>O&amp;M Mobilization BudgetOperating ExpensesPermits</v>
      </c>
      <c r="B132" s="4" t="s">
        <v>1371</v>
      </c>
      <c r="C132" s="4" t="s">
        <v>1372</v>
      </c>
      <c r="D132" s="4" t="s">
        <v>729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5" outlineLevel="1" thickBot="1">
      <c r="A133" s="20" t="s">
        <v>232</v>
      </c>
      <c r="B133" s="20" t="s">
        <v>1371</v>
      </c>
      <c r="C133" s="20" t="s">
        <v>1372</v>
      </c>
      <c r="D133" s="20" t="s">
        <v>729</v>
      </c>
      <c r="E133" s="84"/>
      <c r="F133" s="23"/>
      <c r="G133" s="86" t="s">
        <v>1391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5" outlineLevel="1" thickBot="1">
      <c r="A134" s="4" t="s">
        <v>233</v>
      </c>
      <c r="B134" s="4" t="s">
        <v>1371</v>
      </c>
      <c r="C134" s="4" t="s">
        <v>1372</v>
      </c>
      <c r="D134" s="4" t="s">
        <v>730</v>
      </c>
      <c r="E134" s="160" t="s">
        <v>234</v>
      </c>
      <c r="F134" s="147"/>
      <c r="G134" s="148"/>
      <c r="H134" s="88"/>
      <c r="I134" s="88"/>
      <c r="J134" s="88"/>
    </row>
    <row r="135" spans="1:13" ht="13.5" hidden="1" outlineLevel="2" thickBot="1">
      <c r="A135" s="4" t="str">
        <f>B135&amp;C135&amp;D135</f>
        <v>O&amp;M Mobilization BudgetOperating ExpensesInsurance</v>
      </c>
      <c r="B135" s="4" t="s">
        <v>1371</v>
      </c>
      <c r="C135" s="4" t="s">
        <v>1372</v>
      </c>
      <c r="D135" s="4" t="s">
        <v>730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5" outlineLevel="2" thickBot="1">
      <c r="A136" s="4" t="str">
        <f>B136&amp;C136&amp;D136</f>
        <v>O&amp;M Mobilization BudgetOperating ExpensesInsurance</v>
      </c>
      <c r="B136" s="4" t="s">
        <v>1371</v>
      </c>
      <c r="C136" s="4" t="s">
        <v>1372</v>
      </c>
      <c r="D136" s="4" t="s">
        <v>730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5" outlineLevel="1" thickBot="1">
      <c r="A137" s="20" t="s">
        <v>235</v>
      </c>
      <c r="B137" s="20" t="s">
        <v>1371</v>
      </c>
      <c r="C137" s="20" t="s">
        <v>1372</v>
      </c>
      <c r="D137" s="20" t="s">
        <v>730</v>
      </c>
      <c r="E137" s="84"/>
      <c r="F137" s="23"/>
      <c r="G137" s="86" t="s">
        <v>1391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5" outlineLevel="1" thickBot="1">
      <c r="E138" s="160" t="s">
        <v>731</v>
      </c>
      <c r="F138" s="147"/>
      <c r="G138" s="148"/>
      <c r="H138" s="88"/>
      <c r="I138" s="88"/>
      <c r="J138" s="88"/>
    </row>
    <row r="139" spans="1:13" s="20" customFormat="1" ht="13.5" outlineLevel="1" thickBot="1">
      <c r="E139" s="122" t="s">
        <v>731</v>
      </c>
      <c r="F139" s="89" t="s">
        <v>236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5" outlineLevel="1" thickBot="1">
      <c r="E140" s="122" t="s">
        <v>237</v>
      </c>
      <c r="F140" s="89" t="s">
        <v>238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5" outlineLevel="1" thickBot="1">
      <c r="E141" s="122" t="s">
        <v>239</v>
      </c>
      <c r="F141" s="89" t="s">
        <v>240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5" outlineLevel="1" thickBot="1">
      <c r="E142" s="122" t="s">
        <v>241</v>
      </c>
      <c r="F142" s="89" t="s">
        <v>242</v>
      </c>
      <c r="G142" s="123"/>
      <c r="H142" s="124"/>
      <c r="I142" s="19">
        <f>H142-J142</f>
        <v>0</v>
      </c>
      <c r="J142" s="242"/>
    </row>
    <row r="143" spans="1:13" s="20" customFormat="1" ht="13.5" outlineLevel="1" thickBot="1">
      <c r="E143" s="122"/>
      <c r="F143" s="89"/>
      <c r="G143" s="123"/>
      <c r="H143" s="124"/>
      <c r="I143" s="242"/>
      <c r="J143" s="242"/>
    </row>
    <row r="144" spans="1:13" s="20" customFormat="1" ht="13.5" outlineLevel="1" thickBot="1">
      <c r="E144" s="122" t="s">
        <v>1049</v>
      </c>
      <c r="F144" s="89"/>
      <c r="G144" s="125" t="s">
        <v>1391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5" outlineLevel="1" thickBot="1">
      <c r="A145" s="4" t="s">
        <v>243</v>
      </c>
      <c r="B145" s="4" t="s">
        <v>1371</v>
      </c>
      <c r="C145" s="4" t="s">
        <v>244</v>
      </c>
      <c r="D145" s="4" t="s">
        <v>245</v>
      </c>
      <c r="E145" s="160" t="s">
        <v>245</v>
      </c>
      <c r="F145" s="147"/>
      <c r="G145" s="148"/>
      <c r="H145" s="88"/>
      <c r="I145" s="88"/>
      <c r="J145" s="88"/>
    </row>
    <row r="146" spans="1:13" ht="13.5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1371</v>
      </c>
      <c r="C146" s="4" t="s">
        <v>244</v>
      </c>
      <c r="D146" s="4" t="s">
        <v>245</v>
      </c>
      <c r="E146" s="84" t="s">
        <v>246</v>
      </c>
      <c r="F146" s="23" t="s">
        <v>1461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5" outlineLevel="2" thickBot="1">
      <c r="A147" s="4" t="str">
        <f t="shared" si="11"/>
        <v>O&amp;M Mobilization BudgetProcurement ExpensesOffice Furnishings, Equipment, Supplies</v>
      </c>
      <c r="B147" s="4" t="s">
        <v>1371</v>
      </c>
      <c r="C147" s="4" t="s">
        <v>244</v>
      </c>
      <c r="D147" s="4" t="s">
        <v>245</v>
      </c>
      <c r="E147" s="84" t="s">
        <v>247</v>
      </c>
      <c r="F147" s="23" t="s">
        <v>1462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5" outlineLevel="2" thickBot="1">
      <c r="A148" s="4" t="str">
        <f t="shared" si="11"/>
        <v>O&amp;M Mobilization BudgetProcurement ExpensesOffice Furnishings, Equipment, Supplies</v>
      </c>
      <c r="B148" s="4" t="s">
        <v>1371</v>
      </c>
      <c r="C148" s="4" t="s">
        <v>244</v>
      </c>
      <c r="D148" s="4" t="s">
        <v>245</v>
      </c>
      <c r="E148" s="84" t="s">
        <v>248</v>
      </c>
      <c r="F148" s="23" t="s">
        <v>1463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5" outlineLevel="2" thickBot="1">
      <c r="A149" s="4" t="str">
        <f t="shared" si="11"/>
        <v>O&amp;M Mobilization BudgetProcurement ExpensesOffice Furnishings, Equipment, Supplies</v>
      </c>
      <c r="B149" s="4" t="s">
        <v>1371</v>
      </c>
      <c r="C149" s="4" t="s">
        <v>244</v>
      </c>
      <c r="D149" s="4" t="s">
        <v>245</v>
      </c>
      <c r="E149" s="84" t="s">
        <v>249</v>
      </c>
      <c r="F149" s="23" t="s">
        <v>1464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5" outlineLevel="2" thickBot="1">
      <c r="A150" s="4" t="str">
        <f t="shared" si="11"/>
        <v>O&amp;M Mobilization BudgetProcurement ExpensesOffice Furnishings, Equipment, Supplies</v>
      </c>
      <c r="B150" s="4" t="s">
        <v>1371</v>
      </c>
      <c r="C150" s="4" t="s">
        <v>244</v>
      </c>
      <c r="D150" s="4" t="s">
        <v>245</v>
      </c>
      <c r="E150" s="84" t="s">
        <v>250</v>
      </c>
      <c r="F150" s="23" t="s">
        <v>1465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5" hidden="1" outlineLevel="2" thickBot="1">
      <c r="A151" s="4" t="str">
        <f t="shared" si="11"/>
        <v>O&amp;M Mobilization BudgetProcurement ExpensesOffice Furnishings, Equipment, Supplies</v>
      </c>
      <c r="B151" s="4" t="s">
        <v>1371</v>
      </c>
      <c r="C151" s="4" t="s">
        <v>244</v>
      </c>
      <c r="D151" s="4" t="s">
        <v>245</v>
      </c>
      <c r="E151" s="84" t="s">
        <v>251</v>
      </c>
      <c r="F151" s="23" t="s">
        <v>1466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5" outlineLevel="2" thickBot="1">
      <c r="A152" s="4" t="str">
        <f t="shared" si="11"/>
        <v>O&amp;M Mobilization BudgetProcurement ExpensesOffice Furnishings, Equipment, Supplies</v>
      </c>
      <c r="B152" s="4" t="s">
        <v>1371</v>
      </c>
      <c r="C152" s="4" t="s">
        <v>244</v>
      </c>
      <c r="D152" s="4" t="s">
        <v>245</v>
      </c>
      <c r="E152" s="84" t="s">
        <v>252</v>
      </c>
      <c r="F152" s="23" t="s">
        <v>1467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5" outlineLevel="2" thickBot="1">
      <c r="A153" s="4" t="str">
        <f t="shared" si="11"/>
        <v>O&amp;M Mobilization BudgetProcurement ExpensesOffice Furnishings, Equipment, Supplies</v>
      </c>
      <c r="B153" s="4" t="s">
        <v>1371</v>
      </c>
      <c r="C153" s="4" t="s">
        <v>244</v>
      </c>
      <c r="D153" s="4" t="s">
        <v>245</v>
      </c>
      <c r="E153" s="84" t="s">
        <v>253</v>
      </c>
      <c r="F153" s="23" t="s">
        <v>1468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5" outlineLevel="2" thickBot="1">
      <c r="A154" s="4" t="str">
        <f t="shared" si="11"/>
        <v>O&amp;M Mobilization BudgetProcurement ExpensesOffice Furnishings, Equipment, Supplies</v>
      </c>
      <c r="B154" s="4" t="s">
        <v>1371</v>
      </c>
      <c r="C154" s="4" t="s">
        <v>244</v>
      </c>
      <c r="D154" s="4" t="s">
        <v>245</v>
      </c>
      <c r="E154" s="84" t="s">
        <v>254</v>
      </c>
      <c r="F154" s="23" t="s">
        <v>1469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5" outlineLevel="2" thickBot="1">
      <c r="A155" s="4" t="str">
        <f t="shared" si="11"/>
        <v>O&amp;M Mobilization BudgetProcurement ExpensesOffice Furnishings, Equipment, Supplies</v>
      </c>
      <c r="B155" s="4" t="s">
        <v>1371</v>
      </c>
      <c r="C155" s="4" t="s">
        <v>244</v>
      </c>
      <c r="D155" s="4" t="s">
        <v>245</v>
      </c>
      <c r="E155" s="84" t="s">
        <v>255</v>
      </c>
      <c r="F155" s="23" t="s">
        <v>941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5" outlineLevel="2" thickBot="1">
      <c r="A156" s="4" t="str">
        <f t="shared" si="11"/>
        <v>O&amp;M Mobilization BudgetProcurement ExpensesOffice Furnishings, Equipment, Supplies</v>
      </c>
      <c r="B156" s="4" t="s">
        <v>1371</v>
      </c>
      <c r="C156" s="4" t="s">
        <v>244</v>
      </c>
      <c r="D156" s="4" t="s">
        <v>245</v>
      </c>
      <c r="E156" s="84" t="s">
        <v>293</v>
      </c>
      <c r="F156" s="23" t="s">
        <v>940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5" hidden="1" outlineLevel="2" thickBot="1">
      <c r="A157" s="4" t="str">
        <f t="shared" si="11"/>
        <v>O&amp;M Mobilization BudgetProcurement ExpensesOffice Furnishings, Equipment, Supplies</v>
      </c>
      <c r="B157" s="4" t="s">
        <v>1371</v>
      </c>
      <c r="C157" s="4" t="s">
        <v>244</v>
      </c>
      <c r="D157" s="4" t="s">
        <v>245</v>
      </c>
      <c r="E157" s="84" t="s">
        <v>294</v>
      </c>
      <c r="F157" s="23" t="s">
        <v>939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5" outlineLevel="2" thickBot="1">
      <c r="A158" s="4" t="str">
        <f t="shared" si="11"/>
        <v>O&amp;M Mobilization BudgetProcurement ExpensesOffice Furnishings, Equipment, Supplies</v>
      </c>
      <c r="B158" s="4" t="s">
        <v>1371</v>
      </c>
      <c r="C158" s="4" t="s">
        <v>244</v>
      </c>
      <c r="D158" s="4" t="s">
        <v>245</v>
      </c>
      <c r="E158" s="84" t="s">
        <v>295</v>
      </c>
      <c r="F158" s="23" t="s">
        <v>942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5" outlineLevel="2" thickBot="1">
      <c r="A159" s="4" t="str">
        <f>B159&amp;C159&amp;D159</f>
        <v>O&amp;M Mobilization BudgetProcurement ExpensesOffice Furnishings, Equipment, Supplies</v>
      </c>
      <c r="B159" s="4" t="s">
        <v>1371</v>
      </c>
      <c r="C159" s="4" t="s">
        <v>244</v>
      </c>
      <c r="D159" s="4" t="s">
        <v>245</v>
      </c>
      <c r="E159" s="84" t="s">
        <v>296</v>
      </c>
      <c r="F159" s="23" t="s">
        <v>943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5" outlineLevel="2" thickBot="1">
      <c r="A160" s="4" t="str">
        <f>B160&amp;C160&amp;D160</f>
        <v>O&amp;M Mobilization BudgetProcurement ExpensesOffice Furnishings, Equipment, Supplies</v>
      </c>
      <c r="B160" s="4" t="s">
        <v>1371</v>
      </c>
      <c r="C160" s="4" t="s">
        <v>244</v>
      </c>
      <c r="D160" s="4" t="s">
        <v>245</v>
      </c>
      <c r="E160" s="84" t="s">
        <v>297</v>
      </c>
      <c r="F160" s="23" t="s">
        <v>944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5" outlineLevel="2" thickBot="1">
      <c r="E161" s="84" t="s">
        <v>298</v>
      </c>
      <c r="F161" s="23" t="s">
        <v>945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5" outlineLevel="2" thickBot="1">
      <c r="E162" s="84" t="s">
        <v>299</v>
      </c>
      <c r="F162" s="23" t="s">
        <v>946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5" hidden="1" outlineLevel="2" thickBot="1">
      <c r="E163" s="84" t="s">
        <v>300</v>
      </c>
      <c r="F163" s="23" t="s">
        <v>301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5" outlineLevel="2" thickBot="1">
      <c r="E164" s="84" t="s">
        <v>498</v>
      </c>
      <c r="F164" s="23" t="s">
        <v>302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5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1371</v>
      </c>
      <c r="C165" s="4" t="s">
        <v>244</v>
      </c>
      <c r="D165" s="4" t="s">
        <v>245</v>
      </c>
      <c r="E165" s="84" t="s">
        <v>303</v>
      </c>
      <c r="F165" s="23" t="s">
        <v>304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5" outlineLevel="2" thickBot="1">
      <c r="A166" s="4" t="str">
        <f t="shared" si="13"/>
        <v>O&amp;M Mobilization BudgetProcurement ExpensesOffice Furnishings, Equipment, Supplies</v>
      </c>
      <c r="B166" s="4" t="s">
        <v>1371</v>
      </c>
      <c r="C166" s="4" t="s">
        <v>244</v>
      </c>
      <c r="D166" s="4" t="s">
        <v>245</v>
      </c>
      <c r="E166" s="84" t="s">
        <v>305</v>
      </c>
      <c r="F166" s="23" t="s">
        <v>306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5" outlineLevel="2" thickBot="1">
      <c r="A167" s="4" t="str">
        <f t="shared" si="13"/>
        <v>O&amp;M Mobilization BudgetProcurement ExpensesOffice Furnishings, Equipment, Supplies</v>
      </c>
      <c r="B167" s="4" t="s">
        <v>1371</v>
      </c>
      <c r="C167" s="4" t="s">
        <v>244</v>
      </c>
      <c r="D167" s="4" t="s">
        <v>245</v>
      </c>
      <c r="E167" s="84" t="s">
        <v>307</v>
      </c>
      <c r="F167" s="23" t="s">
        <v>947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5" outlineLevel="2" thickBot="1">
      <c r="A168" s="4" t="str">
        <f t="shared" si="13"/>
        <v>O&amp;M Mobilization BudgetProcurement ExpensesOffice Furnishings, Equipment, Supplies</v>
      </c>
      <c r="B168" s="4" t="s">
        <v>1371</v>
      </c>
      <c r="C168" s="4" t="s">
        <v>244</v>
      </c>
      <c r="D168" s="4" t="s">
        <v>245</v>
      </c>
      <c r="E168" s="84" t="s">
        <v>308</v>
      </c>
      <c r="F168" s="23" t="s">
        <v>948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5" outlineLevel="2" thickBot="1">
      <c r="A169" s="4" t="str">
        <f t="shared" si="13"/>
        <v>O&amp;M Mobilization BudgetProcurement ExpensesOffice Furnishings, Equipment, Supplies</v>
      </c>
      <c r="B169" s="4" t="s">
        <v>1371</v>
      </c>
      <c r="C169" s="4" t="s">
        <v>244</v>
      </c>
      <c r="D169" s="4" t="s">
        <v>245</v>
      </c>
      <c r="E169" s="84" t="s">
        <v>309</v>
      </c>
      <c r="F169" s="23" t="s">
        <v>310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5" outlineLevel="2" thickBot="1">
      <c r="A170" s="4" t="str">
        <f t="shared" si="13"/>
        <v>O&amp;M Mobilization BudgetProcurement ExpensesOffice Furnishings, Equipment, Supplies</v>
      </c>
      <c r="B170" s="4" t="s">
        <v>1371</v>
      </c>
      <c r="C170" s="4" t="s">
        <v>244</v>
      </c>
      <c r="D170" s="4" t="s">
        <v>245</v>
      </c>
      <c r="E170" s="84" t="s">
        <v>311</v>
      </c>
      <c r="F170" s="23" t="s">
        <v>312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5" hidden="1" outlineLevel="2" thickBot="1">
      <c r="A171" s="4" t="str">
        <f t="shared" si="13"/>
        <v>O&amp;M Mobilization BudgetProcurement ExpensesOffice Furnishings, Equipment, Supplies</v>
      </c>
      <c r="B171" s="4" t="s">
        <v>1371</v>
      </c>
      <c r="C171" s="4" t="s">
        <v>244</v>
      </c>
      <c r="D171" s="4" t="s">
        <v>245</v>
      </c>
      <c r="E171" s="84" t="s">
        <v>313</v>
      </c>
      <c r="F171" s="23" t="s">
        <v>314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5" outlineLevel="2" thickBot="1">
      <c r="A172" s="4" t="str">
        <f t="shared" si="13"/>
        <v>O&amp;M Mobilization BudgetProcurement ExpensesOffice Furnishings, Equipment, Supplies</v>
      </c>
      <c r="B172" s="4" t="s">
        <v>1371</v>
      </c>
      <c r="C172" s="4" t="s">
        <v>244</v>
      </c>
      <c r="D172" s="4" t="s">
        <v>245</v>
      </c>
      <c r="E172" s="84" t="s">
        <v>315</v>
      </c>
      <c r="F172" s="23" t="s">
        <v>949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5" outlineLevel="2" thickBot="1">
      <c r="A173" s="4" t="str">
        <f t="shared" si="13"/>
        <v>O&amp;M Mobilization BudgetProcurement ExpensesOffice Furnishings, Equipment, Supplies</v>
      </c>
      <c r="B173" s="4" t="s">
        <v>1371</v>
      </c>
      <c r="C173" s="4" t="s">
        <v>244</v>
      </c>
      <c r="D173" s="4" t="s">
        <v>245</v>
      </c>
      <c r="E173" s="84" t="s">
        <v>316</v>
      </c>
      <c r="F173" s="23" t="s">
        <v>950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5" outlineLevel="2" thickBot="1">
      <c r="E174" s="84" t="s">
        <v>317</v>
      </c>
      <c r="F174" s="23" t="s">
        <v>318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5" outlineLevel="2" thickBot="1">
      <c r="A175" s="4" t="str">
        <f t="shared" si="13"/>
        <v>O&amp;M Mobilization BudgetProcurement ExpensesOffice Furnishings, Equipment, Supplies</v>
      </c>
      <c r="B175" s="4" t="s">
        <v>1371</v>
      </c>
      <c r="C175" s="4" t="s">
        <v>244</v>
      </c>
      <c r="D175" s="4" t="s">
        <v>245</v>
      </c>
      <c r="E175" s="84" t="s">
        <v>319</v>
      </c>
      <c r="F175" s="23" t="s">
        <v>499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5" hidden="1" outlineLevel="2" thickBot="1">
      <c r="E176" s="84" t="s">
        <v>320</v>
      </c>
      <c r="F176" s="23" t="s">
        <v>321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5" outlineLevel="2" thickBot="1">
      <c r="E177" s="84" t="s">
        <v>322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5" outlineLevel="2" thickBot="1">
      <c r="E178" s="84" t="s">
        <v>228</v>
      </c>
      <c r="F178" s="23" t="s">
        <v>323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5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5" outlineLevel="1" thickBot="1">
      <c r="A180" s="20" t="s">
        <v>324</v>
      </c>
      <c r="B180" s="20" t="s">
        <v>1371</v>
      </c>
      <c r="C180" s="20" t="s">
        <v>244</v>
      </c>
      <c r="D180" s="20" t="s">
        <v>245</v>
      </c>
      <c r="E180" s="84" t="s">
        <v>1049</v>
      </c>
      <c r="F180" s="23"/>
      <c r="G180" s="86" t="s">
        <v>1391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5" outlineLevel="1" thickBot="1">
      <c r="A181" s="4" t="s">
        <v>325</v>
      </c>
      <c r="B181" s="4" t="s">
        <v>1371</v>
      </c>
      <c r="C181" s="4" t="s">
        <v>244</v>
      </c>
      <c r="D181" s="4" t="s">
        <v>326</v>
      </c>
      <c r="E181" s="160" t="s">
        <v>327</v>
      </c>
      <c r="F181" s="147"/>
      <c r="G181" s="148"/>
      <c r="H181" s="88"/>
      <c r="I181" s="88"/>
      <c r="J181" s="88"/>
    </row>
    <row r="182" spans="1:13" ht="13.5" outlineLevel="2" thickBot="1">
      <c r="A182" s="4" t="str">
        <f>B182&amp;C182&amp;D182</f>
        <v>O&amp;M Mobilization BudgetProcurement ExpensesSafety Equipment &amp; Supplies</v>
      </c>
      <c r="B182" s="4" t="s">
        <v>1371</v>
      </c>
      <c r="C182" s="4" t="s">
        <v>244</v>
      </c>
      <c r="D182" s="4" t="s">
        <v>326</v>
      </c>
      <c r="E182" s="84" t="s">
        <v>328</v>
      </c>
      <c r="F182" s="23" t="s">
        <v>329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5" outlineLevel="2" thickBot="1">
      <c r="E183" s="84"/>
      <c r="F183" s="23" t="s">
        <v>330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5" outlineLevel="2" thickBot="1">
      <c r="E184" s="84" t="s">
        <v>331</v>
      </c>
      <c r="F184" s="23" t="s">
        <v>332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5" outlineLevel="2" thickBot="1">
      <c r="E185" s="84" t="s">
        <v>333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5" outlineLevel="2" thickBot="1">
      <c r="E186" s="84" t="s">
        <v>334</v>
      </c>
      <c r="F186" s="23" t="s">
        <v>335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5" outlineLevel="2" thickBot="1">
      <c r="E187" s="84" t="s">
        <v>336</v>
      </c>
      <c r="F187" s="23" t="s">
        <v>337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5" outlineLevel="2" thickBot="1">
      <c r="E188" s="84" t="s">
        <v>338</v>
      </c>
      <c r="F188" s="23" t="s">
        <v>339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5" hidden="1" outlineLevel="2" thickBot="1">
      <c r="E189" s="84" t="s">
        <v>340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5" hidden="1" outlineLevel="2" thickBot="1">
      <c r="E190" s="84" t="s">
        <v>341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5" hidden="1" outlineLevel="2" thickBot="1">
      <c r="E191" s="84" t="s">
        <v>342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5" outlineLevel="2" thickBot="1">
      <c r="E192" s="84" t="s">
        <v>228</v>
      </c>
      <c r="F192" s="23" t="s">
        <v>323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5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5" outlineLevel="1" thickBot="1">
      <c r="A194" s="20" t="s">
        <v>343</v>
      </c>
      <c r="B194" s="20" t="s">
        <v>1371</v>
      </c>
      <c r="C194" s="20" t="s">
        <v>244</v>
      </c>
      <c r="D194" s="20" t="s">
        <v>326</v>
      </c>
      <c r="E194" s="84" t="s">
        <v>1049</v>
      </c>
      <c r="F194" s="23"/>
      <c r="G194" s="86" t="s">
        <v>1391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5" outlineLevel="1" thickBot="1">
      <c r="A195" s="4" t="s">
        <v>344</v>
      </c>
      <c r="B195" s="4" t="s">
        <v>1371</v>
      </c>
      <c r="C195" s="4" t="s">
        <v>244</v>
      </c>
      <c r="D195" s="4" t="s">
        <v>918</v>
      </c>
      <c r="E195" s="160" t="s">
        <v>918</v>
      </c>
      <c r="F195" s="147"/>
      <c r="G195" s="148"/>
      <c r="H195" s="88"/>
      <c r="I195" s="88"/>
      <c r="J195" s="88"/>
    </row>
    <row r="196" spans="1:13" ht="13.5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1371</v>
      </c>
      <c r="C196" s="4" t="s">
        <v>244</v>
      </c>
      <c r="D196" s="4" t="s">
        <v>918</v>
      </c>
      <c r="E196" s="84" t="s">
        <v>345</v>
      </c>
      <c r="F196" s="23" t="s">
        <v>346</v>
      </c>
      <c r="G196" s="66" t="s">
        <v>347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5" outlineLevel="2" thickBot="1">
      <c r="A197" s="4" t="str">
        <f t="shared" si="15"/>
        <v>O&amp;M Mobilization BudgetProcurement ExpensesVehicles &amp; Mobile Equipment</v>
      </c>
      <c r="B197" s="4" t="s">
        <v>1371</v>
      </c>
      <c r="C197" s="4" t="s">
        <v>244</v>
      </c>
      <c r="D197" s="4" t="s">
        <v>918</v>
      </c>
      <c r="E197" s="84" t="s">
        <v>348</v>
      </c>
      <c r="F197" s="23" t="s">
        <v>500</v>
      </c>
      <c r="G197" s="66" t="s">
        <v>951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5" hidden="1" outlineLevel="2" thickBot="1">
      <c r="E198" s="84" t="s">
        <v>350</v>
      </c>
      <c r="F198" s="23" t="s">
        <v>349</v>
      </c>
      <c r="G198" s="66" t="s">
        <v>351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5" hidden="1" outlineLevel="2" thickBot="1">
      <c r="A199" s="4" t="str">
        <f t="shared" si="15"/>
        <v>O&amp;M Mobilization BudgetProcurement ExpensesVehicles &amp; Mobile Equipment</v>
      </c>
      <c r="B199" s="4" t="s">
        <v>1371</v>
      </c>
      <c r="C199" s="4" t="s">
        <v>244</v>
      </c>
      <c r="D199" s="4" t="s">
        <v>918</v>
      </c>
      <c r="E199" s="84" t="s">
        <v>352</v>
      </c>
      <c r="F199" s="23" t="s">
        <v>349</v>
      </c>
      <c r="G199" s="66" t="s">
        <v>353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5" outlineLevel="2" thickBot="1">
      <c r="E200" s="84" t="s">
        <v>354</v>
      </c>
      <c r="F200" s="23" t="s">
        <v>500</v>
      </c>
      <c r="G200" s="66" t="s">
        <v>952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5" hidden="1" outlineLevel="2" thickBot="1">
      <c r="E201" s="84" t="s">
        <v>355</v>
      </c>
      <c r="F201" s="23" t="s">
        <v>349</v>
      </c>
      <c r="G201" s="66" t="s">
        <v>356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5" hidden="1" outlineLevel="2" thickBot="1">
      <c r="A202" s="4" t="str">
        <f t="shared" si="15"/>
        <v>O&amp;M Mobilization BudgetProcurement ExpensesVehicles &amp; Mobile Equipment</v>
      </c>
      <c r="B202" s="4" t="s">
        <v>1371</v>
      </c>
      <c r="C202" s="4" t="s">
        <v>244</v>
      </c>
      <c r="D202" s="4" t="s">
        <v>918</v>
      </c>
      <c r="E202" s="84" t="s">
        <v>357</v>
      </c>
      <c r="F202" s="23" t="s">
        <v>358</v>
      </c>
      <c r="G202" s="66" t="s">
        <v>359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5" outlineLevel="2" thickBot="1">
      <c r="E203" s="84" t="s">
        <v>360</v>
      </c>
      <c r="F203" s="23" t="s">
        <v>501</v>
      </c>
      <c r="G203" s="66" t="s">
        <v>361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5" hidden="1" outlineLevel="2" thickBot="1">
      <c r="E204" s="84" t="s">
        <v>362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5" hidden="1" outlineLevel="2" thickBot="1">
      <c r="E205" s="84" t="s">
        <v>363</v>
      </c>
      <c r="F205" s="23" t="s">
        <v>349</v>
      </c>
      <c r="G205" s="66" t="s">
        <v>364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5" hidden="1" outlineLevel="2" thickBot="1">
      <c r="E206" s="84" t="s">
        <v>365</v>
      </c>
      <c r="F206" s="23" t="s">
        <v>349</v>
      </c>
      <c r="G206" s="66" t="s">
        <v>366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5" hidden="1" outlineLevel="2" thickBot="1">
      <c r="E207" s="84" t="s">
        <v>367</v>
      </c>
      <c r="F207" s="23" t="s">
        <v>349</v>
      </c>
      <c r="G207" s="66" t="s">
        <v>368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5" outlineLevel="2" thickBot="1">
      <c r="A208" s="4" t="str">
        <f>B208&amp;C208&amp;D208</f>
        <v>O&amp;M Mobilization BudgetProcurement ExpensesVehicles &amp; Mobile Equipment</v>
      </c>
      <c r="B208" s="4" t="s">
        <v>1371</v>
      </c>
      <c r="C208" s="4" t="s">
        <v>244</v>
      </c>
      <c r="D208" s="4" t="s">
        <v>918</v>
      </c>
      <c r="E208" s="84" t="s">
        <v>369</v>
      </c>
      <c r="F208" s="23" t="s">
        <v>349</v>
      </c>
      <c r="G208" s="66" t="s">
        <v>370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5" hidden="1" outlineLevel="2" thickBot="1">
      <c r="E209" s="84" t="s">
        <v>371</v>
      </c>
      <c r="F209" s="23" t="s">
        <v>349</v>
      </c>
      <c r="G209" s="66" t="s">
        <v>372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5" hidden="1" outlineLevel="2" thickBot="1">
      <c r="E210" s="84" t="s">
        <v>373</v>
      </c>
      <c r="F210" s="23" t="s">
        <v>374</v>
      </c>
      <c r="G210" s="66" t="s">
        <v>375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5" outlineLevel="2" thickBot="1">
      <c r="E211" s="84" t="s">
        <v>228</v>
      </c>
      <c r="F211" s="23" t="s">
        <v>323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5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5" outlineLevel="1" thickBot="1">
      <c r="A213" s="20" t="s">
        <v>504</v>
      </c>
      <c r="B213" s="20" t="s">
        <v>1371</v>
      </c>
      <c r="C213" s="20" t="s">
        <v>244</v>
      </c>
      <c r="D213" s="20" t="s">
        <v>918</v>
      </c>
      <c r="E213" s="84" t="s">
        <v>505</v>
      </c>
      <c r="F213" s="23"/>
      <c r="G213" s="86" t="s">
        <v>1391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5" outlineLevel="1" thickBot="1">
      <c r="A214" s="4" t="s">
        <v>506</v>
      </c>
      <c r="B214" s="4" t="s">
        <v>1371</v>
      </c>
      <c r="C214" s="4" t="s">
        <v>244</v>
      </c>
      <c r="D214" s="4" t="s">
        <v>736</v>
      </c>
      <c r="E214" s="160" t="s">
        <v>736</v>
      </c>
      <c r="F214" s="147"/>
      <c r="G214" s="148"/>
      <c r="H214" s="88"/>
      <c r="I214" s="88"/>
      <c r="J214" s="88"/>
    </row>
    <row r="215" spans="1:13" ht="13.5" outlineLevel="2" thickBot="1">
      <c r="A215" s="4" t="str">
        <f>B215&amp;C215&amp;D215</f>
        <v>O&amp;M Mobilization BudgetProcurement ExpensesWarehouse Furnishings &amp; Equipment</v>
      </c>
      <c r="B215" s="4" t="s">
        <v>1371</v>
      </c>
      <c r="C215" s="4" t="s">
        <v>244</v>
      </c>
      <c r="D215" s="4" t="s">
        <v>736</v>
      </c>
      <c r="E215" s="84" t="s">
        <v>507</v>
      </c>
      <c r="F215" s="23" t="s">
        <v>508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5" outlineLevel="2" thickBot="1">
      <c r="A216" s="4" t="str">
        <f>B216&amp;C216&amp;D216</f>
        <v>O&amp;M Mobilization BudgetProcurement ExpensesWarehouse Furnishings &amp; Equipment</v>
      </c>
      <c r="B216" s="4" t="s">
        <v>1371</v>
      </c>
      <c r="C216" s="4" t="s">
        <v>244</v>
      </c>
      <c r="D216" s="4" t="s">
        <v>736</v>
      </c>
      <c r="E216" s="84" t="s">
        <v>509</v>
      </c>
      <c r="F216" s="23" t="s">
        <v>510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1371</v>
      </c>
      <c r="C217" s="4" t="s">
        <v>244</v>
      </c>
      <c r="D217" s="4" t="s">
        <v>736</v>
      </c>
      <c r="E217" s="84" t="s">
        <v>511</v>
      </c>
      <c r="F217" s="23" t="s">
        <v>512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5" outlineLevel="2" thickBot="1">
      <c r="A218" s="4" t="str">
        <f>B218&amp;C218&amp;D218</f>
        <v>O&amp;M Mobilization BudgetProcurement ExpensesWarehouse Furnishings &amp; Equipment</v>
      </c>
      <c r="B218" s="4" t="s">
        <v>1371</v>
      </c>
      <c r="C218" s="4" t="s">
        <v>244</v>
      </c>
      <c r="D218" s="4" t="s">
        <v>736</v>
      </c>
      <c r="E218" s="84" t="s">
        <v>513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5" outlineLevel="2" thickBot="1">
      <c r="E219" s="84" t="s">
        <v>228</v>
      </c>
      <c r="F219" s="23" t="s">
        <v>323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5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5" outlineLevel="1" thickBot="1">
      <c r="A221" s="20" t="s">
        <v>514</v>
      </c>
      <c r="B221" s="20" t="s">
        <v>1371</v>
      </c>
      <c r="C221" s="20" t="s">
        <v>244</v>
      </c>
      <c r="D221" s="20" t="s">
        <v>736</v>
      </c>
      <c r="E221" s="84"/>
      <c r="F221" s="23"/>
      <c r="G221" s="86" t="s">
        <v>1391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5" outlineLevel="1" thickBot="1">
      <c r="A222" s="4" t="s">
        <v>515</v>
      </c>
      <c r="B222" s="4" t="s">
        <v>1371</v>
      </c>
      <c r="C222" s="4" t="s">
        <v>244</v>
      </c>
      <c r="D222" s="4" t="s">
        <v>737</v>
      </c>
      <c r="E222" s="160" t="s">
        <v>737</v>
      </c>
      <c r="F222" s="147"/>
      <c r="G222" s="148"/>
      <c r="H222" s="88"/>
      <c r="I222" s="88"/>
      <c r="J222" s="88"/>
    </row>
    <row r="223" spans="1:13" ht="13.5" outlineLevel="2" thickBot="1">
      <c r="A223" s="4" t="str">
        <f>B223&amp;C223&amp;D223</f>
        <v>O&amp;M Mobilization BudgetProcurement ExpensesLaboratory Equipment</v>
      </c>
      <c r="B223" s="4" t="s">
        <v>1371</v>
      </c>
      <c r="C223" s="4" t="s">
        <v>244</v>
      </c>
      <c r="D223" s="4" t="s">
        <v>737</v>
      </c>
      <c r="E223" s="84" t="s">
        <v>516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5" hidden="1" outlineLevel="2" thickBot="1">
      <c r="E224" s="84" t="s">
        <v>517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5" hidden="1" outlineLevel="2" thickBot="1">
      <c r="E225" s="84" t="s">
        <v>518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5" hidden="1" outlineLevel="2" thickBot="1">
      <c r="E226" s="84" t="s">
        <v>519</v>
      </c>
      <c r="F226" s="23" t="s">
        <v>520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5" outlineLevel="2" thickBot="1">
      <c r="E227" s="84" t="s">
        <v>228</v>
      </c>
      <c r="F227" s="23" t="s">
        <v>323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5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5" outlineLevel="1" thickBot="1">
      <c r="A229" s="20" t="s">
        <v>521</v>
      </c>
      <c r="B229" s="20" t="s">
        <v>1371</v>
      </c>
      <c r="C229" s="20" t="s">
        <v>244</v>
      </c>
      <c r="D229" s="20" t="s">
        <v>737</v>
      </c>
      <c r="E229" s="84" t="s">
        <v>1049</v>
      </c>
      <c r="F229" s="23"/>
      <c r="G229" s="86" t="s">
        <v>1391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5" outlineLevel="1" thickBot="1">
      <c r="A230" s="4" t="s">
        <v>522</v>
      </c>
      <c r="B230" s="4" t="s">
        <v>1371</v>
      </c>
      <c r="C230" s="4" t="s">
        <v>244</v>
      </c>
      <c r="D230" s="4" t="s">
        <v>738</v>
      </c>
      <c r="E230" s="160" t="s">
        <v>738</v>
      </c>
      <c r="F230" s="147"/>
      <c r="G230" s="148"/>
      <c r="H230" s="88"/>
      <c r="I230" s="88"/>
      <c r="J230" s="88"/>
    </row>
    <row r="231" spans="1:13" ht="13.5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1371</v>
      </c>
      <c r="C231" s="4" t="s">
        <v>244</v>
      </c>
      <c r="D231" s="4" t="s">
        <v>738</v>
      </c>
      <c r="E231" s="312" t="s">
        <v>523</v>
      </c>
      <c r="F231" s="275" t="s">
        <v>524</v>
      </c>
      <c r="G231" s="313" t="s">
        <v>525</v>
      </c>
      <c r="H231" s="255">
        <f>2*1200</f>
        <v>2400</v>
      </c>
      <c r="I231" s="255"/>
      <c r="J231" s="255"/>
      <c r="K231"/>
      <c r="L231"/>
      <c r="M231" s="4"/>
    </row>
    <row r="232" spans="1:13" ht="13.5" outlineLevel="2" thickBot="1">
      <c r="A232" s="4" t="str">
        <f t="shared" si="17"/>
        <v>O&amp;M Mobilization BudgetProcurement ExpensesShop Tools &amp; Equipment</v>
      </c>
      <c r="B232" s="4" t="s">
        <v>1371</v>
      </c>
      <c r="C232" s="4" t="s">
        <v>244</v>
      </c>
      <c r="D232" s="4" t="s">
        <v>738</v>
      </c>
      <c r="E232" s="312" t="s">
        <v>526</v>
      </c>
      <c r="F232" s="275" t="s">
        <v>524</v>
      </c>
      <c r="G232" s="325" t="s">
        <v>527</v>
      </c>
      <c r="H232" s="255">
        <f>1*1500</f>
        <v>1500</v>
      </c>
      <c r="I232" s="255"/>
      <c r="J232" s="255"/>
      <c r="K232"/>
      <c r="L232"/>
      <c r="M232" s="4"/>
    </row>
    <row r="233" spans="1:13" ht="13.5" outlineLevel="2" thickBot="1">
      <c r="A233" s="4" t="str">
        <f t="shared" si="17"/>
        <v>O&amp;M Mobilization BudgetProcurement ExpensesShop Tools &amp; Equipment</v>
      </c>
      <c r="B233" s="4" t="s">
        <v>1371</v>
      </c>
      <c r="C233" s="4" t="s">
        <v>244</v>
      </c>
      <c r="D233" s="4" t="s">
        <v>738</v>
      </c>
      <c r="E233" s="312" t="s">
        <v>528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5" outlineLevel="2" thickBot="1">
      <c r="A234" s="4" t="str">
        <f t="shared" si="17"/>
        <v>O&amp;M Mobilization BudgetProcurement ExpensesShop Tools &amp; Equipment</v>
      </c>
      <c r="B234" s="4" t="s">
        <v>1371</v>
      </c>
      <c r="C234" s="4" t="s">
        <v>244</v>
      </c>
      <c r="D234" s="4" t="s">
        <v>738</v>
      </c>
      <c r="E234" s="312" t="s">
        <v>529</v>
      </c>
      <c r="F234" s="275"/>
      <c r="G234" s="313" t="s">
        <v>530</v>
      </c>
      <c r="H234" s="255">
        <f>4*1000</f>
        <v>4000</v>
      </c>
      <c r="I234" s="255"/>
      <c r="J234" s="255"/>
      <c r="K234"/>
      <c r="L234"/>
      <c r="M234" s="4"/>
    </row>
    <row r="235" spans="1:13" ht="13.5" outlineLevel="2" thickBot="1">
      <c r="E235" s="312" t="s">
        <v>531</v>
      </c>
      <c r="F235" s="275"/>
      <c r="G235" s="313" t="s">
        <v>546</v>
      </c>
      <c r="H235" s="255">
        <v>900</v>
      </c>
      <c r="I235" s="255"/>
      <c r="J235" s="255"/>
      <c r="K235"/>
      <c r="L235"/>
      <c r="M235" s="4"/>
    </row>
    <row r="236" spans="1:13" ht="13.5" outlineLevel="2" thickBot="1">
      <c r="A236" s="4" t="str">
        <f t="shared" si="17"/>
        <v>O&amp;M Mobilization BudgetProcurement ExpensesShop Tools &amp; Equipment</v>
      </c>
      <c r="B236" s="4" t="s">
        <v>1371</v>
      </c>
      <c r="C236" s="4" t="s">
        <v>244</v>
      </c>
      <c r="D236" s="4" t="s">
        <v>738</v>
      </c>
      <c r="E236" s="312" t="s">
        <v>532</v>
      </c>
      <c r="F236" s="314" t="s">
        <v>533</v>
      </c>
      <c r="G236" s="315" t="s">
        <v>525</v>
      </c>
      <c r="H236" s="255">
        <v>1200</v>
      </c>
      <c r="I236" s="255"/>
      <c r="J236" s="255"/>
      <c r="K236"/>
      <c r="L236"/>
      <c r="M236" s="4"/>
    </row>
    <row r="237" spans="1:13" ht="13.5" hidden="1" outlineLevel="2" thickBot="1">
      <c r="A237" s="4" t="str">
        <f t="shared" si="17"/>
        <v>O&amp;M Mobilization BudgetProcurement ExpensesShop Tools &amp; Equipment</v>
      </c>
      <c r="B237" s="4" t="s">
        <v>1371</v>
      </c>
      <c r="C237" s="4" t="s">
        <v>244</v>
      </c>
      <c r="D237" s="4" t="s">
        <v>738</v>
      </c>
      <c r="E237" s="312"/>
      <c r="F237" s="314" t="s">
        <v>534</v>
      </c>
      <c r="G237" s="315" t="s">
        <v>535</v>
      </c>
      <c r="H237" s="255">
        <v>0</v>
      </c>
      <c r="I237" s="255"/>
      <c r="J237" s="255"/>
      <c r="K237"/>
      <c r="L237"/>
      <c r="M237" s="4"/>
    </row>
    <row r="238" spans="1:13" ht="13.5" hidden="1" outlineLevel="2" thickBot="1">
      <c r="A238" s="4" t="str">
        <f t="shared" si="17"/>
        <v>O&amp;M Mobilization BudgetProcurement ExpensesShop Tools &amp; Equipment</v>
      </c>
      <c r="B238" s="4" t="s">
        <v>1371</v>
      </c>
      <c r="C238" s="4" t="s">
        <v>244</v>
      </c>
      <c r="D238" s="4" t="s">
        <v>738</v>
      </c>
      <c r="E238" s="312"/>
      <c r="F238" s="314" t="s">
        <v>536</v>
      </c>
      <c r="G238" s="315" t="s">
        <v>537</v>
      </c>
      <c r="H238" s="255">
        <v>0</v>
      </c>
      <c r="I238" s="255"/>
      <c r="J238" s="255"/>
      <c r="K238"/>
      <c r="L238"/>
      <c r="M238" s="4"/>
    </row>
    <row r="239" spans="1:13" ht="13.5" hidden="1" outlineLevel="2" thickBot="1">
      <c r="E239" s="316"/>
      <c r="F239" s="317" t="s">
        <v>538</v>
      </c>
      <c r="G239" s="318" t="s">
        <v>539</v>
      </c>
      <c r="H239" s="255">
        <v>0</v>
      </c>
      <c r="I239" s="255"/>
      <c r="J239" s="255"/>
      <c r="K239"/>
      <c r="L239"/>
      <c r="M239" s="4"/>
    </row>
    <row r="240" spans="1:13" ht="13.5" outlineLevel="2" thickBot="1">
      <c r="E240" s="319"/>
      <c r="F240" s="317" t="s">
        <v>540</v>
      </c>
      <c r="G240" s="318" t="s">
        <v>541</v>
      </c>
      <c r="H240" s="255">
        <v>2500</v>
      </c>
      <c r="I240" s="255"/>
      <c r="J240" s="255"/>
      <c r="K240"/>
      <c r="L240"/>
      <c r="M240" s="4"/>
    </row>
    <row r="241" spans="1:13" ht="13.5" outlineLevel="2" thickBot="1">
      <c r="E241" s="319"/>
      <c r="F241" s="317" t="s">
        <v>542</v>
      </c>
      <c r="G241" s="318" t="s">
        <v>530</v>
      </c>
      <c r="H241" s="255">
        <v>1000</v>
      </c>
      <c r="I241" s="255"/>
      <c r="J241" s="255"/>
      <c r="K241"/>
      <c r="L241"/>
      <c r="M241" s="4"/>
    </row>
    <row r="242" spans="1:13" ht="13.5" hidden="1" outlineLevel="2" thickBot="1">
      <c r="E242" s="312"/>
      <c r="F242" s="317" t="s">
        <v>543</v>
      </c>
      <c r="G242" s="318" t="s">
        <v>544</v>
      </c>
      <c r="H242" s="255">
        <v>0</v>
      </c>
      <c r="I242" s="255"/>
      <c r="J242" s="255"/>
      <c r="K242"/>
      <c r="L242"/>
      <c r="M242" s="4"/>
    </row>
    <row r="243" spans="1:13" ht="13.5" hidden="1" outlineLevel="2" thickBot="1">
      <c r="A243" s="4" t="str">
        <f t="shared" si="17"/>
        <v>O&amp;M Mobilization BudgetProcurement ExpensesShop Tools &amp; Equipment</v>
      </c>
      <c r="B243" s="4" t="s">
        <v>1371</v>
      </c>
      <c r="C243" s="4" t="s">
        <v>244</v>
      </c>
      <c r="D243" s="4" t="s">
        <v>738</v>
      </c>
      <c r="E243" s="312"/>
      <c r="F243" s="317" t="s">
        <v>545</v>
      </c>
      <c r="G243" s="318" t="s">
        <v>546</v>
      </c>
      <c r="H243" s="255">
        <v>0</v>
      </c>
      <c r="I243" s="255"/>
      <c r="J243" s="255"/>
      <c r="K243"/>
      <c r="L243"/>
      <c r="M243" s="4"/>
    </row>
    <row r="244" spans="1:13" ht="13.5" outlineLevel="2" thickBot="1">
      <c r="E244" s="312"/>
      <c r="F244" s="317" t="s">
        <v>547</v>
      </c>
      <c r="G244" s="318" t="s">
        <v>548</v>
      </c>
      <c r="H244" s="255">
        <v>600</v>
      </c>
      <c r="I244" s="255"/>
      <c r="J244" s="255"/>
      <c r="K244"/>
      <c r="L244"/>
      <c r="M244" s="4"/>
    </row>
    <row r="245" spans="1:13" ht="13.5" outlineLevel="2" thickBot="1">
      <c r="E245" s="319"/>
      <c r="F245" s="317" t="s">
        <v>549</v>
      </c>
      <c r="G245" s="318" t="s">
        <v>550</v>
      </c>
      <c r="H245" s="255">
        <v>1400</v>
      </c>
      <c r="I245" s="255"/>
      <c r="J245" s="255"/>
      <c r="K245"/>
      <c r="L245"/>
      <c r="M245" s="4"/>
    </row>
    <row r="246" spans="1:13" s="20" customFormat="1" ht="13.5" hidden="1" outlineLevel="1" thickBot="1">
      <c r="A246" s="20" t="s">
        <v>551</v>
      </c>
      <c r="B246" s="20" t="s">
        <v>1371</v>
      </c>
      <c r="C246" s="20" t="s">
        <v>244</v>
      </c>
      <c r="D246" s="20" t="s">
        <v>738</v>
      </c>
      <c r="E246" s="319"/>
      <c r="F246" s="317" t="s">
        <v>552</v>
      </c>
      <c r="G246" s="318" t="s">
        <v>525</v>
      </c>
      <c r="H246" s="255">
        <v>0</v>
      </c>
      <c r="I246" s="255"/>
      <c r="J246" s="255"/>
      <c r="K246"/>
      <c r="L246"/>
    </row>
    <row r="247" spans="1:13" s="20" customFormat="1" ht="13.5" outlineLevel="1" thickBot="1">
      <c r="A247" s="4" t="s">
        <v>553</v>
      </c>
      <c r="B247" s="4" t="s">
        <v>1371</v>
      </c>
      <c r="C247" s="4" t="s">
        <v>244</v>
      </c>
      <c r="D247" s="4" t="s">
        <v>739</v>
      </c>
      <c r="E247" s="319"/>
      <c r="F247" s="317" t="s">
        <v>554</v>
      </c>
      <c r="G247" s="318" t="s">
        <v>555</v>
      </c>
      <c r="H247" s="255">
        <v>160</v>
      </c>
      <c r="I247" s="255"/>
      <c r="J247" s="255"/>
      <c r="K247"/>
      <c r="L247"/>
    </row>
    <row r="248" spans="1:13" ht="13.5" outlineLevel="2" thickBot="1">
      <c r="A248" s="4" t="str">
        <f>B248&amp;C248&amp;D248</f>
        <v>O&amp;M Mobilization BudgetProcurement ExpensesChemicals, Lubricants, Hydraulic Fluids</v>
      </c>
      <c r="B248" s="4" t="s">
        <v>1371</v>
      </c>
      <c r="C248" s="4" t="s">
        <v>244</v>
      </c>
      <c r="D248" s="4" t="s">
        <v>739</v>
      </c>
      <c r="E248" s="319"/>
      <c r="F248" s="317" t="s">
        <v>556</v>
      </c>
      <c r="G248" s="318" t="s">
        <v>557</v>
      </c>
      <c r="H248" s="255">
        <f>250*6</f>
        <v>1500</v>
      </c>
      <c r="I248" s="255"/>
      <c r="J248" s="255"/>
      <c r="K248"/>
      <c r="L248"/>
      <c r="M248" s="4"/>
    </row>
    <row r="249" spans="1:13" ht="13.5" outlineLevel="2" thickBot="1">
      <c r="A249" s="4" t="str">
        <f>B249&amp;C249&amp;D249</f>
        <v>O&amp;M Mobilization BudgetProcurement ExpensesChemicals, Lubricants, Hydraulic Fluids</v>
      </c>
      <c r="B249" s="4" t="s">
        <v>1371</v>
      </c>
      <c r="C249" s="4" t="s">
        <v>244</v>
      </c>
      <c r="D249" s="4" t="s">
        <v>739</v>
      </c>
      <c r="E249" s="312"/>
      <c r="F249" s="317" t="s">
        <v>558</v>
      </c>
      <c r="G249" s="318" t="s">
        <v>559</v>
      </c>
      <c r="H249" s="255">
        <v>300</v>
      </c>
      <c r="I249" s="255"/>
      <c r="J249" s="255"/>
      <c r="K249"/>
      <c r="L249"/>
      <c r="M249" s="4"/>
    </row>
    <row r="250" spans="1:13" ht="13.5" outlineLevel="2" thickBot="1">
      <c r="E250" s="312"/>
      <c r="F250" s="317" t="s">
        <v>560</v>
      </c>
      <c r="G250" s="318" t="s">
        <v>530</v>
      </c>
      <c r="H250" s="255">
        <v>1000</v>
      </c>
      <c r="I250" s="255"/>
      <c r="J250" s="255"/>
      <c r="K250"/>
      <c r="L250"/>
      <c r="M250" s="4"/>
    </row>
    <row r="251" spans="1:13" ht="13.5" outlineLevel="2" thickBot="1">
      <c r="E251" s="312"/>
      <c r="F251" s="317" t="s">
        <v>561</v>
      </c>
      <c r="G251" s="318" t="s">
        <v>562</v>
      </c>
      <c r="H251" s="255">
        <v>400</v>
      </c>
      <c r="I251" s="255"/>
      <c r="J251" s="255"/>
      <c r="K251"/>
      <c r="L251"/>
      <c r="M251" s="4"/>
    </row>
    <row r="252" spans="1:13" s="20" customFormat="1" ht="13.5" outlineLevel="1" thickBot="1">
      <c r="A252" s="20" t="s">
        <v>563</v>
      </c>
      <c r="B252" s="20" t="s">
        <v>1371</v>
      </c>
      <c r="C252" s="20" t="s">
        <v>244</v>
      </c>
      <c r="D252" s="20" t="s">
        <v>739</v>
      </c>
      <c r="E252" s="312"/>
      <c r="F252" s="317" t="s">
        <v>564</v>
      </c>
      <c r="G252" s="318" t="s">
        <v>565</v>
      </c>
      <c r="H252" s="255">
        <v>2375</v>
      </c>
      <c r="I252" s="255"/>
      <c r="J252" s="255"/>
      <c r="K252"/>
      <c r="L252"/>
    </row>
    <row r="253" spans="1:13" s="20" customFormat="1" ht="13.5" outlineLevel="1" thickBot="1">
      <c r="A253" s="4" t="s">
        <v>566</v>
      </c>
      <c r="B253" s="4" t="s">
        <v>1371</v>
      </c>
      <c r="C253" s="4" t="s">
        <v>1335</v>
      </c>
      <c r="D253" s="4"/>
      <c r="E253" s="312"/>
      <c r="F253" s="317" t="s">
        <v>567</v>
      </c>
      <c r="G253" s="318" t="s">
        <v>568</v>
      </c>
      <c r="H253" s="255">
        <v>3100</v>
      </c>
      <c r="I253" s="255"/>
      <c r="J253" s="255"/>
      <c r="K253"/>
      <c r="L253"/>
    </row>
    <row r="254" spans="1:13" ht="13.5" hidden="1" outlineLevel="2" thickBot="1">
      <c r="A254" s="4" t="str">
        <f>B254&amp;C254&amp;D254</f>
        <v>O&amp;M Mobilization BudgetO&amp;M Mobilization Fee</v>
      </c>
      <c r="B254" s="4" t="s">
        <v>1371</v>
      </c>
      <c r="C254" s="4" t="s">
        <v>1335</v>
      </c>
      <c r="E254" s="312"/>
      <c r="F254" s="317" t="s">
        <v>569</v>
      </c>
      <c r="G254" s="318" t="s">
        <v>570</v>
      </c>
      <c r="H254" s="255">
        <v>0</v>
      </c>
      <c r="I254" s="255"/>
      <c r="J254" s="255"/>
      <c r="K254"/>
      <c r="L254"/>
      <c r="M254" s="4"/>
    </row>
    <row r="255" spans="1:13" ht="13.5" outlineLevel="2" thickBot="1">
      <c r="E255" s="312"/>
      <c r="F255" s="317" t="s">
        <v>571</v>
      </c>
      <c r="G255" s="318" t="s">
        <v>557</v>
      </c>
      <c r="H255" s="255">
        <v>250</v>
      </c>
      <c r="I255" s="255"/>
      <c r="J255" s="255"/>
      <c r="K255"/>
      <c r="L255"/>
      <c r="M255" s="4"/>
    </row>
    <row r="256" spans="1:13" ht="13.5" outlineLevel="2" thickBot="1">
      <c r="E256" s="312"/>
      <c r="F256" s="317" t="s">
        <v>572</v>
      </c>
      <c r="G256" s="318" t="s">
        <v>530</v>
      </c>
      <c r="H256" s="255">
        <v>1000</v>
      </c>
      <c r="I256" s="255"/>
      <c r="J256" s="255"/>
      <c r="K256"/>
      <c r="L256"/>
      <c r="M256" s="4"/>
    </row>
    <row r="257" spans="1:13" ht="13.5" outlineLevel="2" thickBot="1">
      <c r="E257" s="312"/>
      <c r="F257" s="317" t="s">
        <v>573</v>
      </c>
      <c r="G257" s="318" t="s">
        <v>574</v>
      </c>
      <c r="H257" s="255">
        <v>5000</v>
      </c>
      <c r="I257" s="255"/>
      <c r="J257" s="255"/>
      <c r="K257"/>
      <c r="L257"/>
      <c r="M257" s="4"/>
    </row>
    <row r="258" spans="1:13" s="20" customFormat="1" ht="13.5" outlineLevel="1" thickBot="1">
      <c r="A258" s="20" t="s">
        <v>575</v>
      </c>
      <c r="B258" s="20" t="s">
        <v>1371</v>
      </c>
      <c r="C258" s="20" t="s">
        <v>1335</v>
      </c>
      <c r="E258" s="312" t="s">
        <v>576</v>
      </c>
      <c r="F258" s="317" t="s">
        <v>577</v>
      </c>
      <c r="G258" s="318" t="s">
        <v>578</v>
      </c>
      <c r="H258" s="255">
        <v>500</v>
      </c>
      <c r="I258" s="255"/>
      <c r="J258" s="255"/>
      <c r="K258"/>
      <c r="L258"/>
    </row>
    <row r="259" spans="1:13" s="20" customFormat="1" ht="13.5" outlineLevel="1" thickBot="1">
      <c r="A259" s="4" t="s">
        <v>579</v>
      </c>
      <c r="B259" s="4" t="s">
        <v>1371</v>
      </c>
      <c r="C259" s="4" t="s">
        <v>580</v>
      </c>
      <c r="D259" s="4"/>
      <c r="E259" s="312"/>
      <c r="F259" s="317" t="s">
        <v>581</v>
      </c>
      <c r="G259" s="318" t="s">
        <v>574</v>
      </c>
      <c r="H259" s="255">
        <v>5000</v>
      </c>
      <c r="I259" s="255"/>
      <c r="J259" s="255"/>
      <c r="K259"/>
      <c r="L259"/>
    </row>
    <row r="260" spans="1:13" ht="13.5" outlineLevel="2" thickBot="1">
      <c r="A260" s="4" t="str">
        <f>B260&amp;C260&amp;D260</f>
        <v>O&amp;M Mobilization BudgetOwner Optional Items</v>
      </c>
      <c r="B260" s="4" t="s">
        <v>1371</v>
      </c>
      <c r="C260" s="4" t="s">
        <v>580</v>
      </c>
      <c r="E260" s="312"/>
      <c r="F260" s="317" t="s">
        <v>582</v>
      </c>
      <c r="G260" s="318" t="s">
        <v>544</v>
      </c>
      <c r="H260" s="255">
        <v>1800</v>
      </c>
      <c r="I260" s="255"/>
      <c r="J260" s="255"/>
      <c r="K260"/>
      <c r="L260"/>
      <c r="M260" s="4"/>
    </row>
    <row r="261" spans="1:13" ht="13.5" hidden="1" outlineLevel="2" thickBot="1">
      <c r="E261" s="312"/>
      <c r="F261" s="317" t="s">
        <v>583</v>
      </c>
      <c r="G261" s="318" t="s">
        <v>539</v>
      </c>
      <c r="H261" s="255">
        <v>0</v>
      </c>
      <c r="I261" s="255"/>
      <c r="J261" s="255"/>
      <c r="K261"/>
      <c r="L261"/>
      <c r="M261" s="4"/>
    </row>
    <row r="262" spans="1:13" ht="13.5" hidden="1" outlineLevel="2" thickBot="1">
      <c r="E262" s="312"/>
      <c r="F262" s="317" t="s">
        <v>584</v>
      </c>
      <c r="G262" s="318" t="s">
        <v>585</v>
      </c>
      <c r="H262" s="255">
        <v>0</v>
      </c>
      <c r="I262" s="255"/>
      <c r="J262" s="255"/>
      <c r="K262"/>
      <c r="L262"/>
      <c r="M262" s="4"/>
    </row>
    <row r="263" spans="1:13" ht="13.5" outlineLevel="2" thickBot="1">
      <c r="E263" s="312"/>
      <c r="F263" s="317" t="s">
        <v>586</v>
      </c>
      <c r="G263" s="318" t="s">
        <v>587</v>
      </c>
      <c r="H263" s="255">
        <v>350</v>
      </c>
      <c r="I263" s="255"/>
      <c r="J263" s="255"/>
      <c r="K263"/>
      <c r="L263"/>
      <c r="M263" s="4"/>
    </row>
    <row r="264" spans="1:13" s="20" customFormat="1" ht="13.5" outlineLevel="1" thickBot="1">
      <c r="A264" s="20" t="s">
        <v>588</v>
      </c>
      <c r="B264" s="20" t="s">
        <v>1371</v>
      </c>
      <c r="C264" s="20" t="s">
        <v>580</v>
      </c>
      <c r="E264" s="312"/>
      <c r="F264" s="317" t="s">
        <v>589</v>
      </c>
      <c r="G264" s="318" t="s">
        <v>590</v>
      </c>
      <c r="H264" s="255">
        <v>950</v>
      </c>
      <c r="I264" s="255"/>
      <c r="J264" s="255"/>
      <c r="K264"/>
      <c r="L264"/>
    </row>
    <row r="265" spans="1:13" s="20" customFormat="1" ht="13.5" outlineLevel="1" thickBot="1">
      <c r="E265" s="312"/>
      <c r="F265" s="317" t="s">
        <v>591</v>
      </c>
      <c r="G265" s="318" t="s">
        <v>592</v>
      </c>
      <c r="H265" s="255">
        <v>5700</v>
      </c>
      <c r="I265" s="255"/>
      <c r="J265" s="255"/>
      <c r="K265"/>
      <c r="L265"/>
    </row>
    <row r="266" spans="1:13" s="20" customFormat="1" ht="13.5" hidden="1" outlineLevel="1" thickBot="1">
      <c r="E266" s="312"/>
      <c r="F266" s="317" t="s">
        <v>593</v>
      </c>
      <c r="G266" s="318" t="s">
        <v>559</v>
      </c>
      <c r="H266" s="255">
        <v>0</v>
      </c>
      <c r="I266" s="255"/>
      <c r="J266" s="255"/>
      <c r="K266"/>
      <c r="L266"/>
    </row>
    <row r="267" spans="1:13" s="20" customFormat="1" ht="13.5" outlineLevel="1" thickBot="1">
      <c r="E267" s="312"/>
      <c r="F267" s="317" t="s">
        <v>594</v>
      </c>
      <c r="G267" s="318" t="s">
        <v>595</v>
      </c>
      <c r="H267" s="255">
        <v>700</v>
      </c>
      <c r="I267" s="255"/>
      <c r="J267" s="255"/>
      <c r="K267"/>
      <c r="L267"/>
    </row>
    <row r="268" spans="1:13" s="20" customFormat="1" ht="13.5" outlineLevel="1" thickBot="1">
      <c r="E268" s="312"/>
      <c r="F268" s="317" t="s">
        <v>596</v>
      </c>
      <c r="G268" s="318" t="s">
        <v>597</v>
      </c>
      <c r="H268" s="255">
        <v>1000</v>
      </c>
      <c r="I268" s="255"/>
      <c r="J268" s="255"/>
      <c r="K268"/>
      <c r="L268"/>
    </row>
    <row r="269" spans="1:13" s="20" customFormat="1" ht="13.5" hidden="1" outlineLevel="1" thickBot="1">
      <c r="E269" s="312"/>
      <c r="F269" s="317" t="s">
        <v>598</v>
      </c>
      <c r="G269" s="318" t="s">
        <v>599</v>
      </c>
      <c r="H269" s="255">
        <v>0</v>
      </c>
      <c r="I269" s="255"/>
      <c r="J269" s="255"/>
      <c r="K269"/>
      <c r="L269"/>
    </row>
    <row r="270" spans="1:13" s="20" customFormat="1" ht="13.5" outlineLevel="1" thickBot="1">
      <c r="E270" s="319"/>
      <c r="F270" s="317" t="s">
        <v>600</v>
      </c>
      <c r="G270" s="318" t="s">
        <v>601</v>
      </c>
      <c r="H270" s="255">
        <v>4065</v>
      </c>
      <c r="I270" s="255"/>
      <c r="J270" s="255"/>
      <c r="K270"/>
      <c r="L270"/>
    </row>
    <row r="271" spans="1:13" s="20" customFormat="1" ht="13.5" hidden="1" outlineLevel="1" thickBot="1">
      <c r="E271" s="319"/>
      <c r="F271" s="317" t="s">
        <v>602</v>
      </c>
      <c r="G271" s="318" t="s">
        <v>603</v>
      </c>
      <c r="H271" s="255">
        <v>0</v>
      </c>
      <c r="I271" s="255"/>
      <c r="J271" s="255"/>
      <c r="K271"/>
      <c r="L271"/>
    </row>
    <row r="272" spans="1:13" s="20" customFormat="1" ht="13.5" hidden="1" outlineLevel="1" thickBot="1">
      <c r="E272" s="312" t="s">
        <v>604</v>
      </c>
      <c r="F272" s="317" t="s">
        <v>605</v>
      </c>
      <c r="G272" s="318" t="s">
        <v>606</v>
      </c>
      <c r="H272" s="255">
        <v>0</v>
      </c>
      <c r="I272" s="255"/>
      <c r="J272" s="255"/>
      <c r="K272"/>
      <c r="L272"/>
    </row>
    <row r="273" spans="1:13" s="20" customFormat="1" ht="13.5" outlineLevel="1" thickBot="1">
      <c r="A273" s="4" t="s">
        <v>607</v>
      </c>
      <c r="B273" s="4" t="s">
        <v>1371</v>
      </c>
      <c r="C273" s="4" t="s">
        <v>608</v>
      </c>
      <c r="D273" s="4"/>
      <c r="E273" s="312"/>
      <c r="F273" s="317" t="s">
        <v>609</v>
      </c>
      <c r="G273" s="318" t="s">
        <v>610</v>
      </c>
      <c r="H273" s="255">
        <v>3000</v>
      </c>
      <c r="I273" s="255"/>
      <c r="J273" s="255"/>
      <c r="K273"/>
      <c r="L273"/>
    </row>
    <row r="274" spans="1:13" ht="13.5" outlineLevel="2" thickBot="1">
      <c r="A274" s="4" t="str">
        <f>B274&amp;C274&amp;D274</f>
        <v>O&amp;M Mobilization BudgetCapital, Operating and BOP Spares (1998$)</v>
      </c>
      <c r="B274" s="4" t="s">
        <v>1371</v>
      </c>
      <c r="C274" s="4" t="s">
        <v>611</v>
      </c>
      <c r="E274" s="312"/>
      <c r="F274" s="317" t="s">
        <v>612</v>
      </c>
      <c r="G274" s="318" t="s">
        <v>613</v>
      </c>
      <c r="H274" s="255">
        <v>15000</v>
      </c>
      <c r="I274" s="255"/>
      <c r="J274" s="255"/>
      <c r="K274"/>
      <c r="L274"/>
      <c r="M274" s="4"/>
    </row>
    <row r="275" spans="1:13" ht="13.5" outlineLevel="2" thickBot="1">
      <c r="E275" s="312"/>
      <c r="F275" s="317" t="s">
        <v>614</v>
      </c>
      <c r="G275" s="318" t="s">
        <v>615</v>
      </c>
      <c r="H275" s="255">
        <v>1795</v>
      </c>
      <c r="I275" s="255"/>
      <c r="J275" s="255"/>
      <c r="K275"/>
      <c r="L275"/>
      <c r="M275" s="4"/>
    </row>
    <row r="276" spans="1:13" ht="13.5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5" outlineLevel="2" thickBot="1">
      <c r="E277" s="312" t="s">
        <v>228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5" outlineLevel="1" thickBot="1">
      <c r="A278" s="20" t="s">
        <v>616</v>
      </c>
      <c r="B278" s="20" t="s">
        <v>1371</v>
      </c>
      <c r="C278" s="20" t="s">
        <v>611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5" thickBot="1">
      <c r="E279" s="321" t="s">
        <v>926</v>
      </c>
      <c r="F279" s="322"/>
      <c r="G279" s="323" t="s">
        <v>1391</v>
      </c>
      <c r="H279" s="324">
        <f>SUBTOTAL(9,H231:H278)</f>
        <v>82367.25</v>
      </c>
      <c r="I279" s="242"/>
      <c r="J279" s="324"/>
      <c r="K279"/>
      <c r="L279"/>
    </row>
    <row r="280" spans="1:13" ht="13.5" thickBot="1">
      <c r="E280" s="160" t="s">
        <v>739</v>
      </c>
      <c r="F280" s="147"/>
      <c r="G280" s="148"/>
      <c r="H280" s="88"/>
      <c r="I280" s="88"/>
      <c r="J280" s="88"/>
      <c r="K280" s="20"/>
    </row>
    <row r="281" spans="1:13" ht="13.5" thickBot="1">
      <c r="E281" s="84" t="s">
        <v>617</v>
      </c>
      <c r="F281" s="23" t="s">
        <v>618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5" thickBot="1">
      <c r="E282" s="84"/>
      <c r="F282" s="23"/>
      <c r="G282" s="66"/>
      <c r="H282" s="19"/>
      <c r="I282" s="19">
        <f>H282-J282</f>
        <v>0</v>
      </c>
      <c r="J282" s="19"/>
    </row>
    <row r="283" spans="1:13" ht="13.5" thickBot="1">
      <c r="E283" s="84" t="s">
        <v>228</v>
      </c>
      <c r="F283" s="23" t="s">
        <v>619</v>
      </c>
      <c r="G283" s="66"/>
      <c r="H283" s="19"/>
      <c r="I283" s="19">
        <f>H283-J283</f>
        <v>0</v>
      </c>
      <c r="J283" s="19"/>
    </row>
    <row r="284" spans="1:13" ht="13.5" thickBot="1">
      <c r="E284" s="84"/>
      <c r="F284" s="23"/>
      <c r="G284" s="66"/>
      <c r="H284" s="19"/>
      <c r="I284" s="19"/>
      <c r="J284" s="19"/>
    </row>
    <row r="285" spans="1:13" ht="13.5" thickBot="1">
      <c r="E285" s="84" t="s">
        <v>1049</v>
      </c>
      <c r="F285" s="23"/>
      <c r="G285" s="86" t="s">
        <v>1391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5" thickBot="1">
      <c r="E286" s="160" t="s">
        <v>1335</v>
      </c>
      <c r="F286" s="147"/>
      <c r="G286" s="148"/>
      <c r="H286" s="88"/>
      <c r="I286" s="88"/>
      <c r="J286" s="88"/>
      <c r="K286" s="20"/>
    </row>
    <row r="287" spans="1:13" ht="13.5" thickBot="1">
      <c r="E287" s="84" t="s">
        <v>620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5" thickBot="1">
      <c r="E288" s="84" t="s">
        <v>621</v>
      </c>
      <c r="F288" s="23"/>
      <c r="G288" s="66"/>
      <c r="H288" s="19"/>
      <c r="I288" s="19">
        <f>H288-J288</f>
        <v>0</v>
      </c>
      <c r="J288" s="19"/>
    </row>
    <row r="289" spans="5:11" ht="13.5" thickBot="1">
      <c r="E289" s="84" t="s">
        <v>622</v>
      </c>
      <c r="F289" s="23"/>
      <c r="G289" s="66"/>
      <c r="H289" s="19"/>
      <c r="I289" s="19">
        <f>H289-J289</f>
        <v>0</v>
      </c>
      <c r="J289" s="19"/>
    </row>
    <row r="290" spans="5:11" ht="13.5" thickBot="1">
      <c r="E290" s="84"/>
      <c r="F290" s="23"/>
      <c r="G290" s="66"/>
      <c r="H290" s="19"/>
      <c r="I290" s="19"/>
      <c r="J290" s="19"/>
    </row>
    <row r="291" spans="5:11" ht="13.5" thickBot="1">
      <c r="E291" s="150"/>
      <c r="F291" s="151"/>
      <c r="G291" s="86" t="s">
        <v>1391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5" thickBot="1">
      <c r="E292" s="160" t="s">
        <v>704</v>
      </c>
      <c r="F292" s="147"/>
      <c r="G292" s="148"/>
      <c r="H292" s="88"/>
      <c r="I292" s="88"/>
      <c r="J292" s="88"/>
      <c r="K292" s="20"/>
    </row>
    <row r="293" spans="5:11" ht="13.5" thickBot="1">
      <c r="E293" s="84" t="s">
        <v>620</v>
      </c>
      <c r="F293" s="23" t="s">
        <v>623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5" thickBot="1">
      <c r="E294" s="84" t="s">
        <v>624</v>
      </c>
      <c r="F294" s="23"/>
      <c r="G294" s="297"/>
      <c r="H294" s="298">
        <f>G294</f>
        <v>0</v>
      </c>
      <c r="I294" s="19"/>
      <c r="J294" s="19"/>
    </row>
    <row r="295" spans="5:11" ht="13.5" thickBot="1">
      <c r="E295" s="84" t="s">
        <v>626</v>
      </c>
      <c r="F295" s="23"/>
      <c r="G295" s="297"/>
      <c r="H295" s="298"/>
      <c r="I295" s="19"/>
      <c r="J295" s="19"/>
    </row>
    <row r="296" spans="5:11" ht="13.5" thickBot="1">
      <c r="E296" s="84"/>
      <c r="F296" s="23"/>
      <c r="G296" s="66"/>
      <c r="H296" s="19"/>
      <c r="I296" s="19"/>
      <c r="J296" s="19"/>
    </row>
    <row r="297" spans="5:11" ht="13.5" thickBot="1">
      <c r="E297" s="84" t="s">
        <v>628</v>
      </c>
      <c r="F297" s="23"/>
      <c r="G297" s="86" t="s">
        <v>1391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5" thickBot="1">
      <c r="E298" s="160" t="s">
        <v>742</v>
      </c>
      <c r="F298" s="147"/>
      <c r="G298" s="148"/>
      <c r="H298" s="88"/>
      <c r="I298" s="88"/>
      <c r="J298" s="88"/>
      <c r="K298" s="20"/>
    </row>
    <row r="299" spans="5:11" ht="13.5" hidden="1" thickBot="1">
      <c r="E299" s="84" t="s">
        <v>629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5" thickBot="1">
      <c r="E300" s="84"/>
      <c r="F300" s="23"/>
      <c r="G300" s="66"/>
      <c r="H300" s="19"/>
      <c r="I300" s="87"/>
      <c r="J300" s="87"/>
      <c r="K300" s="20"/>
    </row>
    <row r="301" spans="5:11" ht="13.5" thickBot="1">
      <c r="E301" s="84" t="s">
        <v>630</v>
      </c>
      <c r="F301" s="23"/>
      <c r="G301" s="86" t="s">
        <v>1391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5" thickBot="1">
      <c r="E302" s="160" t="s">
        <v>659</v>
      </c>
      <c r="F302" s="147"/>
      <c r="G302" s="148"/>
      <c r="H302" s="88"/>
      <c r="I302" s="88"/>
      <c r="J302" s="88"/>
      <c r="K302" s="20"/>
    </row>
    <row r="303" spans="5:11" ht="13.5" hidden="1" thickBot="1">
      <c r="E303" s="84" t="s">
        <v>631</v>
      </c>
      <c r="F303" s="23" t="s">
        <v>632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5" thickBot="1">
      <c r="E304" s="84"/>
      <c r="F304" s="23"/>
      <c r="G304" s="66"/>
      <c r="H304" s="19"/>
      <c r="I304" s="87"/>
      <c r="J304" s="87"/>
      <c r="K304" s="20"/>
    </row>
    <row r="305" spans="2:11" ht="13.5" thickBot="1">
      <c r="E305" s="84" t="s">
        <v>926</v>
      </c>
      <c r="F305" s="23"/>
      <c r="G305" s="86" t="s">
        <v>1391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5" thickBot="1">
      <c r="E306" s="160" t="s">
        <v>46</v>
      </c>
      <c r="F306" s="147"/>
      <c r="G306" s="148"/>
      <c r="H306" s="88"/>
      <c r="I306" s="88"/>
      <c r="J306" s="88"/>
      <c r="K306" s="20"/>
    </row>
    <row r="307" spans="2:11" ht="13.5" thickBot="1">
      <c r="E307" s="84" t="s">
        <v>47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5" thickBot="1">
      <c r="E308" s="84"/>
      <c r="F308" s="23"/>
      <c r="G308" s="66"/>
      <c r="H308" s="19"/>
      <c r="I308" s="19"/>
      <c r="J308" s="19">
        <f>H308</f>
        <v>0</v>
      </c>
    </row>
    <row r="309" spans="2:11" ht="13.5" thickBot="1">
      <c r="E309" s="84" t="s">
        <v>228</v>
      </c>
      <c r="F309" s="23" t="s">
        <v>48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5" thickBot="1">
      <c r="E310" s="84" t="s">
        <v>730</v>
      </c>
      <c r="F310" s="243" t="s">
        <v>49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5" thickBot="1">
      <c r="E311" s="176" t="s">
        <v>926</v>
      </c>
      <c r="F311" s="177"/>
      <c r="G311" s="178" t="s">
        <v>1391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4.7109375" style="3" customWidth="1"/>
    <col min="2" max="2" width="49.85546875" style="3" customWidth="1"/>
    <col min="3" max="3" width="9.5703125" style="3" customWidth="1"/>
    <col min="4" max="6" width="11.42578125" style="3" customWidth="1"/>
    <col min="7" max="7" width="12.85546875" style="3" customWidth="1"/>
    <col min="8" max="8" width="10.85546875" style="3" customWidth="1"/>
    <col min="9" max="10" width="9.140625" style="3"/>
    <col min="11" max="16384" width="9.140625" style="2"/>
  </cols>
  <sheetData>
    <row r="1" spans="1:44" ht="15.75">
      <c r="A1" s="1" t="str">
        <f>Scope!A1</f>
        <v>Santee Cooper 5 x LM6000 PC Power Project (236 MW), Rev 1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75">
      <c r="A2" s="33" t="s">
        <v>660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5" thickBot="1">
      <c r="A4" s="34"/>
      <c r="B4" s="32"/>
      <c r="C4" s="32"/>
      <c r="D4" s="586"/>
      <c r="E4" s="588"/>
      <c r="G4" s="58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9" t="s">
        <v>1331</v>
      </c>
      <c r="G5" s="586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5" thickBot="1">
      <c r="A6" s="34"/>
      <c r="B6" s="32"/>
      <c r="C6" s="161"/>
      <c r="D6" s="586"/>
      <c r="E6" s="183" t="s">
        <v>706</v>
      </c>
      <c r="G6" s="58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2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50</v>
      </c>
      <c r="B8" s="23"/>
      <c r="C8" s="152"/>
      <c r="D8" s="32"/>
      <c r="E8" s="593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4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51</v>
      </c>
      <c r="B10"/>
      <c r="C10" s="144"/>
      <c r="D10" s="32"/>
      <c r="E10" s="593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3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3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3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3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3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3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3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3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3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3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4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52</v>
      </c>
      <c r="C22" s="139"/>
      <c r="D22" s="32"/>
      <c r="E22" s="593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4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1330</v>
      </c>
      <c r="B24" s="23"/>
      <c r="C24" s="152"/>
      <c r="D24" s="32"/>
      <c r="E24" s="593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828</v>
      </c>
      <c r="C25" s="152"/>
      <c r="D25" s="32"/>
      <c r="E25" s="593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4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53</v>
      </c>
      <c r="B27"/>
      <c r="C27" s="144"/>
      <c r="D27" s="32"/>
      <c r="E27" s="593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3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3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3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3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3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3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3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3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3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3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3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4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54</v>
      </c>
      <c r="C40" s="139"/>
      <c r="D40" s="32"/>
      <c r="E40" s="593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3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711</v>
      </c>
      <c r="B42" s="39"/>
      <c r="C42" s="139"/>
      <c r="D42" s="32"/>
      <c r="E42" s="593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3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5" thickBot="1">
      <c r="A44" s="42" t="s">
        <v>55</v>
      </c>
      <c r="B44" s="39"/>
      <c r="C44" s="139"/>
      <c r="D44" s="32"/>
      <c r="E44" s="595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5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5" thickBot="1">
      <c r="A47" s="42" t="s">
        <v>56</v>
      </c>
      <c r="B47" s="4"/>
      <c r="C47" s="18" t="s">
        <v>57</v>
      </c>
      <c r="D47" s="200">
        <f>'O&amp;M_Backup'!D272</f>
        <v>11090544</v>
      </c>
      <c r="E47" s="308"/>
      <c r="F47" s="308" t="s">
        <v>58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5" thickBot="1">
      <c r="A48" s="42"/>
      <c r="B48" s="4"/>
      <c r="C48" s="18"/>
      <c r="D48" s="203"/>
      <c r="E48" s="311" t="s">
        <v>1328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5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5" thickBot="1">
      <c r="A50" s="42" t="s">
        <v>59</v>
      </c>
      <c r="B50" s="4"/>
      <c r="C50" s="18"/>
      <c r="D50" s="203"/>
      <c r="E50" s="308"/>
      <c r="F50" s="308" t="s">
        <v>58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5" thickBot="1">
      <c r="A51" s="42"/>
      <c r="B51" s="4"/>
      <c r="C51" s="18"/>
      <c r="D51" s="203"/>
      <c r="E51" s="311" t="s">
        <v>1328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5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5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5" hidden="1" thickBot="1">
      <c r="A54" s="42" t="s">
        <v>714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5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5" hidden="1" thickBot="1">
      <c r="A56" s="42" t="s">
        <v>715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5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5" hidden="1" thickBot="1">
      <c r="A59" s="42" t="s">
        <v>1327</v>
      </c>
      <c r="B59" s="23"/>
      <c r="C59" s="23"/>
      <c r="D59"/>
      <c r="E59"/>
      <c r="F59" s="308" t="s">
        <v>58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5" hidden="1" thickBot="1">
      <c r="A60" s="42"/>
      <c r="B60" s="23"/>
      <c r="C60" s="23"/>
      <c r="D60"/>
      <c r="E60" s="311" t="s">
        <v>1329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5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5" thickBot="1">
      <c r="A63" s="42" t="s">
        <v>1326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5" thickBot="1">
      <c r="A64" s="223" t="s">
        <v>704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75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3.140625" customWidth="1"/>
    <col min="2" max="10" width="12.7109375" customWidth="1"/>
    <col min="11" max="11" width="11.5703125" customWidth="1"/>
    <col min="12" max="12" width="11.5703125" bestFit="1" customWidth="1"/>
    <col min="13" max="13" width="13.42578125" customWidth="1"/>
    <col min="20" max="20" width="10.140625" customWidth="1"/>
    <col min="24" max="24" width="11.5703125" bestFit="1" customWidth="1"/>
    <col min="31" max="33" width="0" hidden="1" customWidth="1"/>
  </cols>
  <sheetData>
    <row r="1" spans="1:33" ht="13.5" thickBot="1">
      <c r="A1" s="251" t="str">
        <f>Scope!A1</f>
        <v>Santee Cooper 5 x LM6000 PC Power Project (236 MW), Rev 1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75">
      <c r="A2" s="136" t="s">
        <v>667</v>
      </c>
      <c r="B2" s="90"/>
      <c r="C2" s="90"/>
      <c r="D2" s="90"/>
      <c r="E2" s="90"/>
      <c r="F2" s="90"/>
      <c r="G2" s="90"/>
      <c r="H2" s="90"/>
      <c r="AE2" s="693" t="s">
        <v>1124</v>
      </c>
      <c r="AF2" s="694"/>
      <c r="AG2" s="695"/>
    </row>
    <row r="3" spans="1:33" ht="15.75">
      <c r="B3" s="188"/>
      <c r="AE3" s="352" t="s">
        <v>832</v>
      </c>
      <c r="AF3" s="234" t="s">
        <v>1129</v>
      </c>
      <c r="AG3" s="353" t="s">
        <v>1130</v>
      </c>
    </row>
    <row r="4" spans="1:33">
      <c r="B4" s="354" t="s">
        <v>1131</v>
      </c>
      <c r="C4" s="354" t="s">
        <v>1132</v>
      </c>
      <c r="D4" s="354" t="s">
        <v>1132</v>
      </c>
      <c r="E4" s="354" t="s">
        <v>633</v>
      </c>
      <c r="F4" s="354" t="s">
        <v>44</v>
      </c>
      <c r="G4" s="354" t="s">
        <v>812</v>
      </c>
      <c r="H4" s="355" t="s">
        <v>812</v>
      </c>
      <c r="AE4" s="352"/>
      <c r="AF4" s="234"/>
      <c r="AG4" s="353"/>
    </row>
    <row r="5" spans="1:33">
      <c r="B5" s="360"/>
      <c r="C5" s="360" t="s">
        <v>633</v>
      </c>
      <c r="D5" s="360" t="s">
        <v>44</v>
      </c>
      <c r="E5" s="360" t="s">
        <v>1135</v>
      </c>
      <c r="F5" s="360" t="s">
        <v>1135</v>
      </c>
      <c r="G5" s="360" t="s">
        <v>1136</v>
      </c>
      <c r="H5" s="224" t="s">
        <v>1136</v>
      </c>
      <c r="AE5" s="352"/>
      <c r="AF5" s="234"/>
      <c r="AG5" s="353"/>
    </row>
    <row r="6" spans="1:33">
      <c r="A6" s="336"/>
      <c r="B6" s="361"/>
      <c r="C6" s="361" t="s">
        <v>1138</v>
      </c>
      <c r="D6" s="361" t="s">
        <v>1138</v>
      </c>
      <c r="E6" s="362" t="s">
        <v>1139</v>
      </c>
      <c r="F6" s="362" t="s">
        <v>1139</v>
      </c>
      <c r="G6" s="363" t="s">
        <v>1140</v>
      </c>
      <c r="H6" s="364" t="s">
        <v>1141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1202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1246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1169</v>
      </c>
      <c r="B17" s="234">
        <f>SUM(B11:B15)</f>
        <v>6</v>
      </c>
      <c r="D17" t="s">
        <v>1170</v>
      </c>
      <c r="G17" s="381">
        <f>SUM(G9:G15)</f>
        <v>406043.19160615373</v>
      </c>
      <c r="H17" s="381"/>
    </row>
    <row r="20" spans="1:11" ht="15.75">
      <c r="A20" s="382" t="s">
        <v>1171</v>
      </c>
      <c r="B20" s="186"/>
      <c r="C20" s="186"/>
      <c r="D20" s="186"/>
      <c r="E20" s="3"/>
      <c r="F20" s="186"/>
      <c r="G20" s="186"/>
      <c r="H20" s="3"/>
    </row>
    <row r="21" spans="1:11" ht="15.75">
      <c r="A21" s="382" t="s">
        <v>161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1173</v>
      </c>
    </row>
    <row r="24" spans="1:11">
      <c r="A24" s="390"/>
      <c r="B24" s="391" t="s">
        <v>1174</v>
      </c>
      <c r="C24" s="392" t="s">
        <v>1175</v>
      </c>
      <c r="D24" s="392" t="s">
        <v>1176</v>
      </c>
      <c r="E24" s="392"/>
      <c r="F24" s="391" t="s">
        <v>1177</v>
      </c>
      <c r="G24" s="393" t="s">
        <v>1178</v>
      </c>
      <c r="H24" s="224"/>
      <c r="I24" s="394"/>
      <c r="J24" s="224"/>
      <c r="K24" t="s">
        <v>1179</v>
      </c>
    </row>
    <row r="25" spans="1:11">
      <c r="A25" s="390" t="s">
        <v>1180</v>
      </c>
      <c r="B25" s="391" t="s">
        <v>1181</v>
      </c>
      <c r="C25" s="395" t="s">
        <v>1434</v>
      </c>
      <c r="D25" s="395" t="s">
        <v>1182</v>
      </c>
      <c r="E25" s="395" t="s">
        <v>1183</v>
      </c>
      <c r="F25" s="391" t="s">
        <v>1184</v>
      </c>
      <c r="G25" s="396" t="s">
        <v>1185</v>
      </c>
      <c r="H25" s="397" t="s">
        <v>1186</v>
      </c>
      <c r="I25" s="394" t="s">
        <v>1132</v>
      </c>
      <c r="J25" s="436" t="s">
        <v>1187</v>
      </c>
      <c r="K25" t="s">
        <v>1188</v>
      </c>
    </row>
    <row r="26" spans="1:11">
      <c r="A26" s="390" t="s">
        <v>1189</v>
      </c>
      <c r="B26" s="391" t="s">
        <v>1190</v>
      </c>
      <c r="C26" s="391" t="s">
        <v>1191</v>
      </c>
      <c r="D26" s="391" t="s">
        <v>1184</v>
      </c>
      <c r="E26" s="391" t="s">
        <v>1192</v>
      </c>
      <c r="F26" s="391" t="s">
        <v>1193</v>
      </c>
      <c r="G26" s="393" t="s">
        <v>1184</v>
      </c>
      <c r="H26" s="224"/>
      <c r="I26" s="394" t="s">
        <v>812</v>
      </c>
      <c r="J26" s="436" t="s">
        <v>706</v>
      </c>
      <c r="K26" t="s">
        <v>1194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817</v>
      </c>
    </row>
    <row r="28" spans="1:11" ht="15.75">
      <c r="A28" s="403" t="s">
        <v>39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75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75">
      <c r="A39" s="382" t="s">
        <v>1200</v>
      </c>
      <c r="B39" s="186"/>
      <c r="C39" s="186"/>
      <c r="D39" s="186"/>
      <c r="E39" s="3"/>
      <c r="F39" s="186"/>
      <c r="H39" s="186"/>
      <c r="I39" s="3"/>
    </row>
    <row r="40" spans="1:11" ht="15.75">
      <c r="A40" s="382" t="s">
        <v>161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1174</v>
      </c>
      <c r="C43" s="392" t="s">
        <v>1175</v>
      </c>
      <c r="D43" s="392" t="s">
        <v>1176</v>
      </c>
      <c r="E43" s="392"/>
      <c r="F43" s="391" t="s">
        <v>1177</v>
      </c>
      <c r="G43" s="393" t="s">
        <v>1178</v>
      </c>
      <c r="H43" s="224"/>
      <c r="I43" s="394"/>
    </row>
    <row r="44" spans="1:11">
      <c r="A44" s="390" t="s">
        <v>1180</v>
      </c>
      <c r="B44" s="391" t="s">
        <v>1181</v>
      </c>
      <c r="C44" s="395" t="s">
        <v>1434</v>
      </c>
      <c r="D44" s="395" t="s">
        <v>1182</v>
      </c>
      <c r="E44" s="395" t="s">
        <v>1183</v>
      </c>
      <c r="F44" s="391" t="s">
        <v>1184</v>
      </c>
      <c r="G44" s="396" t="s">
        <v>1185</v>
      </c>
      <c r="H44" s="397" t="s">
        <v>1186</v>
      </c>
      <c r="I44" s="394" t="s">
        <v>1132</v>
      </c>
    </row>
    <row r="45" spans="1:11">
      <c r="A45" s="390" t="s">
        <v>1189</v>
      </c>
      <c r="B45" s="391" t="s">
        <v>1190</v>
      </c>
      <c r="C45" s="391" t="s">
        <v>1191</v>
      </c>
      <c r="D45" s="391" t="s">
        <v>1184</v>
      </c>
      <c r="E45" s="391" t="s">
        <v>1192</v>
      </c>
      <c r="F45" s="391" t="s">
        <v>1193</v>
      </c>
      <c r="G45" s="393" t="s">
        <v>1184</v>
      </c>
      <c r="H45" s="224"/>
      <c r="I45" s="394" t="s">
        <v>812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75">
      <c r="A47" s="403" t="s">
        <v>39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1201</v>
      </c>
      <c r="C48" s="407" t="s">
        <v>1201</v>
      </c>
      <c r="D48" s="407" t="s">
        <v>1201</v>
      </c>
      <c r="E48" s="407" t="s">
        <v>1201</v>
      </c>
      <c r="F48" s="407" t="s">
        <v>1201</v>
      </c>
      <c r="G48" s="407" t="s">
        <v>1201</v>
      </c>
      <c r="H48" s="407" t="s">
        <v>1201</v>
      </c>
      <c r="I48" s="407" t="s">
        <v>1201</v>
      </c>
    </row>
    <row r="49" spans="1:9" hidden="1">
      <c r="A49" s="348" t="str">
        <f t="shared" si="2"/>
        <v>MAINTENANCE MANAGER</v>
      </c>
      <c r="B49" s="407" t="s">
        <v>1201</v>
      </c>
      <c r="C49" s="407" t="s">
        <v>1201</v>
      </c>
      <c r="D49" s="407" t="s">
        <v>1201</v>
      </c>
      <c r="E49" s="407" t="s">
        <v>1201</v>
      </c>
      <c r="F49" s="407" t="s">
        <v>1201</v>
      </c>
      <c r="G49" s="407" t="s">
        <v>1201</v>
      </c>
      <c r="H49" s="407" t="s">
        <v>1201</v>
      </c>
      <c r="I49" s="407" t="s">
        <v>1201</v>
      </c>
    </row>
    <row r="50" spans="1:9" hidden="1">
      <c r="A50" s="348" t="str">
        <f t="shared" si="2"/>
        <v xml:space="preserve">PURCHASING / WAREHOUSE </v>
      </c>
      <c r="B50" s="407" t="s">
        <v>1201</v>
      </c>
      <c r="C50" s="407" t="s">
        <v>1201</v>
      </c>
      <c r="D50" s="407" t="s">
        <v>1201</v>
      </c>
      <c r="E50" s="407" t="s">
        <v>1201</v>
      </c>
      <c r="F50" s="407" t="s">
        <v>1201</v>
      </c>
      <c r="G50" s="407" t="s">
        <v>1201</v>
      </c>
      <c r="H50" s="407" t="s">
        <v>1201</v>
      </c>
      <c r="I50" s="407" t="s">
        <v>1201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75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1201</v>
      </c>
      <c r="C53" s="407" t="s">
        <v>1201</v>
      </c>
      <c r="D53" s="407" t="s">
        <v>1201</v>
      </c>
      <c r="E53" s="407" t="s">
        <v>1201</v>
      </c>
      <c r="F53" s="407" t="s">
        <v>1201</v>
      </c>
      <c r="G53" s="407" t="s">
        <v>1201</v>
      </c>
      <c r="H53" s="407" t="s">
        <v>1201</v>
      </c>
      <c r="I53" s="407" t="s">
        <v>1201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75">
      <c r="A58" s="382" t="s">
        <v>162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1"/>
      <c r="H60" s="167"/>
      <c r="I60" s="396"/>
    </row>
    <row r="61" spans="1:9">
      <c r="A61" s="390"/>
      <c r="B61" s="391" t="s">
        <v>168</v>
      </c>
      <c r="C61" s="392" t="s">
        <v>164</v>
      </c>
      <c r="D61" s="392" t="s">
        <v>167</v>
      </c>
      <c r="E61" s="392"/>
      <c r="F61" s="391"/>
      <c r="G61" s="572"/>
      <c r="H61" s="167"/>
      <c r="I61" s="396"/>
    </row>
    <row r="62" spans="1:9">
      <c r="A62" s="390" t="s">
        <v>1180</v>
      </c>
      <c r="B62" s="391" t="s">
        <v>1181</v>
      </c>
      <c r="C62" s="395" t="s">
        <v>165</v>
      </c>
      <c r="D62" s="395" t="s">
        <v>166</v>
      </c>
      <c r="E62" s="395"/>
      <c r="F62" s="391"/>
      <c r="G62" s="394" t="s">
        <v>1243</v>
      </c>
      <c r="H62" s="567"/>
      <c r="I62" s="167"/>
    </row>
    <row r="63" spans="1:9">
      <c r="A63" s="390" t="s">
        <v>1189</v>
      </c>
      <c r="B63" s="391" t="s">
        <v>1190</v>
      </c>
      <c r="C63" s="391" t="s">
        <v>170</v>
      </c>
      <c r="D63" s="391" t="s">
        <v>1245</v>
      </c>
      <c r="E63" s="391" t="s">
        <v>1244</v>
      </c>
      <c r="F63" s="391" t="s">
        <v>171</v>
      </c>
      <c r="G63" s="394" t="s">
        <v>812</v>
      </c>
      <c r="H63" s="167"/>
      <c r="I63" s="167"/>
    </row>
    <row r="64" spans="1:9">
      <c r="A64" s="390"/>
      <c r="B64" s="391"/>
      <c r="C64" s="398"/>
      <c r="D64" s="391" t="s">
        <v>169</v>
      </c>
      <c r="E64" s="412"/>
      <c r="F64" s="413"/>
      <c r="G64" s="573"/>
      <c r="H64" s="568"/>
      <c r="I64" s="569"/>
    </row>
    <row r="65" spans="1:18" ht="15.75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9"/>
    </row>
    <row r="66" spans="1:18">
      <c r="A66" s="348" t="s">
        <v>163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70"/>
      <c r="I66" s="570"/>
    </row>
    <row r="68" spans="1:18" ht="13.5" thickBot="1">
      <c r="B68" s="696" t="s">
        <v>1122</v>
      </c>
      <c r="C68" s="696"/>
      <c r="D68" s="696"/>
      <c r="E68" s="696"/>
      <c r="F68" s="696"/>
      <c r="G68" s="696"/>
      <c r="H68" s="696"/>
      <c r="I68" s="696"/>
      <c r="J68" s="696"/>
      <c r="M68" s="237"/>
      <c r="N68" s="237"/>
      <c r="O68" s="237"/>
      <c r="P68" s="237"/>
      <c r="Q68" s="237"/>
      <c r="R68" s="237"/>
    </row>
    <row r="69" spans="1:18">
      <c r="C69" s="693" t="s">
        <v>1123</v>
      </c>
      <c r="D69" s="694"/>
      <c r="E69" s="694"/>
      <c r="F69" s="694"/>
      <c r="G69" s="695"/>
      <c r="H69" s="693" t="s">
        <v>1124</v>
      </c>
      <c r="I69" s="694"/>
      <c r="J69" s="695"/>
      <c r="L69" s="575"/>
      <c r="M69" s="575"/>
      <c r="N69" s="697"/>
      <c r="O69" s="697"/>
      <c r="P69" s="697"/>
      <c r="Q69" s="697"/>
      <c r="R69" s="697"/>
    </row>
    <row r="70" spans="1:18">
      <c r="A70" s="556" t="s">
        <v>717</v>
      </c>
      <c r="B70" s="351" t="s">
        <v>1125</v>
      </c>
      <c r="C70" s="555" t="s">
        <v>823</v>
      </c>
      <c r="D70" s="556" t="s">
        <v>1126</v>
      </c>
      <c r="E70" s="557" t="s">
        <v>1051</v>
      </c>
      <c r="F70" s="557" t="s">
        <v>1127</v>
      </c>
      <c r="G70" s="558" t="s">
        <v>1128</v>
      </c>
      <c r="H70" s="352" t="s">
        <v>832</v>
      </c>
      <c r="I70" s="234" t="s">
        <v>1129</v>
      </c>
      <c r="J70" s="353" t="s">
        <v>1130</v>
      </c>
      <c r="L70" s="575"/>
      <c r="M70" s="574"/>
      <c r="N70" s="574"/>
      <c r="O70" s="574"/>
      <c r="P70" s="574"/>
      <c r="Q70" s="574"/>
      <c r="R70" s="574"/>
    </row>
    <row r="71" spans="1:18">
      <c r="A71" s="557" t="s">
        <v>1242</v>
      </c>
      <c r="B71" s="356" t="s">
        <v>1133</v>
      </c>
      <c r="C71" s="357" t="s">
        <v>1134</v>
      </c>
      <c r="D71" s="234"/>
      <c r="E71" s="234"/>
      <c r="F71" s="358"/>
      <c r="G71" s="359" t="s">
        <v>1134</v>
      </c>
      <c r="H71" s="352"/>
      <c r="I71" s="234"/>
      <c r="J71" s="353"/>
      <c r="L71" s="575"/>
      <c r="M71" s="576"/>
      <c r="N71" s="577"/>
      <c r="O71" s="574"/>
      <c r="P71" s="574"/>
      <c r="Q71" s="577"/>
      <c r="R71" s="577"/>
    </row>
    <row r="72" spans="1:18">
      <c r="B72" s="356" t="s">
        <v>1137</v>
      </c>
      <c r="C72" s="357" t="s">
        <v>1134</v>
      </c>
      <c r="D72" s="234"/>
      <c r="E72" s="234"/>
      <c r="F72" s="358"/>
      <c r="G72" s="359" t="s">
        <v>1134</v>
      </c>
      <c r="H72" s="352"/>
      <c r="I72" s="234"/>
      <c r="J72" s="353"/>
      <c r="L72" s="575"/>
      <c r="M72" s="576"/>
      <c r="N72" s="577"/>
      <c r="O72" s="574"/>
      <c r="P72" s="574"/>
      <c r="Q72" s="577"/>
      <c r="R72" s="577"/>
    </row>
    <row r="73" spans="1:18">
      <c r="B73" s="356" t="s">
        <v>1142</v>
      </c>
      <c r="C73" s="357" t="s">
        <v>1134</v>
      </c>
      <c r="D73" s="234"/>
      <c r="E73" s="234"/>
      <c r="F73" s="358"/>
      <c r="G73" s="359" t="s">
        <v>1134</v>
      </c>
      <c r="H73" s="352"/>
      <c r="I73" s="234"/>
      <c r="J73" s="353"/>
      <c r="L73" s="575"/>
      <c r="M73" s="576"/>
      <c r="N73" s="577"/>
      <c r="O73" s="574"/>
      <c r="P73" s="574"/>
      <c r="Q73" s="577"/>
      <c r="R73" s="577"/>
    </row>
    <row r="74" spans="1:18" ht="13.5" thickBot="1">
      <c r="A74" s="185" t="s">
        <v>1143</v>
      </c>
      <c r="B74" s="365" t="s">
        <v>1144</v>
      </c>
      <c r="C74" s="357" t="s">
        <v>1134</v>
      </c>
      <c r="D74" s="234"/>
      <c r="E74" s="234"/>
      <c r="F74" s="358"/>
      <c r="G74" s="359" t="s">
        <v>1134</v>
      </c>
      <c r="H74" s="352"/>
      <c r="I74" s="234"/>
      <c r="J74" s="353"/>
      <c r="L74" s="575"/>
      <c r="M74" s="576"/>
      <c r="N74" s="577"/>
      <c r="O74" s="574"/>
      <c r="P74" s="574"/>
      <c r="Q74" s="577"/>
      <c r="R74" s="577"/>
    </row>
    <row r="75" spans="1:18">
      <c r="B75" s="366" t="s">
        <v>1145</v>
      </c>
      <c r="C75" s="357" t="s">
        <v>1134</v>
      </c>
      <c r="D75" s="367"/>
      <c r="E75" s="358" t="s">
        <v>1134</v>
      </c>
      <c r="F75" s="358"/>
      <c r="G75" s="368"/>
      <c r="H75" s="369"/>
      <c r="I75" s="367"/>
      <c r="J75" s="368"/>
      <c r="L75" s="575"/>
      <c r="M75" s="576"/>
      <c r="N75" s="577"/>
      <c r="O75" s="574"/>
      <c r="P75" s="574"/>
      <c r="Q75" s="577"/>
      <c r="R75" s="577"/>
    </row>
    <row r="76" spans="1:18">
      <c r="B76" s="356" t="s">
        <v>1146</v>
      </c>
      <c r="C76" s="357" t="s">
        <v>1134</v>
      </c>
      <c r="D76" s="234"/>
      <c r="E76" s="358" t="s">
        <v>1134</v>
      </c>
      <c r="F76" s="358"/>
      <c r="G76" s="353"/>
      <c r="H76" s="357" t="s">
        <v>1134</v>
      </c>
      <c r="I76" s="234"/>
      <c r="J76" s="353"/>
      <c r="L76" s="575"/>
      <c r="M76" s="576"/>
      <c r="N76" s="577"/>
      <c r="O76" s="574"/>
      <c r="P76" s="574"/>
      <c r="Q76" s="577"/>
      <c r="R76" s="577"/>
    </row>
    <row r="77" spans="1:18">
      <c r="B77" s="356" t="s">
        <v>1147</v>
      </c>
      <c r="C77" s="357" t="s">
        <v>1134</v>
      </c>
      <c r="D77" s="234"/>
      <c r="E77" s="358" t="s">
        <v>1134</v>
      </c>
      <c r="F77" s="358"/>
      <c r="G77" s="353"/>
      <c r="H77" s="352"/>
      <c r="I77" s="358" t="s">
        <v>1134</v>
      </c>
      <c r="J77" s="353"/>
      <c r="L77" s="575"/>
      <c r="M77" s="576"/>
      <c r="N77" s="577"/>
      <c r="O77" s="574"/>
      <c r="P77" s="577"/>
      <c r="Q77" s="577"/>
      <c r="R77" s="574"/>
    </row>
    <row r="78" spans="1:18">
      <c r="B78" s="356" t="s">
        <v>1148</v>
      </c>
      <c r="C78" s="357" t="s">
        <v>1134</v>
      </c>
      <c r="D78" s="234"/>
      <c r="E78" s="358" t="s">
        <v>1134</v>
      </c>
      <c r="F78" s="358"/>
      <c r="G78" s="353"/>
      <c r="H78" s="352"/>
      <c r="I78" s="358" t="s">
        <v>1134</v>
      </c>
      <c r="J78" s="353"/>
      <c r="L78" s="575"/>
      <c r="M78" s="576"/>
      <c r="N78" s="577"/>
      <c r="O78" s="574"/>
      <c r="P78" s="577"/>
      <c r="Q78" s="577"/>
      <c r="R78" s="574"/>
    </row>
    <row r="79" spans="1:18">
      <c r="B79" s="356" t="s">
        <v>1149</v>
      </c>
      <c r="C79" s="357" t="s">
        <v>1134</v>
      </c>
      <c r="D79" s="234"/>
      <c r="E79" s="358" t="s">
        <v>1134</v>
      </c>
      <c r="F79" s="358"/>
      <c r="G79" s="353"/>
      <c r="H79" s="352"/>
      <c r="I79" s="358" t="s">
        <v>1134</v>
      </c>
      <c r="J79" s="353"/>
      <c r="L79" s="575"/>
      <c r="M79" s="576"/>
      <c r="N79" s="577"/>
      <c r="O79" s="574"/>
      <c r="P79" s="577"/>
      <c r="Q79" s="577"/>
      <c r="R79" s="574"/>
    </row>
    <row r="80" spans="1:18">
      <c r="B80" s="356" t="s">
        <v>1150</v>
      </c>
      <c r="C80" s="357" t="s">
        <v>1134</v>
      </c>
      <c r="D80" s="234"/>
      <c r="E80" s="358" t="s">
        <v>1134</v>
      </c>
      <c r="F80" s="358"/>
      <c r="G80" s="353"/>
      <c r="H80" s="352"/>
      <c r="I80" s="358" t="s">
        <v>1134</v>
      </c>
      <c r="J80" s="353"/>
      <c r="L80" s="575"/>
      <c r="M80" s="576"/>
      <c r="N80" s="577"/>
      <c r="O80" s="574"/>
      <c r="P80" s="577"/>
      <c r="Q80" s="577"/>
      <c r="R80" s="574"/>
    </row>
    <row r="81" spans="1:18">
      <c r="B81" s="356" t="s">
        <v>1151</v>
      </c>
      <c r="C81" s="357" t="s">
        <v>1134</v>
      </c>
      <c r="D81" s="234"/>
      <c r="E81" s="358" t="s">
        <v>1134</v>
      </c>
      <c r="F81" s="358"/>
      <c r="G81" s="353"/>
      <c r="H81" s="352"/>
      <c r="I81" s="358" t="s">
        <v>1134</v>
      </c>
      <c r="J81" s="353"/>
      <c r="L81" s="575"/>
      <c r="M81" s="576"/>
      <c r="N81" s="577"/>
      <c r="O81" s="574"/>
      <c r="P81" s="577"/>
      <c r="Q81" s="577"/>
      <c r="R81" s="574"/>
    </row>
    <row r="82" spans="1:18" ht="13.5" thickBot="1">
      <c r="A82" s="185" t="s">
        <v>1143</v>
      </c>
      <c r="B82" s="365" t="s">
        <v>1152</v>
      </c>
      <c r="C82" s="357" t="s">
        <v>1134</v>
      </c>
      <c r="D82" s="234"/>
      <c r="E82" s="358" t="s">
        <v>1134</v>
      </c>
      <c r="F82" s="358"/>
      <c r="G82" s="353"/>
      <c r="H82" s="352"/>
      <c r="I82" s="358" t="s">
        <v>1134</v>
      </c>
      <c r="J82" s="353"/>
      <c r="L82" s="575"/>
      <c r="M82" s="576"/>
      <c r="N82" s="577"/>
      <c r="O82" s="574"/>
      <c r="P82" s="577"/>
      <c r="Q82" s="577"/>
      <c r="R82" s="574"/>
    </row>
    <row r="83" spans="1:18">
      <c r="B83" s="366" t="s">
        <v>1153</v>
      </c>
      <c r="C83" s="357"/>
      <c r="D83" s="358" t="s">
        <v>1134</v>
      </c>
      <c r="E83" s="367"/>
      <c r="F83" s="358" t="s">
        <v>1134</v>
      </c>
      <c r="G83" s="368"/>
      <c r="H83" s="369"/>
      <c r="I83" s="358" t="s">
        <v>1134</v>
      </c>
      <c r="J83" s="368"/>
      <c r="L83" s="575"/>
      <c r="M83" s="576"/>
      <c r="N83" s="577"/>
      <c r="O83" s="574"/>
      <c r="P83" s="577"/>
      <c r="Q83" s="577"/>
      <c r="R83" s="574"/>
    </row>
    <row r="84" spans="1:18">
      <c r="B84" s="356" t="s">
        <v>1154</v>
      </c>
      <c r="C84" s="357"/>
      <c r="D84" s="358" t="s">
        <v>1134</v>
      </c>
      <c r="E84" s="234"/>
      <c r="F84" s="358" t="s">
        <v>1134</v>
      </c>
      <c r="G84" s="353"/>
      <c r="H84" s="352"/>
      <c r="I84" s="358" t="s">
        <v>1134</v>
      </c>
      <c r="J84" s="353"/>
      <c r="L84" s="575"/>
      <c r="M84" s="576"/>
      <c r="N84" s="577"/>
      <c r="O84" s="574"/>
      <c r="P84" s="577"/>
      <c r="Q84" s="577"/>
      <c r="R84" s="574"/>
    </row>
    <row r="85" spans="1:18">
      <c r="B85" s="356" t="s">
        <v>1155</v>
      </c>
      <c r="C85" s="357"/>
      <c r="D85" s="358" t="s">
        <v>1134</v>
      </c>
      <c r="E85" s="234"/>
      <c r="F85" s="358" t="s">
        <v>1134</v>
      </c>
      <c r="G85" s="353"/>
      <c r="H85" s="352"/>
      <c r="I85" s="358" t="s">
        <v>1134</v>
      </c>
      <c r="J85" s="353"/>
      <c r="L85" s="575"/>
      <c r="M85" s="576"/>
      <c r="N85" s="577"/>
      <c r="O85" s="577"/>
      <c r="P85" s="574"/>
      <c r="Q85" s="577"/>
      <c r="R85" s="574"/>
    </row>
    <row r="86" spans="1:18">
      <c r="B86" s="356" t="s">
        <v>1156</v>
      </c>
      <c r="C86" s="357"/>
      <c r="D86" s="358" t="s">
        <v>1134</v>
      </c>
      <c r="E86" s="234"/>
      <c r="F86" s="358" t="s">
        <v>1134</v>
      </c>
      <c r="G86" s="353"/>
      <c r="H86" s="352"/>
      <c r="I86" s="358" t="s">
        <v>1134</v>
      </c>
      <c r="J86" s="353"/>
      <c r="L86" s="575"/>
      <c r="M86" s="576"/>
      <c r="N86" s="577"/>
      <c r="O86" s="577"/>
      <c r="P86" s="574"/>
      <c r="Q86" s="577"/>
      <c r="R86" s="574"/>
    </row>
    <row r="87" spans="1:18">
      <c r="B87" s="356" t="s">
        <v>1157</v>
      </c>
      <c r="C87" s="357"/>
      <c r="D87" s="358" t="s">
        <v>1134</v>
      </c>
      <c r="E87" s="234"/>
      <c r="F87" s="358" t="s">
        <v>1134</v>
      </c>
      <c r="G87" s="353"/>
      <c r="H87" s="352"/>
      <c r="I87" s="358" t="s">
        <v>1134</v>
      </c>
      <c r="J87" s="353"/>
      <c r="L87" s="575"/>
      <c r="M87" s="576"/>
      <c r="N87" s="577"/>
      <c r="O87" s="577"/>
      <c r="P87" s="574"/>
      <c r="Q87" s="577"/>
      <c r="R87" s="574"/>
    </row>
    <row r="88" spans="1:18">
      <c r="B88" s="356" t="s">
        <v>1158</v>
      </c>
      <c r="C88" s="357"/>
      <c r="D88" s="358" t="s">
        <v>1134</v>
      </c>
      <c r="E88" s="234"/>
      <c r="F88" s="358" t="s">
        <v>1134</v>
      </c>
      <c r="G88" s="353"/>
      <c r="H88" s="352"/>
      <c r="I88" s="358" t="s">
        <v>1134</v>
      </c>
      <c r="J88" s="353"/>
      <c r="L88" s="575"/>
      <c r="M88" s="576"/>
      <c r="N88" s="577"/>
      <c r="O88" s="577"/>
      <c r="P88" s="574"/>
      <c r="Q88" s="577"/>
      <c r="R88" s="574"/>
    </row>
    <row r="89" spans="1:18">
      <c r="B89" s="356" t="s">
        <v>1159</v>
      </c>
      <c r="C89" s="357"/>
      <c r="D89" s="358" t="s">
        <v>1134</v>
      </c>
      <c r="E89" s="234"/>
      <c r="F89" s="358" t="s">
        <v>1134</v>
      </c>
      <c r="G89" s="353"/>
      <c r="H89" s="352"/>
      <c r="I89" s="358" t="s">
        <v>1134</v>
      </c>
      <c r="J89" s="353"/>
      <c r="L89" s="575"/>
      <c r="M89" s="576"/>
      <c r="N89" s="577"/>
      <c r="O89" s="577"/>
      <c r="P89" s="574"/>
      <c r="Q89" s="577"/>
      <c r="R89" s="574"/>
    </row>
    <row r="90" spans="1:18" ht="13.5" thickBot="1">
      <c r="A90" s="185" t="s">
        <v>1143</v>
      </c>
      <c r="B90" s="365" t="s">
        <v>1160</v>
      </c>
      <c r="C90" s="357"/>
      <c r="D90" s="358" t="s">
        <v>1134</v>
      </c>
      <c r="E90" s="234"/>
      <c r="F90" s="358" t="s">
        <v>1134</v>
      </c>
      <c r="G90" s="353"/>
      <c r="H90" s="352"/>
      <c r="I90" s="358" t="s">
        <v>1134</v>
      </c>
      <c r="J90" s="353"/>
      <c r="L90" s="575"/>
      <c r="M90" s="576"/>
      <c r="N90" s="577"/>
      <c r="O90" s="577"/>
      <c r="P90" s="574"/>
      <c r="Q90" s="577"/>
      <c r="R90" s="574"/>
    </row>
    <row r="91" spans="1:18">
      <c r="B91" s="366" t="s">
        <v>1161</v>
      </c>
      <c r="C91" s="369"/>
      <c r="D91" s="358" t="s">
        <v>1134</v>
      </c>
      <c r="E91" s="367"/>
      <c r="F91" s="367"/>
      <c r="G91" s="359" t="s">
        <v>1134</v>
      </c>
      <c r="H91" s="369"/>
      <c r="I91" s="358" t="s">
        <v>1134</v>
      </c>
      <c r="J91" s="368"/>
      <c r="L91" s="575"/>
      <c r="M91" s="576"/>
      <c r="N91" s="574"/>
      <c r="O91" s="577"/>
      <c r="P91" s="574"/>
      <c r="Q91" s="577"/>
      <c r="R91" s="577"/>
    </row>
    <row r="92" spans="1:18">
      <c r="B92" s="356" t="s">
        <v>1162</v>
      </c>
      <c r="C92" s="352"/>
      <c r="D92" s="358" t="s">
        <v>1134</v>
      </c>
      <c r="E92" s="234"/>
      <c r="F92" s="234"/>
      <c r="G92" s="359" t="s">
        <v>1134</v>
      </c>
      <c r="H92" s="352"/>
      <c r="I92" s="358" t="s">
        <v>1134</v>
      </c>
      <c r="J92" s="353"/>
      <c r="L92" s="575"/>
      <c r="M92" s="576"/>
      <c r="N92" s="574"/>
      <c r="O92" s="577"/>
      <c r="P92" s="574"/>
      <c r="Q92" s="577"/>
      <c r="R92" s="577"/>
    </row>
    <row r="93" spans="1:18">
      <c r="B93" s="356" t="s">
        <v>1163</v>
      </c>
      <c r="C93" s="352"/>
      <c r="D93" s="358" t="s">
        <v>1134</v>
      </c>
      <c r="E93" s="234"/>
      <c r="F93" s="234"/>
      <c r="G93" s="359" t="s">
        <v>1134</v>
      </c>
      <c r="H93" s="352"/>
      <c r="I93" s="234"/>
      <c r="J93" s="359" t="s">
        <v>1134</v>
      </c>
      <c r="L93" s="575"/>
      <c r="M93" s="576"/>
      <c r="N93" s="574"/>
      <c r="O93" s="577"/>
      <c r="P93" s="574"/>
      <c r="Q93" s="577"/>
      <c r="R93" s="577"/>
    </row>
    <row r="94" spans="1:18" ht="13.5" thickBot="1">
      <c r="B94" s="356" t="s">
        <v>1164</v>
      </c>
      <c r="C94" s="376"/>
      <c r="D94" s="377" t="s">
        <v>1134</v>
      </c>
      <c r="E94" s="378"/>
      <c r="F94" s="378"/>
      <c r="G94" s="379" t="s">
        <v>1134</v>
      </c>
      <c r="H94" s="376"/>
      <c r="I94" s="378"/>
      <c r="J94" s="380"/>
      <c r="L94" s="575"/>
      <c r="M94" s="576"/>
      <c r="N94" s="574"/>
      <c r="O94" s="574"/>
      <c r="P94" s="574"/>
      <c r="Q94" s="574"/>
      <c r="R94" s="577"/>
    </row>
    <row r="95" spans="1:18">
      <c r="A95" t="s">
        <v>1165</v>
      </c>
      <c r="B95" s="144" t="s">
        <v>1166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5"/>
      <c r="M95" s="574"/>
      <c r="N95" s="574"/>
      <c r="O95" s="574"/>
      <c r="P95" s="574"/>
      <c r="Q95" s="574"/>
      <c r="R95" s="574"/>
    </row>
    <row r="96" spans="1:18">
      <c r="B96" s="144" t="s">
        <v>1167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5"/>
      <c r="M96" s="574"/>
      <c r="N96" s="574"/>
      <c r="O96" s="574"/>
      <c r="P96" s="574"/>
      <c r="Q96" s="574"/>
      <c r="R96" s="574"/>
    </row>
    <row r="97" spans="1:18">
      <c r="L97" s="575"/>
      <c r="M97" s="575"/>
      <c r="N97" s="575"/>
      <c r="O97" s="575"/>
      <c r="P97" s="575"/>
      <c r="Q97" s="575"/>
      <c r="R97" s="575"/>
    </row>
    <row r="98" spans="1:18">
      <c r="C98" s="234" t="s">
        <v>823</v>
      </c>
      <c r="D98" s="234" t="s">
        <v>1126</v>
      </c>
      <c r="E98" s="234" t="s">
        <v>1051</v>
      </c>
      <c r="F98" s="234" t="s">
        <v>1127</v>
      </c>
      <c r="G98" s="234" t="s">
        <v>1128</v>
      </c>
      <c r="L98" s="575"/>
      <c r="M98" s="575"/>
      <c r="N98" s="574"/>
      <c r="O98" s="574"/>
      <c r="P98" s="574"/>
      <c r="Q98" s="574"/>
      <c r="R98" s="574"/>
    </row>
    <row r="99" spans="1:18">
      <c r="A99" s="234" t="s">
        <v>1168</v>
      </c>
      <c r="B99" s="234" t="s">
        <v>1166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4"/>
      <c r="M99" s="574"/>
      <c r="N99" s="574"/>
      <c r="O99" s="574"/>
      <c r="P99" s="574"/>
      <c r="Q99" s="574"/>
      <c r="R99" s="574"/>
    </row>
    <row r="100" spans="1:18">
      <c r="A100" s="234">
        <v>1</v>
      </c>
      <c r="B100" s="234" t="s">
        <v>1167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4"/>
      <c r="M100" s="574"/>
      <c r="N100" s="574"/>
      <c r="O100" s="574"/>
      <c r="P100" s="574"/>
      <c r="Q100" s="574"/>
      <c r="R100" s="574"/>
    </row>
    <row r="101" spans="1:18">
      <c r="A101" s="234"/>
      <c r="B101" s="234"/>
      <c r="C101" s="234"/>
      <c r="D101" s="234"/>
      <c r="E101" s="234"/>
      <c r="F101" s="234"/>
      <c r="G101" s="234"/>
      <c r="L101" s="574"/>
      <c r="M101" s="574"/>
      <c r="N101" s="574"/>
      <c r="O101" s="574"/>
      <c r="P101" s="574"/>
      <c r="Q101" s="574"/>
      <c r="R101" s="574"/>
    </row>
    <row r="102" spans="1:18">
      <c r="A102" s="234" t="s">
        <v>1168</v>
      </c>
      <c r="B102" s="234" t="s">
        <v>1166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4"/>
      <c r="M102" s="574"/>
      <c r="N102" s="574"/>
      <c r="O102" s="574"/>
      <c r="P102" s="574"/>
      <c r="Q102" s="574"/>
      <c r="R102" s="574"/>
    </row>
    <row r="103" spans="1:18">
      <c r="A103" s="234">
        <v>2</v>
      </c>
      <c r="B103" s="234" t="s">
        <v>1167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4"/>
      <c r="M103" s="574"/>
      <c r="N103" s="574"/>
      <c r="O103" s="574"/>
      <c r="P103" s="574"/>
      <c r="Q103" s="574"/>
      <c r="R103" s="574"/>
    </row>
    <row r="104" spans="1:18">
      <c r="A104" s="234"/>
      <c r="B104" s="234"/>
      <c r="C104" s="234"/>
      <c r="D104" s="234"/>
      <c r="E104" s="234"/>
      <c r="F104" s="234"/>
      <c r="G104" s="234"/>
      <c r="L104" s="574"/>
      <c r="M104" s="574"/>
      <c r="N104" s="574"/>
      <c r="O104" s="574"/>
      <c r="P104" s="574"/>
      <c r="Q104" s="574"/>
      <c r="R104" s="574"/>
    </row>
    <row r="105" spans="1:18">
      <c r="A105" s="234" t="s">
        <v>1168</v>
      </c>
      <c r="B105" s="234" t="s">
        <v>1166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4"/>
      <c r="M105" s="574"/>
      <c r="N105" s="574"/>
      <c r="O105" s="574"/>
      <c r="P105" s="574"/>
      <c r="Q105" s="574"/>
      <c r="R105" s="574"/>
    </row>
    <row r="106" spans="1:18">
      <c r="A106" s="234">
        <v>3</v>
      </c>
      <c r="B106" s="234" t="s">
        <v>1167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4"/>
      <c r="M106" s="574"/>
      <c r="N106" s="574"/>
      <c r="O106" s="574"/>
      <c r="P106" s="574"/>
      <c r="Q106" s="574"/>
      <c r="R106" s="574"/>
    </row>
    <row r="107" spans="1:18">
      <c r="A107" s="234"/>
      <c r="B107" s="234"/>
      <c r="C107" s="234"/>
      <c r="D107" s="234"/>
      <c r="E107" s="234"/>
      <c r="F107" s="234"/>
      <c r="G107" s="234"/>
      <c r="L107" s="574"/>
      <c r="M107" s="574"/>
      <c r="N107" s="574"/>
      <c r="O107" s="574"/>
      <c r="P107" s="574"/>
      <c r="Q107" s="574"/>
      <c r="R107" s="574"/>
    </row>
    <row r="108" spans="1:18">
      <c r="A108" s="234" t="s">
        <v>1168</v>
      </c>
      <c r="B108" s="234" t="s">
        <v>1166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4"/>
      <c r="M108" s="574"/>
      <c r="N108" s="574"/>
      <c r="O108" s="574"/>
      <c r="P108" s="574"/>
      <c r="Q108" s="574"/>
      <c r="R108" s="574"/>
    </row>
    <row r="109" spans="1:18">
      <c r="A109" s="234">
        <v>4</v>
      </c>
      <c r="B109" s="234" t="s">
        <v>1167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4"/>
      <c r="M109" s="574"/>
      <c r="N109" s="574"/>
      <c r="O109" s="574"/>
      <c r="P109" s="574"/>
      <c r="Q109" s="574"/>
      <c r="R109" s="574"/>
    </row>
    <row r="110" spans="1:18">
      <c r="A110" s="234"/>
      <c r="B110" s="234"/>
      <c r="C110" s="234"/>
      <c r="D110" s="234"/>
      <c r="E110" s="234"/>
      <c r="F110" s="234"/>
      <c r="G110" s="234"/>
      <c r="L110" s="574"/>
      <c r="M110" s="574"/>
      <c r="N110" s="574"/>
      <c r="O110" s="574"/>
      <c r="P110" s="574"/>
      <c r="Q110" s="574"/>
      <c r="R110" s="574"/>
    </row>
    <row r="111" spans="1:18">
      <c r="A111" s="234" t="s">
        <v>1168</v>
      </c>
      <c r="B111" s="234" t="s">
        <v>1166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4"/>
      <c r="M111" s="574"/>
      <c r="N111" s="574"/>
      <c r="O111" s="574"/>
      <c r="P111" s="574"/>
      <c r="Q111" s="574"/>
      <c r="R111" s="574"/>
    </row>
    <row r="112" spans="1:18">
      <c r="A112" s="234">
        <v>5</v>
      </c>
      <c r="B112" s="234" t="s">
        <v>1167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4"/>
      <c r="M112" s="574"/>
      <c r="N112" s="574"/>
      <c r="O112" s="574"/>
      <c r="P112" s="574"/>
      <c r="Q112" s="574"/>
      <c r="R112" s="574"/>
    </row>
    <row r="113" spans="1:18">
      <c r="A113" s="234"/>
      <c r="B113" s="234"/>
      <c r="C113" s="234"/>
      <c r="D113" s="234"/>
      <c r="E113" s="234"/>
      <c r="F113" s="234"/>
      <c r="G113" s="234"/>
      <c r="L113" s="574"/>
      <c r="M113" s="574"/>
      <c r="N113" s="574"/>
      <c r="O113" s="574"/>
      <c r="P113" s="574"/>
      <c r="Q113" s="574"/>
      <c r="R113" s="574"/>
    </row>
    <row r="114" spans="1:18">
      <c r="A114" s="234"/>
      <c r="B114" s="234"/>
      <c r="C114" s="234"/>
      <c r="D114" s="234"/>
      <c r="E114" s="234"/>
      <c r="F114" s="234"/>
      <c r="G114" s="234"/>
      <c r="L114" s="574"/>
      <c r="M114" s="574"/>
      <c r="N114" s="574"/>
      <c r="O114" s="574"/>
      <c r="P114" s="574"/>
      <c r="Q114" s="574"/>
      <c r="R114" s="574"/>
    </row>
    <row r="115" spans="1:18">
      <c r="A115" s="406" t="s">
        <v>1195</v>
      </c>
      <c r="B115" s="406" t="s">
        <v>1166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8"/>
      <c r="M115" s="578"/>
      <c r="N115" s="578"/>
      <c r="O115" s="578"/>
      <c r="P115" s="578"/>
      <c r="Q115" s="578"/>
      <c r="R115" s="578"/>
    </row>
    <row r="116" spans="1:18">
      <c r="A116" s="406" t="s">
        <v>1196</v>
      </c>
      <c r="B116" s="406" t="s">
        <v>1167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8"/>
      <c r="M116" s="578"/>
      <c r="N116" s="578"/>
      <c r="O116" s="578"/>
      <c r="P116" s="578"/>
      <c r="Q116" s="578"/>
      <c r="R116" s="578"/>
    </row>
    <row r="117" spans="1:18">
      <c r="L117" s="575"/>
      <c r="M117" s="575"/>
      <c r="N117" s="575"/>
      <c r="O117" s="575"/>
      <c r="P117" s="575"/>
      <c r="Q117" s="575"/>
      <c r="R117" s="575"/>
    </row>
    <row r="118" spans="1:18">
      <c r="A118" s="406" t="s">
        <v>1197</v>
      </c>
      <c r="B118" s="406" t="s">
        <v>1166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5"/>
      <c r="M118" s="575"/>
      <c r="N118" s="575"/>
      <c r="O118" s="575"/>
      <c r="P118" s="575"/>
      <c r="Q118" s="575"/>
      <c r="R118" s="575"/>
    </row>
    <row r="119" spans="1:18">
      <c r="A119" s="406" t="s">
        <v>1196</v>
      </c>
      <c r="B119" s="406" t="s">
        <v>1167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1198</v>
      </c>
      <c r="B121" s="234" t="s">
        <v>1166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1199</v>
      </c>
      <c r="B122" s="234" t="s">
        <v>1167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706</v>
      </c>
      <c r="B124" s="234" t="s">
        <v>1166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1196</v>
      </c>
      <c r="B125" s="234" t="s">
        <v>1167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2.75"/>
  <cols>
    <col min="1" max="1" width="37.28515625" customWidth="1"/>
    <col min="2" max="2" width="11.28515625" customWidth="1"/>
    <col min="3" max="3" width="11.42578125" customWidth="1"/>
    <col min="4" max="4" width="16" customWidth="1"/>
    <col min="5" max="5" width="16.140625" customWidth="1"/>
    <col min="6" max="6" width="11.7109375" customWidth="1"/>
    <col min="7" max="7" width="10.28515625" customWidth="1"/>
  </cols>
  <sheetData>
    <row r="1" spans="1:41" ht="15.75">
      <c r="A1" s="1" t="str">
        <f>Scope!A1</f>
        <v>Santee Cooper 5 x LM6000 PC Power Project (236 MW), Rev 1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75">
      <c r="A2" s="296" t="s">
        <v>661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75">
      <c r="A3" s="1" t="s">
        <v>60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75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75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69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5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61</v>
      </c>
      <c r="E8" s="8" t="s">
        <v>62</v>
      </c>
      <c r="F8" s="216" t="s">
        <v>1334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5" thickBot="1">
      <c r="A9" s="23"/>
      <c r="B9" s="6" t="s">
        <v>63</v>
      </c>
      <c r="C9" s="7" t="s">
        <v>64</v>
      </c>
      <c r="D9" s="7" t="s">
        <v>65</v>
      </c>
      <c r="E9" s="7" t="s">
        <v>66</v>
      </c>
      <c r="F9" s="7" t="s">
        <v>67</v>
      </c>
      <c r="G9" s="7" t="s">
        <v>1334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70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71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72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73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74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75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5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5" thickBot="1">
      <c r="A18" s="39" t="s">
        <v>76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77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5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78</v>
      </c>
      <c r="D25" s="202"/>
      <c r="E25" s="252" t="s">
        <v>79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5" hidden="1" thickBot="1">
      <c r="A26" s="23"/>
      <c r="B26" s="55" t="s">
        <v>63</v>
      </c>
      <c r="C26" s="57" t="s">
        <v>80</v>
      </c>
      <c r="D26" s="56" t="s">
        <v>81</v>
      </c>
      <c r="E26" s="57" t="s">
        <v>82</v>
      </c>
      <c r="F26" s="58" t="s">
        <v>1334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83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5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5" hidden="1" thickBot="1">
      <c r="A31" s="39" t="s">
        <v>84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2.75"/>
  <cols>
    <col min="1" max="1" width="27.42578125" customWidth="1"/>
    <col min="3" max="3" width="12.42578125" customWidth="1"/>
    <col min="4" max="4" width="11.85546875" customWidth="1"/>
    <col min="5" max="5" width="11.28515625" customWidth="1"/>
    <col min="7" max="7" width="15.5703125" customWidth="1"/>
    <col min="8" max="8" width="14" customWidth="1"/>
    <col min="9" max="9" width="13.7109375" customWidth="1"/>
    <col min="10" max="11" width="14" customWidth="1"/>
    <col min="12" max="12" width="11.28515625" customWidth="1"/>
    <col min="13" max="13" width="10.28515625" customWidth="1"/>
    <col min="14" max="14" width="10.85546875" customWidth="1"/>
  </cols>
  <sheetData>
    <row r="1" spans="1:14" ht="15.75">
      <c r="A1" s="474" t="str">
        <f>Scope!$A$1</f>
        <v>Santee Cooper 5 x LM6000 PC Power Project (236 MW), Rev 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296" t="s">
        <v>292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5" thickBot="1">
      <c r="N4" s="456"/>
    </row>
    <row r="5" spans="1:14" ht="13.5" thickBot="1">
      <c r="C5" s="457" t="s">
        <v>256</v>
      </c>
      <c r="D5" s="457"/>
      <c r="E5" s="457"/>
      <c r="F5" s="457"/>
      <c r="G5" s="458" t="s">
        <v>67</v>
      </c>
      <c r="H5" s="457"/>
      <c r="I5" s="457"/>
      <c r="J5" s="457"/>
      <c r="K5" s="457"/>
      <c r="L5" s="457"/>
      <c r="M5" s="457"/>
      <c r="N5" t="s">
        <v>1334</v>
      </c>
    </row>
    <row r="6" spans="1:14">
      <c r="C6" t="s">
        <v>257</v>
      </c>
      <c r="D6" t="s">
        <v>257</v>
      </c>
      <c r="E6" t="s">
        <v>257</v>
      </c>
      <c r="F6" t="s">
        <v>258</v>
      </c>
      <c r="G6" s="459" t="s">
        <v>259</v>
      </c>
      <c r="H6" t="s">
        <v>260</v>
      </c>
      <c r="I6" s="460" t="s">
        <v>261</v>
      </c>
      <c r="K6" t="s">
        <v>262</v>
      </c>
      <c r="L6" t="s">
        <v>67</v>
      </c>
      <c r="M6" t="s">
        <v>1334</v>
      </c>
      <c r="N6" t="s">
        <v>263</v>
      </c>
    </row>
    <row r="7" spans="1:14" ht="13.5" thickBot="1">
      <c r="B7" s="456" t="s">
        <v>64</v>
      </c>
      <c r="C7" s="456" t="s">
        <v>264</v>
      </c>
      <c r="D7" s="456" t="s">
        <v>265</v>
      </c>
      <c r="E7" s="456" t="s">
        <v>266</v>
      </c>
      <c r="F7" s="456" t="s">
        <v>266</v>
      </c>
      <c r="G7" s="461" t="s">
        <v>267</v>
      </c>
      <c r="H7" s="456" t="s">
        <v>267</v>
      </c>
      <c r="I7" s="456" t="s">
        <v>268</v>
      </c>
      <c r="J7" s="456" t="s">
        <v>269</v>
      </c>
      <c r="K7" s="456" t="s">
        <v>270</v>
      </c>
      <c r="L7" s="456" t="s">
        <v>271</v>
      </c>
      <c r="M7" s="456" t="s">
        <v>67</v>
      </c>
      <c r="N7" s="456" t="s">
        <v>67</v>
      </c>
    </row>
    <row r="8" spans="1:14">
      <c r="A8" t="s">
        <v>272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273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274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275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276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277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278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279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280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281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5" thickBot="1"/>
    <row r="22" spans="1:15" ht="13.5" thickBot="1">
      <c r="B22" s="462" t="s">
        <v>291</v>
      </c>
      <c r="C22" s="463"/>
      <c r="D22" s="463"/>
      <c r="E22" s="464">
        <v>1</v>
      </c>
    </row>
    <row r="23" spans="1:15" ht="13.5" thickBot="1"/>
    <row r="24" spans="1:15" ht="13.5" thickBot="1">
      <c r="B24" s="462" t="s">
        <v>282</v>
      </c>
      <c r="C24" s="463"/>
      <c r="D24" s="463"/>
      <c r="E24" s="453">
        <f>(1+E29)^E28-1</f>
        <v>0</v>
      </c>
    </row>
    <row r="25" spans="1:15" ht="13.5" thickBot="1"/>
    <row r="26" spans="1:15">
      <c r="B26" s="465" t="s">
        <v>283</v>
      </c>
      <c r="C26" s="466"/>
      <c r="D26" s="466"/>
      <c r="E26" s="467">
        <v>2000</v>
      </c>
      <c r="F26" s="468" t="s">
        <v>284</v>
      </c>
    </row>
    <row r="27" spans="1:15">
      <c r="B27" s="469" t="s">
        <v>285</v>
      </c>
      <c r="C27" s="205"/>
      <c r="D27" s="205"/>
      <c r="E27" s="470">
        <v>2000</v>
      </c>
    </row>
    <row r="28" spans="1:15">
      <c r="B28" s="469" t="s">
        <v>286</v>
      </c>
      <c r="C28" s="205"/>
      <c r="D28" s="205"/>
      <c r="E28" s="470">
        <f>E26-E27</f>
        <v>0</v>
      </c>
    </row>
    <row r="29" spans="1:15" ht="13.5" thickBot="1">
      <c r="B29" s="471" t="s">
        <v>287</v>
      </c>
      <c r="C29" s="472"/>
      <c r="D29" s="472"/>
      <c r="E29" s="473">
        <v>0.09</v>
      </c>
      <c r="F29" s="468" t="s">
        <v>288</v>
      </c>
    </row>
    <row r="32" spans="1:15">
      <c r="B32" t="s">
        <v>289</v>
      </c>
    </row>
    <row r="35" spans="2:2">
      <c r="B35" t="s">
        <v>290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2.75"/>
  <cols>
    <col min="2" max="2" width="26.140625" customWidth="1"/>
    <col min="3" max="3" width="5.42578125" customWidth="1"/>
    <col min="4" max="4" width="10.42578125" customWidth="1"/>
    <col min="5" max="5" width="13.85546875" customWidth="1"/>
    <col min="7" max="7" width="12.28515625" customWidth="1"/>
  </cols>
  <sheetData>
    <row r="1" spans="1:6">
      <c r="A1" s="251" t="str">
        <f>Scope!A1</f>
        <v>Santee Cooper 5 x LM6000 PC Power Project (236 MW), Rev 1</v>
      </c>
      <c r="B1" s="237"/>
      <c r="C1" s="237"/>
      <c r="D1" s="237"/>
      <c r="E1" s="237"/>
      <c r="F1" s="237"/>
    </row>
    <row r="2" spans="1:6">
      <c r="A2" s="227" t="s">
        <v>662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818</v>
      </c>
    </row>
    <row r="8" spans="1:6">
      <c r="B8" s="144"/>
      <c r="D8" s="144"/>
    </row>
    <row r="9" spans="1:6" ht="14.25">
      <c r="B9" s="204" t="s">
        <v>87</v>
      </c>
      <c r="D9" s="245">
        <v>0.313</v>
      </c>
      <c r="E9" t="s">
        <v>88</v>
      </c>
    </row>
    <row r="10" spans="1:6">
      <c r="B10" s="246"/>
      <c r="D10" s="247"/>
    </row>
    <row r="11" spans="1:6" ht="14.25">
      <c r="B11" s="204" t="s">
        <v>89</v>
      </c>
      <c r="D11" s="248" t="s">
        <v>90</v>
      </c>
    </row>
    <row r="12" spans="1:6">
      <c r="B12" s="249"/>
      <c r="D12" s="247"/>
    </row>
    <row r="13" spans="1:6">
      <c r="B13" s="204" t="s">
        <v>86</v>
      </c>
      <c r="D13" s="247">
        <v>0.2</v>
      </c>
      <c r="E13" t="s">
        <v>88</v>
      </c>
    </row>
    <row r="14" spans="1:6">
      <c r="B14" s="246"/>
      <c r="D14" s="250"/>
    </row>
    <row r="15" spans="1:6" ht="14.25">
      <c r="B15" s="204" t="s">
        <v>91</v>
      </c>
      <c r="D15" s="248" t="s">
        <v>92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93</v>
      </c>
      <c r="D20" s="230"/>
    </row>
    <row r="21" spans="1:4">
      <c r="A21" t="s">
        <v>94</v>
      </c>
      <c r="D21" s="230"/>
    </row>
    <row r="22" spans="1:4">
      <c r="A22" t="s">
        <v>95</v>
      </c>
      <c r="C22" s="230"/>
      <c r="D22" s="230"/>
    </row>
    <row r="23" spans="1:4">
      <c r="A23" t="s">
        <v>96</v>
      </c>
      <c r="C23" s="230"/>
      <c r="D23" s="230"/>
    </row>
    <row r="24" spans="1:4">
      <c r="A24" t="s">
        <v>97</v>
      </c>
      <c r="C24" s="230"/>
      <c r="D24" s="230"/>
    </row>
    <row r="25" spans="1:4">
      <c r="A25" t="s">
        <v>98</v>
      </c>
      <c r="C25" s="230"/>
      <c r="D25" s="231"/>
    </row>
    <row r="26" spans="1:4">
      <c r="A26" t="s">
        <v>99</v>
      </c>
      <c r="C26" s="230"/>
      <c r="D26" s="230"/>
    </row>
    <row r="27" spans="1:4">
      <c r="A27" t="s">
        <v>100</v>
      </c>
      <c r="C27" s="213"/>
      <c r="D27" s="213"/>
    </row>
    <row r="28" spans="1:4">
      <c r="A28" t="s">
        <v>101</v>
      </c>
      <c r="C28" s="230"/>
    </row>
    <row r="29" spans="1:4">
      <c r="A29" t="s">
        <v>102</v>
      </c>
      <c r="C29" s="231"/>
      <c r="D29" s="137"/>
    </row>
    <row r="30" spans="1:4">
      <c r="A30" t="s">
        <v>103</v>
      </c>
      <c r="C30" s="230"/>
    </row>
    <row r="31" spans="1:4">
      <c r="A31" t="s">
        <v>104</v>
      </c>
    </row>
    <row r="32" spans="1:4">
      <c r="A32" t="s">
        <v>105</v>
      </c>
    </row>
    <row r="33" spans="1:1">
      <c r="A33" t="s">
        <v>106</v>
      </c>
    </row>
    <row r="34" spans="1:1">
      <c r="A34" t="s">
        <v>107</v>
      </c>
    </row>
    <row r="35" spans="1:1">
      <c r="A35" t="s">
        <v>108</v>
      </c>
    </row>
    <row r="36" spans="1:1">
      <c r="A36" t="s">
        <v>109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5"/>
  <sheetViews>
    <sheetView showGridLines="0" tabSelected="1" zoomScaleNormal="25" zoomScaleSheetLayoutView="75" workbookViewId="0"/>
  </sheetViews>
  <sheetFormatPr defaultRowHeight="12.75"/>
  <cols>
    <col min="1" max="1" width="9.7109375" customWidth="1"/>
  </cols>
  <sheetData>
    <row r="1" spans="1:12" ht="15.75">
      <c r="A1" s="33" t="s">
        <v>453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75">
      <c r="A2" s="1" t="s">
        <v>638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757</v>
      </c>
      <c r="D5" t="s">
        <v>758</v>
      </c>
    </row>
    <row r="6" spans="1:12">
      <c r="D6" t="s">
        <v>759</v>
      </c>
    </row>
    <row r="8" spans="1:12">
      <c r="A8" s="91" t="s">
        <v>1453</v>
      </c>
      <c r="D8" t="s">
        <v>754</v>
      </c>
    </row>
    <row r="9" spans="1:12">
      <c r="A9" s="91"/>
    </row>
    <row r="10" spans="1:12">
      <c r="A10" s="91" t="s">
        <v>451</v>
      </c>
      <c r="D10" t="s">
        <v>452</v>
      </c>
    </row>
    <row r="11" spans="1:12">
      <c r="A11" s="91"/>
    </row>
    <row r="12" spans="1:12">
      <c r="A12" s="91" t="s">
        <v>1454</v>
      </c>
      <c r="D12" t="s">
        <v>755</v>
      </c>
    </row>
    <row r="14" spans="1:12">
      <c r="A14" s="91" t="s">
        <v>668</v>
      </c>
      <c r="D14" t="s">
        <v>756</v>
      </c>
    </row>
    <row r="15" spans="1:12">
      <c r="D15" t="s">
        <v>449</v>
      </c>
    </row>
    <row r="16" spans="1:12">
      <c r="D16" t="s">
        <v>770</v>
      </c>
    </row>
    <row r="17" spans="1:4">
      <c r="D17" t="s">
        <v>769</v>
      </c>
    </row>
    <row r="18" spans="1:4">
      <c r="D18" t="s">
        <v>768</v>
      </c>
    </row>
    <row r="19" spans="1:4">
      <c r="D19" t="s">
        <v>767</v>
      </c>
    </row>
    <row r="20" spans="1:4">
      <c r="D20" t="s">
        <v>766</v>
      </c>
    </row>
    <row r="21" spans="1:4">
      <c r="D21" t="s">
        <v>760</v>
      </c>
    </row>
    <row r="22" spans="1:4">
      <c r="D22" t="s">
        <v>808</v>
      </c>
    </row>
    <row r="23" spans="1:4">
      <c r="D23" t="s">
        <v>450</v>
      </c>
    </row>
    <row r="25" spans="1:4">
      <c r="A25" s="91" t="s">
        <v>669</v>
      </c>
      <c r="D25" s="179" t="s">
        <v>1455</v>
      </c>
    </row>
    <row r="26" spans="1:4">
      <c r="D26" t="s">
        <v>1456</v>
      </c>
    </row>
    <row r="28" spans="1:4">
      <c r="A28" s="91" t="s">
        <v>670</v>
      </c>
      <c r="D28" s="179" t="s">
        <v>773</v>
      </c>
    </row>
    <row r="29" spans="1:4">
      <c r="D29" t="s">
        <v>774</v>
      </c>
    </row>
    <row r="31" spans="1:4">
      <c r="A31" s="193" t="s">
        <v>761</v>
      </c>
      <c r="D31" t="s">
        <v>762</v>
      </c>
    </row>
    <row r="32" spans="1:4">
      <c r="D32" t="s">
        <v>763</v>
      </c>
    </row>
    <row r="33" spans="1:7">
      <c r="D33" t="s">
        <v>781</v>
      </c>
    </row>
    <row r="34" spans="1:7">
      <c r="D34" t="s">
        <v>764</v>
      </c>
    </row>
    <row r="35" spans="1:7">
      <c r="D35" t="s">
        <v>765</v>
      </c>
    </row>
    <row r="37" spans="1:7">
      <c r="A37" s="91" t="s">
        <v>671</v>
      </c>
      <c r="D37" t="s">
        <v>772</v>
      </c>
    </row>
    <row r="39" spans="1:7">
      <c r="A39" s="91" t="s">
        <v>672</v>
      </c>
      <c r="D39" t="s">
        <v>771</v>
      </c>
      <c r="G39" s="254"/>
    </row>
    <row r="40" spans="1:7" ht="12" customHeight="1">
      <c r="G40" s="191"/>
    </row>
    <row r="41" spans="1:7" ht="12" customHeight="1">
      <c r="A41" s="91" t="s">
        <v>674</v>
      </c>
      <c r="D41" t="s">
        <v>780</v>
      </c>
    </row>
    <row r="43" spans="1:7">
      <c r="A43" s="193" t="s">
        <v>675</v>
      </c>
      <c r="D43" t="s">
        <v>780</v>
      </c>
    </row>
    <row r="52" spans="1:4">
      <c r="A52" s="91"/>
      <c r="D52" s="179"/>
    </row>
    <row r="55" spans="1:4">
      <c r="A55" s="91"/>
      <c r="D55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31.28515625" style="105" customWidth="1"/>
    <col min="2" max="2" width="41.42578125" style="105" customWidth="1"/>
    <col min="3" max="3" width="19.5703125" style="105" customWidth="1"/>
    <col min="4" max="4" width="15.7109375" style="105" customWidth="1"/>
    <col min="5" max="5" width="14.42578125" style="105" hidden="1" customWidth="1"/>
    <col min="6" max="6" width="12.7109375" style="105" hidden="1" customWidth="1"/>
    <col min="7" max="7" width="2.5703125" style="105" customWidth="1"/>
    <col min="8" max="9" width="9.42578125" style="110" customWidth="1"/>
    <col min="10" max="16384" width="9.14062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1363</v>
      </c>
      <c r="B2" s="107" t="s">
        <v>1364</v>
      </c>
      <c r="C2" s="108"/>
      <c r="D2" s="238" t="s">
        <v>1365</v>
      </c>
      <c r="E2" s="238" t="s">
        <v>1366</v>
      </c>
      <c r="F2" s="238" t="s">
        <v>1367</v>
      </c>
      <c r="H2" s="109" t="s">
        <v>1368</v>
      </c>
    </row>
    <row r="3" spans="1:9" s="114" customFormat="1" ht="20.25" customHeight="1" outlineLevel="1">
      <c r="A3" s="310" t="str">
        <f>Scope!A1</f>
        <v>Santee Cooper 5 x LM6000 PC Power Project (236 MW), Rev 1</v>
      </c>
      <c r="B3" s="111"/>
      <c r="C3" s="112"/>
      <c r="D3" s="79"/>
      <c r="E3" s="79"/>
      <c r="F3" s="79"/>
    </row>
    <row r="4" spans="1:9" s="114" customFormat="1" ht="18.75" outlineLevel="1" thickBot="1">
      <c r="A4" s="115" t="s">
        <v>663</v>
      </c>
      <c r="B4" s="116"/>
      <c r="C4" s="117"/>
      <c r="D4" s="82"/>
      <c r="E4" s="82"/>
      <c r="F4" s="82"/>
    </row>
    <row r="5" spans="1:9" s="114" customFormat="1" ht="13.5" outlineLevel="1" thickBot="1">
      <c r="A5" s="163" t="s">
        <v>110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5" outlineLevel="2" thickBot="1">
      <c r="A6" s="122" t="s">
        <v>964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5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5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5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5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5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5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5" outlineLevel="1" thickBot="1">
      <c r="A13" s="122" t="s">
        <v>111</v>
      </c>
      <c r="B13" s="89"/>
      <c r="C13" s="125" t="s">
        <v>1391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5" outlineLevel="1" thickBot="1">
      <c r="A14" s="166" t="s">
        <v>720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5" outlineLevel="2" thickBot="1">
      <c r="A15" s="500" t="s">
        <v>727</v>
      </c>
      <c r="B15" s="501" t="s">
        <v>1247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5" outlineLevel="2" thickBot="1">
      <c r="A16" s="500" t="s">
        <v>965</v>
      </c>
      <c r="B16" s="501" t="s">
        <v>972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5" outlineLevel="2" thickBot="1">
      <c r="A17" s="500" t="s">
        <v>966</v>
      </c>
      <c r="B17" s="501" t="s">
        <v>971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5" outlineLevel="2" thickBot="1">
      <c r="A18" s="500" t="s">
        <v>967</v>
      </c>
      <c r="B18" s="501" t="s">
        <v>968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5" outlineLevel="2" thickBot="1">
      <c r="A19" s="500" t="s">
        <v>969</v>
      </c>
      <c r="B19" s="501" t="s">
        <v>970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5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5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5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5" outlineLevel="1" thickBot="1">
      <c r="A23" s="122" t="s">
        <v>926</v>
      </c>
      <c r="B23" s="89"/>
      <c r="C23" s="125" t="s">
        <v>1391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5" outlineLevel="1" thickBot="1">
      <c r="A24" s="166" t="s">
        <v>112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5" outlineLevel="1" thickBot="1">
      <c r="A25" s="500" t="s">
        <v>1263</v>
      </c>
      <c r="B25" s="501" t="s">
        <v>1264</v>
      </c>
      <c r="C25" s="501" t="s">
        <v>1265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5" outlineLevel="1" thickBot="1">
      <c r="A26" s="500"/>
      <c r="B26" s="501" t="s">
        <v>1266</v>
      </c>
      <c r="C26" s="501">
        <f>52*5*12*20</f>
        <v>62400</v>
      </c>
      <c r="D26" s="113"/>
      <c r="E26" s="113"/>
      <c r="F26" s="113"/>
    </row>
    <row r="27" spans="1:9" s="114" customFormat="1" ht="13.5" outlineLevel="1" thickBot="1">
      <c r="A27" s="500" t="s">
        <v>1056</v>
      </c>
      <c r="B27" s="501" t="s">
        <v>1267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5" outlineLevel="1" thickBot="1">
      <c r="A28" s="122" t="s">
        <v>1256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5" outlineLevel="1" thickBot="1">
      <c r="A29" s="166" t="s">
        <v>114</v>
      </c>
      <c r="B29" s="126"/>
      <c r="C29" s="149"/>
      <c r="D29" s="581"/>
      <c r="E29" s="271">
        <f>E39/D39</f>
        <v>0.88461538461538458</v>
      </c>
      <c r="F29" s="271">
        <f>1-E29</f>
        <v>0.11538461538461542</v>
      </c>
    </row>
    <row r="30" spans="1:9" ht="13.5" outlineLevel="2" thickBot="1">
      <c r="A30" s="500" t="s">
        <v>1248</v>
      </c>
      <c r="B30" s="501" t="s">
        <v>1249</v>
      </c>
      <c r="C30" s="89"/>
      <c r="D30" s="255">
        <v>16000</v>
      </c>
      <c r="E30" s="580">
        <f>D30</f>
        <v>16000</v>
      </c>
      <c r="F30" s="124">
        <f>D30-E30</f>
        <v>0</v>
      </c>
      <c r="H30" s="105"/>
      <c r="I30" s="105"/>
    </row>
    <row r="31" spans="1:9" ht="13.5" outlineLevel="2" thickBot="1">
      <c r="A31" s="579" t="s">
        <v>1250</v>
      </c>
      <c r="B31" s="501" t="s">
        <v>1251</v>
      </c>
      <c r="C31" s="89"/>
      <c r="D31" s="255">
        <v>2000</v>
      </c>
      <c r="E31" s="580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5" outlineLevel="2" thickBot="1">
      <c r="A32" s="579" t="s">
        <v>1252</v>
      </c>
      <c r="B32" s="501" t="s">
        <v>1253</v>
      </c>
      <c r="C32" s="89"/>
      <c r="D32" s="255">
        <v>5000</v>
      </c>
      <c r="E32" s="580">
        <f t="shared" si="2"/>
        <v>5000</v>
      </c>
      <c r="F32" s="124">
        <f t="shared" si="3"/>
        <v>0</v>
      </c>
      <c r="H32" s="105"/>
      <c r="I32" s="105"/>
    </row>
    <row r="33" spans="1:9" ht="13.5" outlineLevel="2" thickBot="1">
      <c r="A33" s="500" t="s">
        <v>1254</v>
      </c>
      <c r="B33" s="501" t="s">
        <v>1255</v>
      </c>
      <c r="C33" s="89"/>
      <c r="D33" s="255">
        <v>3000</v>
      </c>
      <c r="E33" s="580">
        <v>0</v>
      </c>
      <c r="F33" s="124">
        <f t="shared" si="3"/>
        <v>3000</v>
      </c>
      <c r="H33" s="105"/>
      <c r="I33" s="105"/>
    </row>
    <row r="34" spans="1:9" ht="13.5" hidden="1" outlineLevel="2" thickBot="1">
      <c r="A34" s="122"/>
      <c r="B34" s="89"/>
      <c r="C34" s="123"/>
      <c r="D34" s="582"/>
      <c r="E34" s="124">
        <v>0</v>
      </c>
      <c r="F34" s="124">
        <f t="shared" si="3"/>
        <v>0</v>
      </c>
      <c r="H34" s="105"/>
      <c r="I34" s="105"/>
    </row>
    <row r="35" spans="1:9" ht="13.5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5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5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5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5" outlineLevel="1" thickBot="1">
      <c r="A39" s="122" t="s">
        <v>1256</v>
      </c>
      <c r="B39" s="89"/>
      <c r="C39" s="125" t="s">
        <v>1391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5" outlineLevel="1" thickBot="1">
      <c r="A40" s="166" t="s">
        <v>116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5" outlineLevel="2" thickBot="1">
      <c r="A41" s="500" t="s">
        <v>1257</v>
      </c>
      <c r="B41" s="501" t="s">
        <v>1258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5" outlineLevel="2" thickBot="1">
      <c r="A42" s="500" t="s">
        <v>117</v>
      </c>
      <c r="B42" s="501" t="s">
        <v>1259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5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5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5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5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5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5" outlineLevel="1" thickBot="1">
      <c r="A48" s="122" t="s">
        <v>1256</v>
      </c>
      <c r="B48" s="89"/>
      <c r="C48" s="125" t="s">
        <v>1391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5" outlineLevel="1" thickBot="1">
      <c r="A49" s="166" t="s">
        <v>118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5" outlineLevel="2" thickBot="1">
      <c r="A50" s="500" t="s">
        <v>1260</v>
      </c>
      <c r="B50" s="501" t="s">
        <v>1251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5" outlineLevel="2" thickBot="1">
      <c r="A51" s="500" t="s">
        <v>149</v>
      </c>
      <c r="B51" s="501" t="s">
        <v>1261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5" outlineLevel="2" thickBot="1">
      <c r="A52" s="500" t="s">
        <v>1262</v>
      </c>
      <c r="B52" s="501" t="s">
        <v>1255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5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5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5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5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5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5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5" outlineLevel="1" thickBot="1">
      <c r="A59" s="122" t="s">
        <v>1256</v>
      </c>
      <c r="B59" s="89"/>
      <c r="C59" s="125" t="s">
        <v>1391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5" outlineLevel="1" thickBot="1">
      <c r="A60" s="166" t="s">
        <v>724</v>
      </c>
      <c r="B60" s="126"/>
      <c r="C60" s="149"/>
      <c r="D60" s="581"/>
      <c r="E60" s="271">
        <f>E89/D89</f>
        <v>0.92</v>
      </c>
      <c r="F60" s="271">
        <f>1-E60</f>
        <v>7.999999999999996E-2</v>
      </c>
    </row>
    <row r="61" spans="1:9" ht="13.5" outlineLevel="2" thickBot="1">
      <c r="A61" s="500" t="s">
        <v>120</v>
      </c>
      <c r="B61" s="583"/>
      <c r="C61" s="89"/>
      <c r="D61" s="255">
        <v>5000</v>
      </c>
      <c r="E61" s="580">
        <f t="shared" ref="E61:E86" si="5">D61</f>
        <v>5000</v>
      </c>
      <c r="F61" s="124">
        <f>D61-E61</f>
        <v>0</v>
      </c>
      <c r="H61" s="105"/>
      <c r="I61" s="105"/>
    </row>
    <row r="62" spans="1:9" ht="13.5" outlineLevel="2" thickBot="1">
      <c r="A62" s="500" t="s">
        <v>1268</v>
      </c>
      <c r="B62" s="501" t="s">
        <v>1056</v>
      </c>
      <c r="C62" s="89"/>
      <c r="D62" s="255">
        <v>1250</v>
      </c>
      <c r="E62" s="580">
        <f t="shared" si="5"/>
        <v>1250</v>
      </c>
      <c r="F62" s="124">
        <f t="shared" ref="F62:F86" si="6">D62-E62</f>
        <v>0</v>
      </c>
      <c r="H62" s="105"/>
      <c r="I62" s="105"/>
    </row>
    <row r="63" spans="1:9" ht="13.5" outlineLevel="2" thickBot="1">
      <c r="A63" s="500" t="s">
        <v>1269</v>
      </c>
      <c r="B63" s="501" t="s">
        <v>1270</v>
      </c>
      <c r="C63" s="89"/>
      <c r="D63" s="255">
        <v>2000</v>
      </c>
      <c r="E63" s="580">
        <f t="shared" si="5"/>
        <v>2000</v>
      </c>
      <c r="F63" s="124">
        <f t="shared" si="6"/>
        <v>0</v>
      </c>
      <c r="H63" s="105"/>
      <c r="I63" s="105"/>
    </row>
    <row r="64" spans="1:9" ht="13.5" outlineLevel="2" thickBot="1">
      <c r="A64" s="500" t="s">
        <v>1271</v>
      </c>
      <c r="B64" s="584"/>
      <c r="C64" s="89"/>
      <c r="D64" s="255">
        <v>2000</v>
      </c>
      <c r="E64" s="580">
        <f t="shared" si="5"/>
        <v>2000</v>
      </c>
      <c r="F64" s="124">
        <f t="shared" si="6"/>
        <v>0</v>
      </c>
      <c r="H64" s="105"/>
      <c r="I64" s="105"/>
    </row>
    <row r="65" spans="1:9" ht="13.5" outlineLevel="2" thickBot="1">
      <c r="A65" s="500" t="s">
        <v>121</v>
      </c>
      <c r="B65" s="501"/>
      <c r="C65" s="89"/>
      <c r="D65" s="255">
        <v>1250</v>
      </c>
      <c r="E65" s="580">
        <v>0</v>
      </c>
      <c r="F65" s="124">
        <f t="shared" si="6"/>
        <v>1250</v>
      </c>
      <c r="H65" s="105"/>
      <c r="I65" s="105"/>
    </row>
    <row r="66" spans="1:9" ht="13.5" outlineLevel="2" thickBot="1">
      <c r="A66" s="500" t="s">
        <v>119</v>
      </c>
      <c r="B66" s="501"/>
      <c r="C66" s="89"/>
      <c r="D66" s="255">
        <v>375</v>
      </c>
      <c r="E66" s="580">
        <v>0</v>
      </c>
      <c r="F66" s="124">
        <f t="shared" si="6"/>
        <v>375</v>
      </c>
      <c r="H66" s="105"/>
      <c r="I66" s="105"/>
    </row>
    <row r="67" spans="1:9" ht="13.5" outlineLevel="2" thickBot="1">
      <c r="A67" s="500" t="s">
        <v>1272</v>
      </c>
      <c r="B67" s="501"/>
      <c r="C67" s="89"/>
      <c r="D67" s="255">
        <v>750</v>
      </c>
      <c r="E67" s="580">
        <f t="shared" si="5"/>
        <v>750</v>
      </c>
      <c r="F67" s="124">
        <f t="shared" si="6"/>
        <v>0</v>
      </c>
      <c r="H67" s="105"/>
      <c r="I67" s="105"/>
    </row>
    <row r="68" spans="1:9" ht="13.5" outlineLevel="2" thickBot="1">
      <c r="A68" s="500" t="s">
        <v>122</v>
      </c>
      <c r="B68" s="501"/>
      <c r="C68" s="89"/>
      <c r="D68" s="255">
        <v>375</v>
      </c>
      <c r="E68" s="580">
        <v>0</v>
      </c>
      <c r="F68" s="124">
        <f t="shared" si="6"/>
        <v>375</v>
      </c>
      <c r="H68" s="105"/>
      <c r="I68" s="105"/>
    </row>
    <row r="69" spans="1:9" ht="13.5" outlineLevel="2" thickBot="1">
      <c r="A69" s="500" t="s">
        <v>1273</v>
      </c>
      <c r="B69" s="501"/>
      <c r="C69" s="89"/>
      <c r="D69" s="255">
        <v>1200</v>
      </c>
      <c r="E69" s="580">
        <v>0</v>
      </c>
      <c r="F69" s="124">
        <f t="shared" si="6"/>
        <v>1200</v>
      </c>
      <c r="H69" s="105"/>
      <c r="I69" s="105"/>
    </row>
    <row r="70" spans="1:9" ht="13.5" outlineLevel="2" thickBot="1">
      <c r="A70" s="500" t="s">
        <v>1274</v>
      </c>
      <c r="B70" s="501"/>
      <c r="C70" s="89"/>
      <c r="D70" s="255">
        <v>1200</v>
      </c>
      <c r="E70" s="580">
        <f t="shared" si="5"/>
        <v>1200</v>
      </c>
      <c r="F70" s="124">
        <f t="shared" si="6"/>
        <v>0</v>
      </c>
      <c r="H70" s="105"/>
      <c r="I70" s="105"/>
    </row>
    <row r="71" spans="1:9" ht="13.5" outlineLevel="2" thickBot="1">
      <c r="A71" s="500" t="s">
        <v>123</v>
      </c>
      <c r="B71" s="501"/>
      <c r="C71" s="89"/>
      <c r="D71" s="255">
        <v>2000</v>
      </c>
      <c r="E71" s="580">
        <f t="shared" si="5"/>
        <v>2000</v>
      </c>
      <c r="F71" s="124">
        <f t="shared" si="6"/>
        <v>0</v>
      </c>
      <c r="H71" s="105"/>
      <c r="I71" s="105"/>
    </row>
    <row r="72" spans="1:9" ht="13.5" hidden="1" outlineLevel="2" thickBot="1">
      <c r="A72" s="500"/>
      <c r="B72" s="501"/>
      <c r="C72" s="123"/>
      <c r="D72" s="582"/>
      <c r="E72" s="124">
        <f t="shared" si="5"/>
        <v>0</v>
      </c>
      <c r="F72" s="124">
        <f t="shared" si="6"/>
        <v>0</v>
      </c>
      <c r="H72" s="105"/>
      <c r="I72" s="105"/>
    </row>
    <row r="73" spans="1:9" ht="13.5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5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5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5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5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5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5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5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5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5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5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5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5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5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5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5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5" outlineLevel="1" thickBot="1">
      <c r="A89" s="122" t="s">
        <v>1256</v>
      </c>
      <c r="B89" s="89"/>
      <c r="C89" s="125" t="s">
        <v>1391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5" outlineLevel="1" thickBot="1">
      <c r="A90" s="166" t="s">
        <v>725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5" outlineLevel="2" thickBot="1">
      <c r="A91" s="500" t="s">
        <v>1275</v>
      </c>
      <c r="B91" s="501" t="s">
        <v>1276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5" hidden="1" outlineLevel="2" thickBot="1">
      <c r="A92" s="500" t="s">
        <v>1277</v>
      </c>
      <c r="B92" s="501" t="s">
        <v>1278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5" outlineLevel="2" thickBot="1">
      <c r="A93" s="500" t="s">
        <v>1279</v>
      </c>
      <c r="B93" s="501" t="s">
        <v>1280</v>
      </c>
      <c r="C93" s="123"/>
      <c r="D93" s="124">
        <f>1*150*12</f>
        <v>1800</v>
      </c>
      <c r="E93" s="124"/>
      <c r="F93" s="124"/>
      <c r="H93" s="105"/>
      <c r="I93" s="105"/>
    </row>
    <row r="94" spans="1:9" ht="13.5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5" outlineLevel="1" thickBot="1">
      <c r="A95" s="122" t="s">
        <v>1256</v>
      </c>
      <c r="B95" s="89"/>
      <c r="C95" s="125" t="s">
        <v>1391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5" hidden="1" outlineLevel="1" thickBot="1">
      <c r="A96" s="166" t="s">
        <v>124</v>
      </c>
      <c r="B96" s="126"/>
      <c r="C96" s="149"/>
      <c r="D96" s="121"/>
      <c r="E96" s="121"/>
      <c r="F96" s="121"/>
    </row>
    <row r="97" spans="1:9" ht="13.5" hidden="1" outlineLevel="2" thickBot="1">
      <c r="A97" s="122" t="s">
        <v>124</v>
      </c>
      <c r="B97" s="89" t="s">
        <v>125</v>
      </c>
      <c r="C97" s="123"/>
      <c r="D97" s="124"/>
      <c r="E97" s="124"/>
      <c r="F97" s="124">
        <f>D97-E97</f>
        <v>0</v>
      </c>
      <c r="H97" s="105"/>
      <c r="I97" s="105"/>
    </row>
    <row r="98" spans="1:9" ht="13.5" hidden="1" outlineLevel="2" thickBot="1">
      <c r="A98" s="122"/>
      <c r="B98" s="89" t="s">
        <v>126</v>
      </c>
      <c r="C98" s="123"/>
      <c r="D98" s="124"/>
      <c r="E98" s="124"/>
      <c r="F98" s="124"/>
      <c r="H98" s="105"/>
      <c r="I98" s="105"/>
    </row>
    <row r="99" spans="1:9" s="114" customFormat="1" ht="13.5" hidden="1" outlineLevel="1" thickBot="1">
      <c r="A99" s="122" t="s">
        <v>113</v>
      </c>
      <c r="B99" s="89"/>
      <c r="C99" s="125" t="s">
        <v>1391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5" outlineLevel="1" thickBot="1">
      <c r="A100" s="166" t="s">
        <v>127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5" outlineLevel="2" thickBot="1">
      <c r="A101" s="500" t="s">
        <v>1281</v>
      </c>
      <c r="B101" s="583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5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5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5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5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5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5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5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5" outlineLevel="1" thickBot="1">
      <c r="A109" s="122" t="s">
        <v>1256</v>
      </c>
      <c r="B109" s="89"/>
      <c r="C109" s="125" t="s">
        <v>1391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5" hidden="1" outlineLevel="1" thickBot="1">
      <c r="A110" s="166" t="s">
        <v>129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5" hidden="1" outlineLevel="2" thickBot="1">
      <c r="A111" s="122" t="s">
        <v>731</v>
      </c>
      <c r="B111" s="89" t="s">
        <v>130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5" hidden="1" outlineLevel="2" thickBot="1">
      <c r="A112" s="122" t="s">
        <v>237</v>
      </c>
      <c r="B112" s="89" t="s">
        <v>238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5" hidden="1" outlineLevel="2" thickBot="1">
      <c r="A113" s="122" t="s">
        <v>239</v>
      </c>
      <c r="B113" s="89" t="s">
        <v>131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5" hidden="1" outlineLevel="2" thickBot="1">
      <c r="A114" s="122" t="s">
        <v>241</v>
      </c>
      <c r="B114" s="89" t="s">
        <v>242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5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5" hidden="1" outlineLevel="1" thickBot="1">
      <c r="A116" s="122" t="s">
        <v>132</v>
      </c>
      <c r="B116" s="89"/>
      <c r="C116" s="125" t="s">
        <v>1391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5" outlineLevel="1" thickBot="1">
      <c r="A117" s="166" t="s">
        <v>133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5" hidden="1" outlineLevel="2" thickBot="1">
      <c r="A118" s="122" t="s">
        <v>115</v>
      </c>
      <c r="B118" s="89" t="s">
        <v>134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5" hidden="1" outlineLevel="2" thickBot="1">
      <c r="A119" s="122" t="s">
        <v>135</v>
      </c>
      <c r="B119" s="89" t="s">
        <v>136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5" outlineLevel="2" thickBot="1">
      <c r="A120" s="122" t="s">
        <v>963</v>
      </c>
      <c r="B120" s="89" t="s">
        <v>1292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5" hidden="1" outlineLevel="2" thickBot="1">
      <c r="A121" s="122" t="s">
        <v>137</v>
      </c>
      <c r="B121" s="208" t="s">
        <v>138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5" outlineLevel="2" thickBot="1">
      <c r="A122" s="500" t="s">
        <v>962</v>
      </c>
      <c r="B122" s="501" t="s">
        <v>1291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5" hidden="1" outlineLevel="2" thickBot="1">
      <c r="A123" s="122" t="s">
        <v>139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5" hidden="1" outlineLevel="2" thickBot="1">
      <c r="A124" s="122" t="s">
        <v>140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5" hidden="1" outlineLevel="2" thickBot="1">
      <c r="A125" s="122" t="s">
        <v>141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5" hidden="1" outlineLevel="2" thickBot="1">
      <c r="A126" s="122" t="s">
        <v>142</v>
      </c>
      <c r="B126" s="89" t="s">
        <v>143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5" hidden="1" outlineLevel="2" thickBot="1">
      <c r="A127" s="122" t="s">
        <v>144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5" hidden="1" outlineLevel="2" thickBot="1">
      <c r="A128" s="122" t="s">
        <v>145</v>
      </c>
      <c r="B128" s="89" t="s">
        <v>146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5" outlineLevel="2" thickBot="1">
      <c r="A129" s="122" t="s">
        <v>147</v>
      </c>
      <c r="B129" s="89" t="s">
        <v>148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5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5" outlineLevel="1" thickBot="1">
      <c r="A131" s="122" t="s">
        <v>1256</v>
      </c>
      <c r="B131" s="89"/>
      <c r="C131" s="125" t="s">
        <v>1391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5" outlineLevel="1" thickBot="1">
      <c r="A132" s="166" t="s">
        <v>149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5" outlineLevel="2" thickBot="1">
      <c r="A133" s="122" t="s">
        <v>150</v>
      </c>
      <c r="B133" s="89" t="s">
        <v>151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5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5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5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5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5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5" outlineLevel="1" thickBot="1">
      <c r="A139" s="122" t="s">
        <v>154</v>
      </c>
      <c r="B139" s="89"/>
      <c r="C139" s="125" t="s">
        <v>1391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5" outlineLevel="1" thickBot="1">
      <c r="A140" s="166" t="s">
        <v>155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5" outlineLevel="2" thickBot="1">
      <c r="A141" s="500" t="s">
        <v>1293</v>
      </c>
      <c r="B141" s="501" t="s">
        <v>1294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5" outlineLevel="2" thickBot="1">
      <c r="A142" s="500" t="s">
        <v>1295</v>
      </c>
      <c r="B142" s="501" t="s">
        <v>1296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5" outlineLevel="2" thickBot="1">
      <c r="A143" s="500" t="s">
        <v>1297</v>
      </c>
      <c r="B143" s="501" t="s">
        <v>1298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5" outlineLevel="2" thickBot="1">
      <c r="A144" s="500" t="s">
        <v>1299</v>
      </c>
      <c r="B144" s="501" t="s">
        <v>1300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5" outlineLevel="2" thickBot="1">
      <c r="A145" s="500" t="s">
        <v>1301</v>
      </c>
      <c r="B145" s="501" t="s">
        <v>1300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5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5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5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5" outlineLevel="1" thickBot="1">
      <c r="A149" s="122" t="s">
        <v>1256</v>
      </c>
      <c r="B149" s="89"/>
      <c r="C149" s="125" t="s">
        <v>1391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5" hidden="1" outlineLevel="1" thickBot="1">
      <c r="A150" s="166" t="s">
        <v>158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5" hidden="1" outlineLevel="2" thickBot="1">
      <c r="A151" s="122" t="s">
        <v>156</v>
      </c>
      <c r="B151" s="89" t="s">
        <v>159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5" hidden="1" outlineLevel="2" thickBot="1">
      <c r="A152" s="122" t="s">
        <v>157</v>
      </c>
      <c r="B152" s="89" t="s">
        <v>160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5" hidden="1" outlineLevel="2" thickBot="1">
      <c r="A153" s="122" t="s">
        <v>115</v>
      </c>
      <c r="B153" s="167" t="s">
        <v>152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5" hidden="1" outlineLevel="2" thickBot="1">
      <c r="A154" s="122" t="s">
        <v>172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5" hidden="1" outlineLevel="2" thickBot="1">
      <c r="A155" s="122" t="s">
        <v>153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5" hidden="1" outlineLevel="2" thickBot="1">
      <c r="A156" s="122" t="s">
        <v>33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5" hidden="1" outlineLevel="2" thickBot="1">
      <c r="A157" s="122" t="s">
        <v>228</v>
      </c>
      <c r="B157" s="89" t="s">
        <v>128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5" hidden="1" outlineLevel="1" thickBot="1">
      <c r="A158" s="122" t="s">
        <v>173</v>
      </c>
      <c r="B158" s="89"/>
      <c r="C158" s="125" t="s">
        <v>1391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5" hidden="1" outlineLevel="1" thickBot="1">
      <c r="A159" s="166" t="s">
        <v>174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5" hidden="1" outlineLevel="2" thickBot="1">
      <c r="A160" s="122" t="s">
        <v>156</v>
      </c>
      <c r="B160" s="89" t="s">
        <v>151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5" hidden="1" outlineLevel="2" thickBot="1">
      <c r="A161" s="122" t="s">
        <v>157</v>
      </c>
      <c r="B161" s="89" t="s">
        <v>175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5" hidden="1" outlineLevel="2" thickBot="1">
      <c r="A162" s="122" t="s">
        <v>115</v>
      </c>
      <c r="B162" s="167" t="s">
        <v>152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5" hidden="1" outlineLevel="2" thickBot="1">
      <c r="A163" s="122" t="s">
        <v>172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5" hidden="1" outlineLevel="2" thickBot="1">
      <c r="A164" s="122" t="s">
        <v>153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5" hidden="1" outlineLevel="2" thickBot="1">
      <c r="A165" s="122" t="s">
        <v>33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5" hidden="1" outlineLevel="2" thickBot="1">
      <c r="A166" s="122" t="s">
        <v>228</v>
      </c>
      <c r="B166" s="89" t="s">
        <v>128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5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5" hidden="1" outlineLevel="1" thickBot="1">
      <c r="A168" s="122" t="s">
        <v>154</v>
      </c>
      <c r="B168" s="89"/>
      <c r="C168" s="125" t="s">
        <v>1391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5" hidden="1" outlineLevel="1" thickBot="1">
      <c r="A169" s="166" t="s">
        <v>176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5" hidden="1" outlineLevel="2" thickBot="1">
      <c r="A170" s="122" t="s">
        <v>156</v>
      </c>
      <c r="B170" s="89" t="s">
        <v>177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5" hidden="1" outlineLevel="2" thickBot="1">
      <c r="A171" s="122" t="s">
        <v>178</v>
      </c>
      <c r="B171" s="89" t="s">
        <v>179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5" hidden="1" outlineLevel="2" thickBot="1">
      <c r="A172" s="122" t="s">
        <v>157</v>
      </c>
      <c r="B172" s="89" t="s">
        <v>180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5" hidden="1" outlineLevel="2" thickBot="1">
      <c r="A173" s="122" t="s">
        <v>115</v>
      </c>
      <c r="B173" s="89" t="s">
        <v>181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5" hidden="1" outlineLevel="2" thickBot="1">
      <c r="A174" s="122" t="s">
        <v>172</v>
      </c>
      <c r="B174" s="89" t="s">
        <v>182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5" hidden="1" outlineLevel="2" thickBot="1">
      <c r="A175" s="122" t="s">
        <v>153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5" hidden="1" outlineLevel="2" thickBot="1">
      <c r="A176" s="122" t="s">
        <v>33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5" hidden="1" outlineLevel="2" thickBot="1">
      <c r="A177" s="122" t="s">
        <v>228</v>
      </c>
      <c r="B177" s="89" t="s">
        <v>183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5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5" hidden="1" outlineLevel="1" thickBot="1">
      <c r="A179" s="122" t="s">
        <v>184</v>
      </c>
      <c r="B179" s="89"/>
      <c r="C179" s="125" t="s">
        <v>1391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5" outlineLevel="1" thickBot="1">
      <c r="A180" s="166" t="s">
        <v>185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5" hidden="1" outlineLevel="2" thickBot="1">
      <c r="A181" s="122" t="s">
        <v>156</v>
      </c>
      <c r="B181" s="89" t="s">
        <v>186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5" outlineLevel="2" thickBot="1">
      <c r="A182" s="500" t="s">
        <v>1309</v>
      </c>
      <c r="B182" s="584" t="s">
        <v>1302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5" outlineLevel="2" thickBot="1">
      <c r="A183" s="500" t="s">
        <v>1303</v>
      </c>
      <c r="B183" s="584" t="s">
        <v>1304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5" outlineLevel="2" thickBot="1">
      <c r="A184" s="500" t="s">
        <v>1305</v>
      </c>
      <c r="B184" s="584" t="s">
        <v>1306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5" outlineLevel="2" thickBot="1">
      <c r="A185" s="500" t="s">
        <v>1307</v>
      </c>
      <c r="B185" s="584" t="s">
        <v>1308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5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5" hidden="1" outlineLevel="2" thickBot="1">
      <c r="A187" s="122" t="s">
        <v>228</v>
      </c>
      <c r="B187" s="89" t="s">
        <v>128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5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5" outlineLevel="1" thickBot="1">
      <c r="A189" s="122" t="s">
        <v>1256</v>
      </c>
      <c r="B189" s="89"/>
      <c r="C189" s="125" t="s">
        <v>1391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5" hidden="1" outlineLevel="1" thickBot="1">
      <c r="A190" s="166" t="s">
        <v>187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5" hidden="1" outlineLevel="2" thickBot="1">
      <c r="A191" s="122" t="s">
        <v>156</v>
      </c>
      <c r="B191" s="89" t="s">
        <v>188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5" hidden="1" outlineLevel="2" thickBot="1">
      <c r="A192" s="122" t="s">
        <v>157</v>
      </c>
      <c r="B192" s="89" t="s">
        <v>189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5" hidden="1" outlineLevel="2" thickBot="1">
      <c r="A193" s="122" t="s">
        <v>115</v>
      </c>
      <c r="B193" s="89" t="s">
        <v>190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5" hidden="1" outlineLevel="2" thickBot="1">
      <c r="A194" s="122" t="s">
        <v>172</v>
      </c>
      <c r="B194" s="167" t="s">
        <v>152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5" hidden="1" outlineLevel="2" thickBot="1">
      <c r="A195" s="122" t="s">
        <v>153</v>
      </c>
      <c r="B195" s="89" t="s">
        <v>191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5" hidden="1" outlineLevel="2" thickBot="1">
      <c r="A196" s="122" t="s">
        <v>33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5" hidden="1" outlineLevel="2" thickBot="1">
      <c r="A197" s="122" t="s">
        <v>228</v>
      </c>
      <c r="B197" s="89" t="s">
        <v>128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5" hidden="1" outlineLevel="2" thickBot="1">
      <c r="A198" s="122"/>
      <c r="B198" s="89" t="s">
        <v>192</v>
      </c>
      <c r="C198" s="123"/>
      <c r="D198" s="124"/>
      <c r="E198" s="124"/>
      <c r="F198" s="124"/>
      <c r="H198" s="105"/>
      <c r="I198" s="105"/>
    </row>
    <row r="199" spans="1:9" s="114" customFormat="1" ht="13.5" hidden="1" outlineLevel="1" thickBot="1">
      <c r="A199" s="122" t="s">
        <v>154</v>
      </c>
      <c r="B199" s="89"/>
      <c r="C199" s="125" t="s">
        <v>1391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5" hidden="1" outlineLevel="1" thickBot="1">
      <c r="A200" s="166" t="s">
        <v>193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5" hidden="1" outlineLevel="2" thickBot="1">
      <c r="A201" s="122" t="s">
        <v>194</v>
      </c>
      <c r="B201" s="89" t="s">
        <v>159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5" hidden="1" outlineLevel="2" thickBot="1">
      <c r="A202" s="122" t="s">
        <v>157</v>
      </c>
      <c r="B202" s="89" t="s">
        <v>195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5" hidden="1" outlineLevel="2" thickBot="1">
      <c r="A203" s="122" t="s">
        <v>115</v>
      </c>
      <c r="B203" s="167" t="s">
        <v>152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5" hidden="1" outlineLevel="2" thickBot="1">
      <c r="A204" s="122" t="s">
        <v>196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5" hidden="1" outlineLevel="2" thickBot="1">
      <c r="A205" s="122" t="s">
        <v>153</v>
      </c>
      <c r="B205" s="89" t="s">
        <v>197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5" hidden="1" outlineLevel="2" thickBot="1">
      <c r="A206" s="122" t="s">
        <v>33</v>
      </c>
      <c r="B206" s="89" t="s">
        <v>198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5" hidden="1" outlineLevel="2" thickBot="1">
      <c r="A207" s="122" t="s">
        <v>199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5" hidden="1" outlineLevel="2" thickBot="1">
      <c r="A208" s="122" t="s">
        <v>228</v>
      </c>
      <c r="B208" s="89" t="s">
        <v>200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5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5" hidden="1" outlineLevel="1" thickBot="1">
      <c r="A210" s="122" t="s">
        <v>201</v>
      </c>
      <c r="B210" s="89"/>
      <c r="C210" s="125" t="s">
        <v>1391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5" hidden="1" outlineLevel="1" thickBot="1">
      <c r="A211" s="166" t="s">
        <v>202</v>
      </c>
      <c r="B211" s="126"/>
      <c r="C211" s="149"/>
      <c r="D211" s="121"/>
      <c r="E211" s="271">
        <v>0</v>
      </c>
      <c r="F211" s="271">
        <f>1-E211</f>
        <v>1</v>
      </c>
    </row>
    <row r="212" spans="1:9" ht="13.5" hidden="1" outlineLevel="2" thickBot="1">
      <c r="A212" s="122" t="s">
        <v>156</v>
      </c>
      <c r="B212" s="89" t="s">
        <v>203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5" hidden="1" outlineLevel="2" thickBot="1">
      <c r="A213" s="122" t="s">
        <v>157</v>
      </c>
      <c r="B213" s="89" t="s">
        <v>204</v>
      </c>
      <c r="C213" s="123"/>
      <c r="D213" s="124"/>
      <c r="E213" s="124"/>
      <c r="F213" s="124"/>
      <c r="H213" s="105"/>
      <c r="I213" s="105"/>
    </row>
    <row r="214" spans="1:9" ht="13.5" hidden="1" outlineLevel="2" thickBot="1">
      <c r="A214" s="122" t="s">
        <v>115</v>
      </c>
      <c r="B214" s="89" t="s">
        <v>205</v>
      </c>
      <c r="C214" s="123"/>
      <c r="D214" s="124"/>
      <c r="E214" s="124"/>
      <c r="F214" s="124"/>
      <c r="H214" s="105"/>
      <c r="I214" s="105"/>
    </row>
    <row r="215" spans="1:9" ht="13.5" hidden="1" outlineLevel="2" thickBot="1">
      <c r="A215" s="122" t="s">
        <v>172</v>
      </c>
      <c r="B215" s="89"/>
      <c r="C215" s="123"/>
      <c r="D215" s="124"/>
      <c r="E215" s="124"/>
      <c r="F215" s="124"/>
      <c r="H215" s="105"/>
      <c r="I215" s="105"/>
    </row>
    <row r="216" spans="1:9" ht="13.5" hidden="1" outlineLevel="2" thickBot="1">
      <c r="A216" s="122" t="s">
        <v>153</v>
      </c>
      <c r="B216" s="221" t="s">
        <v>206</v>
      </c>
      <c r="C216" s="123"/>
      <c r="D216" s="124"/>
      <c r="E216" s="124"/>
      <c r="F216" s="124"/>
      <c r="H216" s="105"/>
      <c r="I216" s="105"/>
    </row>
    <row r="217" spans="1:9" ht="13.5" hidden="1" outlineLevel="2" thickBot="1">
      <c r="A217" s="122" t="s">
        <v>33</v>
      </c>
      <c r="B217" s="89"/>
      <c r="C217" s="123"/>
      <c r="D217" s="124"/>
      <c r="E217" s="124"/>
      <c r="F217" s="124"/>
      <c r="H217" s="105"/>
      <c r="I217" s="105"/>
    </row>
    <row r="218" spans="1:9" ht="13.5" hidden="1" outlineLevel="2" thickBot="1">
      <c r="A218" s="122" t="s">
        <v>228</v>
      </c>
      <c r="B218" s="89"/>
      <c r="C218" s="123"/>
      <c r="D218" s="124"/>
      <c r="E218" s="124"/>
      <c r="F218" s="124"/>
      <c r="H218" s="105"/>
      <c r="I218" s="105"/>
    </row>
    <row r="219" spans="1:9" ht="13.5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5" hidden="1" outlineLevel="1" thickBot="1">
      <c r="A220" s="122"/>
      <c r="B220" s="89"/>
      <c r="C220" s="125" t="s">
        <v>1391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5" hidden="1" outlineLevel="1" thickBot="1">
      <c r="A221" s="166" t="s">
        <v>207</v>
      </c>
      <c r="B221" s="126"/>
      <c r="C221" s="149"/>
      <c r="D221" s="121"/>
      <c r="E221" s="271">
        <v>0</v>
      </c>
      <c r="F221" s="271">
        <f>1-E221</f>
        <v>1</v>
      </c>
    </row>
    <row r="222" spans="1:9" ht="13.5" hidden="1" outlineLevel="2" thickBot="1">
      <c r="A222" s="122" t="s">
        <v>156</v>
      </c>
      <c r="B222" s="89" t="s">
        <v>208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5" hidden="1" outlineLevel="2" thickBot="1">
      <c r="A223" s="122" t="s">
        <v>157</v>
      </c>
      <c r="B223" s="89" t="s">
        <v>209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5" hidden="1" outlineLevel="2" thickBot="1">
      <c r="A224" s="122" t="s">
        <v>115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5" hidden="1" outlineLevel="2" thickBot="1">
      <c r="A225" s="122" t="s">
        <v>172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5" hidden="1" outlineLevel="2" thickBot="1">
      <c r="A226" s="122" t="s">
        <v>153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5" hidden="1" outlineLevel="2" thickBot="1">
      <c r="A227" s="122" t="s">
        <v>33</v>
      </c>
      <c r="B227" s="221" t="s">
        <v>210</v>
      </c>
      <c r="C227" s="123"/>
      <c r="D227" s="124"/>
      <c r="E227" s="124"/>
      <c r="F227" s="124"/>
      <c r="H227" s="105"/>
      <c r="I227" s="105"/>
    </row>
    <row r="228" spans="1:9" ht="13.5" hidden="1" outlineLevel="2" thickBot="1">
      <c r="A228" s="122" t="s">
        <v>228</v>
      </c>
      <c r="B228" s="89"/>
      <c r="C228" s="123"/>
      <c r="D228" s="124"/>
      <c r="E228" s="124"/>
      <c r="F228" s="124"/>
      <c r="H228" s="105"/>
      <c r="I228" s="105"/>
    </row>
    <row r="229" spans="1:9" ht="13.5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5" hidden="1" outlineLevel="1" thickBot="1">
      <c r="A230" s="122"/>
      <c r="B230" s="89"/>
      <c r="C230" s="125" t="s">
        <v>1391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5" outlineLevel="1" thickBot="1">
      <c r="A231" s="166" t="s">
        <v>211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5" outlineLevel="2" thickBot="1">
      <c r="A232" s="500" t="s">
        <v>1310</v>
      </c>
      <c r="B232" s="584" t="s">
        <v>1311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5" outlineLevel="2" thickBot="1">
      <c r="A233" s="500" t="s">
        <v>1312</v>
      </c>
      <c r="B233" s="584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5" outlineLevel="2" thickBot="1">
      <c r="A234" s="500" t="s">
        <v>1313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5" outlineLevel="2" thickBot="1">
      <c r="A235" s="500" t="s">
        <v>1314</v>
      </c>
      <c r="B235" s="501" t="s">
        <v>1315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5" outlineLevel="2" thickBot="1">
      <c r="A236" s="500" t="s">
        <v>1316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5" outlineLevel="2" thickBot="1">
      <c r="A237" s="500" t="s">
        <v>1317</v>
      </c>
      <c r="B237" s="501" t="s">
        <v>1056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5" outlineLevel="2" thickBot="1">
      <c r="A238" s="500" t="s">
        <v>1318</v>
      </c>
      <c r="B238" s="501" t="s">
        <v>1319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5" outlineLevel="2" thickBot="1">
      <c r="A239" s="500" t="s">
        <v>1320</v>
      </c>
      <c r="B239" s="501" t="s">
        <v>1321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5" outlineLevel="2" thickBot="1">
      <c r="A240" s="500" t="s">
        <v>1015</v>
      </c>
      <c r="B240" s="501" t="s">
        <v>1319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5" outlineLevel="2" thickBot="1">
      <c r="A241" s="500" t="s">
        <v>1322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5" outlineLevel="2" thickBot="1">
      <c r="A242" s="500" t="s">
        <v>1323</v>
      </c>
      <c r="B242" s="501" t="s">
        <v>1259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5" outlineLevel="2" thickBot="1">
      <c r="A243" s="500" t="s">
        <v>1324</v>
      </c>
      <c r="B243" s="583" t="s">
        <v>1325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5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5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5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5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5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5" outlineLevel="1" thickBot="1">
      <c r="A249" s="122" t="s">
        <v>1256</v>
      </c>
      <c r="B249" s="89"/>
      <c r="C249" s="125" t="s">
        <v>1391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5" outlineLevel="1" thickBot="1">
      <c r="A250" s="166" t="s">
        <v>1016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5" outlineLevel="2" thickBot="1">
      <c r="A251" s="122" t="s">
        <v>620</v>
      </c>
      <c r="B251" s="89" t="s">
        <v>1017</v>
      </c>
      <c r="C251" s="123" t="s">
        <v>1018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5" outlineLevel="2" thickBot="1">
      <c r="A252" s="122"/>
      <c r="B252" s="89" t="s">
        <v>1019</v>
      </c>
      <c r="C252" s="123" t="s">
        <v>1020</v>
      </c>
      <c r="D252" s="124"/>
      <c r="E252" s="124"/>
      <c r="F252" s="124"/>
      <c r="H252" s="105"/>
      <c r="I252" s="105"/>
    </row>
    <row r="253" spans="1:9" ht="13.5" outlineLevel="2" thickBot="1">
      <c r="A253" s="122" t="s">
        <v>1021</v>
      </c>
      <c r="B253" s="89" t="s">
        <v>1022</v>
      </c>
      <c r="C253" s="123" t="s">
        <v>1023</v>
      </c>
      <c r="D253" s="124"/>
      <c r="E253" s="124"/>
      <c r="F253" s="124"/>
      <c r="H253" s="105"/>
      <c r="I253" s="105"/>
    </row>
    <row r="254" spans="1:9" ht="13.5" outlineLevel="2" thickBot="1">
      <c r="A254" s="122" t="s">
        <v>1024</v>
      </c>
      <c r="B254" s="89" t="s">
        <v>1025</v>
      </c>
      <c r="C254" s="123" t="s">
        <v>1026</v>
      </c>
      <c r="D254" s="124"/>
      <c r="E254" s="124"/>
      <c r="F254" s="124"/>
      <c r="H254" s="105"/>
      <c r="I254" s="105"/>
    </row>
    <row r="255" spans="1:9" ht="13.5" outlineLevel="2" thickBot="1">
      <c r="A255" s="122" t="s">
        <v>196</v>
      </c>
      <c r="B255" s="89" t="s">
        <v>1027</v>
      </c>
      <c r="C255" s="123" t="s">
        <v>1028</v>
      </c>
      <c r="D255" s="124"/>
      <c r="E255" s="124"/>
      <c r="F255" s="124"/>
      <c r="H255" s="105"/>
      <c r="I255" s="105"/>
    </row>
    <row r="256" spans="1:9" ht="13.5" outlineLevel="2" thickBot="1">
      <c r="A256" s="122"/>
      <c r="B256" s="89" t="s">
        <v>1029</v>
      </c>
      <c r="C256" s="123" t="s">
        <v>1030</v>
      </c>
      <c r="D256" s="124"/>
      <c r="E256" s="124"/>
      <c r="F256" s="124"/>
      <c r="H256" s="105"/>
      <c r="I256" s="105"/>
    </row>
    <row r="257" spans="1:9" ht="13.5" outlineLevel="2" thickBot="1">
      <c r="A257" s="122"/>
      <c r="B257" s="89" t="s">
        <v>1031</v>
      </c>
      <c r="C257" s="123" t="s">
        <v>1032</v>
      </c>
      <c r="D257" s="124"/>
      <c r="E257" s="124"/>
      <c r="F257" s="124"/>
      <c r="H257" s="105"/>
      <c r="I257" s="105"/>
    </row>
    <row r="258" spans="1:9" s="114" customFormat="1" ht="13.5" outlineLevel="1" thickBot="1">
      <c r="A258" s="122"/>
      <c r="B258" s="89"/>
      <c r="C258" s="125" t="s">
        <v>1391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5" outlineLevel="1" thickBot="1">
      <c r="A259" s="118" t="s">
        <v>704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5" outlineLevel="2" thickBot="1">
      <c r="A260" s="84" t="s">
        <v>620</v>
      </c>
      <c r="B260" s="23" t="s">
        <v>623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5" outlineLevel="2" thickBot="1">
      <c r="A261" s="84" t="s">
        <v>624</v>
      </c>
      <c r="B261" s="23" t="s">
        <v>625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5" outlineLevel="2" thickBot="1">
      <c r="A262" s="84" t="s">
        <v>626</v>
      </c>
      <c r="B262" s="23" t="s">
        <v>627</v>
      </c>
      <c r="C262" s="297">
        <v>0.2</v>
      </c>
      <c r="D262" s="298"/>
      <c r="E262" s="124"/>
      <c r="F262" s="124"/>
      <c r="H262" s="105"/>
      <c r="I262" s="105"/>
    </row>
    <row r="263" spans="1:9" ht="13.5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5" outlineLevel="1" thickBot="1">
      <c r="A264" s="84" t="s">
        <v>628</v>
      </c>
      <c r="B264" s="23"/>
      <c r="C264" s="86" t="s">
        <v>1391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5" outlineLevel="1" thickBot="1">
      <c r="A265" s="166" t="s">
        <v>1033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5" outlineLevel="2" thickBot="1">
      <c r="A266" s="122" t="s">
        <v>1034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5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5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5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5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5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5" outlineLevel="1" thickBot="1">
      <c r="A272" s="122"/>
      <c r="B272" s="89"/>
      <c r="C272" s="125" t="s">
        <v>1391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5" hidden="1" outlineLevel="1" thickBot="1">
      <c r="A273" s="166" t="s">
        <v>715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5" hidden="1" outlineLevel="2" thickBot="1">
      <c r="A274" s="122" t="s">
        <v>1035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5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5" hidden="1" outlineLevel="1" thickBot="1">
      <c r="A276" s="122" t="s">
        <v>113</v>
      </c>
      <c r="B276" s="89"/>
      <c r="C276" s="125" t="s">
        <v>1391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5" outlineLevel="1" thickBot="1">
      <c r="A277" s="166" t="s">
        <v>85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5" outlineLevel="2" thickBot="1">
      <c r="A278" s="122"/>
      <c r="B278" s="89" t="s">
        <v>1036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5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5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5" outlineLevel="1" thickBot="1">
      <c r="A281" s="89" t="s">
        <v>628</v>
      </c>
      <c r="C281" s="175" t="s">
        <v>1391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5" hidden="1" thickBot="1">
      <c r="A282" s="166" t="s">
        <v>1037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5" hidden="1" thickBot="1">
      <c r="A283" s="122" t="s">
        <v>1038</v>
      </c>
      <c r="B283" s="89"/>
      <c r="C283" s="123"/>
      <c r="D283" s="124"/>
      <c r="E283" s="124"/>
      <c r="F283" s="124"/>
      <c r="H283" s="105"/>
      <c r="I283" s="105"/>
    </row>
    <row r="284" spans="1:9" ht="13.5" hidden="1" thickBot="1">
      <c r="A284" s="122" t="s">
        <v>1039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5" hidden="1" thickBot="1">
      <c r="A285" s="122" t="s">
        <v>1040</v>
      </c>
      <c r="B285" s="89"/>
      <c r="C285" s="123"/>
      <c r="D285" s="124"/>
      <c r="E285" s="124"/>
      <c r="F285" s="124">
        <f t="shared" si="27"/>
        <v>0</v>
      </c>
    </row>
    <row r="286" spans="1:9" ht="13.5" hidden="1" thickBot="1">
      <c r="A286" s="122" t="s">
        <v>1041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5" hidden="1" thickBot="1">
      <c r="A287" s="122" t="s">
        <v>1042</v>
      </c>
      <c r="B287" s="89"/>
      <c r="C287" s="123"/>
      <c r="D287" s="124"/>
      <c r="E287" s="124"/>
      <c r="F287" s="124">
        <f t="shared" si="27"/>
        <v>0</v>
      </c>
    </row>
    <row r="288" spans="1:9" ht="13.5" hidden="1" thickBot="1">
      <c r="A288" s="122" t="s">
        <v>1043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5" hidden="1" thickBot="1">
      <c r="A289" s="122" t="s">
        <v>1044</v>
      </c>
      <c r="B289" s="89"/>
      <c r="C289" s="123"/>
      <c r="D289" s="124"/>
      <c r="E289" s="124"/>
      <c r="F289" s="124">
        <f t="shared" si="27"/>
        <v>0</v>
      </c>
    </row>
    <row r="290" spans="1:6" ht="13.5" hidden="1" thickBot="1">
      <c r="A290" s="122" t="s">
        <v>1045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5" hidden="1" thickBot="1">
      <c r="A291" s="122" t="s">
        <v>1046</v>
      </c>
      <c r="B291" s="89"/>
      <c r="C291" s="123"/>
      <c r="D291" s="124"/>
      <c r="E291" s="124"/>
      <c r="F291" s="124">
        <f t="shared" si="27"/>
        <v>0</v>
      </c>
    </row>
    <row r="292" spans="1:6" ht="13.5" hidden="1" thickBot="1">
      <c r="A292" s="122" t="s">
        <v>1047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5" hidden="1" thickBot="1">
      <c r="A293" s="122"/>
      <c r="B293" s="89"/>
      <c r="C293" s="172"/>
      <c r="D293" s="124"/>
      <c r="E293" s="124"/>
      <c r="F293" s="124"/>
    </row>
    <row r="294" spans="1:6" ht="13.5" hidden="1" thickBot="1">
      <c r="A294" s="253" t="s">
        <v>1048</v>
      </c>
      <c r="B294" s="89"/>
      <c r="C294" s="123"/>
      <c r="D294" s="124"/>
      <c r="E294" s="124"/>
      <c r="F294" s="124"/>
    </row>
    <row r="295" spans="1:6" ht="13.5" hidden="1" thickBot="1">
      <c r="A295" s="173" t="s">
        <v>1049</v>
      </c>
      <c r="B295" s="174"/>
      <c r="C295" s="175" t="s">
        <v>1391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5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70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RowHeight="12.75"/>
  <cols>
    <col min="1" max="1" width="4.7109375" style="3" customWidth="1"/>
    <col min="2" max="2" width="39.28515625" style="3" customWidth="1"/>
    <col min="3" max="3" width="11.5703125" style="3" customWidth="1"/>
    <col min="4" max="4" width="11.140625" style="3" hidden="1" customWidth="1"/>
    <col min="5" max="5" width="9.140625" style="3"/>
    <col min="6" max="16384" width="9.140625" style="2"/>
  </cols>
  <sheetData>
    <row r="1" spans="1:5" ht="15.75">
      <c r="A1" s="33" t="str">
        <f>Scope!$A$1</f>
        <v>Santee Cooper 5 x LM6000 PC Power Project (236 MW), Rev 1</v>
      </c>
      <c r="B1" s="33"/>
      <c r="C1" s="478"/>
      <c r="D1" s="2"/>
      <c r="E1" s="2"/>
    </row>
    <row r="2" spans="1:5" ht="15.75">
      <c r="A2" s="1" t="s">
        <v>503</v>
      </c>
      <c r="B2" s="1"/>
      <c r="C2" s="478"/>
      <c r="D2" s="2"/>
      <c r="E2" s="2"/>
    </row>
    <row r="3" spans="1:5">
      <c r="A3" s="479" t="s">
        <v>1056</v>
      </c>
      <c r="B3" s="478"/>
      <c r="C3" s="478"/>
      <c r="D3" s="2"/>
      <c r="E3" s="2"/>
    </row>
    <row r="4" spans="1:5">
      <c r="A4" s="480" t="s">
        <v>953</v>
      </c>
      <c r="B4" s="481"/>
      <c r="C4" s="482" t="s">
        <v>812</v>
      </c>
      <c r="D4" s="483" t="s">
        <v>502</v>
      </c>
      <c r="E4" s="2"/>
    </row>
    <row r="5" spans="1:5">
      <c r="A5" s="2"/>
      <c r="B5" s="480" t="s">
        <v>1056</v>
      </c>
      <c r="C5" s="484"/>
      <c r="D5" s="485"/>
      <c r="E5" s="2"/>
    </row>
    <row r="6" spans="1:5">
      <c r="B6" s="3" t="s">
        <v>954</v>
      </c>
      <c r="C6" s="566">
        <f>GE7EA!$C$125*1000</f>
        <v>461760</v>
      </c>
      <c r="D6" s="497">
        <v>310000</v>
      </c>
      <c r="E6" s="2"/>
    </row>
    <row r="7" spans="1:5">
      <c r="A7" s="2"/>
      <c r="B7" t="s">
        <v>955</v>
      </c>
      <c r="C7" s="566">
        <v>168000</v>
      </c>
      <c r="D7" s="498">
        <v>160000</v>
      </c>
      <c r="E7" s="2"/>
    </row>
    <row r="8" spans="1:5">
      <c r="A8" s="2"/>
      <c r="B8" s="487" t="s">
        <v>956</v>
      </c>
      <c r="C8" s="566">
        <f>SUM(D8:D8)</f>
        <v>40000</v>
      </c>
      <c r="D8" s="498">
        <v>40000</v>
      </c>
      <c r="E8" s="2"/>
    </row>
    <row r="9" spans="1:5">
      <c r="A9" s="488"/>
      <c r="B9" s="489" t="s">
        <v>957</v>
      </c>
      <c r="C9" s="566">
        <v>205000</v>
      </c>
      <c r="D9" s="498">
        <v>180000</v>
      </c>
      <c r="E9" s="2"/>
    </row>
    <row r="10" spans="1:5">
      <c r="A10" s="2"/>
      <c r="B10" s="487" t="s">
        <v>958</v>
      </c>
      <c r="C10" s="566">
        <f>SUM(D10:D10)</f>
        <v>75000</v>
      </c>
      <c r="D10" s="498">
        <v>75000</v>
      </c>
      <c r="E10" s="2"/>
    </row>
    <row r="11" spans="1:5">
      <c r="A11" s="476"/>
      <c r="B11" s="489" t="s">
        <v>959</v>
      </c>
      <c r="C11" s="566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960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228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961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1056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scale="94"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2.75"/>
  <cols>
    <col min="1" max="1" width="27" customWidth="1"/>
    <col min="4" max="4" width="10.28515625" bestFit="1" customWidth="1"/>
    <col min="23" max="23" width="10.5703125" customWidth="1"/>
    <col min="27" max="27" width="11.85546875" customWidth="1"/>
  </cols>
  <sheetData>
    <row r="1" spans="1:23">
      <c r="A1" s="327" t="s">
        <v>1057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1050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1058</v>
      </c>
      <c r="B3" s="205"/>
      <c r="C3" s="234"/>
      <c r="D3" s="234"/>
      <c r="E3" s="234"/>
      <c r="F3" s="234" t="s">
        <v>1051</v>
      </c>
      <c r="G3" s="234"/>
      <c r="H3" s="234"/>
      <c r="I3" s="234"/>
      <c r="J3" s="234" t="s">
        <v>1051</v>
      </c>
      <c r="K3" s="234"/>
      <c r="L3" s="234"/>
      <c r="M3" s="234"/>
      <c r="N3" s="234" t="s">
        <v>1052</v>
      </c>
      <c r="O3" s="234"/>
      <c r="P3" s="234"/>
      <c r="Q3" s="234"/>
      <c r="R3" s="234" t="s">
        <v>1051</v>
      </c>
      <c r="S3" s="234"/>
      <c r="T3" s="234"/>
      <c r="U3" s="234"/>
      <c r="V3" s="234" t="s">
        <v>1051</v>
      </c>
    </row>
    <row r="4" spans="1:23">
      <c r="A4" s="327" t="s">
        <v>1059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1060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1053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812</v>
      </c>
    </row>
    <row r="8" spans="1:23">
      <c r="A8" s="330" t="s">
        <v>1061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1055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1062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1063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1064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1065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1066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1067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1068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1069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1070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1071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1072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1073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1074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1075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1076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1077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1078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1079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1080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1081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1082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1083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1084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1085</v>
      </c>
    </row>
    <row r="36" spans="1:29">
      <c r="A36" s="276" t="s">
        <v>1086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1057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1050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1058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1059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1060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812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1087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1054</v>
      </c>
      <c r="K47" s="137"/>
      <c r="T47" s="276"/>
      <c r="W47" s="193"/>
    </row>
    <row r="48" spans="1:29">
      <c r="A48" s="205" t="s">
        <v>1061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1055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1062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1063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1064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1065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1066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1067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1068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1069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1088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1071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1072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1073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1074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1075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1076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1077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1078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1079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1080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1081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1089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1090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1091</v>
      </c>
    </row>
    <row r="79" spans="1:25">
      <c r="A79" s="205" t="s">
        <v>1050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1092</v>
      </c>
      <c r="B80" s="335"/>
      <c r="C80" s="335"/>
      <c r="D80" s="335"/>
      <c r="E80" s="234" t="s">
        <v>1051</v>
      </c>
      <c r="F80" s="335"/>
      <c r="G80" s="335"/>
      <c r="H80" s="335"/>
      <c r="I80" s="234" t="s">
        <v>1051</v>
      </c>
      <c r="J80" s="335"/>
      <c r="K80" s="335"/>
      <c r="L80" s="335"/>
      <c r="M80" s="335" t="s">
        <v>1052</v>
      </c>
      <c r="N80" s="335"/>
      <c r="O80" s="335"/>
      <c r="P80" s="335"/>
      <c r="Q80" s="234" t="s">
        <v>1051</v>
      </c>
      <c r="R80" s="335"/>
      <c r="S80" s="335"/>
      <c r="T80" s="335"/>
      <c r="U80" s="234" t="s">
        <v>1051</v>
      </c>
      <c r="V80" s="335"/>
      <c r="W80" s="335"/>
      <c r="X80" s="335"/>
      <c r="Y80" s="335" t="s">
        <v>825</v>
      </c>
    </row>
    <row r="81" spans="1:25">
      <c r="A81" s="205" t="s">
        <v>1093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1060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1094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1095</v>
      </c>
      <c r="B85" s="335" t="s">
        <v>1096</v>
      </c>
      <c r="C85" s="335" t="s">
        <v>1096</v>
      </c>
      <c r="D85" s="335" t="s">
        <v>1096</v>
      </c>
      <c r="E85" s="335" t="s">
        <v>1097</v>
      </c>
      <c r="F85" s="335" t="s">
        <v>1096</v>
      </c>
      <c r="G85" s="335" t="s">
        <v>1096</v>
      </c>
      <c r="H85" s="335" t="s">
        <v>1096</v>
      </c>
      <c r="I85" s="335" t="s">
        <v>1097</v>
      </c>
      <c r="J85" s="335" t="s">
        <v>1096</v>
      </c>
      <c r="K85" s="335" t="s">
        <v>1096</v>
      </c>
      <c r="L85" s="335" t="s">
        <v>1096</v>
      </c>
      <c r="M85" s="335" t="s">
        <v>1097</v>
      </c>
      <c r="N85" s="335" t="s">
        <v>1096</v>
      </c>
      <c r="O85" s="335" t="s">
        <v>1096</v>
      </c>
      <c r="P85" s="335" t="s">
        <v>1096</v>
      </c>
      <c r="Q85" s="335" t="s">
        <v>1097</v>
      </c>
      <c r="R85" s="335" t="s">
        <v>1096</v>
      </c>
      <c r="S85" s="335" t="s">
        <v>1096</v>
      </c>
      <c r="T85" s="335" t="s">
        <v>1096</v>
      </c>
      <c r="U85" s="335" t="s">
        <v>1097</v>
      </c>
      <c r="V85" s="335" t="s">
        <v>1096</v>
      </c>
      <c r="W85" s="335" t="s">
        <v>1096</v>
      </c>
      <c r="X85" s="335" t="s">
        <v>1096</v>
      </c>
      <c r="Y85" s="335" t="s">
        <v>1096</v>
      </c>
    </row>
    <row r="86" spans="1:25">
      <c r="A86" s="205" t="s">
        <v>1098</v>
      </c>
      <c r="B86" s="335" t="s">
        <v>1096</v>
      </c>
      <c r="C86" s="335" t="s">
        <v>1096</v>
      </c>
      <c r="D86" s="335" t="s">
        <v>1096</v>
      </c>
      <c r="E86" s="335" t="s">
        <v>1096</v>
      </c>
      <c r="F86" s="335" t="s">
        <v>1096</v>
      </c>
      <c r="G86" s="335" t="s">
        <v>1096</v>
      </c>
      <c r="H86" s="335" t="s">
        <v>1096</v>
      </c>
      <c r="I86" s="335" t="s">
        <v>1096</v>
      </c>
      <c r="J86" s="335" t="s">
        <v>1096</v>
      </c>
      <c r="K86" s="335" t="s">
        <v>1096</v>
      </c>
      <c r="L86" s="335" t="s">
        <v>1096</v>
      </c>
      <c r="M86" s="335" t="s">
        <v>1096</v>
      </c>
      <c r="N86" s="335" t="s">
        <v>1096</v>
      </c>
      <c r="O86" s="335" t="s">
        <v>1096</v>
      </c>
      <c r="P86" s="335" t="s">
        <v>1096</v>
      </c>
      <c r="Q86" s="335" t="s">
        <v>1096</v>
      </c>
      <c r="R86" s="335" t="s">
        <v>1096</v>
      </c>
      <c r="S86" s="335" t="s">
        <v>1096</v>
      </c>
      <c r="T86" s="335" t="s">
        <v>1096</v>
      </c>
      <c r="U86" s="335" t="s">
        <v>1096</v>
      </c>
      <c r="V86" s="335" t="s">
        <v>1096</v>
      </c>
      <c r="W86" s="335" t="s">
        <v>1096</v>
      </c>
      <c r="X86" s="335" t="s">
        <v>1096</v>
      </c>
      <c r="Y86" s="335" t="s">
        <v>1097</v>
      </c>
    </row>
    <row r="88" spans="1:25">
      <c r="A88" t="s">
        <v>1099</v>
      </c>
    </row>
    <row r="89" spans="1:25">
      <c r="A89" s="348" t="s">
        <v>1095</v>
      </c>
      <c r="B89" s="335" t="s">
        <v>1096</v>
      </c>
      <c r="C89" s="335" t="s">
        <v>1096</v>
      </c>
      <c r="D89" s="335" t="s">
        <v>1096</v>
      </c>
      <c r="E89" s="335" t="s">
        <v>1097</v>
      </c>
      <c r="F89" s="335" t="s">
        <v>1096</v>
      </c>
      <c r="G89" s="335" t="s">
        <v>1096</v>
      </c>
      <c r="H89" s="335" t="s">
        <v>1096</v>
      </c>
      <c r="I89" s="335" t="s">
        <v>1097</v>
      </c>
      <c r="J89" s="335" t="s">
        <v>1096</v>
      </c>
      <c r="K89" s="335" t="s">
        <v>1096</v>
      </c>
      <c r="L89" s="335" t="s">
        <v>1096</v>
      </c>
      <c r="M89" s="335" t="s">
        <v>1097</v>
      </c>
      <c r="N89" s="335" t="s">
        <v>1096</v>
      </c>
      <c r="O89" s="335" t="s">
        <v>1096</v>
      </c>
      <c r="P89" s="335" t="s">
        <v>1096</v>
      </c>
      <c r="Q89" s="335" t="s">
        <v>1097</v>
      </c>
      <c r="R89" s="335" t="s">
        <v>1096</v>
      </c>
      <c r="S89" s="335" t="s">
        <v>1096</v>
      </c>
      <c r="T89" s="335" t="s">
        <v>1096</v>
      </c>
      <c r="U89" s="335" t="s">
        <v>1096</v>
      </c>
      <c r="V89" s="335" t="s">
        <v>1096</v>
      </c>
      <c r="W89" s="335" t="s">
        <v>1096</v>
      </c>
      <c r="X89" s="335" t="s">
        <v>1096</v>
      </c>
      <c r="Y89" s="335" t="s">
        <v>1097</v>
      </c>
    </row>
    <row r="90" spans="1:25">
      <c r="A90" s="348" t="s">
        <v>1098</v>
      </c>
      <c r="B90" s="335" t="s">
        <v>1096</v>
      </c>
      <c r="C90" s="335" t="s">
        <v>1096</v>
      </c>
      <c r="D90" s="335" t="s">
        <v>1096</v>
      </c>
      <c r="E90" s="335" t="s">
        <v>1096</v>
      </c>
      <c r="F90" s="335" t="s">
        <v>1096</v>
      </c>
      <c r="G90" s="335" t="s">
        <v>1096</v>
      </c>
      <c r="H90" s="335" t="s">
        <v>1096</v>
      </c>
      <c r="I90" s="335" t="s">
        <v>1096</v>
      </c>
      <c r="J90" s="335" t="s">
        <v>1096</v>
      </c>
      <c r="K90" s="335" t="s">
        <v>1096</v>
      </c>
      <c r="L90" s="335" t="s">
        <v>1096</v>
      </c>
      <c r="M90" s="335" t="s">
        <v>1096</v>
      </c>
      <c r="N90" s="335" t="s">
        <v>1096</v>
      </c>
      <c r="O90" s="335" t="s">
        <v>1096</v>
      </c>
      <c r="P90" s="335" t="s">
        <v>1096</v>
      </c>
      <c r="Q90" s="335" t="s">
        <v>1096</v>
      </c>
      <c r="R90" s="335" t="s">
        <v>1096</v>
      </c>
      <c r="S90" s="335" t="s">
        <v>1096</v>
      </c>
      <c r="T90" s="335" t="s">
        <v>1096</v>
      </c>
      <c r="U90" s="335" t="s">
        <v>1097</v>
      </c>
      <c r="V90" s="335" t="s">
        <v>1096</v>
      </c>
      <c r="W90" s="335" t="s">
        <v>1096</v>
      </c>
      <c r="X90" s="335" t="s">
        <v>1096</v>
      </c>
      <c r="Y90" s="335" t="s">
        <v>1096</v>
      </c>
    </row>
    <row r="92" spans="1:25">
      <c r="A92" t="s">
        <v>1100</v>
      </c>
    </row>
    <row r="93" spans="1:25">
      <c r="A93" s="205" t="s">
        <v>1095</v>
      </c>
      <c r="B93" s="335" t="s">
        <v>1096</v>
      </c>
      <c r="C93" s="335" t="s">
        <v>1096</v>
      </c>
      <c r="D93" s="335" t="s">
        <v>1096</v>
      </c>
      <c r="E93" s="335" t="s">
        <v>1097</v>
      </c>
      <c r="F93" s="335" t="s">
        <v>1096</v>
      </c>
      <c r="G93" s="335" t="s">
        <v>1096</v>
      </c>
      <c r="H93" s="335" t="s">
        <v>1096</v>
      </c>
      <c r="I93" s="335" t="s">
        <v>1097</v>
      </c>
      <c r="J93" s="335" t="s">
        <v>1096</v>
      </c>
      <c r="K93" s="335" t="s">
        <v>1096</v>
      </c>
      <c r="L93" s="335" t="s">
        <v>1096</v>
      </c>
      <c r="M93" s="335" t="s">
        <v>1096</v>
      </c>
      <c r="N93" s="335" t="s">
        <v>1096</v>
      </c>
      <c r="O93" s="335" t="s">
        <v>1096</v>
      </c>
      <c r="P93" s="335" t="s">
        <v>1096</v>
      </c>
      <c r="Q93" s="335" t="s">
        <v>1097</v>
      </c>
      <c r="R93" s="335" t="s">
        <v>1096</v>
      </c>
      <c r="S93" s="335" t="s">
        <v>1096</v>
      </c>
      <c r="T93" s="335" t="s">
        <v>1096</v>
      </c>
      <c r="U93" s="335" t="s">
        <v>1097</v>
      </c>
      <c r="V93" s="335" t="s">
        <v>1096</v>
      </c>
      <c r="W93" s="335" t="s">
        <v>1096</v>
      </c>
      <c r="X93" s="335" t="s">
        <v>1096</v>
      </c>
      <c r="Y93" s="335" t="s">
        <v>1096</v>
      </c>
    </row>
    <row r="94" spans="1:25">
      <c r="A94" s="205" t="s">
        <v>1098</v>
      </c>
      <c r="B94" s="335" t="s">
        <v>1096</v>
      </c>
      <c r="C94" s="335" t="s">
        <v>1096</v>
      </c>
      <c r="D94" s="335" t="s">
        <v>1096</v>
      </c>
      <c r="E94" s="335" t="s">
        <v>1096</v>
      </c>
      <c r="F94" s="335" t="s">
        <v>1096</v>
      </c>
      <c r="G94" s="335" t="s">
        <v>1096</v>
      </c>
      <c r="H94" s="335" t="s">
        <v>1096</v>
      </c>
      <c r="I94" s="335" t="s">
        <v>1096</v>
      </c>
      <c r="J94" s="335" t="s">
        <v>1096</v>
      </c>
      <c r="K94" s="335" t="s">
        <v>1096</v>
      </c>
      <c r="L94" s="335" t="s">
        <v>1096</v>
      </c>
      <c r="M94" s="335" t="s">
        <v>1097</v>
      </c>
      <c r="N94" s="335" t="s">
        <v>1096</v>
      </c>
      <c r="O94" s="335" t="s">
        <v>1096</v>
      </c>
      <c r="P94" s="335" t="s">
        <v>1096</v>
      </c>
      <c r="Q94" s="335" t="s">
        <v>1096</v>
      </c>
      <c r="R94" s="335" t="s">
        <v>1096</v>
      </c>
      <c r="S94" s="335" t="s">
        <v>1096</v>
      </c>
      <c r="T94" s="335" t="s">
        <v>1096</v>
      </c>
      <c r="U94" s="335" t="s">
        <v>1096</v>
      </c>
      <c r="V94" s="335" t="s">
        <v>1096</v>
      </c>
      <c r="W94" s="335" t="s">
        <v>1096</v>
      </c>
      <c r="X94" s="335" t="s">
        <v>1096</v>
      </c>
      <c r="Y94" s="335" t="s">
        <v>1097</v>
      </c>
    </row>
    <row r="96" spans="1:25">
      <c r="A96" t="s">
        <v>1101</v>
      </c>
    </row>
    <row r="97" spans="1:25">
      <c r="A97" s="205" t="s">
        <v>1095</v>
      </c>
      <c r="B97" s="335" t="s">
        <v>1096</v>
      </c>
      <c r="C97" s="335" t="s">
        <v>1096</v>
      </c>
      <c r="D97" s="335" t="s">
        <v>1096</v>
      </c>
      <c r="E97" s="335" t="s">
        <v>1096</v>
      </c>
      <c r="F97" s="335" t="s">
        <v>1096</v>
      </c>
      <c r="G97" s="335" t="s">
        <v>1096</v>
      </c>
      <c r="H97" s="335" t="s">
        <v>1096</v>
      </c>
      <c r="I97" s="335" t="s">
        <v>1096</v>
      </c>
      <c r="J97" s="335" t="s">
        <v>1096</v>
      </c>
      <c r="K97" s="335" t="s">
        <v>1096</v>
      </c>
      <c r="L97" s="335" t="s">
        <v>1096</v>
      </c>
      <c r="M97" s="335" t="s">
        <v>1097</v>
      </c>
      <c r="N97" s="335" t="s">
        <v>1096</v>
      </c>
      <c r="O97" s="335" t="s">
        <v>1096</v>
      </c>
      <c r="P97" s="335" t="s">
        <v>1096</v>
      </c>
      <c r="Q97" s="335" t="s">
        <v>1096</v>
      </c>
      <c r="R97" s="335" t="s">
        <v>1096</v>
      </c>
      <c r="S97" s="335" t="s">
        <v>1096</v>
      </c>
      <c r="T97" s="335" t="s">
        <v>1096</v>
      </c>
      <c r="U97" s="335" t="s">
        <v>1096</v>
      </c>
      <c r="V97" s="335" t="s">
        <v>1096</v>
      </c>
      <c r="W97" s="335" t="s">
        <v>1096</v>
      </c>
      <c r="X97" s="335" t="s">
        <v>1096</v>
      </c>
      <c r="Y97" s="335" t="s">
        <v>1097</v>
      </c>
    </row>
    <row r="98" spans="1:25">
      <c r="A98" s="205" t="s">
        <v>1098</v>
      </c>
      <c r="B98" s="335" t="s">
        <v>1096</v>
      </c>
      <c r="C98" s="335" t="s">
        <v>1096</v>
      </c>
      <c r="D98" s="335" t="s">
        <v>1096</v>
      </c>
      <c r="E98" s="335" t="s">
        <v>1096</v>
      </c>
      <c r="F98" s="335" t="s">
        <v>1096</v>
      </c>
      <c r="G98" s="335" t="s">
        <v>1096</v>
      </c>
      <c r="H98" s="335" t="s">
        <v>1096</v>
      </c>
      <c r="I98" s="335" t="s">
        <v>1096</v>
      </c>
      <c r="J98" s="335" t="s">
        <v>1096</v>
      </c>
      <c r="K98" s="335" t="s">
        <v>1096</v>
      </c>
      <c r="L98" s="335" t="s">
        <v>1096</v>
      </c>
      <c r="M98" s="335" t="s">
        <v>1096</v>
      </c>
      <c r="N98" s="335" t="s">
        <v>1096</v>
      </c>
      <c r="O98" s="335" t="s">
        <v>1096</v>
      </c>
      <c r="P98" s="335" t="s">
        <v>1096</v>
      </c>
      <c r="Q98" s="335" t="s">
        <v>1096</v>
      </c>
      <c r="R98" s="335" t="s">
        <v>1096</v>
      </c>
      <c r="S98" s="335" t="s">
        <v>1096</v>
      </c>
      <c r="T98" s="335" t="s">
        <v>1096</v>
      </c>
      <c r="U98" s="335" t="s">
        <v>1096</v>
      </c>
      <c r="V98" s="335" t="s">
        <v>1096</v>
      </c>
      <c r="W98" s="335" t="s">
        <v>1096</v>
      </c>
      <c r="X98" s="335" t="s">
        <v>1096</v>
      </c>
      <c r="Y98" s="335" t="s">
        <v>1096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1102</v>
      </c>
      <c r="X100" s="137"/>
    </row>
    <row r="101" spans="1:25">
      <c r="A101" s="205" t="s">
        <v>1095</v>
      </c>
      <c r="B101" s="335" t="s">
        <v>1096</v>
      </c>
      <c r="C101" s="335" t="s">
        <v>1096</v>
      </c>
      <c r="D101" s="335" t="s">
        <v>1096</v>
      </c>
      <c r="E101" s="335" t="s">
        <v>1096</v>
      </c>
      <c r="F101" s="335" t="s">
        <v>1096</v>
      </c>
      <c r="G101" s="335" t="s">
        <v>1096</v>
      </c>
      <c r="H101" s="335" t="s">
        <v>1096</v>
      </c>
      <c r="I101" s="335" t="s">
        <v>1096</v>
      </c>
      <c r="J101" s="335" t="s">
        <v>1096</v>
      </c>
      <c r="K101" s="335" t="s">
        <v>1096</v>
      </c>
      <c r="L101" s="335" t="s">
        <v>1096</v>
      </c>
      <c r="M101" s="335" t="s">
        <v>1097</v>
      </c>
      <c r="N101" s="335" t="s">
        <v>1096</v>
      </c>
      <c r="O101" s="335" t="s">
        <v>1096</v>
      </c>
      <c r="P101" s="335" t="s">
        <v>1096</v>
      </c>
      <c r="Q101" s="335" t="s">
        <v>1096</v>
      </c>
      <c r="R101" s="335" t="s">
        <v>1096</v>
      </c>
      <c r="S101" s="335" t="s">
        <v>1096</v>
      </c>
      <c r="T101" s="335" t="s">
        <v>1096</v>
      </c>
      <c r="U101" s="335" t="s">
        <v>1096</v>
      </c>
      <c r="V101" s="335" t="s">
        <v>1096</v>
      </c>
      <c r="W101" s="335" t="s">
        <v>1096</v>
      </c>
      <c r="X101" s="335" t="s">
        <v>1096</v>
      </c>
      <c r="Y101" s="335" t="s">
        <v>1097</v>
      </c>
    </row>
    <row r="102" spans="1:25">
      <c r="A102" s="205" t="s">
        <v>1098</v>
      </c>
      <c r="B102" s="335" t="s">
        <v>1096</v>
      </c>
      <c r="C102" s="335" t="s">
        <v>1096</v>
      </c>
      <c r="D102" s="335" t="s">
        <v>1096</v>
      </c>
      <c r="E102" s="335" t="s">
        <v>1096</v>
      </c>
      <c r="F102" s="335" t="s">
        <v>1096</v>
      </c>
      <c r="G102" s="335" t="s">
        <v>1096</v>
      </c>
      <c r="H102" s="335" t="s">
        <v>1096</v>
      </c>
      <c r="I102" s="335" t="s">
        <v>1096</v>
      </c>
      <c r="J102" s="335" t="s">
        <v>1096</v>
      </c>
      <c r="K102" s="335" t="s">
        <v>1096</v>
      </c>
      <c r="L102" s="335" t="s">
        <v>1096</v>
      </c>
      <c r="M102" s="335" t="s">
        <v>1096</v>
      </c>
      <c r="N102" s="335" t="s">
        <v>1096</v>
      </c>
      <c r="O102" s="335" t="s">
        <v>1096</v>
      </c>
      <c r="P102" s="335" t="s">
        <v>1096</v>
      </c>
      <c r="Q102" s="335" t="s">
        <v>1096</v>
      </c>
      <c r="R102" s="335" t="s">
        <v>1096</v>
      </c>
      <c r="S102" s="335" t="s">
        <v>1096</v>
      </c>
      <c r="T102" s="335" t="s">
        <v>1096</v>
      </c>
      <c r="U102" s="335" t="s">
        <v>1096</v>
      </c>
      <c r="V102" s="335" t="s">
        <v>1096</v>
      </c>
      <c r="W102" s="335" t="s">
        <v>1096</v>
      </c>
      <c r="X102" s="335" t="s">
        <v>1096</v>
      </c>
      <c r="Y102" s="335" t="s">
        <v>1096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1103</v>
      </c>
      <c r="X104" s="137"/>
    </row>
    <row r="105" spans="1:25">
      <c r="A105" s="205" t="s">
        <v>1095</v>
      </c>
      <c r="B105" s="335" t="s">
        <v>1096</v>
      </c>
      <c r="C105" s="335" t="s">
        <v>1096</v>
      </c>
      <c r="D105" s="335" t="s">
        <v>1096</v>
      </c>
      <c r="E105" s="335" t="s">
        <v>1096</v>
      </c>
      <c r="F105" s="335" t="s">
        <v>1096</v>
      </c>
      <c r="G105" s="335" t="s">
        <v>1096</v>
      </c>
      <c r="H105" s="335" t="s">
        <v>1096</v>
      </c>
      <c r="I105" s="335" t="s">
        <v>1096</v>
      </c>
      <c r="J105" s="335" t="s">
        <v>1096</v>
      </c>
      <c r="K105" s="335" t="s">
        <v>1096</v>
      </c>
      <c r="L105" s="335" t="s">
        <v>1096</v>
      </c>
      <c r="M105" s="335" t="s">
        <v>1096</v>
      </c>
      <c r="N105" s="335" t="s">
        <v>1096</v>
      </c>
      <c r="O105" s="335" t="s">
        <v>1096</v>
      </c>
      <c r="P105" s="335" t="s">
        <v>1096</v>
      </c>
      <c r="Q105" s="335" t="s">
        <v>1096</v>
      </c>
      <c r="R105" s="335" t="s">
        <v>1096</v>
      </c>
      <c r="S105" s="335" t="s">
        <v>1096</v>
      </c>
      <c r="T105" s="335" t="s">
        <v>1096</v>
      </c>
      <c r="U105" s="335" t="s">
        <v>1096</v>
      </c>
      <c r="V105" s="335" t="s">
        <v>1096</v>
      </c>
      <c r="W105" s="335" t="s">
        <v>1096</v>
      </c>
      <c r="X105" s="335" t="s">
        <v>1096</v>
      </c>
      <c r="Y105" s="335" t="s">
        <v>1097</v>
      </c>
    </row>
    <row r="106" spans="1:25">
      <c r="A106" s="205" t="s">
        <v>1098</v>
      </c>
      <c r="B106" s="335" t="s">
        <v>1096</v>
      </c>
      <c r="C106" s="335" t="s">
        <v>1096</v>
      </c>
      <c r="D106" s="335" t="s">
        <v>1096</v>
      </c>
      <c r="E106" s="335" t="s">
        <v>1096</v>
      </c>
      <c r="F106" s="335" t="s">
        <v>1096</v>
      </c>
      <c r="G106" s="335" t="s">
        <v>1096</v>
      </c>
      <c r="H106" s="335" t="s">
        <v>1096</v>
      </c>
      <c r="I106" s="335" t="s">
        <v>1096</v>
      </c>
      <c r="J106" s="335" t="s">
        <v>1096</v>
      </c>
      <c r="K106" s="335" t="s">
        <v>1096</v>
      </c>
      <c r="L106" s="335" t="s">
        <v>1096</v>
      </c>
      <c r="M106" s="335" t="s">
        <v>1096</v>
      </c>
      <c r="N106" s="335" t="s">
        <v>1096</v>
      </c>
      <c r="O106" s="335" t="s">
        <v>1096</v>
      </c>
      <c r="P106" s="335" t="s">
        <v>1096</v>
      </c>
      <c r="Q106" s="335" t="s">
        <v>1096</v>
      </c>
      <c r="R106" s="335" t="s">
        <v>1096</v>
      </c>
      <c r="S106" s="335" t="s">
        <v>1096</v>
      </c>
      <c r="T106" s="335" t="s">
        <v>1096</v>
      </c>
      <c r="U106" s="335" t="s">
        <v>1096</v>
      </c>
      <c r="V106" s="335" t="s">
        <v>1096</v>
      </c>
      <c r="W106" s="335" t="s">
        <v>1096</v>
      </c>
      <c r="X106" s="335" t="s">
        <v>1096</v>
      </c>
      <c r="Y106" s="335" t="s">
        <v>1096</v>
      </c>
    </row>
    <row r="108" spans="1:25">
      <c r="A108" t="s">
        <v>1104</v>
      </c>
    </row>
    <row r="109" spans="1:25">
      <c r="A109" s="348" t="s">
        <v>1095</v>
      </c>
      <c r="B109" s="335" t="s">
        <v>1096</v>
      </c>
      <c r="C109" s="335" t="s">
        <v>1096</v>
      </c>
      <c r="D109" s="335" t="s">
        <v>1096</v>
      </c>
      <c r="E109" s="335" t="s">
        <v>1096</v>
      </c>
      <c r="F109" s="335" t="s">
        <v>1096</v>
      </c>
      <c r="G109" s="335" t="s">
        <v>1096</v>
      </c>
      <c r="H109" s="335" t="s">
        <v>1096</v>
      </c>
      <c r="I109" s="335" t="s">
        <v>1096</v>
      </c>
      <c r="J109" s="335" t="s">
        <v>1096</v>
      </c>
      <c r="K109" s="335" t="s">
        <v>1096</v>
      </c>
      <c r="L109" s="335" t="s">
        <v>1096</v>
      </c>
      <c r="M109" s="335" t="s">
        <v>1097</v>
      </c>
      <c r="N109" s="335" t="s">
        <v>1096</v>
      </c>
      <c r="O109" s="335" t="s">
        <v>1096</v>
      </c>
      <c r="P109" s="335" t="s">
        <v>1096</v>
      </c>
      <c r="Q109" s="335" t="s">
        <v>1096</v>
      </c>
      <c r="R109" s="335" t="s">
        <v>1096</v>
      </c>
      <c r="S109" s="335" t="s">
        <v>1096</v>
      </c>
      <c r="T109" s="335" t="s">
        <v>1096</v>
      </c>
      <c r="U109" s="335" t="s">
        <v>1096</v>
      </c>
      <c r="V109" s="335" t="s">
        <v>1096</v>
      </c>
      <c r="W109" s="335" t="s">
        <v>1096</v>
      </c>
      <c r="X109" s="335" t="s">
        <v>1096</v>
      </c>
      <c r="Y109" s="335" t="s">
        <v>1096</v>
      </c>
    </row>
    <row r="110" spans="1:25">
      <c r="A110" s="348" t="s">
        <v>1098</v>
      </c>
      <c r="B110" s="335" t="s">
        <v>1096</v>
      </c>
      <c r="C110" s="335" t="s">
        <v>1096</v>
      </c>
      <c r="D110" s="335" t="s">
        <v>1096</v>
      </c>
      <c r="E110" s="335" t="s">
        <v>1096</v>
      </c>
      <c r="F110" s="335" t="s">
        <v>1096</v>
      </c>
      <c r="G110" s="335" t="s">
        <v>1096</v>
      </c>
      <c r="H110" s="335" t="s">
        <v>1096</v>
      </c>
      <c r="I110" s="335" t="s">
        <v>1096</v>
      </c>
      <c r="J110" s="335" t="s">
        <v>1096</v>
      </c>
      <c r="K110" s="335" t="s">
        <v>1096</v>
      </c>
      <c r="L110" s="335" t="s">
        <v>1096</v>
      </c>
      <c r="M110" s="335" t="s">
        <v>1096</v>
      </c>
      <c r="N110" s="335" t="s">
        <v>1096</v>
      </c>
      <c r="O110" s="335" t="s">
        <v>1096</v>
      </c>
      <c r="P110" s="335" t="s">
        <v>1096</v>
      </c>
      <c r="Q110" s="335" t="s">
        <v>1096</v>
      </c>
      <c r="R110" s="335" t="s">
        <v>1096</v>
      </c>
      <c r="S110" s="335" t="s">
        <v>1096</v>
      </c>
      <c r="T110" s="335" t="s">
        <v>1096</v>
      </c>
      <c r="U110" s="335" t="s">
        <v>1096</v>
      </c>
      <c r="V110" s="335" t="s">
        <v>1096</v>
      </c>
      <c r="W110" s="335" t="s">
        <v>1096</v>
      </c>
      <c r="X110" s="335" t="s">
        <v>1096</v>
      </c>
      <c r="Y110" s="335" t="s">
        <v>1097</v>
      </c>
    </row>
    <row r="112" spans="1:25">
      <c r="A112" t="s">
        <v>1105</v>
      </c>
    </row>
    <row r="113" spans="1:25">
      <c r="A113" s="348" t="s">
        <v>1095</v>
      </c>
      <c r="B113" s="335" t="s">
        <v>1096</v>
      </c>
      <c r="C113" s="335" t="s">
        <v>1096</v>
      </c>
      <c r="D113" s="335" t="s">
        <v>1096</v>
      </c>
      <c r="E113" s="335" t="s">
        <v>1096</v>
      </c>
      <c r="F113" s="335" t="s">
        <v>1096</v>
      </c>
      <c r="G113" s="335" t="s">
        <v>1096</v>
      </c>
      <c r="H113" s="335" t="s">
        <v>1096</v>
      </c>
      <c r="I113" s="335" t="s">
        <v>1096</v>
      </c>
      <c r="J113" s="335" t="s">
        <v>1096</v>
      </c>
      <c r="K113" s="335" t="s">
        <v>1096</v>
      </c>
      <c r="L113" s="335" t="s">
        <v>1096</v>
      </c>
      <c r="M113" s="335" t="s">
        <v>1097</v>
      </c>
      <c r="N113" s="335" t="s">
        <v>1096</v>
      </c>
      <c r="O113" s="335" t="s">
        <v>1096</v>
      </c>
      <c r="P113" s="335" t="s">
        <v>1096</v>
      </c>
      <c r="Q113" s="335" t="s">
        <v>1096</v>
      </c>
      <c r="R113" s="335" t="s">
        <v>1096</v>
      </c>
      <c r="S113" s="335" t="s">
        <v>1096</v>
      </c>
      <c r="T113" s="335" t="s">
        <v>1096</v>
      </c>
      <c r="U113" s="335" t="s">
        <v>1096</v>
      </c>
      <c r="V113" s="335" t="s">
        <v>1096</v>
      </c>
      <c r="W113" s="335" t="s">
        <v>1096</v>
      </c>
      <c r="X113" s="335" t="s">
        <v>1096</v>
      </c>
      <c r="Y113" s="335" t="s">
        <v>1097</v>
      </c>
    </row>
    <row r="114" spans="1:25">
      <c r="A114" s="348" t="s">
        <v>1098</v>
      </c>
      <c r="B114" s="335" t="s">
        <v>1096</v>
      </c>
      <c r="C114" s="335" t="s">
        <v>1096</v>
      </c>
      <c r="D114" s="335" t="s">
        <v>1096</v>
      </c>
      <c r="E114" s="335" t="s">
        <v>1096</v>
      </c>
      <c r="F114" s="335" t="s">
        <v>1096</v>
      </c>
      <c r="G114" s="335" t="s">
        <v>1096</v>
      </c>
      <c r="H114" s="335" t="s">
        <v>1096</v>
      </c>
      <c r="I114" s="335" t="s">
        <v>1096</v>
      </c>
      <c r="J114" s="335" t="s">
        <v>1096</v>
      </c>
      <c r="K114" s="335" t="s">
        <v>1096</v>
      </c>
      <c r="L114" s="335" t="s">
        <v>1096</v>
      </c>
      <c r="M114" s="335" t="s">
        <v>1096</v>
      </c>
      <c r="N114" s="335" t="s">
        <v>1096</v>
      </c>
      <c r="O114" s="335" t="s">
        <v>1096</v>
      </c>
      <c r="P114" s="335" t="s">
        <v>1096</v>
      </c>
      <c r="Q114" s="335" t="s">
        <v>1096</v>
      </c>
      <c r="R114" s="335" t="s">
        <v>1096</v>
      </c>
      <c r="S114" s="335" t="s">
        <v>1096</v>
      </c>
      <c r="T114" s="335" t="s">
        <v>1096</v>
      </c>
      <c r="U114" s="335" t="s">
        <v>1096</v>
      </c>
      <c r="V114" s="335" t="s">
        <v>1096</v>
      </c>
      <c r="W114" s="335" t="s">
        <v>1096</v>
      </c>
      <c r="X114" s="335" t="s">
        <v>1096</v>
      </c>
      <c r="Y114" s="335" t="s">
        <v>1096</v>
      </c>
    </row>
    <row r="117" spans="1:25">
      <c r="A117" t="s">
        <v>1106</v>
      </c>
    </row>
    <row r="118" spans="1:25">
      <c r="A118" s="167" t="s">
        <v>1107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1108</v>
      </c>
      <c r="B120" s="205"/>
      <c r="C120" s="205" t="s">
        <v>1109</v>
      </c>
      <c r="D120" s="205" t="s">
        <v>1110</v>
      </c>
      <c r="E120" s="205"/>
      <c r="F120" s="205"/>
      <c r="G120" s="205" t="s">
        <v>1111</v>
      </c>
      <c r="H120" s="205" t="s">
        <v>1112</v>
      </c>
      <c r="I120" s="205"/>
    </row>
    <row r="121" spans="1:25">
      <c r="A121" s="205"/>
      <c r="B121" s="205"/>
      <c r="C121" s="205" t="s">
        <v>1113</v>
      </c>
      <c r="D121" s="205" t="s">
        <v>1114</v>
      </c>
      <c r="E121" s="205" t="s">
        <v>1115</v>
      </c>
      <c r="F121" s="205"/>
      <c r="G121" s="205" t="s">
        <v>1113</v>
      </c>
      <c r="H121" s="205" t="s">
        <v>1114</v>
      </c>
      <c r="I121" s="205" t="s">
        <v>1115</v>
      </c>
    </row>
    <row r="122" spans="1:25">
      <c r="A122" s="205" t="s">
        <v>1061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1055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1062</v>
      </c>
      <c r="B124" s="205"/>
      <c r="C124" s="335" t="s">
        <v>45</v>
      </c>
      <c r="D124" s="335" t="s">
        <v>45</v>
      </c>
      <c r="E124" s="335" t="s">
        <v>45</v>
      </c>
      <c r="F124" s="205"/>
      <c r="G124" s="335" t="s">
        <v>45</v>
      </c>
      <c r="H124" s="335" t="s">
        <v>45</v>
      </c>
      <c r="I124" s="205"/>
    </row>
    <row r="125" spans="1:25">
      <c r="A125" s="205" t="s">
        <v>1063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1064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1065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1066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1116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1068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1069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1088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1071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1072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1073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45</v>
      </c>
      <c r="H135" s="335" t="s">
        <v>45</v>
      </c>
      <c r="I135" s="205"/>
    </row>
    <row r="136" spans="1:9">
      <c r="A136" s="205" t="s">
        <v>1074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1075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1076</v>
      </c>
      <c r="B138" s="205"/>
      <c r="C138" s="349" t="s">
        <v>45</v>
      </c>
      <c r="D138" s="349" t="s">
        <v>45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1077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45</v>
      </c>
      <c r="H139" s="335" t="s">
        <v>45</v>
      </c>
      <c r="I139" s="205"/>
    </row>
    <row r="140" spans="1:9">
      <c r="A140" s="205" t="s">
        <v>1078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45</v>
      </c>
      <c r="H140" s="335" t="s">
        <v>45</v>
      </c>
      <c r="I140" s="205"/>
    </row>
    <row r="141" spans="1:9">
      <c r="A141" s="205" t="s">
        <v>1079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45</v>
      </c>
      <c r="H141" s="335" t="s">
        <v>45</v>
      </c>
      <c r="I141" s="205"/>
    </row>
    <row r="142" spans="1:9">
      <c r="A142" s="205" t="s">
        <v>1080</v>
      </c>
      <c r="B142" s="205"/>
      <c r="C142" s="350" t="s">
        <v>45</v>
      </c>
      <c r="D142" s="349" t="s">
        <v>45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1081</v>
      </c>
      <c r="B143" s="205"/>
      <c r="C143" s="350" t="s">
        <v>45</v>
      </c>
      <c r="D143" s="349" t="s">
        <v>45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1117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1118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1119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1120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1121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27"/>
  <sheetViews>
    <sheetView zoomScale="75" zoomScaleNormal="25" zoomScaleSheetLayoutView="75" workbookViewId="0"/>
  </sheetViews>
  <sheetFormatPr defaultRowHeight="12.75"/>
  <cols>
    <col min="1" max="1" width="4.7109375" style="563" customWidth="1"/>
    <col min="2" max="10" width="9.140625" style="135"/>
    <col min="11" max="11" width="7.5703125" style="135" customWidth="1"/>
    <col min="12" max="16384" width="9.140625" style="135"/>
  </cols>
  <sheetData>
    <row r="1" spans="1:44" s="133" customFormat="1" ht="15.75">
      <c r="A1" s="131" t="str">
        <f>Scope!A1</f>
        <v>Santee Cooper 5 x LM6000 PC Power Project (236 MW), Rev 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75">
      <c r="A2" s="131" t="s">
        <v>639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75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642</v>
      </c>
      <c r="B4" s="597" t="s">
        <v>643</v>
      </c>
      <c r="C4" s="598"/>
      <c r="D4" s="598"/>
      <c r="E4" s="598"/>
      <c r="F4" s="598"/>
      <c r="G4" s="598"/>
      <c r="H4" s="598"/>
      <c r="I4" s="598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644</v>
      </c>
      <c r="B5" s="674" t="s">
        <v>645</v>
      </c>
      <c r="C5" s="673"/>
      <c r="D5" s="673"/>
      <c r="E5" s="673"/>
      <c r="F5" s="673"/>
      <c r="G5" s="673"/>
      <c r="H5" s="673"/>
      <c r="I5" s="673"/>
      <c r="J5" s="673"/>
      <c r="K5" s="673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646</v>
      </c>
      <c r="B6" s="675" t="s">
        <v>647</v>
      </c>
      <c r="C6" s="673"/>
      <c r="D6" s="673"/>
      <c r="E6" s="673"/>
      <c r="F6" s="673"/>
      <c r="G6" s="673"/>
      <c r="H6" s="673"/>
      <c r="I6" s="673"/>
      <c r="J6" s="673"/>
      <c r="K6" s="673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648</v>
      </c>
      <c r="B7" s="674" t="s">
        <v>789</v>
      </c>
      <c r="C7" s="673"/>
      <c r="D7" s="673"/>
      <c r="E7" s="673"/>
      <c r="F7" s="673"/>
      <c r="G7" s="673"/>
      <c r="H7" s="673"/>
      <c r="I7" s="673"/>
      <c r="J7" s="673"/>
      <c r="K7" s="673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73"/>
      <c r="C8" s="673"/>
      <c r="D8" s="673"/>
      <c r="E8" s="673"/>
      <c r="F8" s="673"/>
      <c r="G8" s="673"/>
      <c r="H8" s="673"/>
      <c r="I8" s="673"/>
      <c r="J8" s="673"/>
      <c r="K8" s="673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>
      <c r="A9" s="561" t="s">
        <v>649</v>
      </c>
      <c r="B9" s="676" t="s">
        <v>775</v>
      </c>
      <c r="C9" s="673"/>
      <c r="D9" s="673"/>
      <c r="E9" s="673"/>
      <c r="F9" s="673"/>
      <c r="G9" s="673"/>
      <c r="H9" s="673"/>
      <c r="I9" s="673"/>
      <c r="J9" s="673"/>
      <c r="K9" s="673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650</v>
      </c>
      <c r="B10" s="599" t="s">
        <v>788</v>
      </c>
      <c r="C10" s="93"/>
      <c r="D10" s="93"/>
      <c r="E10" s="93"/>
      <c r="F10" s="93"/>
      <c r="G10" s="93"/>
      <c r="H10" s="93"/>
      <c r="I10" s="93"/>
      <c r="J10" s="93"/>
      <c r="K10" s="93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651</v>
      </c>
      <c r="B11" s="601" t="s">
        <v>792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110" t="s">
        <v>1282</v>
      </c>
      <c r="B12" s="674" t="s">
        <v>790</v>
      </c>
      <c r="C12" s="673"/>
      <c r="D12" s="673"/>
      <c r="E12" s="673"/>
      <c r="F12" s="673"/>
      <c r="G12" s="673"/>
      <c r="H12" s="673"/>
      <c r="I12" s="673"/>
      <c r="J12" s="673"/>
      <c r="K12" s="673"/>
      <c r="L12" s="129"/>
      <c r="M12" s="186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/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244" t="s">
        <v>1283</v>
      </c>
      <c r="B14" s="674" t="s">
        <v>777</v>
      </c>
      <c r="C14" s="673"/>
      <c r="D14" s="673"/>
      <c r="E14" s="673"/>
      <c r="F14" s="673"/>
      <c r="G14" s="673"/>
      <c r="H14" s="673"/>
      <c r="I14" s="673"/>
      <c r="J14" s="673"/>
      <c r="K14" s="673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562" t="s">
        <v>1284</v>
      </c>
      <c r="B15" s="674" t="s">
        <v>776</v>
      </c>
      <c r="C15" s="673"/>
      <c r="D15" s="673"/>
      <c r="E15" s="673"/>
      <c r="F15" s="673"/>
      <c r="G15" s="673"/>
      <c r="H15" s="673"/>
      <c r="I15" s="673"/>
      <c r="J15" s="673"/>
      <c r="K15" s="673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>
      <c r="A16" s="561" t="s">
        <v>1285</v>
      </c>
      <c r="B16" s="676" t="s">
        <v>653</v>
      </c>
      <c r="C16" s="673"/>
      <c r="D16" s="673"/>
      <c r="E16" s="673"/>
      <c r="F16" s="673"/>
      <c r="G16" s="673"/>
      <c r="H16" s="673"/>
      <c r="I16" s="673"/>
      <c r="J16" s="673"/>
      <c r="K16" s="673"/>
      <c r="L16" s="105"/>
      <c r="M16" s="186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</row>
    <row r="17" spans="1:44">
      <c r="A17" s="110" t="s">
        <v>652</v>
      </c>
      <c r="B17" s="676" t="s">
        <v>778</v>
      </c>
      <c r="C17" s="673"/>
      <c r="D17" s="673"/>
      <c r="E17" s="673"/>
      <c r="F17" s="673"/>
      <c r="G17" s="673"/>
      <c r="H17" s="673"/>
      <c r="I17" s="673"/>
      <c r="J17" s="673"/>
      <c r="K17" s="673"/>
      <c r="L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</row>
    <row r="18" spans="1:44">
      <c r="A18" s="561" t="s">
        <v>1286</v>
      </c>
      <c r="B18" s="677" t="s">
        <v>779</v>
      </c>
      <c r="C18" s="673"/>
      <c r="D18" s="673"/>
      <c r="E18" s="673"/>
      <c r="F18" s="673"/>
      <c r="G18" s="673"/>
      <c r="H18" s="673"/>
      <c r="I18" s="673"/>
      <c r="J18" s="673"/>
      <c r="K18" s="673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561" t="s">
        <v>1287</v>
      </c>
      <c r="B19" s="600" t="s">
        <v>791</v>
      </c>
      <c r="C19" s="93"/>
      <c r="D19" s="93"/>
      <c r="E19" s="93"/>
      <c r="F19" s="93"/>
      <c r="G19" s="93"/>
      <c r="H19" s="93"/>
      <c r="I19" s="93"/>
      <c r="J19" s="93"/>
      <c r="K19" s="93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1289</v>
      </c>
      <c r="B20" s="677" t="s">
        <v>1290</v>
      </c>
      <c r="C20" s="673"/>
      <c r="D20" s="673"/>
      <c r="E20" s="673"/>
      <c r="F20" s="673"/>
      <c r="G20" s="673"/>
      <c r="H20" s="673"/>
      <c r="I20" s="673"/>
      <c r="J20" s="673"/>
      <c r="K20" s="673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/>
      <c r="B21" s="673"/>
      <c r="C21" s="673"/>
      <c r="D21" s="673"/>
      <c r="E21" s="673"/>
      <c r="F21" s="673"/>
      <c r="G21" s="673"/>
      <c r="H21" s="673"/>
      <c r="I21" s="673"/>
      <c r="J21" s="673"/>
      <c r="K21" s="673"/>
      <c r="L21" s="105"/>
      <c r="M21" s="179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561" t="s">
        <v>1288</v>
      </c>
      <c r="B22" s="677" t="s">
        <v>656</v>
      </c>
      <c r="C22" s="673"/>
      <c r="D22" s="673"/>
      <c r="E22" s="673"/>
      <c r="F22" s="673"/>
      <c r="G22" s="673"/>
      <c r="H22" s="673"/>
      <c r="I22" s="673"/>
      <c r="J22" s="673"/>
      <c r="K22" s="673"/>
      <c r="L22" s="105"/>
      <c r="M22" s="128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676</v>
      </c>
      <c r="B23" s="89" t="s">
        <v>677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89" t="s">
        <v>678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468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/>
      <c r="B25" s="89" t="s">
        <v>679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86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/>
      <c r="B26" s="89" t="s">
        <v>680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86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681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682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683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684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86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685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 hidden="1">
      <c r="A32" s="561"/>
      <c r="B32" s="89" t="s">
        <v>686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687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688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>
      <c r="A35" s="560" t="s">
        <v>654</v>
      </c>
      <c r="B35" s="672" t="s">
        <v>655</v>
      </c>
      <c r="C35" s="673"/>
      <c r="D35" s="673"/>
      <c r="E35" s="673"/>
      <c r="F35" s="673"/>
      <c r="G35" s="673"/>
      <c r="H35" s="673"/>
      <c r="I35" s="673"/>
      <c r="J35" s="673"/>
      <c r="K35" s="673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265" t="s">
        <v>401</v>
      </c>
      <c r="C36" s="89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265" t="s">
        <v>782</v>
      </c>
      <c r="C37" s="89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1"/>
      <c r="B38" s="265" t="s">
        <v>689</v>
      </c>
      <c r="C38" s="89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787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690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 s="179" customFormat="1">
      <c r="A41" s="561"/>
      <c r="B41" s="265" t="s">
        <v>691</v>
      </c>
      <c r="C41" s="89"/>
      <c r="D41" s="105"/>
      <c r="E41" s="105"/>
      <c r="F41" s="105"/>
      <c r="G41" s="105"/>
      <c r="H41" s="105"/>
      <c r="I41" s="105"/>
      <c r="J41" s="105"/>
      <c r="K41" s="105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</row>
    <row r="42" spans="1:44">
      <c r="A42" s="244"/>
      <c r="B42" s="193" t="s">
        <v>692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244"/>
      <c r="B43" s="193" t="s">
        <v>783</v>
      </c>
      <c r="C43" s="89"/>
      <c r="D43" s="128"/>
      <c r="E43" s="128"/>
      <c r="F43" s="128"/>
      <c r="G43" s="128"/>
      <c r="H43" s="128"/>
      <c r="I43" s="128"/>
      <c r="J43" s="128"/>
      <c r="K43" s="128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>
      <c r="A44" s="244"/>
      <c r="B44" s="193" t="s">
        <v>784</v>
      </c>
      <c r="C44" s="89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</row>
    <row r="45" spans="1:44">
      <c r="A45" s="110"/>
      <c r="B45" s="596" t="s">
        <v>785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 hidden="1">
      <c r="A46" s="110"/>
      <c r="B46" s="596" t="s">
        <v>786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186" t="s">
        <v>793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79" t="s">
        <v>794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 t="s">
        <v>804</v>
      </c>
      <c r="B49" s="105" t="s">
        <v>805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564" t="s">
        <v>806</v>
      </c>
      <c r="B50" s="105" t="s">
        <v>807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10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56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110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</row>
  </sheetData>
  <mergeCells count="13">
    <mergeCell ref="B14:K14"/>
    <mergeCell ref="B15:K15"/>
    <mergeCell ref="B16:K16"/>
    <mergeCell ref="B35:K35"/>
    <mergeCell ref="B5:K5"/>
    <mergeCell ref="B6:K6"/>
    <mergeCell ref="B9:K9"/>
    <mergeCell ref="B17:K17"/>
    <mergeCell ref="B18:K18"/>
    <mergeCell ref="B20:K21"/>
    <mergeCell ref="B12:K13"/>
    <mergeCell ref="B7:K8"/>
    <mergeCell ref="B22:K22"/>
  </mergeCells>
  <printOptions horizontalCentered="1"/>
  <pageMargins left="0.75" right="0.75" top="1" bottom="1" header="0.5" footer="0.5"/>
  <pageSetup scale="87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2.75"/>
  <sheetData>
    <row r="1" spans="1:8" ht="15.75">
      <c r="A1" s="131" t="str">
        <f>Scope!A1</f>
        <v>Santee Cooper 5 x LM6000 PC Power Project (236 MW), Rev 1</v>
      </c>
      <c r="B1" s="90"/>
      <c r="C1" s="90"/>
      <c r="D1" s="90"/>
      <c r="E1" s="90"/>
      <c r="F1" s="90"/>
      <c r="G1" s="90"/>
      <c r="H1" s="90"/>
    </row>
    <row r="2" spans="1:8" ht="15.75">
      <c r="A2" s="296" t="s">
        <v>640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114300</xdr:rowOff>
              </from>
              <to>
                <xdr:col>5</xdr:col>
                <xdr:colOff>419100</xdr:colOff>
                <xdr:row>21</xdr:row>
                <xdr:rowOff>57150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1907"/>
  <sheetViews>
    <sheetView zoomScale="75" zoomScaleNormal="25" zoomScaleSheetLayoutView="100" workbookViewId="0"/>
  </sheetViews>
  <sheetFormatPr defaultRowHeight="12.75"/>
  <cols>
    <col min="1" max="1" width="4.7109375" style="3" customWidth="1"/>
    <col min="2" max="2" width="46.28515625" style="3" customWidth="1"/>
    <col min="3" max="3" width="10.28515625" style="3" customWidth="1"/>
    <col min="4" max="4" width="3.28515625" style="3" customWidth="1"/>
    <col min="5" max="5" width="11.140625" style="3" customWidth="1"/>
    <col min="6" max="6" width="14.28515625" style="3" bestFit="1" customWidth="1"/>
    <col min="7" max="7" width="15.42578125" style="3" bestFit="1" customWidth="1"/>
    <col min="8" max="9" width="11.28515625" style="3" customWidth="1"/>
    <col min="10" max="10" width="12.85546875" style="3" customWidth="1"/>
    <col min="11" max="13" width="9.140625" style="3"/>
    <col min="14" max="16384" width="9.140625" style="2"/>
  </cols>
  <sheetData>
    <row r="1" spans="1:13" s="34" customFormat="1" ht="15.75">
      <c r="A1" s="33" t="str">
        <f>Scope!A1</f>
        <v>Santee Cooper 5 x LM6000 PC Power Project (236 MW), Rev 1</v>
      </c>
      <c r="B1" s="15"/>
      <c r="C1" s="33"/>
      <c r="D1" s="33"/>
      <c r="E1" s="33"/>
      <c r="F1" s="33"/>
      <c r="G1" s="33"/>
      <c r="H1" s="33"/>
    </row>
    <row r="2" spans="1:13" s="34" customFormat="1" ht="15.75">
      <c r="A2" s="33" t="s">
        <v>641</v>
      </c>
      <c r="B2" s="33"/>
      <c r="C2" s="33"/>
      <c r="D2" s="33"/>
      <c r="E2" s="33"/>
      <c r="F2" s="33"/>
      <c r="G2" s="33"/>
      <c r="H2" s="33"/>
    </row>
    <row r="3" spans="1:13" s="34" customFormat="1" ht="15.75">
      <c r="A3" s="33"/>
      <c r="B3" s="33"/>
      <c r="C3" s="33"/>
      <c r="D3" s="33"/>
      <c r="E3" s="33"/>
      <c r="F3" s="33"/>
      <c r="G3" s="33"/>
      <c r="H3" s="33"/>
    </row>
    <row r="4" spans="1:13" s="34" customFormat="1" ht="15.75">
      <c r="A4" s="33"/>
      <c r="B4" s="33"/>
      <c r="C4" s="33"/>
      <c r="D4" s="33"/>
      <c r="E4" s="33"/>
      <c r="F4" s="33"/>
      <c r="G4" s="33"/>
      <c r="H4" s="33"/>
    </row>
    <row r="5" spans="1:13" s="34" customFormat="1" ht="16.5" thickBot="1">
      <c r="A5" s="257" t="s">
        <v>693</v>
      </c>
      <c r="E5" s="35"/>
    </row>
    <row r="6" spans="1:13" s="34" customFormat="1" ht="13.5" thickBot="1">
      <c r="B6" s="32"/>
      <c r="C6" s="155"/>
      <c r="D6" s="32"/>
      <c r="E6" s="36" t="s">
        <v>694</v>
      </c>
      <c r="F6" s="32"/>
    </row>
    <row r="7" spans="1:13" s="34" customFormat="1">
      <c r="A7" s="42" t="s">
        <v>695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696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697</v>
      </c>
      <c r="C9" s="23"/>
      <c r="D9" s="23"/>
      <c r="E9" s="22">
        <v>193000</v>
      </c>
      <c r="F9" s="4"/>
      <c r="G9" s="4"/>
      <c r="H9" s="4"/>
      <c r="I9" s="4"/>
      <c r="J9" s="4"/>
    </row>
    <row r="10" spans="1:13" s="34" customFormat="1">
      <c r="A10" s="4"/>
      <c r="B10" s="23" t="s">
        <v>698</v>
      </c>
      <c r="C10" s="23"/>
      <c r="D10" s="23"/>
      <c r="E10" s="22">
        <v>375000</v>
      </c>
      <c r="F10" s="4"/>
      <c r="G10" s="4"/>
      <c r="H10" s="4"/>
      <c r="I10" s="4"/>
      <c r="J10" s="4"/>
    </row>
    <row r="11" spans="1:13" s="34" customFormat="1">
      <c r="A11" s="4"/>
      <c r="B11" s="23" t="s">
        <v>699</v>
      </c>
      <c r="C11" s="23"/>
      <c r="D11" s="23"/>
      <c r="E11" s="22">
        <v>260000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5" thickBot="1">
      <c r="A13" s="4"/>
      <c r="B13" s="39" t="s">
        <v>700</v>
      </c>
      <c r="C13" s="23"/>
      <c r="D13" s="23"/>
      <c r="E13" s="40">
        <f>SUBTOTAL(9,E7:E11)</f>
        <v>828000</v>
      </c>
      <c r="F13" s="604">
        <f>E13/236000</f>
        <v>3.5084745762711864</v>
      </c>
      <c r="G13" s="4" t="s">
        <v>798</v>
      </c>
      <c r="H13" s="4"/>
      <c r="I13" s="4"/>
      <c r="J13" s="4"/>
    </row>
    <row r="14" spans="1:13" s="34" customFormat="1" ht="13.5" hidden="1" thickBot="1">
      <c r="A14" s="4"/>
      <c r="B14" s="39"/>
      <c r="C14" s="39"/>
      <c r="D14" s="39"/>
      <c r="E14" s="39"/>
      <c r="F14" s="605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701</v>
      </c>
      <c r="C15" s="39"/>
      <c r="D15" s="39"/>
      <c r="E15" s="300">
        <f>Mob_Estimate!D41</f>
        <v>0</v>
      </c>
      <c r="F15" s="605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5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702</v>
      </c>
      <c r="C17" s="39"/>
      <c r="D17" s="39"/>
      <c r="E17" s="303">
        <f>Mob_Estimate!D43</f>
        <v>0</v>
      </c>
      <c r="F17" s="605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5"/>
      <c r="G18" s="32"/>
      <c r="H18" s="32"/>
      <c r="I18" s="4"/>
      <c r="J18" s="4"/>
      <c r="K18" s="4"/>
      <c r="L18" s="4"/>
      <c r="M18" s="4"/>
    </row>
    <row r="19" spans="1:13" s="34" customFormat="1" ht="13.5" hidden="1" thickBot="1">
      <c r="A19" s="4"/>
      <c r="B19" s="42" t="s">
        <v>703</v>
      </c>
      <c r="C19" s="39"/>
      <c r="D19" s="39"/>
      <c r="E19" s="301">
        <f>Mob_Estimate!D45</f>
        <v>0</v>
      </c>
      <c r="F19" s="605"/>
      <c r="G19" s="32"/>
      <c r="H19" s="32"/>
      <c r="I19" s="4"/>
      <c r="J19" s="4"/>
      <c r="K19" s="4"/>
      <c r="L19" s="4"/>
      <c r="M19" s="4"/>
    </row>
    <row r="20" spans="1:13" s="34" customFormat="1" ht="13.5" thickBot="1">
      <c r="A20" s="4"/>
      <c r="B20" s="42"/>
      <c r="C20" s="39"/>
      <c r="D20" s="39"/>
      <c r="E20" s="203"/>
      <c r="F20" s="605"/>
      <c r="G20" s="32"/>
      <c r="H20" s="32"/>
      <c r="I20" s="4"/>
      <c r="J20" s="4"/>
      <c r="K20" s="4"/>
      <c r="L20" s="4"/>
      <c r="M20" s="4"/>
    </row>
    <row r="21" spans="1:13" s="34" customFormat="1" ht="13.5" thickBot="1">
      <c r="A21" s="4"/>
      <c r="B21" s="39" t="s">
        <v>665</v>
      </c>
      <c r="C21" s="153"/>
      <c r="D21" s="39"/>
      <c r="E21" s="28">
        <v>1300000</v>
      </c>
      <c r="F21" s="605">
        <f>E21/236000</f>
        <v>5.5084745762711869</v>
      </c>
      <c r="G21" s="4" t="s">
        <v>798</v>
      </c>
      <c r="K21" s="4"/>
      <c r="L21" s="4"/>
      <c r="M21" s="4"/>
    </row>
    <row r="22" spans="1:13" s="34" customFormat="1" ht="13.5" thickBot="1">
      <c r="A22" s="4"/>
      <c r="F22" s="605"/>
      <c r="K22" s="4"/>
      <c r="L22" s="4"/>
      <c r="M22" s="4"/>
    </row>
    <row r="23" spans="1:13" s="34" customFormat="1" ht="13.5" thickBot="1">
      <c r="A23" s="4"/>
      <c r="B23" s="42" t="s">
        <v>753</v>
      </c>
      <c r="C23" s="39"/>
      <c r="D23" s="39"/>
      <c r="E23" s="200">
        <v>200000</v>
      </c>
      <c r="F23" s="605">
        <f>E23/236000</f>
        <v>0.84745762711864403</v>
      </c>
      <c r="G23" s="4" t="s">
        <v>798</v>
      </c>
      <c r="H23" s="32"/>
      <c r="I23" s="4"/>
      <c r="J23" s="4"/>
      <c r="K23" s="4"/>
      <c r="L23" s="4"/>
      <c r="M23" s="4"/>
    </row>
    <row r="24" spans="1:13" s="34" customFormat="1" ht="13.5" thickBot="1">
      <c r="A24" s="4"/>
      <c r="B24" s="42"/>
      <c r="C24" s="39"/>
      <c r="D24" s="39"/>
      <c r="E24" s="203"/>
      <c r="F24" s="605"/>
      <c r="G24" s="32"/>
      <c r="H24" s="32"/>
      <c r="I24" s="4"/>
      <c r="J24" s="4"/>
      <c r="K24" s="4"/>
      <c r="L24" s="4"/>
      <c r="M24" s="4"/>
    </row>
    <row r="25" spans="1:13" s="34" customFormat="1" ht="13.5" thickBot="1">
      <c r="A25" s="4"/>
      <c r="B25" s="42" t="s">
        <v>812</v>
      </c>
      <c r="C25" s="39"/>
      <c r="D25" s="39"/>
      <c r="E25" s="200">
        <f>SUM(E13:E23)</f>
        <v>2328000</v>
      </c>
      <c r="F25" s="625">
        <f>SUM(F13:F23)</f>
        <v>9.8644067796610173</v>
      </c>
      <c r="G25" s="626" t="s">
        <v>798</v>
      </c>
      <c r="H25" s="32"/>
      <c r="I25" s="4"/>
      <c r="J25" s="4"/>
      <c r="K25" s="4"/>
      <c r="L25" s="4"/>
      <c r="M25" s="4"/>
    </row>
    <row r="26" spans="1:13" s="34" customFormat="1" ht="13.5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5" thickBot="1">
      <c r="A27" s="4"/>
      <c r="B27" s="39" t="s">
        <v>797</v>
      </c>
      <c r="C27" s="39"/>
      <c r="D27" s="39"/>
      <c r="E27" s="603">
        <v>1000000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75">
      <c r="A29" s="257" t="s">
        <v>705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5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5" thickBot="1">
      <c r="A31" s="4"/>
      <c r="B31" s="23"/>
      <c r="C31" s="23"/>
      <c r="D31" s="23"/>
      <c r="E31" s="591" t="s">
        <v>694</v>
      </c>
      <c r="F31" s="12"/>
      <c r="H31" s="590"/>
      <c r="I31" s="4"/>
      <c r="J31" s="4"/>
      <c r="K31" s="4"/>
      <c r="L31" s="4"/>
    </row>
    <row r="32" spans="1:13" s="34" customFormat="1">
      <c r="A32" s="42" t="s">
        <v>707</v>
      </c>
      <c r="B32" s="23"/>
      <c r="C32" s="152"/>
      <c r="D32" s="23"/>
      <c r="E32" s="37"/>
      <c r="F32" s="23" t="s">
        <v>803</v>
      </c>
      <c r="G32" s="34" t="s">
        <v>799</v>
      </c>
      <c r="H32" s="23"/>
      <c r="I32" s="4"/>
      <c r="J32" s="4"/>
      <c r="K32" s="4"/>
      <c r="L32" s="4"/>
    </row>
    <row r="33" spans="1:12" s="34" customFormat="1">
      <c r="A33" s="4"/>
      <c r="B33" s="23" t="s">
        <v>708</v>
      </c>
      <c r="C33" s="23"/>
      <c r="D33" s="23"/>
      <c r="E33" s="22">
        <v>450000</v>
      </c>
      <c r="F33" s="607">
        <f>E33/236000</f>
        <v>1.9067796610169492</v>
      </c>
      <c r="G33" s="606"/>
      <c r="H33" s="32"/>
      <c r="I33" s="4"/>
      <c r="J33" s="4"/>
      <c r="K33" s="4"/>
      <c r="L33" s="4"/>
    </row>
    <row r="34" spans="1:12" s="34" customFormat="1">
      <c r="A34" s="4"/>
      <c r="B34" s="23" t="s">
        <v>709</v>
      </c>
      <c r="C34" s="23"/>
      <c r="D34" s="23"/>
      <c r="E34" s="22">
        <v>180000</v>
      </c>
      <c r="F34" s="607">
        <f>E34/236000</f>
        <v>0.76271186440677963</v>
      </c>
      <c r="G34" s="606"/>
      <c r="H34" s="32"/>
      <c r="I34" s="4"/>
      <c r="J34" s="4"/>
      <c r="K34" s="4"/>
      <c r="L34" s="4"/>
    </row>
    <row r="35" spans="1:12" s="34" customFormat="1">
      <c r="A35" s="4"/>
      <c r="B35" s="23" t="s">
        <v>800</v>
      </c>
      <c r="C35" s="23"/>
      <c r="D35" s="23"/>
      <c r="E35" s="22">
        <v>100000</v>
      </c>
      <c r="F35" s="607"/>
      <c r="G35" s="612">
        <f>E35/236/1400</f>
        <v>0.30266343825665859</v>
      </c>
      <c r="H35" s="32"/>
      <c r="I35" s="4"/>
      <c r="J35" s="4"/>
      <c r="K35" s="4"/>
      <c r="L35" s="4"/>
    </row>
    <row r="36" spans="1:12" s="34" customFormat="1">
      <c r="A36" s="4"/>
      <c r="B36" s="23" t="s">
        <v>710</v>
      </c>
      <c r="C36" s="23"/>
      <c r="D36" s="23"/>
      <c r="E36" s="22">
        <v>593000</v>
      </c>
      <c r="F36" s="607">
        <f>0.25*E36/236000</f>
        <v>0.62817796610169496</v>
      </c>
      <c r="G36" s="606">
        <f>0.75*E36/236/1400</f>
        <v>1.3460956416464891</v>
      </c>
      <c r="H36" s="32"/>
      <c r="I36" s="4"/>
      <c r="J36" s="4"/>
      <c r="K36" s="4"/>
      <c r="L36" s="4"/>
    </row>
    <row r="37" spans="1:12" s="34" customFormat="1">
      <c r="A37" s="4"/>
      <c r="B37" s="23" t="s">
        <v>711</v>
      </c>
      <c r="C37" s="23"/>
      <c r="D37" s="23"/>
      <c r="E37" s="22">
        <v>26000</v>
      </c>
      <c r="F37" s="607">
        <f>E37/236000</f>
        <v>0.11016949152542373</v>
      </c>
      <c r="G37" s="606"/>
      <c r="H37" s="32"/>
      <c r="I37" s="4"/>
      <c r="J37" s="4"/>
      <c r="K37" s="4"/>
      <c r="L37" s="4"/>
    </row>
    <row r="38" spans="1:12" s="34" customFormat="1">
      <c r="A38" s="4"/>
      <c r="B38" s="23"/>
      <c r="C38" s="23"/>
      <c r="D38" s="23"/>
      <c r="E38" s="22"/>
      <c r="F38" s="607"/>
      <c r="G38" s="606"/>
      <c r="H38" s="32"/>
      <c r="I38" s="4"/>
      <c r="J38" s="4"/>
      <c r="K38" s="4"/>
      <c r="L38" s="4"/>
    </row>
    <row r="39" spans="1:12" s="34" customFormat="1" ht="13.5" thickBot="1">
      <c r="A39" s="4"/>
      <c r="B39" s="39" t="s">
        <v>712</v>
      </c>
      <c r="C39" s="23"/>
      <c r="D39" s="23"/>
      <c r="E39" s="40">
        <f>SUM(E33:E37)</f>
        <v>1349000</v>
      </c>
      <c r="F39" s="607"/>
      <c r="G39" s="606"/>
      <c r="H39" s="32"/>
      <c r="I39" s="4"/>
      <c r="J39" s="4"/>
      <c r="K39" s="4"/>
      <c r="L39" s="4"/>
    </row>
    <row r="40" spans="1:12" s="34" customFormat="1">
      <c r="A40" s="4"/>
      <c r="B40" s="39"/>
      <c r="C40" s="39"/>
      <c r="D40" s="39"/>
      <c r="E40" s="32"/>
      <c r="F40" s="608"/>
      <c r="G40" s="32"/>
      <c r="H40" s="32"/>
      <c r="I40" s="4"/>
      <c r="J40" s="4"/>
      <c r="K40" s="4"/>
      <c r="L40" s="4"/>
    </row>
    <row r="41" spans="1:12" s="34" customFormat="1" ht="13.5" thickBot="1">
      <c r="A41" s="4"/>
      <c r="B41" s="23"/>
      <c r="C41" s="23"/>
      <c r="D41" s="23"/>
      <c r="E41" s="23"/>
      <c r="F41" s="608"/>
      <c r="G41" s="23"/>
      <c r="H41" s="4"/>
      <c r="I41" s="4"/>
      <c r="J41" s="256"/>
      <c r="K41" s="4"/>
      <c r="L41" s="4"/>
    </row>
    <row r="42" spans="1:12" s="34" customFormat="1" ht="13.5" thickBot="1">
      <c r="A42" s="42" t="s">
        <v>713</v>
      </c>
      <c r="B42" s="23"/>
      <c r="C42" s="306" t="s">
        <v>795</v>
      </c>
      <c r="E42" s="28">
        <v>7140000</v>
      </c>
      <c r="F42" s="608"/>
      <c r="G42" s="137"/>
      <c r="H42" s="4"/>
      <c r="I42" s="32"/>
      <c r="J42" s="4"/>
      <c r="K42" s="4"/>
      <c r="L42" s="4"/>
    </row>
    <row r="43" spans="1:12" s="34" customFormat="1" ht="13.5" thickBot="1">
      <c r="A43" s="42"/>
      <c r="B43" s="23"/>
      <c r="C43" s="152" t="s">
        <v>796</v>
      </c>
      <c r="D43" s="23"/>
      <c r="E43" s="602">
        <v>57</v>
      </c>
      <c r="F43" s="608"/>
      <c r="G43" s="612">
        <f>E42/18/236/1400</f>
        <v>1.2005649717514124</v>
      </c>
      <c r="H43" s="4"/>
      <c r="I43" s="32"/>
      <c r="J43" s="4"/>
      <c r="K43" s="4"/>
      <c r="L43" s="4"/>
    </row>
    <row r="44" spans="1:12" s="34" customFormat="1" ht="13.5" thickBot="1">
      <c r="B44" s="39"/>
      <c r="C44" s="39"/>
      <c r="D44" s="39"/>
      <c r="E44" s="4"/>
      <c r="F44" s="609"/>
      <c r="G44" s="137"/>
      <c r="H44" s="4"/>
      <c r="I44" s="4"/>
      <c r="J44" s="4"/>
      <c r="K44" s="4"/>
      <c r="L44" s="4"/>
    </row>
    <row r="45" spans="1:12" s="34" customFormat="1">
      <c r="A45" s="223" t="s">
        <v>801</v>
      </c>
      <c r="B45" s="154"/>
      <c r="C45" s="139"/>
      <c r="D45" s="39"/>
      <c r="E45"/>
      <c r="F45" s="615">
        <f>SUM(F33:F43)</f>
        <v>3.4078389830508478</v>
      </c>
      <c r="G45" s="615">
        <f>SUM(G33:G43)</f>
        <v>2.8493240516545599</v>
      </c>
      <c r="H45" s="4"/>
      <c r="I45" s="4"/>
      <c r="J45" s="4"/>
      <c r="K45" s="4"/>
      <c r="L45" s="4"/>
    </row>
    <row r="46" spans="1:12" s="34" customFormat="1" hidden="1">
      <c r="A46"/>
      <c r="B46" s="154"/>
      <c r="C46" s="139"/>
      <c r="D46" s="39"/>
      <c r="E46"/>
      <c r="F46" s="616"/>
      <c r="G46" s="622"/>
      <c r="H46" s="4"/>
      <c r="I46" s="4"/>
      <c r="J46" s="4"/>
      <c r="K46" s="4"/>
      <c r="L46" s="4"/>
    </row>
    <row r="47" spans="1:12" s="34" customFormat="1" ht="13.5" hidden="1" thickBot="1">
      <c r="A47" s="42" t="s">
        <v>714</v>
      </c>
      <c r="B47" s="154"/>
      <c r="C47" s="139"/>
      <c r="D47" s="39"/>
      <c r="E47" s="613">
        <f>'O&amp;M_Estimate'!D54</f>
        <v>0</v>
      </c>
      <c r="F47" s="610">
        <f>'O&amp;M_Estimate'!E54</f>
        <v>0</v>
      </c>
      <c r="G47" s="200">
        <f>'O&amp;M_Estimate'!F54</f>
        <v>0</v>
      </c>
      <c r="H47" s="4"/>
      <c r="I47" s="4"/>
      <c r="J47" s="4"/>
      <c r="K47" s="4"/>
      <c r="L47" s="4"/>
    </row>
    <row r="48" spans="1:12" s="34" customFormat="1" hidden="1">
      <c r="A48" s="4"/>
      <c r="B48" s="39"/>
      <c r="C48" s="39"/>
      <c r="D48" s="39"/>
      <c r="E48" s="4"/>
      <c r="F48" s="617"/>
      <c r="G48" s="38"/>
      <c r="H48" s="4"/>
      <c r="I48" s="4"/>
      <c r="J48" s="4"/>
      <c r="K48" s="4"/>
      <c r="L48" s="4"/>
    </row>
    <row r="49" spans="1:13" s="34" customFormat="1" ht="13.5" hidden="1" thickBot="1">
      <c r="A49" s="42" t="s">
        <v>715</v>
      </c>
      <c r="B49"/>
      <c r="C49" s="152"/>
      <c r="D49"/>
      <c r="E49" s="614">
        <f>'O&amp;M_Estimate'!D56</f>
        <v>0</v>
      </c>
      <c r="F49" s="611">
        <f>'O&amp;M_Estimate'!E56</f>
        <v>0</v>
      </c>
      <c r="G49" s="28">
        <f>'O&amp;M_Estimate'!F56</f>
        <v>0</v>
      </c>
      <c r="H49" s="4"/>
      <c r="I49" s="4"/>
      <c r="J49" s="4"/>
      <c r="K49" s="4"/>
      <c r="L49" s="4"/>
      <c r="M49" s="4"/>
    </row>
    <row r="50" spans="1:13" s="34" customFormat="1" hidden="1">
      <c r="A50" s="42"/>
      <c r="B50"/>
      <c r="C50" s="152"/>
      <c r="D50"/>
      <c r="E50" s="32"/>
      <c r="F50" s="617"/>
      <c r="G50" s="22"/>
      <c r="H50" s="4"/>
      <c r="I50" s="4"/>
      <c r="J50" s="4"/>
      <c r="K50" s="4"/>
      <c r="L50" s="4"/>
      <c r="M50" s="4"/>
    </row>
    <row r="51" spans="1:13" s="34" customFormat="1" hidden="1">
      <c r="A51" s="42"/>
      <c r="B51" s="23"/>
      <c r="C51"/>
      <c r="D51"/>
      <c r="E51"/>
      <c r="F51" s="618"/>
      <c r="G51" s="623"/>
      <c r="H51" s="4"/>
      <c r="I51" s="4"/>
      <c r="J51" s="4"/>
      <c r="K51" s="4"/>
      <c r="L51" s="4"/>
      <c r="M51" s="4"/>
    </row>
    <row r="52" spans="1:13" s="34" customFormat="1" hidden="1">
      <c r="A52" s="223" t="s">
        <v>716</v>
      </c>
      <c r="B52" s="23"/>
      <c r="C52" s="23"/>
      <c r="D52" s="23"/>
      <c r="E52" s="23"/>
      <c r="F52" s="617"/>
      <c r="G52" s="38"/>
      <c r="H52" s="4"/>
      <c r="I52" s="4"/>
      <c r="J52" s="4"/>
      <c r="K52" s="4"/>
      <c r="L52" s="4"/>
      <c r="M52" s="4"/>
    </row>
    <row r="53" spans="1:13" s="34" customFormat="1" hidden="1">
      <c r="A53" s="223"/>
      <c r="B53" s="23"/>
      <c r="C53" s="23"/>
      <c r="D53" s="23"/>
      <c r="E53" s="23"/>
      <c r="F53" s="617"/>
      <c r="G53" s="38"/>
      <c r="H53" s="4"/>
      <c r="I53" s="4"/>
      <c r="J53" s="4"/>
      <c r="K53" s="4"/>
      <c r="L53" s="4"/>
      <c r="M53" s="4"/>
    </row>
    <row r="54" spans="1:13" s="34" customFormat="1" ht="13.5" thickBot="1">
      <c r="A54" s="4"/>
      <c r="B54" s="23"/>
      <c r="C54" s="23"/>
      <c r="D54" s="23"/>
      <c r="E54" s="23"/>
      <c r="F54" s="619" t="s">
        <v>402</v>
      </c>
      <c r="G54" s="624" t="s">
        <v>802</v>
      </c>
      <c r="H54" s="4"/>
      <c r="I54" s="4"/>
      <c r="J54" s="4"/>
      <c r="K54" s="4"/>
      <c r="L54" s="4"/>
      <c r="M54" s="4"/>
    </row>
    <row r="55" spans="1:13" s="34" customFormat="1" ht="13.5" thickBot="1">
      <c r="A55" s="4"/>
      <c r="B55" s="23"/>
      <c r="C55" s="23"/>
      <c r="D55" s="23"/>
      <c r="E55" s="23"/>
      <c r="F55" s="609"/>
      <c r="G55" s="4"/>
      <c r="H55" s="4"/>
      <c r="I55" s="4"/>
      <c r="J55" s="4"/>
      <c r="K55" s="4"/>
      <c r="L55" s="4"/>
      <c r="M55" s="4"/>
    </row>
    <row r="56" spans="1:13" s="34" customFormat="1" ht="13.5" thickBot="1">
      <c r="A56" s="223" t="s">
        <v>1016</v>
      </c>
      <c r="B56" s="23"/>
      <c r="C56" s="23"/>
      <c r="D56" s="23"/>
      <c r="E56" s="200">
        <v>250000</v>
      </c>
      <c r="F56" s="607">
        <f>E56/236000</f>
        <v>1.0593220338983051</v>
      </c>
      <c r="G56" s="203"/>
      <c r="H56" s="4"/>
      <c r="I56" s="4"/>
      <c r="J56" s="4"/>
      <c r="K56" s="4"/>
      <c r="L56" s="4"/>
      <c r="M56" s="4"/>
    </row>
    <row r="57" spans="1:13" s="34" customFormat="1">
      <c r="A57" s="4"/>
      <c r="B57" s="23"/>
      <c r="C57" s="23"/>
      <c r="D57" s="23"/>
      <c r="E57" s="23"/>
      <c r="F57" s="4"/>
      <c r="G57" s="4"/>
      <c r="H57" s="4"/>
      <c r="I57" s="4"/>
      <c r="J57" s="4"/>
      <c r="K57" s="4"/>
      <c r="L57" s="4"/>
      <c r="M57" s="4"/>
    </row>
    <row r="58" spans="1:13" s="34" customFormat="1">
      <c r="A58" s="4"/>
      <c r="B58" s="23"/>
      <c r="C58" s="23"/>
      <c r="D58" s="23"/>
      <c r="E58" s="23"/>
      <c r="F58" s="4"/>
      <c r="G58" s="4"/>
      <c r="H58" s="4"/>
      <c r="I58" s="4"/>
      <c r="J58" s="4"/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/>
      <c r="J59" s="4"/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/>
      <c r="J60" s="4"/>
      <c r="K60" s="4"/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4"/>
      <c r="J61" s="4"/>
      <c r="K61" s="4"/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/>
      <c r="J62" s="4"/>
      <c r="K62" s="4"/>
      <c r="L62" s="4"/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/>
      <c r="J63" s="4"/>
      <c r="K63" s="4"/>
      <c r="L63" s="4"/>
      <c r="M63" s="4"/>
    </row>
    <row r="64" spans="1:13" s="34" customFormat="1">
      <c r="A64" s="4"/>
      <c r="B64" s="23"/>
      <c r="C64" s="23"/>
      <c r="D64" s="23"/>
      <c r="E64" s="4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4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3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3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7" firstPageNumber="3" orientation="portrait" horizontalDpi="4294967292" verticalDpi="4294967292" r:id="rId2"/>
  <headerFooter alignWithMargins="0">
    <oddFooter>&amp;LScot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9.140625" style="3"/>
    <col min="2" max="2" width="39.28515625" style="3" customWidth="1"/>
    <col min="3" max="3" width="18.7109375" style="3" customWidth="1"/>
    <col min="4" max="4" width="12" style="3" customWidth="1"/>
    <col min="5" max="5" width="9.140625" style="3"/>
    <col min="6" max="16384" width="9.140625" style="2"/>
  </cols>
  <sheetData>
    <row r="1" spans="1:37" ht="15.75">
      <c r="A1" s="1" t="str">
        <f>Scope!A1</f>
        <v>Santee Cooper 5 x LM6000 PC Power Project (236 MW), Rev 1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75">
      <c r="A2" s="33" t="s">
        <v>657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5" thickBot="1">
      <c r="A4" s="70"/>
      <c r="B4" s="71"/>
      <c r="C4" s="171"/>
      <c r="D4" s="72" t="s">
        <v>694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718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719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698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720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721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722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723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724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725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726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727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728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729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730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731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732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699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733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734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735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736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737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738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739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740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5" thickBot="1">
      <c r="A38" s="42" t="s">
        <v>700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5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741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742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5" hidden="1" thickBot="1">
      <c r="A45" s="223" t="s">
        <v>659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5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5" thickBot="1">
      <c r="A48" s="42" t="s">
        <v>665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5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743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5" thickBot="1">
      <c r="A52" s="39" t="s">
        <v>704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scale="93"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2.75"/>
  <cols>
    <col min="1" max="1" width="20.42578125" customWidth="1"/>
    <col min="2" max="2" width="11.85546875" hidden="1" customWidth="1"/>
    <col min="3" max="3" width="12.7109375" hidden="1" customWidth="1"/>
    <col min="4" max="4" width="10.42578125" hidden="1" customWidth="1"/>
    <col min="5" max="10" width="9.140625" hidden="1" customWidth="1"/>
    <col min="11" max="20" width="15.7109375" customWidth="1"/>
    <col min="24" max="24" width="9.28515625" customWidth="1"/>
  </cols>
  <sheetData>
    <row r="1" spans="1:48" ht="15.75">
      <c r="A1" s="1" t="str">
        <f>Scope!A1</f>
        <v>Santee Cooper 5 x LM6000 PC Power Project (236 MW), Rev 1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75">
      <c r="A2" s="45" t="s">
        <v>744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745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673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746</v>
      </c>
      <c r="B6" s="263"/>
      <c r="C6" s="262"/>
      <c r="D6" s="262"/>
      <c r="E6" s="264"/>
      <c r="F6" s="260"/>
      <c r="G6" s="198"/>
      <c r="I6" s="198"/>
      <c r="J6" s="198"/>
      <c r="K6" s="678" t="s">
        <v>496</v>
      </c>
      <c r="L6" s="679"/>
      <c r="M6" s="679"/>
      <c r="N6" s="680"/>
      <c r="O6" s="681" t="s">
        <v>727</v>
      </c>
      <c r="P6" s="682"/>
      <c r="Q6" s="678" t="s">
        <v>378</v>
      </c>
      <c r="R6" s="683"/>
      <c r="S6" s="684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68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1210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747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748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749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750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751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752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809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5.28515625" style="4" customWidth="1"/>
    <col min="2" max="2" width="10.42578125" style="4" customWidth="1"/>
    <col min="3" max="3" width="9.5703125" style="4" customWidth="1"/>
    <col min="4" max="4" width="9.85546875" style="4" customWidth="1"/>
    <col min="5" max="5" width="11.85546875" style="4" customWidth="1"/>
    <col min="6" max="6" width="12.7109375" style="4" customWidth="1"/>
    <col min="7" max="7" width="12.5703125" style="4" customWidth="1"/>
    <col min="8" max="8" width="9.140625" style="4"/>
    <col min="9" max="9" width="9.85546875" style="4" customWidth="1"/>
    <col min="10" max="10" width="10.140625" style="4" customWidth="1"/>
    <col min="11" max="16384" width="9.140625" style="4"/>
  </cols>
  <sheetData>
    <row r="1" spans="1:7" ht="15.75">
      <c r="A1" s="1" t="str">
        <f>Scope!A1</f>
        <v>Santee Cooper 5 x LM6000 PC Power Project (236 MW), Rev 1</v>
      </c>
      <c r="B1" s="15"/>
      <c r="C1" s="15"/>
      <c r="D1" s="15"/>
      <c r="E1" s="15"/>
      <c r="F1" s="15"/>
      <c r="G1" s="15"/>
    </row>
    <row r="2" spans="1:7" ht="15.75">
      <c r="A2" s="45" t="s">
        <v>1218</v>
      </c>
      <c r="B2" s="15"/>
      <c r="C2" s="15"/>
      <c r="D2" s="15"/>
      <c r="E2" s="15"/>
      <c r="F2" s="15"/>
      <c r="G2" s="15"/>
    </row>
    <row r="3" spans="1:7" ht="15.75">
      <c r="A3" s="45" t="s">
        <v>1203</v>
      </c>
      <c r="B3" s="15"/>
      <c r="C3" s="15"/>
      <c r="D3" s="15"/>
      <c r="E3" s="15"/>
      <c r="F3" s="15"/>
      <c r="G3" s="15"/>
    </row>
    <row r="4" spans="1:7" ht="13.5" thickBot="1"/>
    <row r="5" spans="1:7">
      <c r="B5" s="8"/>
      <c r="C5" s="8" t="s">
        <v>810</v>
      </c>
      <c r="D5" s="8" t="s">
        <v>811</v>
      </c>
      <c r="E5" s="8" t="s">
        <v>634</v>
      </c>
      <c r="F5" s="8" t="s">
        <v>813</v>
      </c>
    </row>
    <row r="6" spans="1:7">
      <c r="B6" s="11" t="s">
        <v>1204</v>
      </c>
      <c r="C6" s="11" t="s">
        <v>815</v>
      </c>
      <c r="D6" s="11" t="s">
        <v>816</v>
      </c>
      <c r="E6" s="11" t="s">
        <v>818</v>
      </c>
      <c r="F6" s="11" t="s">
        <v>819</v>
      </c>
    </row>
    <row r="7" spans="1:7" ht="13.5" thickBot="1">
      <c r="B7" s="6" t="s">
        <v>814</v>
      </c>
      <c r="C7" s="6" t="s">
        <v>820</v>
      </c>
      <c r="D7" s="7" t="s">
        <v>821</v>
      </c>
      <c r="E7" s="7" t="s">
        <v>822</v>
      </c>
      <c r="F7" s="7" t="s">
        <v>694</v>
      </c>
    </row>
    <row r="8" spans="1:7">
      <c r="B8" s="216"/>
      <c r="C8" s="216"/>
      <c r="D8" s="216"/>
      <c r="E8" s="27"/>
      <c r="F8" s="10"/>
    </row>
    <row r="9" spans="1:7">
      <c r="A9" s="4" t="s">
        <v>68</v>
      </c>
      <c r="B9" s="475">
        <v>1</v>
      </c>
      <c r="C9" s="152" t="s">
        <v>823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1205</v>
      </c>
      <c r="B10" s="475">
        <v>0</v>
      </c>
      <c r="C10" s="152" t="s">
        <v>824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1206</v>
      </c>
      <c r="B11" s="475">
        <v>0</v>
      </c>
      <c r="C11" s="152" t="s">
        <v>825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1207</v>
      </c>
      <c r="B12" s="475">
        <v>0</v>
      </c>
      <c r="C12" s="152" t="s">
        <v>1208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1209</v>
      </c>
      <c r="B13" s="475">
        <v>0</v>
      </c>
      <c r="C13" s="152" t="s">
        <v>825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1210</v>
      </c>
      <c r="B14" s="475">
        <v>2</v>
      </c>
      <c r="C14" s="152" t="s">
        <v>1208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377</v>
      </c>
      <c r="B15" s="475">
        <v>0</v>
      </c>
      <c r="C15" s="152" t="s">
        <v>1208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5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5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5" thickBot="1">
      <c r="A19" s="4" t="s">
        <v>826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1211</v>
      </c>
      <c r="B21" s="15"/>
      <c r="E21" s="15"/>
    </row>
    <row r="22" spans="1:35">
      <c r="B22" s="15"/>
      <c r="E22" s="15"/>
    </row>
    <row r="23" spans="1:35">
      <c r="A23" s="4" t="s">
        <v>1212</v>
      </c>
      <c r="B23" s="15"/>
      <c r="E23" s="15"/>
    </row>
    <row r="24" spans="1:35">
      <c r="B24" s="15"/>
      <c r="E24" s="15"/>
    </row>
    <row r="25" spans="1:35">
      <c r="A25" s="4" t="s">
        <v>1213</v>
      </c>
      <c r="B25" s="15" t="s">
        <v>1214</v>
      </c>
      <c r="C25" s="4" t="s">
        <v>706</v>
      </c>
      <c r="E25" s="15"/>
    </row>
    <row r="26" spans="1:35">
      <c r="B26" s="15" t="s">
        <v>65</v>
      </c>
      <c r="C26" s="4" t="s">
        <v>1135</v>
      </c>
      <c r="E26" s="15"/>
    </row>
    <row r="27" spans="1:35">
      <c r="A27" s="4" t="s">
        <v>1056</v>
      </c>
      <c r="B27" s="15" t="s">
        <v>1215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75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75">
      <c r="A37" s="382" t="s">
        <v>1171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75">
      <c r="A38" s="382" t="s">
        <v>1172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1174</v>
      </c>
      <c r="C41" s="392" t="s">
        <v>1175</v>
      </c>
      <c r="D41" s="392" t="s">
        <v>1176</v>
      </c>
      <c r="E41" s="392"/>
      <c r="F41" s="391" t="s">
        <v>1177</v>
      </c>
      <c r="G41" s="393" t="s">
        <v>1178</v>
      </c>
      <c r="H41" s="224"/>
      <c r="I41" s="396"/>
      <c r="J41" s="436" t="s">
        <v>1174</v>
      </c>
      <c r="K41"/>
      <c r="L41"/>
    </row>
    <row r="42" spans="1:12">
      <c r="A42" s="390" t="s">
        <v>1180</v>
      </c>
      <c r="B42" s="391" t="s">
        <v>1181</v>
      </c>
      <c r="C42" s="395" t="s">
        <v>1434</v>
      </c>
      <c r="D42" s="395" t="s">
        <v>1182</v>
      </c>
      <c r="E42" s="395" t="s">
        <v>1183</v>
      </c>
      <c r="F42" s="391" t="s">
        <v>1184</v>
      </c>
      <c r="G42" s="396" t="s">
        <v>1185</v>
      </c>
      <c r="H42" s="397" t="s">
        <v>1186</v>
      </c>
      <c r="I42" s="396" t="s">
        <v>1132</v>
      </c>
      <c r="J42" s="436" t="s">
        <v>706</v>
      </c>
      <c r="K42"/>
      <c r="L42"/>
    </row>
    <row r="43" spans="1:12">
      <c r="A43" s="390" t="s">
        <v>1189</v>
      </c>
      <c r="B43" s="391" t="s">
        <v>1190</v>
      </c>
      <c r="C43" s="391" t="s">
        <v>1191</v>
      </c>
      <c r="D43" s="391" t="s">
        <v>1184</v>
      </c>
      <c r="E43" s="391" t="s">
        <v>1192</v>
      </c>
      <c r="F43" s="391" t="s">
        <v>1193</v>
      </c>
      <c r="G43" s="393" t="s">
        <v>1184</v>
      </c>
      <c r="H43" s="224"/>
      <c r="I43" s="396" t="s">
        <v>812</v>
      </c>
      <c r="J43" s="436" t="s">
        <v>817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75">
      <c r="A45" s="403" t="s">
        <v>39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75">
      <c r="A50" s="403" t="s">
        <v>1216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75">
      <c r="A55" s="382" t="s">
        <v>1200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75">
      <c r="A56" s="382" t="s">
        <v>1172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1174</v>
      </c>
      <c r="C59" s="392" t="s">
        <v>1175</v>
      </c>
      <c r="D59" s="392" t="s">
        <v>1176</v>
      </c>
      <c r="E59" s="392"/>
      <c r="F59" s="391" t="s">
        <v>1177</v>
      </c>
      <c r="G59" s="393" t="s">
        <v>1178</v>
      </c>
      <c r="H59" s="224"/>
      <c r="I59" s="394"/>
      <c r="J59"/>
      <c r="K59"/>
      <c r="L59"/>
    </row>
    <row r="60" spans="1:12">
      <c r="A60" s="390" t="s">
        <v>1180</v>
      </c>
      <c r="B60" s="391" t="s">
        <v>1181</v>
      </c>
      <c r="C60" s="395" t="s">
        <v>1434</v>
      </c>
      <c r="D60" s="395" t="s">
        <v>1182</v>
      </c>
      <c r="E60" s="395" t="s">
        <v>1183</v>
      </c>
      <c r="F60" s="391" t="s">
        <v>1184</v>
      </c>
      <c r="G60" s="396" t="s">
        <v>1185</v>
      </c>
      <c r="H60" s="397" t="s">
        <v>1186</v>
      </c>
      <c r="I60" s="394" t="s">
        <v>1132</v>
      </c>
      <c r="J60"/>
      <c r="K60"/>
      <c r="L60"/>
    </row>
    <row r="61" spans="1:12">
      <c r="A61" s="390" t="s">
        <v>1189</v>
      </c>
      <c r="B61" s="391" t="s">
        <v>1190</v>
      </c>
      <c r="C61" s="391" t="s">
        <v>1191</v>
      </c>
      <c r="D61" s="391" t="s">
        <v>1184</v>
      </c>
      <c r="E61" s="391" t="s">
        <v>1192</v>
      </c>
      <c r="F61" s="391" t="s">
        <v>1193</v>
      </c>
      <c r="G61" s="393" t="s">
        <v>1184</v>
      </c>
      <c r="H61" s="224"/>
      <c r="I61" s="394" t="s">
        <v>812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75">
      <c r="A63" s="403" t="s">
        <v>39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75">
      <c r="A68" s="403" t="s">
        <v>1216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RowHeight="12.75"/>
  <cols>
    <col min="1" max="1" width="40.140625" style="181" customWidth="1"/>
    <col min="2" max="2" width="1.42578125" style="181" customWidth="1"/>
    <col min="3" max="4" width="17.7109375" style="181" customWidth="1"/>
    <col min="5" max="5" width="12.140625" style="181" customWidth="1"/>
    <col min="6" max="6" width="13.7109375" style="181" customWidth="1"/>
    <col min="7" max="7" width="9.140625" style="181"/>
    <col min="8" max="8" width="21.28515625" style="181" bestFit="1" customWidth="1"/>
    <col min="9" max="16384" width="9.140625" style="181"/>
  </cols>
  <sheetData>
    <row r="1" spans="1:11" s="510" customFormat="1" ht="15.75">
      <c r="A1" s="508" t="str">
        <f>Scope!$A$1</f>
        <v>Santee Cooper 5 x LM6000 PC Power Project (236 MW), Rev 1</v>
      </c>
      <c r="B1" s="509"/>
      <c r="C1" s="509"/>
      <c r="D1" s="509"/>
      <c r="E1" s="509"/>
      <c r="F1" s="509"/>
      <c r="G1" s="509" t="s">
        <v>1056</v>
      </c>
      <c r="H1" s="509"/>
    </row>
    <row r="2" spans="1:11" s="510" customFormat="1" ht="15.75">
      <c r="A2" s="685" t="s">
        <v>658</v>
      </c>
      <c r="B2" s="685"/>
      <c r="C2" s="685"/>
      <c r="D2" s="685"/>
      <c r="E2" s="685"/>
      <c r="F2" s="685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384</v>
      </c>
      <c r="B5" s="513"/>
      <c r="C5" s="514" t="s">
        <v>385</v>
      </c>
      <c r="D5" s="515" t="s">
        <v>386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927</v>
      </c>
      <c r="B7" s="513"/>
      <c r="C7" s="513"/>
      <c r="D7" s="513"/>
      <c r="E7" s="513"/>
      <c r="F7" s="513"/>
      <c r="G7" s="516"/>
    </row>
    <row r="8" spans="1:11">
      <c r="A8" s="521" t="s">
        <v>387</v>
      </c>
      <c r="C8" s="522">
        <v>1</v>
      </c>
      <c r="D8" s="523" t="s">
        <v>388</v>
      </c>
      <c r="E8" s="181" t="s">
        <v>929</v>
      </c>
      <c r="F8" s="181" t="s">
        <v>389</v>
      </c>
      <c r="G8" s="524"/>
    </row>
    <row r="9" spans="1:11">
      <c r="A9" s="521" t="s">
        <v>390</v>
      </c>
      <c r="C9" s="522">
        <v>5</v>
      </c>
      <c r="D9" s="523" t="s">
        <v>388</v>
      </c>
      <c r="E9" s="181" t="s">
        <v>929</v>
      </c>
      <c r="F9" s="181" t="s">
        <v>389</v>
      </c>
      <c r="G9" s="524"/>
    </row>
    <row r="10" spans="1:11">
      <c r="A10" s="521" t="s">
        <v>391</v>
      </c>
      <c r="C10" s="522">
        <v>1</v>
      </c>
      <c r="D10" s="523" t="s">
        <v>388</v>
      </c>
      <c r="E10" s="181" t="s">
        <v>929</v>
      </c>
      <c r="F10" s="181" t="s">
        <v>389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392</v>
      </c>
      <c r="B12" s="513"/>
      <c r="C12" s="526"/>
      <c r="D12" s="513"/>
      <c r="E12" s="513"/>
      <c r="F12" s="513"/>
      <c r="G12" s="516"/>
    </row>
    <row r="13" spans="1:11">
      <c r="A13" s="521" t="s">
        <v>393</v>
      </c>
      <c r="C13" s="522">
        <v>0.5</v>
      </c>
      <c r="D13" s="523" t="s">
        <v>388</v>
      </c>
      <c r="E13" s="181" t="s">
        <v>929</v>
      </c>
      <c r="F13" s="181" t="s">
        <v>394</v>
      </c>
      <c r="G13" s="524"/>
    </row>
    <row r="14" spans="1:11">
      <c r="A14" s="521" t="s">
        <v>395</v>
      </c>
      <c r="C14" s="522">
        <v>0.5</v>
      </c>
      <c r="D14" s="523" t="s">
        <v>388</v>
      </c>
      <c r="E14" s="181" t="s">
        <v>929</v>
      </c>
      <c r="F14" s="181" t="s">
        <v>394</v>
      </c>
      <c r="G14" s="524"/>
    </row>
    <row r="15" spans="1:11">
      <c r="A15" s="521" t="s">
        <v>396</v>
      </c>
      <c r="C15" s="522">
        <v>2</v>
      </c>
      <c r="D15" s="523" t="s">
        <v>388</v>
      </c>
      <c r="E15" s="181" t="s">
        <v>929</v>
      </c>
      <c r="F15" s="181" t="s">
        <v>394</v>
      </c>
      <c r="G15" s="524"/>
    </row>
    <row r="16" spans="1:11">
      <c r="A16" s="521" t="s">
        <v>397</v>
      </c>
      <c r="C16" s="522">
        <v>10</v>
      </c>
      <c r="D16" s="523" t="s">
        <v>388</v>
      </c>
      <c r="E16" s="181" t="s">
        <v>929</v>
      </c>
      <c r="F16" s="181" t="s">
        <v>398</v>
      </c>
      <c r="G16" s="524"/>
    </row>
    <row r="17" spans="1:11">
      <c r="A17" s="521" t="s">
        <v>399</v>
      </c>
      <c r="C17" s="522">
        <v>0</v>
      </c>
      <c r="D17" s="523" t="s">
        <v>388</v>
      </c>
      <c r="E17" s="181" t="s">
        <v>929</v>
      </c>
      <c r="F17" s="181" t="s">
        <v>394</v>
      </c>
      <c r="G17" s="524"/>
    </row>
    <row r="18" spans="1:11">
      <c r="A18" s="521" t="s">
        <v>400</v>
      </c>
      <c r="C18" s="522">
        <v>0</v>
      </c>
      <c r="D18" s="523" t="s">
        <v>388</v>
      </c>
      <c r="E18" s="181" t="s">
        <v>929</v>
      </c>
      <c r="F18" s="181" t="s">
        <v>394</v>
      </c>
      <c r="G18" s="524"/>
    </row>
    <row r="19" spans="1:11">
      <c r="A19" s="521" t="s">
        <v>454</v>
      </c>
      <c r="C19" s="522">
        <v>0</v>
      </c>
      <c r="D19" s="523" t="s">
        <v>388</v>
      </c>
      <c r="E19" s="181" t="s">
        <v>929</v>
      </c>
      <c r="F19" s="181" t="s">
        <v>394</v>
      </c>
      <c r="G19" s="524"/>
    </row>
    <row r="20" spans="1:11">
      <c r="A20" s="521" t="s">
        <v>455</v>
      </c>
      <c r="C20" s="522">
        <v>0</v>
      </c>
      <c r="D20" s="523" t="s">
        <v>388</v>
      </c>
      <c r="E20" s="181" t="s">
        <v>929</v>
      </c>
      <c r="F20" s="181" t="s">
        <v>398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456</v>
      </c>
      <c r="B22" s="513"/>
      <c r="C22" s="526"/>
      <c r="D22" s="513"/>
      <c r="E22" s="513"/>
      <c r="F22" s="513"/>
      <c r="G22" s="516"/>
    </row>
    <row r="23" spans="1:11">
      <c r="A23" s="521" t="s">
        <v>457</v>
      </c>
      <c r="C23" s="528">
        <v>0</v>
      </c>
      <c r="D23" s="181" t="s">
        <v>458</v>
      </c>
      <c r="E23" s="181" t="s">
        <v>929</v>
      </c>
      <c r="F23" s="181" t="s">
        <v>459</v>
      </c>
      <c r="G23" s="524"/>
    </row>
    <row r="24" spans="1:11">
      <c r="A24" s="521" t="s">
        <v>460</v>
      </c>
      <c r="C24" s="528">
        <v>0</v>
      </c>
      <c r="D24" s="181" t="s">
        <v>458</v>
      </c>
      <c r="E24" s="181" t="s">
        <v>929</v>
      </c>
      <c r="F24" s="181" t="s">
        <v>459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461</v>
      </c>
      <c r="B27" s="518"/>
      <c r="C27" s="533">
        <f>SUM(C8:C24)</f>
        <v>20</v>
      </c>
      <c r="D27" s="534" t="s">
        <v>385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75">
      <c r="A32" s="541" t="s">
        <v>462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463</v>
      </c>
      <c r="C34" s="181" t="s">
        <v>464</v>
      </c>
      <c r="F34" s="548">
        <f>50*20*7</f>
        <v>7000</v>
      </c>
      <c r="G34" s="524"/>
      <c r="H34" s="547"/>
    </row>
    <row r="35" spans="1:8">
      <c r="A35" s="521" t="s">
        <v>497</v>
      </c>
      <c r="C35" s="181" t="s">
        <v>465</v>
      </c>
      <c r="F35" s="548">
        <f>125*12*7</f>
        <v>10500</v>
      </c>
      <c r="G35" s="524"/>
      <c r="H35" s="547"/>
    </row>
    <row r="36" spans="1:8">
      <c r="A36" s="521"/>
      <c r="C36" s="181" t="s">
        <v>466</v>
      </c>
      <c r="F36" s="548">
        <f>450*7</f>
        <v>3150</v>
      </c>
      <c r="G36" s="524"/>
      <c r="H36" s="547"/>
    </row>
    <row r="37" spans="1:8">
      <c r="A37" s="521" t="s">
        <v>467</v>
      </c>
      <c r="F37" s="548">
        <v>0</v>
      </c>
      <c r="G37" s="524"/>
      <c r="H37" s="547"/>
    </row>
    <row r="38" spans="1:8">
      <c r="A38" s="521" t="s">
        <v>31</v>
      </c>
      <c r="C38" s="181" t="s">
        <v>468</v>
      </c>
      <c r="F38" s="548">
        <f>(75*50)+(75*40)</f>
        <v>6750</v>
      </c>
      <c r="G38" s="524"/>
      <c r="H38" s="547"/>
    </row>
    <row r="39" spans="1:8">
      <c r="A39" s="521" t="s">
        <v>469</v>
      </c>
      <c r="C39" s="181" t="s">
        <v>470</v>
      </c>
      <c r="F39" s="548">
        <f>500*5</f>
        <v>2500</v>
      </c>
      <c r="G39" s="524"/>
      <c r="H39" s="547"/>
    </row>
    <row r="40" spans="1:8">
      <c r="A40" s="521" t="s">
        <v>471</v>
      </c>
      <c r="F40" s="548"/>
      <c r="G40" s="524"/>
      <c r="H40" s="547"/>
    </row>
    <row r="41" spans="1:8">
      <c r="A41" s="521" t="s">
        <v>472</v>
      </c>
      <c r="C41" s="181" t="s">
        <v>473</v>
      </c>
      <c r="F41" s="548">
        <v>30000</v>
      </c>
      <c r="G41" s="524"/>
      <c r="H41" s="547"/>
    </row>
    <row r="42" spans="1:8">
      <c r="A42" s="521" t="s">
        <v>474</v>
      </c>
      <c r="C42" s="181" t="s">
        <v>475</v>
      </c>
      <c r="F42" s="548">
        <v>61150</v>
      </c>
      <c r="G42" s="524"/>
      <c r="H42" s="547"/>
    </row>
    <row r="43" spans="1:8">
      <c r="A43" s="521" t="s">
        <v>476</v>
      </c>
      <c r="C43" s="181" t="s">
        <v>477</v>
      </c>
      <c r="F43" s="548">
        <v>0</v>
      </c>
      <c r="G43" s="524"/>
      <c r="H43" s="547"/>
    </row>
    <row r="44" spans="1:8">
      <c r="A44" s="521" t="s">
        <v>478</v>
      </c>
      <c r="C44" s="549" t="s">
        <v>479</v>
      </c>
      <c r="D44" s="549"/>
      <c r="F44" s="550">
        <v>0</v>
      </c>
      <c r="G44" s="524"/>
      <c r="H44" s="547"/>
    </row>
    <row r="45" spans="1:8">
      <c r="A45" s="521" t="s">
        <v>480</v>
      </c>
      <c r="C45" s="551" t="s">
        <v>481</v>
      </c>
      <c r="F45" s="550">
        <v>0</v>
      </c>
      <c r="G45" s="524"/>
      <c r="H45" s="547"/>
    </row>
    <row r="46" spans="1:8">
      <c r="A46" s="521" t="s">
        <v>482</v>
      </c>
      <c r="C46" s="181" t="s">
        <v>483</v>
      </c>
      <c r="F46" s="550">
        <v>0</v>
      </c>
      <c r="G46" s="524"/>
      <c r="H46" s="547"/>
    </row>
    <row r="47" spans="1:8">
      <c r="A47" s="521" t="s">
        <v>484</v>
      </c>
      <c r="C47" s="181" t="s">
        <v>485</v>
      </c>
      <c r="F47" s="550">
        <f>1500+(40*75)</f>
        <v>4500</v>
      </c>
      <c r="G47" s="524"/>
      <c r="H47" s="547"/>
    </row>
    <row r="48" spans="1:8">
      <c r="A48" s="521" t="s">
        <v>486</v>
      </c>
      <c r="C48" s="181" t="s">
        <v>487</v>
      </c>
      <c r="D48" s="552"/>
      <c r="F48" s="550">
        <v>0</v>
      </c>
      <c r="G48" s="524"/>
      <c r="H48" s="547"/>
    </row>
    <row r="49" spans="1:8">
      <c r="A49" s="521" t="s">
        <v>488</v>
      </c>
      <c r="C49" s="181" t="s">
        <v>489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75">
      <c r="A51" s="541" t="s">
        <v>1000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1056</v>
      </c>
      <c r="H52" s="547"/>
    </row>
    <row r="55" spans="1:8">
      <c r="A55" s="181" t="s">
        <v>829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23</vt:i4>
      </vt:variant>
    </vt:vector>
  </HeadingPairs>
  <TitlesOfParts>
    <vt:vector size="45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MobStaff</vt:lpstr>
      <vt:lpstr>Training</vt:lpstr>
      <vt:lpstr>Training2</vt:lpstr>
      <vt:lpstr>LM6000 Major Maint</vt:lpstr>
      <vt:lpstr>Assumed Scope 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'Assumed Scope Split'!Print_Area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Jan Havlíček</cp:lastModifiedBy>
  <cp:lastPrinted>2000-02-15T18:22:03Z</cp:lastPrinted>
  <dcterms:created xsi:type="dcterms:W3CDTF">1997-11-25T22:11:07Z</dcterms:created>
  <dcterms:modified xsi:type="dcterms:W3CDTF">2023-09-13T22:09:49Z</dcterms:modified>
</cp:coreProperties>
</file>