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5ECF4F-EF8F-4B74-8A0A-365420105444}" xr6:coauthVersionLast="47" xr6:coauthVersionMax="47" xr10:uidLastSave="{00000000-0000-0000-0000-000000000000}"/>
  <bookViews>
    <workbookView xWindow="-120" yWindow="-120" windowWidth="38640" windowHeight="15720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Q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Q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P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P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<sst xmlns="http://schemas.openxmlformats.org/spreadsheetml/2006/main" count="598" uniqueCount="129">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</sst>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ersonal/2000%20Weekly%20Report%20-%2001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2485818.14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896735.58000000007</v>
          </cell>
        </row>
        <row r="204">
          <cell r="BR204">
            <v>508959.45999999996</v>
          </cell>
        </row>
        <row r="220">
          <cell r="AN220">
            <v>52217</v>
          </cell>
        </row>
        <row r="236">
          <cell r="BR236">
            <v>254881225.19276717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383541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623216.18000000005</v>
          </cell>
        </row>
        <row r="245">
          <cell r="BT245">
            <v>752208.46</v>
          </cell>
        </row>
        <row r="261">
          <cell r="BT261">
            <v>175917862.59232131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1376268.86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452208.46</v>
          </cell>
        </row>
        <row r="236">
          <cell r="BR236">
            <v>161905559.06032231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C:\TEMP\[~0026593.xls]Sheet1</v>
      </c>
    </row>
    <row r="3" spans="1:23" s="2" customFormat="1" ht="15.75" x14ac:dyDescent="0.25">
      <c r="A3" s="1" t="s">
        <v>2</v>
      </c>
      <c r="F3" s="3"/>
      <c r="V3" s="24">
        <f ca="1">NOW()</f>
        <v>36556.653485763891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2894167.0192378405</v>
      </c>
      <c r="Q11" s="44">
        <f>Wilton!Q47</f>
        <v>28744296.684247602</v>
      </c>
      <c r="R11" s="44">
        <f>Wilton!R47</f>
        <v>18404590.760949776</v>
      </c>
      <c r="S11" s="44">
        <f>Wilton!S47</f>
        <v>16252970.101453532</v>
      </c>
      <c r="T11" s="44">
        <f>Wilton!T47</f>
        <v>9189640.2856780719</v>
      </c>
      <c r="U11" s="44">
        <f>Wilton!U47</f>
        <v>16366766.435496327</v>
      </c>
      <c r="V11" s="44">
        <f>Wilton!Y47</f>
        <v>254304798.93610051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8237707.505691112</v>
      </c>
      <c r="Q13" s="44">
        <f>Gleason!R47</f>
        <v>12213468.945941154</v>
      </c>
      <c r="R13" s="44">
        <f>Gleason!S47</f>
        <v>10343018.251029588</v>
      </c>
      <c r="S13" s="44">
        <f>Gleason!T47</f>
        <v>10448301.719166407</v>
      </c>
      <c r="T13" s="44">
        <f>Gleason!U47</f>
        <v>8288014.7286031013</v>
      </c>
      <c r="U13" s="44">
        <f>Gleason!V47</f>
        <v>22666313.99904345</v>
      </c>
      <c r="V13" s="44">
        <f>Gleason!Z47</f>
        <v>175897369.72065461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8700648.7284433749</v>
      </c>
      <c r="Q15" s="44">
        <f>Wheatland!Q46</f>
        <v>11335449.206430044</v>
      </c>
      <c r="R15" s="44">
        <f>Wheatland!R46</f>
        <v>11748935.142148847</v>
      </c>
      <c r="S15" s="44">
        <f>Wheatland!S46</f>
        <v>8601371.1957938205</v>
      </c>
      <c r="T15" s="44">
        <f>Wheatland!T46</f>
        <v>7913550.1361693675</v>
      </c>
      <c r="U15" s="44">
        <f>Wheatland!U46</f>
        <v>16311867.782637408</v>
      </c>
      <c r="V15" s="44">
        <f>Wheatland!Y46</f>
        <v>161695008.60580486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19832523.253372326</v>
      </c>
      <c r="Q17" s="44">
        <f t="shared" si="0"/>
        <v>52293214.836618796</v>
      </c>
      <c r="R17" s="44">
        <f t="shared" si="0"/>
        <v>40496544.154128209</v>
      </c>
      <c r="S17" s="44">
        <f t="shared" si="0"/>
        <v>35302643.016413763</v>
      </c>
      <c r="T17" s="44">
        <f t="shared" si="0"/>
        <v>25391205.150450539</v>
      </c>
      <c r="U17" s="44">
        <f t="shared" si="0"/>
        <v>55344948.21717719</v>
      </c>
      <c r="V17" s="44">
        <f t="shared" si="0"/>
        <v>591897177.26255989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384392042.16057146</v>
      </c>
      <c r="Q18" s="4">
        <f t="shared" si="1"/>
        <v>436685256.99719024</v>
      </c>
      <c r="R18" s="4">
        <f t="shared" si="1"/>
        <v>477181801.15131843</v>
      </c>
      <c r="S18" s="4">
        <f t="shared" si="1"/>
        <v>512484444.16773218</v>
      </c>
      <c r="T18" s="4">
        <f t="shared" si="1"/>
        <v>537875649.31818271</v>
      </c>
      <c r="U18" s="9">
        <f t="shared" si="1"/>
        <v>593220597.53535986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C:\TEMP\[~0026593.xls]Sheet1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36556.653485763891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T56" activePane="bottomRight" state="frozen"/>
      <selection activeCell="T58" sqref="T58"/>
      <selection pane="topRight" activeCell="T58" sqref="T58"/>
      <selection pane="bottomLeft" activeCell="T58" sqref="T58"/>
      <selection pane="bottomRight" activeCell="AB77" sqref="AB7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126</v>
      </c>
      <c r="Y2" s="25" t="str">
        <f ca="1">CELL("filename")</f>
        <v>C:\TEMP\[~0026593.xls]Sheet1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36556.653485763891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Y25" s="11">
        <f t="shared" si="0"/>
        <v>2485818</v>
      </c>
      <c r="Z25" s="19" t="s">
        <v>52</v>
      </c>
      <c r="AA25" s="18">
        <f>[1]Wilton!$BR$167</f>
        <v>2485818.14</v>
      </c>
      <c r="AB25" s="18">
        <f t="shared" si="1"/>
        <v>-0.14000000013038516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2610</v>
      </c>
      <c r="R33" s="18">
        <v>31732</v>
      </c>
      <c r="T33" s="17"/>
      <c r="U33" s="18">
        <f>36960-8586</f>
        <v>28374</v>
      </c>
      <c r="Y33" s="11">
        <f t="shared" si="0"/>
        <v>552743.48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0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v>15544</v>
      </c>
      <c r="Y34" s="11">
        <f t="shared" si="0"/>
        <v>498959.5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2003365.1333333328</v>
      </c>
      <c r="Q35" s="21">
        <f>SUM(Q10:Q34)</f>
        <v>27698635.346666668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242060580.51333329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159177122.37999997</v>
      </c>
      <c r="Q36" s="21">
        <f t="shared" si="6"/>
        <v>186875757.72666663</v>
      </c>
      <c r="R36" s="21">
        <f t="shared" si="6"/>
        <v>204135532.70333329</v>
      </c>
      <c r="S36" s="21">
        <f t="shared" si="6"/>
        <v>219156124.39666662</v>
      </c>
      <c r="T36" s="21">
        <f t="shared" si="6"/>
        <v>227063877.22999996</v>
      </c>
      <c r="U36" s="21">
        <f t="shared" si="6"/>
        <v>242060580.51333329</v>
      </c>
      <c r="V36" s="21">
        <f>+U36+V35</f>
        <v>242060580.51333329</v>
      </c>
      <c r="W36" s="21">
        <f>+V36+W35</f>
        <v>242060580.51333329</v>
      </c>
      <c r="X36" s="21">
        <f>+W36+X35</f>
        <v>242060580.51333329</v>
      </c>
      <c r="Y36" s="13"/>
    </row>
    <row r="37" spans="1:27" x14ac:dyDescent="0.2">
      <c r="A37" s="17" t="s">
        <v>64</v>
      </c>
      <c r="F37" s="8"/>
      <c r="Y37" s="16">
        <f>+Y35/C52/1000</f>
        <v>398.12595479166657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f t="shared" ref="P40:U40" si="7">(P36+O45)*$C50/12</f>
        <v>890801.8859045076</v>
      </c>
      <c r="Q40" s="30">
        <f t="shared" si="7"/>
        <v>1045661.3375809347</v>
      </c>
      <c r="R40" s="30">
        <f t="shared" si="7"/>
        <v>1144815.7842831092</v>
      </c>
      <c r="S40" s="30">
        <f t="shared" si="7"/>
        <v>1232378.4081201984</v>
      </c>
      <c r="T40" s="30">
        <f t="shared" si="7"/>
        <v>1281887.4523447384</v>
      </c>
      <c r="U40" s="30">
        <f t="shared" si="7"/>
        <v>1370063.1521629945</v>
      </c>
      <c r="V40" s="30"/>
      <c r="W40" s="30"/>
      <c r="X40" s="30"/>
      <c r="Y40" s="11">
        <f>SUM(C40:X40)</f>
        <v>12249106.92276716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890801.8859045076</v>
      </c>
      <c r="Q44" s="21">
        <f t="shared" si="8"/>
        <v>1045661.3375809347</v>
      </c>
      <c r="R44" s="21">
        <f t="shared" si="8"/>
        <v>1144815.7842831092</v>
      </c>
      <c r="S44" s="21">
        <f t="shared" si="8"/>
        <v>1232378.4081201984</v>
      </c>
      <c r="T44" s="21">
        <f t="shared" si="8"/>
        <v>1281887.4523447384</v>
      </c>
      <c r="U44" s="21">
        <f t="shared" si="8"/>
        <v>1370063.1521629945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12244218.42276716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6169412.2882751841</v>
      </c>
      <c r="Q45" s="21">
        <f t="shared" si="10"/>
        <v>7215073.6258561192</v>
      </c>
      <c r="R45" s="21">
        <f t="shared" si="10"/>
        <v>8359889.4101392282</v>
      </c>
      <c r="S45" s="21">
        <f t="shared" si="10"/>
        <v>9592267.8182594273</v>
      </c>
      <c r="T45" s="21">
        <f t="shared" si="10"/>
        <v>10874155.270604165</v>
      </c>
      <c r="U45" s="21">
        <f t="shared" si="10"/>
        <v>12244218.42276716</v>
      </c>
      <c r="V45" s="21">
        <f>+V44+U45</f>
        <v>12244218.42276716</v>
      </c>
      <c r="W45" s="21">
        <f>+W44+V45</f>
        <v>12244218.42276716</v>
      </c>
      <c r="X45" s="21">
        <f>+X44+W45</f>
        <v>12244218.42276716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2894167.0192378405</v>
      </c>
      <c r="Q47" s="4">
        <f t="shared" si="11"/>
        <v>28744296.684247602</v>
      </c>
      <c r="R47" s="4">
        <f t="shared" si="11"/>
        <v>18404590.760949776</v>
      </c>
      <c r="S47" s="4">
        <f t="shared" si="11"/>
        <v>16252970.101453532</v>
      </c>
      <c r="T47" s="4">
        <f t="shared" si="11"/>
        <v>9189640.2856780719</v>
      </c>
      <c r="U47" s="4">
        <f t="shared" si="11"/>
        <v>16366766.435496327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254304798.93610051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165346534.66827518</v>
      </c>
      <c r="Q48" s="4">
        <f t="shared" si="12"/>
        <v>194090831.35252279</v>
      </c>
      <c r="R48" s="4">
        <f t="shared" si="12"/>
        <v>212495422.11347258</v>
      </c>
      <c r="S48" s="4">
        <f t="shared" si="12"/>
        <v>228748392.21492612</v>
      </c>
      <c r="T48" s="4">
        <f t="shared" si="12"/>
        <v>237938032.50060418</v>
      </c>
      <c r="U48" s="4">
        <f t="shared" si="12"/>
        <v>254304798.93610051</v>
      </c>
      <c r="V48" s="4">
        <f>U48+V47</f>
        <v>254304798.93610051</v>
      </c>
      <c r="W48" s="4">
        <f>V48+W47</f>
        <v>254304798.93610051</v>
      </c>
      <c r="X48" s="4">
        <f>W48+X47</f>
        <v>254304798.93610051</v>
      </c>
      <c r="Y48" s="11"/>
    </row>
    <row r="49" spans="1:30" s="4" customFormat="1" x14ac:dyDescent="0.2">
      <c r="A49" s="17" t="s">
        <v>64</v>
      </c>
      <c r="Y49" s="16">
        <f>+Y47/C52/1000</f>
        <v>418.26447193437582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2003365.1333333328</v>
      </c>
      <c r="Q55" s="4">
        <f t="shared" si="13"/>
        <v>27698635.346666668</v>
      </c>
      <c r="R55" s="4">
        <f t="shared" si="13"/>
        <v>17259774.976666667</v>
      </c>
      <c r="S55" s="4">
        <f t="shared" si="13"/>
        <v>15020591.693333333</v>
      </c>
      <c r="T55" s="4">
        <f t="shared" si="13"/>
        <v>7907752.833333334</v>
      </c>
      <c r="U55" s="4">
        <f t="shared" si="13"/>
        <v>14996703.283333331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242055692.01333329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896735.89999999991</v>
      </c>
      <c r="AB61" s="18">
        <f>[1]Wilton!$BR$197</f>
        <v>896735.58000000007</v>
      </c>
      <c r="AC61" s="18">
        <f>AB61-AA61</f>
        <v>-0.31999999983236194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508959.5</v>
      </c>
      <c r="AB63" s="18">
        <f>[1]Wilton!$BR$204</f>
        <v>508959.45999999996</v>
      </c>
      <c r="AC63" s="18">
        <f>AB63-AA63</f>
        <v>-4.0000000037252903E-2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2894167.0192378405</v>
      </c>
      <c r="Q77" s="33">
        <f t="shared" si="18"/>
        <v>28744296.684247602</v>
      </c>
      <c r="R77" s="33">
        <f t="shared" si="18"/>
        <v>18404590.760949776</v>
      </c>
      <c r="S77" s="33">
        <f t="shared" si="18"/>
        <v>16252970.101453532</v>
      </c>
      <c r="T77" s="33">
        <f t="shared" si="18"/>
        <v>9189640.2856780719</v>
      </c>
      <c r="U77" s="33">
        <f>+U47+U67+U74</f>
        <v>16366766.435496327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254881224.34610048</v>
      </c>
    </row>
    <row r="78" spans="1:26" x14ac:dyDescent="0.2">
      <c r="U78"/>
      <c r="V78"/>
      <c r="W78"/>
      <c r="X78"/>
      <c r="Y78" s="48">
        <f>Y77-[1]Wilton!$BR$236</f>
        <v>-0.84666669368743896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V54" activePane="bottomRight" state="frozen"/>
      <selection activeCell="T58" sqref="T58"/>
      <selection pane="topRight" activeCell="T58" sqref="T58"/>
      <selection pane="bottomLeft" activeCell="T58" sqref="T58"/>
      <selection pane="bottomRight" activeCell="Z64" sqref="Z64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3" width="12.140625" style="18" customWidth="1"/>
    <col min="24" max="25" width="12.140625" style="18" hidden="1" customWidth="1"/>
    <col min="26" max="26" width="13.5703125" style="4" customWidth="1"/>
    <col min="27" max="27" width="20" style="18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C:\TEMP\[~0026593.xls]Sheet1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36556.653485763891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Z25" s="11">
        <f t="shared" si="0"/>
        <v>383541</v>
      </c>
      <c r="AA25" s="15" t="s">
        <v>55</v>
      </c>
      <c r="AB25" s="18">
        <f>[1]Gleason!$BT$185</f>
        <v>383541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40284</v>
      </c>
      <c r="R33" s="18">
        <f>10010+153336-104349</f>
        <v>58997</v>
      </c>
      <c r="S33" s="18">
        <v>35000</v>
      </c>
      <c r="T33" s="18">
        <v>35000</v>
      </c>
      <c r="U33" s="18">
        <v>35000</v>
      </c>
      <c r="V33" s="18">
        <v>140764</v>
      </c>
      <c r="Z33" s="11">
        <f t="shared" si="0"/>
        <v>617312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7621171.6333333328</v>
      </c>
      <c r="R35" s="21">
        <f t="shared" si="5"/>
        <v>11531133.199444445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21710887.563333333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164795489.97833332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107345832.98333332</v>
      </c>
      <c r="R36" s="21">
        <f t="shared" si="7"/>
        <v>118876966.18277776</v>
      </c>
      <c r="S36" s="21">
        <f t="shared" si="7"/>
        <v>128481925.83722222</v>
      </c>
      <c r="T36" s="21">
        <f t="shared" si="7"/>
        <v>138135878.89666665</v>
      </c>
      <c r="U36" s="21">
        <f t="shared" si="7"/>
        <v>145584893.41499999</v>
      </c>
      <c r="V36" s="21">
        <f t="shared" si="7"/>
        <v>167295780.97833332</v>
      </c>
      <c r="W36" s="21">
        <f>+V36+W35</f>
        <v>164795489.97833332</v>
      </c>
      <c r="X36" s="21">
        <f>+W36+X35</f>
        <v>164795489.97833332</v>
      </c>
      <c r="Y36" s="21">
        <f>+X36+Y35</f>
        <v>164795489.97833332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323.12841172222221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f>(Q36+P45)*$C52/12</f>
        <v>616535.87235777953</v>
      </c>
      <c r="R40" s="30">
        <f>(R36+Q45)*$C52/12</f>
        <v>682335.74649670825</v>
      </c>
      <c r="S40" s="30">
        <f>(S36+R45)*$C52/12</f>
        <v>738058.59658513952</v>
      </c>
      <c r="T40" s="30">
        <f>(T36+S45)*$C52/12</f>
        <v>794348.65972196637</v>
      </c>
      <c r="U40" s="30">
        <f>(U36+T45)*$C52/12</f>
        <v>839000.21026976593</v>
      </c>
      <c r="V40" s="30">
        <f>(V36+U45)*$C52/12-5719</f>
        <v>955426.43571011617</v>
      </c>
      <c r="W40" s="30"/>
      <c r="X40" s="30"/>
      <c r="Y40" s="30"/>
      <c r="Z40" s="11">
        <f t="shared" si="8"/>
        <v>11107956.742321296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616535.87235777953</v>
      </c>
      <c r="R44" s="21">
        <f t="shared" si="10"/>
        <v>682335.74649670825</v>
      </c>
      <c r="S44" s="21">
        <f t="shared" si="10"/>
        <v>738058.59658513952</v>
      </c>
      <c r="T44" s="21">
        <f t="shared" si="10"/>
        <v>794348.65972196637</v>
      </c>
      <c r="U44" s="21">
        <f t="shared" si="10"/>
        <v>839000.21026976593</v>
      </c>
      <c r="V44" s="21">
        <f t="shared" si="10"/>
        <v>955426.43571011617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11101879.742321296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7092710.0935376007</v>
      </c>
      <c r="R45" s="54">
        <f t="shared" si="12"/>
        <v>7775045.8400343088</v>
      </c>
      <c r="S45" s="54">
        <f t="shared" si="12"/>
        <v>8513104.4366194475</v>
      </c>
      <c r="T45" s="54">
        <f t="shared" si="12"/>
        <v>9307453.0963414144</v>
      </c>
      <c r="U45" s="54">
        <f t="shared" si="12"/>
        <v>10146453.30661118</v>
      </c>
      <c r="V45" s="54">
        <f t="shared" si="12"/>
        <v>11101879.742321296</v>
      </c>
      <c r="W45" s="54">
        <f>V45+W44</f>
        <v>11101879.742321296</v>
      </c>
      <c r="X45" s="54">
        <f>W45+X44</f>
        <v>11101879.742321296</v>
      </c>
      <c r="Y45" s="54">
        <f>X45+Y44</f>
        <v>11101879.742321296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8237707.505691112</v>
      </c>
      <c r="R47" s="4">
        <f t="shared" si="14"/>
        <v>12213468.945941154</v>
      </c>
      <c r="S47" s="4">
        <f t="shared" si="14"/>
        <v>10343018.251029588</v>
      </c>
      <c r="T47" s="4">
        <f t="shared" si="14"/>
        <v>10448301.719166407</v>
      </c>
      <c r="U47" s="4">
        <f t="shared" si="14"/>
        <v>8288014.7286031013</v>
      </c>
      <c r="V47" s="4">
        <f t="shared" si="14"/>
        <v>22666313.99904345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175897369.72065461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114438543.07687095</v>
      </c>
      <c r="R48" s="57">
        <f t="shared" si="16"/>
        <v>126652012.0228121</v>
      </c>
      <c r="S48" s="57">
        <f t="shared" si="16"/>
        <v>136995030.27384168</v>
      </c>
      <c r="T48" s="57">
        <f t="shared" si="16"/>
        <v>147443331.99300808</v>
      </c>
      <c r="U48" s="57">
        <f t="shared" si="16"/>
        <v>155731346.72161117</v>
      </c>
      <c r="V48" s="57">
        <f t="shared" si="16"/>
        <v>178397660.72065461</v>
      </c>
      <c r="W48" s="57">
        <f>W47+V48</f>
        <v>175897369.72065461</v>
      </c>
      <c r="X48" s="57">
        <f>X47+W48</f>
        <v>175897369.72065461</v>
      </c>
      <c r="Y48" s="57">
        <f>Y47+X48</f>
        <v>175897369.72065461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344.89680337383254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7621171.6333333328</v>
      </c>
      <c r="R57" s="4">
        <f t="shared" si="18"/>
        <v>11531133.199444445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21710887.563333333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75941703.928333342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623216</v>
      </c>
      <c r="AD65" s="18">
        <f>[1]Gleason!$BT$239</f>
        <v>623216.18000000005</v>
      </c>
      <c r="AE65" s="18">
        <f>AC65-AD65</f>
        <v>-0.18000000005122274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8237707.505691112</v>
      </c>
      <c r="R73" s="9">
        <f t="shared" si="22"/>
        <v>12213468.945941154</v>
      </c>
      <c r="S73" s="9">
        <f t="shared" si="22"/>
        <v>10343018.251029588</v>
      </c>
      <c r="T73" s="9">
        <f t="shared" si="22"/>
        <v>10448301.719166407</v>
      </c>
      <c r="U73" s="9">
        <f t="shared" si="22"/>
        <v>8288014.7286031013</v>
      </c>
      <c r="V73" s="9">
        <f t="shared" si="22"/>
        <v>22666313.99904345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175917861.53065461</v>
      </c>
    </row>
    <row r="74" spans="1:31" x14ac:dyDescent="0.2">
      <c r="Z74" s="4">
        <f>Z73-[1]Gleason!$BT$261</f>
        <v>-1.0616666972637177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X75" activePane="bottomRight" state="frozen"/>
      <selection activeCell="E1" sqref="E1"/>
      <selection pane="topRight" activeCell="E1" sqref="E1"/>
      <selection pane="bottomLeft" activeCell="E1" sqref="E1"/>
      <selection pane="bottomRight" activeCell="AE96" sqref="AE96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4" width="13.140625" style="18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December 24, 1999</v>
      </c>
      <c r="Y2" s="25" t="str">
        <f ca="1">CELL("filename")</f>
        <v>C:\TEMP\[~0026593.xls]Sheet1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36556.653485763891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100000</v>
      </c>
      <c r="R10" s="18">
        <v>1072769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Y24" s="11">
        <f t="shared" si="0"/>
        <v>1376269.26</v>
      </c>
      <c r="Z24" s="15" t="s">
        <v>57</v>
      </c>
      <c r="AA24" s="18">
        <f>[1]Wheatland!$BR$166</f>
        <v>1376268.86</v>
      </c>
      <c r="AB24" s="18">
        <f t="shared" si="1"/>
        <v>0.39999999990686774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v>5360</v>
      </c>
      <c r="Q33" s="18">
        <f>10000+52208</f>
        <v>62208</v>
      </c>
      <c r="R33" s="18">
        <v>10000</v>
      </c>
      <c r="S33" s="18">
        <v>10000</v>
      </c>
      <c r="T33" s="18">
        <v>7559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452208.9</v>
      </c>
      <c r="Z33" s="15">
        <f>Z32</f>
        <v>0</v>
      </c>
    </row>
    <row r="34" spans="1:27" x14ac:dyDescent="0.2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8137080.333333333</v>
      </c>
      <c r="Q34" s="21">
        <f t="shared" si="4"/>
        <v>10710811.254882542</v>
      </c>
      <c r="R34" s="21">
        <f t="shared" si="4"/>
        <v>11060999.985111112</v>
      </c>
      <c r="S34" s="21">
        <f t="shared" si="4"/>
        <v>7867096.2851111116</v>
      </c>
      <c r="T34" s="21">
        <f t="shared" si="4"/>
        <v>7136641.0971111096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150775022.71828255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98552395.286666662</v>
      </c>
      <c r="Q35" s="21">
        <f t="shared" si="5"/>
        <v>109263206.54154921</v>
      </c>
      <c r="R35" s="21">
        <f t="shared" si="5"/>
        <v>120324206.52666032</v>
      </c>
      <c r="S35" s="21">
        <f t="shared" si="5"/>
        <v>128191302.81177144</v>
      </c>
      <c r="T35" s="21">
        <f t="shared" si="5"/>
        <v>135327943.90888256</v>
      </c>
      <c r="U35" s="21">
        <f t="shared" si="5"/>
        <v>150775022.71828255</v>
      </c>
      <c r="V35" s="21">
        <f>+U35+V34</f>
        <v>153753108.44548255</v>
      </c>
      <c r="W35" s="21">
        <f>+V35+W34</f>
        <v>155881161.44548255</v>
      </c>
      <c r="X35" s="21">
        <f>+W35+X34</f>
        <v>151951893.44548255</v>
      </c>
      <c r="Y35" s="11"/>
    </row>
    <row r="36" spans="1:27" x14ac:dyDescent="0.2">
      <c r="A36" s="17" t="s">
        <v>64</v>
      </c>
      <c r="F36" s="8"/>
      <c r="Y36" s="16">
        <f>+Y34/C51/1000</f>
        <v>320.79792067719694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f t="shared" si="7"/>
        <v>563568.39511004137</v>
      </c>
      <c r="Q39" s="30">
        <f t="shared" si="7"/>
        <v>624637.95154750114</v>
      </c>
      <c r="R39" s="30">
        <f t="shared" si="7"/>
        <v>687935.15703773533</v>
      </c>
      <c r="S39" s="30">
        <f t="shared" si="7"/>
        <v>734274.91068270814</v>
      </c>
      <c r="T39" s="30">
        <f t="shared" si="7"/>
        <v>776909.03905825817</v>
      </c>
      <c r="U39" s="30">
        <f t="shared" si="7"/>
        <v>864788.97323740693</v>
      </c>
      <c r="V39" s="30">
        <v>0</v>
      </c>
      <c r="W39" s="30">
        <v>0</v>
      </c>
      <c r="X39" s="30">
        <v>0</v>
      </c>
      <c r="Y39" s="11">
        <f t="shared" si="6"/>
        <v>9749192.6603223048</v>
      </c>
      <c r="Z39" s="19" t="str">
        <f>Z52</f>
        <v>Rodney Malcolm</v>
      </c>
      <c r="AA39" s="18">
        <f>Y39</f>
        <v>9749192.6603223048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563568.39511004137</v>
      </c>
      <c r="Q43" s="21">
        <f t="shared" si="8"/>
        <v>624637.95154750114</v>
      </c>
      <c r="R43" s="21">
        <f t="shared" si="8"/>
        <v>687935.15703773533</v>
      </c>
      <c r="S43" s="21">
        <f t="shared" si="8"/>
        <v>734274.91068270814</v>
      </c>
      <c r="T43" s="21">
        <f t="shared" si="8"/>
        <v>776909.03905825817</v>
      </c>
      <c r="U43" s="21">
        <f t="shared" si="8"/>
        <v>864788.97323740693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9743115.1603223048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6054569.128758695</v>
      </c>
      <c r="Q44" s="21">
        <f t="shared" si="9"/>
        <v>6679207.0803061966</v>
      </c>
      <c r="R44" s="21">
        <f t="shared" si="9"/>
        <v>7367142.2373439316</v>
      </c>
      <c r="S44" s="21">
        <f t="shared" si="9"/>
        <v>8101417.1480266396</v>
      </c>
      <c r="T44" s="21">
        <f t="shared" si="9"/>
        <v>8878326.1870848984</v>
      </c>
      <c r="U44" s="21">
        <f t="shared" si="9"/>
        <v>9743115.1603223048</v>
      </c>
      <c r="V44" s="21">
        <f>+V43+U44</f>
        <v>9743115.1603223048</v>
      </c>
      <c r="W44" s="21">
        <f>+W43+V44</f>
        <v>9743115.1603223048</v>
      </c>
      <c r="X44" s="21">
        <f>+X43+W44</f>
        <v>9743115.1603223048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8700648.7284433749</v>
      </c>
      <c r="Q46" s="4">
        <f t="shared" si="10"/>
        <v>11335449.206430044</v>
      </c>
      <c r="R46" s="4">
        <f t="shared" si="10"/>
        <v>11748935.142148847</v>
      </c>
      <c r="S46" s="4">
        <f t="shared" si="10"/>
        <v>8601371.1957938205</v>
      </c>
      <c r="T46" s="4">
        <f t="shared" si="10"/>
        <v>7913550.1361693675</v>
      </c>
      <c r="U46" s="4">
        <f t="shared" si="10"/>
        <v>16311867.782637408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161695008.60580486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104606964.41542536</v>
      </c>
      <c r="Q47" s="4">
        <f t="shared" si="11"/>
        <v>115942413.62185541</v>
      </c>
      <c r="R47" s="4">
        <f t="shared" si="11"/>
        <v>127691348.76400426</v>
      </c>
      <c r="S47" s="4">
        <f t="shared" si="11"/>
        <v>136292719.95979807</v>
      </c>
      <c r="T47" s="4">
        <f t="shared" si="11"/>
        <v>144206270.09596744</v>
      </c>
      <c r="U47" s="4">
        <f t="shared" si="11"/>
        <v>160518137.87860486</v>
      </c>
      <c r="V47" s="4">
        <f>U47+V46</f>
        <v>163496223.60580486</v>
      </c>
      <c r="W47" s="4">
        <f>V47+W46</f>
        <v>165624276.60580486</v>
      </c>
      <c r="X47" s="4">
        <f>W47+X46</f>
        <v>161695008.60580486</v>
      </c>
      <c r="Y47" s="11"/>
    </row>
    <row r="48" spans="1:27" s="4" customFormat="1" x14ac:dyDescent="0.2">
      <c r="Y48" s="16">
        <f>+Y46/C51/1000</f>
        <v>344.03193320384008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8137080.333333334</v>
      </c>
      <c r="Q54" s="4">
        <f t="shared" si="12"/>
        <v>10710811.254882542</v>
      </c>
      <c r="R54" s="4">
        <f t="shared" si="12"/>
        <v>11060999.985111112</v>
      </c>
      <c r="S54" s="4">
        <f t="shared" si="12"/>
        <v>7867096.2851111125</v>
      </c>
      <c r="T54" s="4">
        <f t="shared" si="12"/>
        <v>7136641.0971111096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151945815.94548255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1376269.26</v>
      </c>
      <c r="AB61" s="18">
        <f>[1]Wheatland!$BR$166</f>
        <v>1376268.86</v>
      </c>
      <c r="AC61" s="18">
        <f>AB61-AA61</f>
        <v>-0.39999999990686774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452208.9</v>
      </c>
      <c r="AB63" s="18">
        <f>[1]Wheatland!$BR$203</f>
        <v>452208.46</v>
      </c>
      <c r="AC63" s="18">
        <f>AB63-AA63</f>
        <v>-0.44000000000232831</v>
      </c>
    </row>
    <row r="64" spans="1:29" x14ac:dyDescent="0.2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8700648.7284433749</v>
      </c>
      <c r="Q78" s="33">
        <f t="shared" si="16"/>
        <v>11335449.206430044</v>
      </c>
      <c r="R78" s="33">
        <f t="shared" si="16"/>
        <v>11748935.142148847</v>
      </c>
      <c r="S78" s="33">
        <f t="shared" si="16"/>
        <v>8601371.1957938205</v>
      </c>
      <c r="T78" s="33">
        <f t="shared" si="16"/>
        <v>7913550.1361693675</v>
      </c>
      <c r="U78" s="33">
        <f t="shared" si="16"/>
        <v>16311867.782637408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161905561.18580487</v>
      </c>
      <c r="Z78" s="17"/>
    </row>
    <row r="79" spans="1:26" x14ac:dyDescent="0.2">
      <c r="U79"/>
      <c r="V79"/>
      <c r="W79"/>
      <c r="X79"/>
      <c r="Y79" s="47">
        <f>Y78-[1]Wheatland!$BR$236</f>
        <v>2.1254825592041016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2000-01-31T19:07:40Z</cp:lastPrinted>
  <dcterms:created xsi:type="dcterms:W3CDTF">1999-02-09T14:03:00Z</dcterms:created>
  <dcterms:modified xsi:type="dcterms:W3CDTF">2023-09-13T22:13:05Z</dcterms:modified>
</cp:coreProperties>
</file>