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0754F7-5576-48FD-96D8-41D29621ADAA}" xr6:coauthVersionLast="47" xr6:coauthVersionMax="47" xr10:uidLastSave="{00000000-0000-0000-0000-000000000000}"/>
  <bookViews>
    <workbookView xWindow="-120" yWindow="-120" windowWidth="38640" windowHeight="15720" tabRatio="877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0" calcMode="manual" iterate="1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<sst xmlns="http://schemas.openxmlformats.org/spreadsheetml/2006/main" count="508" uniqueCount="357">
  <si>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</si>
  <si>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</si>
  <si>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</si>
  <si>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</si>
  <si>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</si>
  <si>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</si>
  <si>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</si>
  <si>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</si>
  <si>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</si>
  <si>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</si>
  <si>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</si>
  <si>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</si>
  <si>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</si>
  <si>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</si>
  <si>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</si>
  <si>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</si>
  <si>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</si>
  <si>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</si>
  <si>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</si>
  <si>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</si>
  <si>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</si>
  <si>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</si>
  <si>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</si>
  <si>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</si>
  <si>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</si>
  <si>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</si>
  <si>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</si>
  <si>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</si>
  <si>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</si>
  <si>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</si>
  <si>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</si>
  <si>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</si>
  <si>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</si>
  <si>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</si>
  <si>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</si>
  <si>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</si>
  <si>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</si>
  <si>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</si>
  <si>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</si>
  <si>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</si>
  <si>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</si>
  <si>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</si>
  <si>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</si>
  <si>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</si>
  <si>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</si>
  <si>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</si>
  <si>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</si>
  <si>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</si>
  <si>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</si>
  <si>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</si>
  <si>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</si>
  <si>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</si>
  <si>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</si>
  <si>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</si>
  <si>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</si>
  <si>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</si>
  <si>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</si>
  <si>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</si>
  <si>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</si>
  <si>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</si>
  <si>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</si>
  <si>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</si>
  <si>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</si>
  <si>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</si>
  <si>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</si>
  <si>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</si>
  <si>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</si>
  <si>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</si>
  <si>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</si>
  <si>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</si>
  <si>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</si>
  <si>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</si>
  <si>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</si>
  <si>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</si>
  <si>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</si>
  <si>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</si>
  <si>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</si>
  <si>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</si>
  <si>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</si>
  <si>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</si>
  <si>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</si>
  <si>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</si>
  <si>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</si>
  <si>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</si>
  <si>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</si>
  <si>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</si>
  <si>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</si>
  <si>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</si>
  <si>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</si>
  <si>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</si>
  <si>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</si>
  <si>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</si>
  <si>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</si>
  <si>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</si>
  <si>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</si>
  <si>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</si>
  <si>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</si>
  <si>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</si>
  <si>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</si>
  <si>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</si>
  <si>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</si>
  <si>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</si>
  <si>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</si>
  <si>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</si>
  <si>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</si>
  <si>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</si>
  <si>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</si>
  <si>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</si>
  <si>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</si>
  <si>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</si>
  <si>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</si>
  <si>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</si>
  <si>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</si>
  <si>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</si>
  <si>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</si>
  <si>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</si>
  <si>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</si>
  <si>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</si>
  <si>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</si>
  <si>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</si>
  <si>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</si>
  <si>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</si>
  <si>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</si>
  <si>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</si>
  <si>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</si>
  <si>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</si>
  <si>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</si>
  <si>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</si>
  <si>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</si>
  <si>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</si>
  <si>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</si>
  <si>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</si>
  <si>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</si>
  <si>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</si>
  <si>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</si>
  <si>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</si>
  <si>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</si>
  <si>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</si>
  <si>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</si>
  <si>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</si>
  <si>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</si>
  <si>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</si>
  <si>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</si>
  <si>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</si>
  <si>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</si>
  <si>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</si>
  <si>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</si>
  <si>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</si>
  <si>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</si>
  <si>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</si>
  <si>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</si>
  <si>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</si>
  <si>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</si>
  <si>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</si>
  <si>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</si>
  <si>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</si>
  <si>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</si>
  <si>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</si>
  <si>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</si>
  <si>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</si>
  <si>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</si>
  <si>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</si>
  <si>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</si>
  <si>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</si>
  <si>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</si>
  <si>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</si>
  <si>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</si>
  <si>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</si>
  <si>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</si>
  <si>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</si>
  <si>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</si>
  <si>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</si>
  <si>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</si>
  <si>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</si>
  <si>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</si>
  <si>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</si>
  <si>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</si>
  <si>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</si>
  <si>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</si>
  <si>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</si>
  <si>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</si>
  <si>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</si>
  <si>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</si>
  <si>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</si>
  <si>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</si>
  <si>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</si>
  <si>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</si>
  <si>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</si>
  <si>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</si>
  <si>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</si>
  <si>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</si>
  <si>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</si>
  <si>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</si>
  <si>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</si>
  <si>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</si>
  <si>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</si>
  <si>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</si>
  <si>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</si>
  <si>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</si>
  <si>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</si>
  <si>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</si>
  <si>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</si>
  <si>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</si>
  <si>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</si>
  <si>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</si>
  <si>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</si>
  <si>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</si>
  <si>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</si>
  <si>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</si>
  <si>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</si>
  <si>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</si>
  <si>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</si>
  <si>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</si>
  <si>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</si>
  <si>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</si>
  <si>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</si>
  <si>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</si>
  <si>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</si>
  <si>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</si>
  <si>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</si>
  <si>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</si>
  <si>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</si>
  <si>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</si>
  <si>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</si>
  <si>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</si>
  <si>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</si>
  <si>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</si>
  <si>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</si>
  <si>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</si>
  <si>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</si>
  <si>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</si>
  <si>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</si>
  <si>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</si>
  <si>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</si>
  <si>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</si>
  <si>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</si>
  <si>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</si>
  <si>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</si>
  <si>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</si>
  <si>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</si>
  <si>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</si>
  <si>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</si>
  <si>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</si>
  <si>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</si>
  <si>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</si>
  <si>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</si>
  <si>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</si>
  <si>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</si>
  <si>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</si>
  <si>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</si>
  <si>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</si>
  <si>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</si>
  <si>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</si>
  <si>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</si>
  <si>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</si>
  <si>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</si>
  <si>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</si>
  <si>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</si>
  <si>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</si>
  <si>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</si>
  <si>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</si>
  <si>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</si>
  <si>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</si>
  <si>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</si>
  <si>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</si>
  <si>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</si>
  <si>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</si>
  <si>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</si>
  <si>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</si>
  <si>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</si>
  <si>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</si>
  <si>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</si>
  <si>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</si>
  <si>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</si>
  <si>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</si>
  <si>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</si>
  <si>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</si>
  <si>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</si>
  <si>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</si>
  <si>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</si>
  <si>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</si>
  <si>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</si>
  <si>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</si>
  <si>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</si>
  <si>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</si>
  <si>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</si>
  <si>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</si>
  <si>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</si>
  <si>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</si>
  <si>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</si>
  <si>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</si>
  <si>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</si>
  <si>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</si>
  <si>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</si>
  <si>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</si>
  <si>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</si>
  <si>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</si>
  <si>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</si>
  <si>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</si>
  <si>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</si>
  <si>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</si>
  <si>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</si>
  <si>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</si>
  <si>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</si>
  <si>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</si>
  <si>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</si>
  <si>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</si>
  <si>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</si>
  <si>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</si>
  <si>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</si>
  <si>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</si>
  <si>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</si>
  <si>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</si>
  <si>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</si>
  <si>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</si>
  <si>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</si>
  <si>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</si>
  <si>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</si>
  <si>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</si>
  <si>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</si>
  <si>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</si>
  <si>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</si>
  <si>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</si>
  <si>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</si>
  <si>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</si>
  <si>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</si>
  <si>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</si>
  <si>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</si>
  <si>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</si>
  <si>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</si>
  <si>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</si>
  <si>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</si>
  <si>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</si>
  <si>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</si>
  <si>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</si>
  <si>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</si>
  <si>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</si>
  <si>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</si>
  <si>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</si>
  <si>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</si>
  <si>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</si>
  <si>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</si>
  <si>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</si>
  <si>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</si>
  <si>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</si>
  <si>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</si>
  <si>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</si>
  <si>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</si>
  <si>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</si>
  <si>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</si>
  <si>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</si>
  <si>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</si>
  <si>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</si>
  <si>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</si>
  <si>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4</t>
  </si>
  <si>
    <t>9</t>
  </si>
  <si>
    <t>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</si>
</sst>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94.44719106867538</c:v>
                </c:pt>
                <c:pt idx="1">
                  <c:v>78.705992557229493</c:v>
                </c:pt>
                <c:pt idx="2">
                  <c:v>67.462279334768127</c:v>
                </c:pt>
                <c:pt idx="3">
                  <c:v>59.029494417922116</c:v>
                </c:pt>
                <c:pt idx="4">
                  <c:v>52.470661704819662</c:v>
                </c:pt>
                <c:pt idx="5">
                  <c:v>47.22359553433769</c:v>
                </c:pt>
                <c:pt idx="6">
                  <c:v>42.930541394852447</c:v>
                </c:pt>
                <c:pt idx="7">
                  <c:v>39.352996278614746</c:v>
                </c:pt>
                <c:pt idx="8">
                  <c:v>36.325842718721304</c:v>
                </c:pt>
                <c:pt idx="9">
                  <c:v>33.731139667384063</c:v>
                </c:pt>
                <c:pt idx="10">
                  <c:v>31.482397022891796</c:v>
                </c:pt>
                <c:pt idx="11">
                  <c:v>23.611797767168845</c:v>
                </c:pt>
                <c:pt idx="12">
                  <c:v>18.889438213735076</c:v>
                </c:pt>
                <c:pt idx="13">
                  <c:v>15.741198511445898</c:v>
                </c:pt>
                <c:pt idx="14">
                  <c:v>13.492455866953627</c:v>
                </c:pt>
                <c:pt idx="15">
                  <c:v>11.805898883584423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7-45A4-B6E2-88866137E82F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23.802856024886598</c:v>
                </c:pt>
                <c:pt idx="1">
                  <c:v>23.802856024886598</c:v>
                </c:pt>
                <c:pt idx="2">
                  <c:v>23.802856024886598</c:v>
                </c:pt>
                <c:pt idx="3">
                  <c:v>23.802856024886598</c:v>
                </c:pt>
                <c:pt idx="4">
                  <c:v>23.802856024886598</c:v>
                </c:pt>
                <c:pt idx="5">
                  <c:v>23.802856024886598</c:v>
                </c:pt>
                <c:pt idx="6">
                  <c:v>23.802856024886598</c:v>
                </c:pt>
                <c:pt idx="7">
                  <c:v>23.802856024886598</c:v>
                </c:pt>
                <c:pt idx="8">
                  <c:v>23.802856024886598</c:v>
                </c:pt>
                <c:pt idx="9">
                  <c:v>23.802856024886598</c:v>
                </c:pt>
                <c:pt idx="10">
                  <c:v>23.802856024886598</c:v>
                </c:pt>
                <c:pt idx="11">
                  <c:v>23.802856024886598</c:v>
                </c:pt>
                <c:pt idx="12">
                  <c:v>23.802856024886598</c:v>
                </c:pt>
                <c:pt idx="13">
                  <c:v>23.802856024886598</c:v>
                </c:pt>
                <c:pt idx="14">
                  <c:v>23.802856024886598</c:v>
                </c:pt>
                <c:pt idx="15">
                  <c:v>23.802856024886598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7-45A4-B6E2-88866137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65888"/>
        <c:axId val="1"/>
      </c:areaChart>
      <c:catAx>
        <c:axId val="7441658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16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11.emf"/><Relationship Id="rId7" Type="http://schemas.openxmlformats.org/officeDocument/2006/relationships/image" Target="../media/image7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Relationship Id="rId6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image" Target="../media/image4.emf"/><Relationship Id="rId4" Type="http://schemas.openxmlformats.org/officeDocument/2006/relationships/image" Target="../media/image10.emf"/><Relationship Id="rId9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61F7855-1234-CD71-4819-FB1581646F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6E525338-A9FB-36F8-B518-B763B3290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66DBA6DC-8FEF-4FC6-5356-A00A488CCA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3987E0E-3137-E9DA-D30A-2FB7FA259F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3763662-CFE9-FC35-7C44-D6B837F73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81AB7180-66B8-E5ED-9F1E-537FEE536F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E62FCCE-4E0C-ACE6-D8D7-58795665AF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C122F58-431D-C21E-1F26-BD45F7190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80B770D3-E569-37E7-4FF3-336433CA0B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406EE2BF-3929-F7B1-26C8-A22615A6F7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F9596101-174C-04C3-4A9B-B3970D73B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1A7A7172-B2F6-22FD-9C10-0B60656FE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EB8D3BA4-92AD-C703-619B-C7C81DC15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6997B1B4-F214-28F3-C7B0-45B3D0B317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B3A95BBB-495B-823F-AB9B-2F6438C24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D8CE7D50-C730-8D68-1BBD-84BB6BFB2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45DFAC57-8D87-9262-5784-79D1B62578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D93AD71E-ED2E-D6B1-5A16-AB099AD6D3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6BE8E2C1-5D92-F1BA-CA70-FADF3FC0A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FB618799-4963-DA59-698C-21BABB624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18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15.x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2.xml"/><Relationship Id="rId25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1.xml"/><Relationship Id="rId20" Type="http://schemas.openxmlformats.org/officeDocument/2006/relationships/image" Target="../media/image9.emf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control" Target="../activeX/activeX17.xml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23" Type="http://schemas.openxmlformats.org/officeDocument/2006/relationships/image" Target="../media/image10.emf"/><Relationship Id="rId28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6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abSelected="1" topLeftCell="A2" zoomScale="75" workbookViewId="0">
      <selection activeCell="D11" sqref="D11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345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182.07178978263283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9345.5444252589296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2.0316183478753933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101751.67786814649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702.40523813896493</v>
      </c>
      <c r="J10" s="255" t="s">
        <v>249</v>
      </c>
      <c r="K10" s="59"/>
      <c r="L10" s="258" t="s">
        <v>227</v>
      </c>
      <c r="M10" s="259">
        <f>PROJECTCONFIGURATION!$B$65^N10</f>
        <v>1.515716566510398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6</v>
      </c>
      <c r="E11" s="114" t="s">
        <v>133</v>
      </c>
      <c r="F11" s="59"/>
      <c r="G11" s="72"/>
      <c r="H11" s="252" t="s">
        <v>250</v>
      </c>
      <c r="I11" s="250">
        <f>(125+4+22+8+13+9+31)*($M$10/1.23)</f>
        <v>261.24545699203605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854.71409409243051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374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97.350901426277602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102606.39196223892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216.88302089904883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0.7560591985119518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51303.195981119461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51303.195981119461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5149.4458543239425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3.1792404293495222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3.935299627861474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9.4384407478193336E-2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K4" sqref="K4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344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56048</v>
      </c>
      <c r="J4" s="328"/>
      <c r="K4" s="329">
        <f>+I4/($B$65*'OPERATIONAL CHARACTERISTICS'!$B$12)</f>
        <v>307.83461878917728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8043.1738166122304</v>
      </c>
      <c r="F7" s="328"/>
      <c r="G7" s="70">
        <v>0</v>
      </c>
      <c r="H7" s="326"/>
      <c r="I7" s="71">
        <f>(1+IF(G65,SOURCEDATA!B36,0))*(IF(B65=0,0,HLOOKUP(B65,SOURCEDATA!B3:K6,4))+G7)</f>
        <v>32172.695266448922</v>
      </c>
      <c r="J7" s="328"/>
      <c r="K7" s="329">
        <f>+I7/($B$65*'OPERATIONAL CHARACTERISTICS'!$B$12)</f>
        <v>176.7033503919439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5400</v>
      </c>
      <c r="J10" s="328"/>
      <c r="K10" s="329">
        <f>+I10/($B$65*'OPERATIONAL CHARACTERISTICS'!$B$12)</f>
        <v>29.658630842519933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1135</v>
      </c>
      <c r="J13" s="328"/>
      <c r="K13" s="329">
        <f>+I13/($B$65*'OPERATIONAL CHARACTERISTICS'!$B$12)</f>
        <v>6.2338048159740973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f>+I16/$B$65</f>
        <v>0</v>
      </c>
      <c r="F16" s="67"/>
      <c r="G16" s="74">
        <v>0</v>
      </c>
      <c r="H16" s="326"/>
      <c r="I16" s="71">
        <f>+IF(F65,HLOOKUP(B65,SOURCEDATA!B30:K31,2),0)+G16</f>
        <v>0</v>
      </c>
      <c r="J16" s="328"/>
      <c r="K16" s="329">
        <f>+I16/($B$65*'OPERATIONAL CHARACTERISTICS'!$B$12)</f>
        <v>0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1000</v>
      </c>
      <c r="J22" s="328"/>
      <c r="K22" s="329">
        <f>+I22/($B$65*'OPERATIONAL CHARACTERISTICS'!$B$12)</f>
        <v>5.4923390449110991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615.21270914349418</v>
      </c>
      <c r="J25" s="328"/>
      <c r="K25" s="329">
        <f ca="1">+I25/($B$65*'OPERATIONAL CHARACTERISTICS'!$B$12)</f>
        <v>3.3789567833543486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352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4061.2619817811774</v>
      </c>
      <c r="J31" s="328"/>
      <c r="K31" s="329">
        <f>+I31/($B$65*'OPERATIONAL CHARACTERISTICS'!$B$12)</f>
        <v>22.305827754149789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1319.5079107728941</v>
      </c>
      <c r="J34" s="86"/>
      <c r="K34" s="340">
        <f>+I34/($B$65*'OPERATIONAL CHARACTERISTICS'!$B$12)</f>
        <v>7.2471848184070371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101751.67786814649</v>
      </c>
      <c r="J37" s="86"/>
      <c r="K37" s="345">
        <f ca="1">K34+K28+K25+K22+K19+K16+K13+K10+K7+K4+K31</f>
        <v>558.85471324043738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20350.335573629298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4</v>
      </c>
      <c r="C65" s="348">
        <f>+VALUE(C66)</f>
        <v>9</v>
      </c>
      <c r="D65" s="348">
        <f>+VALUE(D66)</f>
        <v>16</v>
      </c>
      <c r="E65" s="348">
        <f>+VALUE(E66)</f>
        <v>138</v>
      </c>
      <c r="F65" s="349" t="b">
        <f>+F66</f>
        <v>0</v>
      </c>
      <c r="G65" s="347" t="b">
        <f>+G66</f>
        <v>0</v>
      </c>
      <c r="H65" s="348">
        <f>+IF(H66,B65,0)</f>
        <v>0</v>
      </c>
      <c r="I65" s="348" t="b">
        <f>+I66</f>
        <v>1</v>
      </c>
      <c r="J65" s="347" t="b">
        <f>+J66</f>
        <v>1</v>
      </c>
      <c r="K65" s="347" t="b">
        <f>+K66</f>
        <v>0</v>
      </c>
      <c r="L65" s="347" t="b">
        <f>+L66</f>
        <v>1</v>
      </c>
      <c r="M65" s="347" t="b">
        <f>+M66</f>
        <v>1</v>
      </c>
    </row>
    <row r="66" spans="2:13" x14ac:dyDescent="0.2">
      <c r="B66" s="350" t="s">
        <v>354</v>
      </c>
      <c r="C66" s="348" t="s">
        <v>355</v>
      </c>
      <c r="D66" s="348" t="s">
        <v>353</v>
      </c>
      <c r="E66" s="348" t="s">
        <v>356</v>
      </c>
      <c r="F66" s="351" t="b">
        <v>0</v>
      </c>
      <c r="G66" s="347" t="b">
        <v>0</v>
      </c>
      <c r="H66" s="349" t="b">
        <v>0</v>
      </c>
      <c r="I66" s="347" t="b">
        <v>1</v>
      </c>
      <c r="J66" s="347" t="b">
        <v>1</v>
      </c>
      <c r="K66" s="347" t="b">
        <v>0</v>
      </c>
      <c r="L66" s="347" t="b">
        <v>1</v>
      </c>
      <c r="M66" s="347" t="b">
        <v>1</v>
      </c>
    </row>
    <row r="67" spans="2:13" x14ac:dyDescent="0.2">
      <c r="B67" s="352"/>
      <c r="C67" s="347"/>
      <c r="D67" s="347"/>
      <c r="E67" s="347" t="b">
        <v>1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1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5" name="CheckBox6">
          <controlPr defaultSize="0" autoLine="0" linkedCell="L66" r:id="rId11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5" name="CheckBox6"/>
      </mc:Fallback>
    </mc:AlternateContent>
    <mc:AlternateContent xmlns:mc="http://schemas.openxmlformats.org/markup-compatibility/2006">
      <mc:Choice Requires="x14">
        <control shapeId="1071" r:id="rId16" name="CheckBox5">
          <controlPr defaultSize="0" autoLine="0" linkedCell="K66" r:id="rId9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6" name="CheckBox5"/>
      </mc:Fallback>
    </mc:AlternateContent>
    <mc:AlternateContent xmlns:mc="http://schemas.openxmlformats.org/markup-compatibility/2006">
      <mc:Choice Requires="x14">
        <control shapeId="1070" r:id="rId17" name="CheckBox4">
          <controlPr defaultSize="0" autoLine="0" linkedCell="J66" r:id="rId11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7" name="CheckBox4"/>
      </mc:Fallback>
    </mc:AlternateContent>
    <mc:AlternateContent xmlns:mc="http://schemas.openxmlformats.org/markup-compatibility/2006">
      <mc:Choice Requires="x14">
        <control shapeId="1064" r:id="rId18" name="CheckBox3">
          <controlPr defaultSize="0" autoLine="0" linkedCell="I66" r:id="rId11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8" name="CheckBox3"/>
      </mc:Fallback>
    </mc:AlternateContent>
    <mc:AlternateContent xmlns:mc="http://schemas.openxmlformats.org/markup-compatibility/2006">
      <mc:Choice Requires="x14">
        <control shapeId="1053" r:id="rId19" name="CheckBox2">
          <controlPr defaultSize="0" autoLine="0" linkedCell="G66" r:id="rId20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19" name="CheckBox2"/>
      </mc:Fallback>
    </mc:AlternateContent>
    <mc:AlternateContent xmlns:mc="http://schemas.openxmlformats.org/markup-compatibility/2006">
      <mc:Choice Requires="x14">
        <control shapeId="1033" r:id="rId21" name="CheckBox1">
          <controlPr defaultSize="0" autoLine="0" linkedCell="F66" r:id="rId9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1" name="CheckBox1"/>
      </mc:Fallback>
    </mc:AlternateContent>
    <mc:AlternateContent xmlns:mc="http://schemas.openxmlformats.org/markup-compatibility/2006">
      <mc:Choice Requires="x14">
        <control shapeId="1030" r:id="rId22" name="ComboBox4">
          <controlPr defaultSize="0" autoLine="0" linkedCell="E66" listFillRange="E69:E74" r:id="rId23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2" name="ComboBox4"/>
      </mc:Fallback>
    </mc:AlternateContent>
    <mc:AlternateContent xmlns:mc="http://schemas.openxmlformats.org/markup-compatibility/2006">
      <mc:Choice Requires="x14">
        <control shapeId="1029" r:id="rId24" name="ComboBox3">
          <controlPr defaultSize="0" autoLine="0" autoPict="0" linkedCell="D66" listFillRange="D68:D72" r:id="rId25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4" name="ComboBox3"/>
      </mc:Fallback>
    </mc:AlternateContent>
    <mc:AlternateContent xmlns:mc="http://schemas.openxmlformats.org/markup-compatibility/2006">
      <mc:Choice Requires="x14">
        <control shapeId="1028" r:id="rId26" name="ComboBox2">
          <controlPr defaultSize="0" autoLine="0" linkedCell="C66" listFillRange="C68:C78" r:id="rId27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6" name="ComboBox2"/>
      </mc:Fallback>
    </mc:AlternateContent>
    <mc:AlternateContent xmlns:mc="http://schemas.openxmlformats.org/markup-compatibility/2006">
      <mc:Choice Requires="x14">
        <control shapeId="1025" r:id="rId28" name="ComboBox1">
          <controlPr defaultSize="0" autoLine="0" autoPict="0" linkedCell="B66" listFillRange="B68:B78" r:id="rId29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8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12" sqref="B12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-6.6052554341785169E-2</v>
      </c>
      <c r="F10" s="244">
        <f>IF(PROJECTCONFIGURATION!$J$65,-SOURCEDATA!$P$48/1000,0)</f>
        <v>-6.6052554341785169E-2</v>
      </c>
      <c r="G10" s="244">
        <f>IF(PROJECTCONFIGURATION!$J$65,-SOURCEDATA!$P$48/1000,0)</f>
        <v>-6.6052554341785169E-2</v>
      </c>
      <c r="H10" s="244">
        <f>IF(PROJECTCONFIGURATION!$J$65,-SOURCEDATA!$P$48/1000,0)</f>
        <v>-6.6052554341785169E-2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45.517947445658208</v>
      </c>
      <c r="C12" s="7" t="s">
        <v>124</v>
      </c>
      <c r="D12" s="224"/>
      <c r="E12" s="244">
        <f>SUM(E7:E11)</f>
        <v>47.067947445658206</v>
      </c>
      <c r="F12" s="244">
        <f>SUM(F7:F11)</f>
        <v>45.517947445658208</v>
      </c>
      <c r="G12" s="244">
        <f>SUM(G7:G11)</f>
        <v>44.523947445658216</v>
      </c>
      <c r="H12" s="244">
        <f>SUM(H7:H11)</f>
        <v>33.743947445658215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9345.5444252589296</v>
      </c>
      <c r="C14" s="6" t="s">
        <v>351</v>
      </c>
      <c r="D14" s="224"/>
      <c r="E14" s="235">
        <f>(413000*1.03)/E12</f>
        <v>9037.7852250967499</v>
      </c>
      <c r="F14" s="235">
        <f>(413000*1.03)/F12</f>
        <v>9345.5444252589296</v>
      </c>
      <c r="G14" s="235">
        <f>(392000*1.03)/G12</f>
        <v>9068.3783259063421</v>
      </c>
      <c r="H14" s="235">
        <f>(317000*1.03)/H12</f>
        <v>9676.1056342272004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346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347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348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350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349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8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9.4384407478193336E-2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23.802856024886598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-51303.195981119461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342.02130654079645</v>
      </c>
      <c r="M9" s="133">
        <f ca="1">IF(SUMMARY!$D$21*12&gt;=K9,-PPMT(SUMMARY!$D$22/12,K9,SUMMARY!$D$21*12,SUMMARY!$D$20),0)</f>
        <v>87.099181319532079</v>
      </c>
      <c r="N9" s="160">
        <f t="shared" ref="N9:N72" ca="1" si="0">+M9+L9</f>
        <v>429.12048786032852</v>
      </c>
      <c r="P9" s="159">
        <v>1</v>
      </c>
      <c r="Q9" s="194">
        <f ca="1">IF(SUMMARY!$D$21&gt;=K9,(SUMMARY!$D$24+SUMMARY!$I$17)*12*SUMMARY!$D$6,0)</f>
        <v>8598.0845589080109</v>
      </c>
      <c r="R9" s="194">
        <f>IF(SUMMARY!$D$21&gt;=K9,SUMMARY!$D$28*12*SUMMARY!$D$6,0)+IF(P9=SUMMARY!$D$21,SUMMARY!$D$29*SUMMARY!$D$15,0)</f>
        <v>13917.567610984453</v>
      </c>
      <c r="S9" s="195">
        <f t="shared" ref="S9:S38" ca="1" si="1">+R9-Q9</f>
        <v>5319.4830520764426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341.44064533199958</v>
      </c>
      <c r="M10" s="133">
        <f ca="1">IF(SUMMARY!$D$21*12&gt;=K10,-PPMT(SUMMARY!$D$22/12,K10,SUMMARY!$D$21*12,SUMMARY!$D$20),0)</f>
        <v>87.679842528328948</v>
      </c>
      <c r="N10" s="160">
        <f t="shared" ca="1" si="0"/>
        <v>429.12048786032852</v>
      </c>
      <c r="P10" s="159">
        <v>2</v>
      </c>
      <c r="Q10" s="194">
        <f ca="1">IF(SUMMARY!$D$21&gt;=K10,(SUMMARY!$D$24+SUMMARY!$I$17)*12*SUMMARY!$D$6,0)</f>
        <v>8598.0845589080109</v>
      </c>
      <c r="R10" s="194">
        <f>IF(SUMMARY!$D$21&gt;=K10,SUMMARY!$D$28*12*SUMMARY!$D$6,0)+IF(P10=SUMMARY!$D$21,SUMMARY!$D$29*SUMMARY!$D$15,0)</f>
        <v>13917.567610984453</v>
      </c>
      <c r="S10" s="195">
        <f t="shared" ca="1" si="1"/>
        <v>5319.4830520764426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340.85611304847737</v>
      </c>
      <c r="M11" s="133">
        <f ca="1">IF(SUMMARY!$D$21*12&gt;=K11,-PPMT(SUMMARY!$D$22/12,K11,SUMMARY!$D$21*12,SUMMARY!$D$20),0)</f>
        <v>88.264374811851155</v>
      </c>
      <c r="N11" s="160">
        <f t="shared" ca="1" si="0"/>
        <v>429.12048786032852</v>
      </c>
      <c r="P11" s="159">
        <v>3</v>
      </c>
      <c r="Q11" s="194">
        <f ca="1">IF(SUMMARY!$D$21&gt;=K11,(SUMMARY!$D$24+SUMMARY!$I$17)*12*SUMMARY!$D$6,0)</f>
        <v>8598.0845589080109</v>
      </c>
      <c r="R11" s="194">
        <f>IF(SUMMARY!$D$21&gt;=K11,SUMMARY!$D$28*12*SUMMARY!$D$6,0)+IF(P11=SUMMARY!$D$21,SUMMARY!$D$29*SUMMARY!$D$15,0)</f>
        <v>13917.567610984453</v>
      </c>
      <c r="S11" s="195">
        <f t="shared" ca="1" si="1"/>
        <v>5319.4830520764426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340.26768388306499</v>
      </c>
      <c r="M12" s="133">
        <f ca="1">IF(SUMMARY!$D$21*12&gt;=K12,-PPMT(SUMMARY!$D$22/12,K12,SUMMARY!$D$21*12,SUMMARY!$D$20),0)</f>
        <v>88.852803977263534</v>
      </c>
      <c r="N12" s="160">
        <f t="shared" ca="1" si="0"/>
        <v>429.12048786032852</v>
      </c>
      <c r="P12" s="159">
        <v>4</v>
      </c>
      <c r="Q12" s="194">
        <f ca="1">IF(SUMMARY!$D$21&gt;=K12,(SUMMARY!$D$24+SUMMARY!$I$17)*12*SUMMARY!$D$6,0)</f>
        <v>8598.0845589080109</v>
      </c>
      <c r="R12" s="194">
        <f>IF(SUMMARY!$D$21&gt;=K12,SUMMARY!$D$28*12*SUMMARY!$D$6,0)+IF(P12=SUMMARY!$D$21,SUMMARY!$D$29*SUMMARY!$D$15,0)</f>
        <v>13917.567610984453</v>
      </c>
      <c r="S12" s="195">
        <f t="shared" ca="1" si="1"/>
        <v>5319.4830520764426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94.44719106867538</v>
      </c>
      <c r="E13" s="181">
        <f ca="1">+D13+$F$7</f>
        <v>118.25004709356197</v>
      </c>
      <c r="F13" s="182">
        <f>+$F$7</f>
        <v>23.802856024886598</v>
      </c>
      <c r="G13" s="153"/>
      <c r="K13" s="159">
        <v>5</v>
      </c>
      <c r="L13" s="133">
        <f ca="1">-IF(SUMMARY!$D$21*12&gt;=K13,IPMT(SUMMARY!$D$22/12,K13,SUMMARY!$D$21*12,SUMMARY!$D$20),0)</f>
        <v>339.67533185654992</v>
      </c>
      <c r="M13" s="133">
        <f ca="1">IF(SUMMARY!$D$21*12&gt;=K13,-PPMT(SUMMARY!$D$22/12,K13,SUMMARY!$D$21*12,SUMMARY!$D$20),0)</f>
        <v>89.445156003778607</v>
      </c>
      <c r="N13" s="160">
        <f t="shared" ca="1" si="0"/>
        <v>429.12048786032852</v>
      </c>
      <c r="P13" s="159">
        <v>5</v>
      </c>
      <c r="Q13" s="194">
        <f ca="1">IF(SUMMARY!$D$21&gt;=K13,(SUMMARY!$D$24+SUMMARY!$I$17)*12*SUMMARY!$D$6,0)</f>
        <v>8598.0845589080109</v>
      </c>
      <c r="R13" s="194">
        <f>IF(SUMMARY!$D$21&gt;=K13,SUMMARY!$D$28*12*SUMMARY!$D$6,0)+IF(P13=SUMMARY!$D$21,SUMMARY!$D$29*SUMMARY!$D$15,0)</f>
        <v>13917.567610984453</v>
      </c>
      <c r="S13" s="195">
        <f t="shared" ca="1" si="1"/>
        <v>5319.4830520764426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78.705992557229493</v>
      </c>
      <c r="E14" s="181">
        <f t="shared" ref="E14:E28" ca="1" si="2">+D14+$F$7</f>
        <v>102.50884858211609</v>
      </c>
      <c r="F14" s="182">
        <f t="shared" ref="F14:F28" si="3">+$F$7</f>
        <v>23.802856024886598</v>
      </c>
      <c r="G14" s="153"/>
      <c r="K14" s="159">
        <v>6</v>
      </c>
      <c r="L14" s="133">
        <f ca="1">-IF(SUMMARY!$D$21*12&gt;=K14,IPMT(SUMMARY!$D$22/12,K14,SUMMARY!$D$21*12,SUMMARY!$D$20),0)</f>
        <v>339.07903081652472</v>
      </c>
      <c r="M14" s="133">
        <f ca="1">IF(SUMMARY!$D$21*12&gt;=K14,-PPMT(SUMMARY!$D$22/12,K14,SUMMARY!$D$21*12,SUMMARY!$D$20),0)</f>
        <v>90.041457043803803</v>
      </c>
      <c r="N14" s="160">
        <f t="shared" ca="1" si="0"/>
        <v>429.12048786032852</v>
      </c>
      <c r="P14" s="159">
        <v>6</v>
      </c>
      <c r="Q14" s="194">
        <f ca="1">IF(SUMMARY!$D$21&gt;=K14,(SUMMARY!$D$24+SUMMARY!$I$17)*12*SUMMARY!$D$6,0)</f>
        <v>8598.0845589080109</v>
      </c>
      <c r="R14" s="194">
        <f>IF(SUMMARY!$D$21&gt;=K14,SUMMARY!$D$28*12*SUMMARY!$D$6,0)+IF(P14=SUMMARY!$D$21,SUMMARY!$D$29*SUMMARY!$D$15,0)</f>
        <v>13917.567610984453</v>
      </c>
      <c r="S14" s="195">
        <f t="shared" ca="1" si="1"/>
        <v>5319.4830520764426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67.462279334768127</v>
      </c>
      <c r="E15" s="181">
        <f t="shared" ca="1" si="2"/>
        <v>91.265135359654721</v>
      </c>
      <c r="F15" s="182">
        <f t="shared" si="3"/>
        <v>23.802856024886598</v>
      </c>
      <c r="G15" s="153"/>
      <c r="K15" s="159">
        <v>7</v>
      </c>
      <c r="L15" s="133">
        <f ca="1">-IF(SUMMARY!$D$21*12&gt;=K15,IPMT(SUMMARY!$D$22/12,K15,SUMMARY!$D$21*12,SUMMARY!$D$20),0)</f>
        <v>338.47875443623275</v>
      </c>
      <c r="M15" s="133">
        <f ca="1">IF(SUMMARY!$D$21*12&gt;=K15,-PPMT(SUMMARY!$D$22/12,K15,SUMMARY!$D$21*12,SUMMARY!$D$20),0)</f>
        <v>90.641733424095776</v>
      </c>
      <c r="N15" s="160">
        <f t="shared" ca="1" si="0"/>
        <v>429.12048786032852</v>
      </c>
      <c r="P15" s="159">
        <v>7</v>
      </c>
      <c r="Q15" s="194">
        <f ca="1">IF(SUMMARY!$D$21&gt;=K15,(SUMMARY!$D$24+SUMMARY!$I$17)*12*SUMMARY!$D$6,0)</f>
        <v>8598.0845589080109</v>
      </c>
      <c r="R15" s="194">
        <f>IF(SUMMARY!$D$21&gt;=K15,SUMMARY!$D$28*12*SUMMARY!$D$6,0)+IF(P15=SUMMARY!$D$21,SUMMARY!$D$29*SUMMARY!$D$15,0)</f>
        <v>13917.567610984453</v>
      </c>
      <c r="S15" s="195">
        <f t="shared" ca="1" si="1"/>
        <v>5319.4830520764426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59.029494417922116</v>
      </c>
      <c r="E16" s="181">
        <f t="shared" ca="1" si="2"/>
        <v>82.832350442808718</v>
      </c>
      <c r="F16" s="182">
        <f t="shared" si="3"/>
        <v>23.802856024886598</v>
      </c>
      <c r="G16" s="153"/>
      <c r="K16" s="159">
        <v>8</v>
      </c>
      <c r="L16" s="133">
        <f ca="1">-IF(SUMMARY!$D$21*12&gt;=K16,IPMT(SUMMARY!$D$22/12,K16,SUMMARY!$D$21*12,SUMMARY!$D$20),0)</f>
        <v>337.87447621340544</v>
      </c>
      <c r="M16" s="133">
        <f ca="1">IF(SUMMARY!$D$21*12&gt;=K16,-PPMT(SUMMARY!$D$22/12,K16,SUMMARY!$D$21*12,SUMMARY!$D$20),0)</f>
        <v>91.24601164692308</v>
      </c>
      <c r="N16" s="160">
        <f t="shared" ca="1" si="0"/>
        <v>429.12048786032852</v>
      </c>
      <c r="P16" s="159">
        <v>8</v>
      </c>
      <c r="Q16" s="194">
        <f ca="1">IF(SUMMARY!$D$21&gt;=K16,(SUMMARY!$D$24+SUMMARY!$I$17)*12*SUMMARY!$D$6,0)</f>
        <v>8598.0845589080109</v>
      </c>
      <c r="R16" s="194">
        <f>IF(SUMMARY!$D$21&gt;=K16,SUMMARY!$D$28*12*SUMMARY!$D$6,0)+IF(P16=SUMMARY!$D$21,SUMMARY!$D$29*SUMMARY!$D$15,0)</f>
        <v>13917.567610984453</v>
      </c>
      <c r="S16" s="195">
        <f t="shared" ca="1" si="1"/>
        <v>5319.4830520764426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52.470661704819662</v>
      </c>
      <c r="E17" s="181">
        <f t="shared" ca="1" si="2"/>
        <v>76.273517729706256</v>
      </c>
      <c r="F17" s="182">
        <f t="shared" si="3"/>
        <v>23.802856024886598</v>
      </c>
      <c r="G17" s="153"/>
      <c r="K17" s="159">
        <v>9</v>
      </c>
      <c r="L17" s="133">
        <f ca="1">-IF(SUMMARY!$D$21*12&gt;=K17,IPMT(SUMMARY!$D$22/12,K17,SUMMARY!$D$21*12,SUMMARY!$D$20),0)</f>
        <v>337.26616946909257</v>
      </c>
      <c r="M17" s="133">
        <f ca="1">IF(SUMMARY!$D$21*12&gt;=K17,-PPMT(SUMMARY!$D$22/12,K17,SUMMARY!$D$21*12,SUMMARY!$D$20),0)</f>
        <v>91.85431839123595</v>
      </c>
      <c r="N17" s="160">
        <f t="shared" ca="1" si="0"/>
        <v>429.12048786032852</v>
      </c>
      <c r="P17" s="159">
        <v>9</v>
      </c>
      <c r="Q17" s="194">
        <f ca="1">IF(SUMMARY!$D$21&gt;=K17,(SUMMARY!$D$24+SUMMARY!$I$17)*12*SUMMARY!$D$6,0)</f>
        <v>8598.0845589080109</v>
      </c>
      <c r="R17" s="194">
        <f>IF(SUMMARY!$D$21&gt;=K17,SUMMARY!$D$28*12*SUMMARY!$D$6,0)+IF(P17=SUMMARY!$D$21,SUMMARY!$D$29*SUMMARY!$D$15,0)</f>
        <v>13917.567610984453</v>
      </c>
      <c r="S17" s="195">
        <f t="shared" ca="1" si="1"/>
        <v>5319.4830520764426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47.22359553433769</v>
      </c>
      <c r="E18" s="181">
        <f t="shared" ca="1" si="2"/>
        <v>71.026451559224284</v>
      </c>
      <c r="F18" s="182">
        <f t="shared" si="3"/>
        <v>23.802856024886598</v>
      </c>
      <c r="G18" s="153"/>
      <c r="K18" s="159">
        <v>10</v>
      </c>
      <c r="L18" s="133">
        <f ca="1">-IF(SUMMARY!$D$21*12&gt;=K18,IPMT(SUMMARY!$D$22/12,K18,SUMMARY!$D$21*12,SUMMARY!$D$20),0)</f>
        <v>336.65380734648443</v>
      </c>
      <c r="M18" s="133">
        <f ca="1">IF(SUMMARY!$D$21*12&gt;=K18,-PPMT(SUMMARY!$D$22/12,K18,SUMMARY!$D$21*12,SUMMARY!$D$20),0)</f>
        <v>92.466680513844096</v>
      </c>
      <c r="N18" s="160">
        <f t="shared" ca="1" si="0"/>
        <v>429.12048786032852</v>
      </c>
      <c r="P18" s="159">
        <v>10</v>
      </c>
      <c r="Q18" s="194">
        <f ca="1">IF(SUMMARY!$D$21&gt;=K18,(SUMMARY!$D$24+SUMMARY!$I$17)*12*SUMMARY!$D$6,0)</f>
        <v>8598.0845589080109</v>
      </c>
      <c r="R18" s="194">
        <f>IF(SUMMARY!$D$21&gt;=K18,SUMMARY!$D$28*12*SUMMARY!$D$6,0)+IF(P18=SUMMARY!$D$21,SUMMARY!$D$29*SUMMARY!$D$15,0)</f>
        <v>13917.567610984453</v>
      </c>
      <c r="S18" s="195">
        <f t="shared" ca="1" si="1"/>
        <v>5319.4830520764426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42.930541394852447</v>
      </c>
      <c r="E19" s="181">
        <f t="shared" ca="1" si="2"/>
        <v>66.733397419739049</v>
      </c>
      <c r="F19" s="182">
        <f t="shared" si="3"/>
        <v>23.802856024886598</v>
      </c>
      <c r="G19" s="153"/>
      <c r="K19" s="159">
        <v>11</v>
      </c>
      <c r="L19" s="133">
        <f ca="1">-IF(SUMMARY!$D$21*12&gt;=K19,IPMT(SUMMARY!$D$22/12,K19,SUMMARY!$D$21*12,SUMMARY!$D$20),0)</f>
        <v>336.03736280972549</v>
      </c>
      <c r="M19" s="133">
        <f ca="1">IF(SUMMARY!$D$21*12&gt;=K19,-PPMT(SUMMARY!$D$22/12,K19,SUMMARY!$D$21*12,SUMMARY!$D$20),0)</f>
        <v>93.08312505060303</v>
      </c>
      <c r="N19" s="160">
        <f t="shared" ca="1" si="0"/>
        <v>429.12048786032852</v>
      </c>
      <c r="P19" s="159">
        <v>11</v>
      </c>
      <c r="Q19" s="194">
        <f ca="1">IF(SUMMARY!$D$21&gt;=K19,(SUMMARY!$D$24+SUMMARY!$I$17)*12*SUMMARY!$D$6,0)</f>
        <v>8598.0845589080109</v>
      </c>
      <c r="R19" s="194">
        <f>IF(SUMMARY!$D$21&gt;=K19,SUMMARY!$D$28*12*SUMMARY!$D$6,0)+IF(P19=SUMMARY!$D$21,SUMMARY!$D$29*SUMMARY!$D$15,0)</f>
        <v>13917.567610984453</v>
      </c>
      <c r="S19" s="195">
        <f t="shared" ca="1" si="1"/>
        <v>5319.4830520764426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39.352996278614746</v>
      </c>
      <c r="E20" s="181">
        <f t="shared" ca="1" si="2"/>
        <v>63.155852303501348</v>
      </c>
      <c r="F20" s="182">
        <f t="shared" si="3"/>
        <v>23.802856024886598</v>
      </c>
      <c r="G20" s="153"/>
      <c r="K20" s="159">
        <v>12</v>
      </c>
      <c r="L20" s="133">
        <f ca="1">-IF(SUMMARY!$D$21*12&gt;=K20,IPMT(SUMMARY!$D$22/12,K20,SUMMARY!$D$21*12,SUMMARY!$D$20),0)</f>
        <v>335.41680864272143</v>
      </c>
      <c r="M20" s="133">
        <f ca="1">IF(SUMMARY!$D$21*12&gt;=K20,-PPMT(SUMMARY!$D$22/12,K20,SUMMARY!$D$21*12,SUMMARY!$D$20),0)</f>
        <v>93.703679217607089</v>
      </c>
      <c r="N20" s="160">
        <f t="shared" ca="1" si="0"/>
        <v>429.12048786032852</v>
      </c>
      <c r="P20" s="159">
        <v>12</v>
      </c>
      <c r="Q20" s="194">
        <f ca="1">IF(SUMMARY!$D$21&gt;=K20,(SUMMARY!$D$24+SUMMARY!$I$17)*12*SUMMARY!$D$6,0)</f>
        <v>8598.0845589080109</v>
      </c>
      <c r="R20" s="194">
        <f>IF(SUMMARY!$D$21&gt;=K20,SUMMARY!$D$28*12*SUMMARY!$D$6,0)+IF(P20=SUMMARY!$D$21,SUMMARY!$D$29*SUMMARY!$D$15,0)</f>
        <v>13917.567610984453</v>
      </c>
      <c r="S20" s="195">
        <f t="shared" ca="1" si="1"/>
        <v>5319.4830520764426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36.325842718721304</v>
      </c>
      <c r="E21" s="181">
        <f t="shared" ca="1" si="2"/>
        <v>60.128698743607899</v>
      </c>
      <c r="F21" s="182">
        <f t="shared" si="3"/>
        <v>23.802856024886598</v>
      </c>
      <c r="G21" s="153"/>
      <c r="K21" s="159">
        <v>13</v>
      </c>
      <c r="L21" s="133">
        <f ca="1">-IF(SUMMARY!$D$21*12&gt;=K21,IPMT(SUMMARY!$D$22/12,K21,SUMMARY!$D$21*12,SUMMARY!$D$20),0)</f>
        <v>334.79211744793736</v>
      </c>
      <c r="M21" s="133">
        <f ca="1">IF(SUMMARY!$D$21*12&gt;=K21,-PPMT(SUMMARY!$D$22/12,K21,SUMMARY!$D$21*12,SUMMARY!$D$20),0)</f>
        <v>94.328370412391166</v>
      </c>
      <c r="N21" s="160">
        <f t="shared" ca="1" si="0"/>
        <v>429.12048786032852</v>
      </c>
      <c r="P21" s="159">
        <v>13</v>
      </c>
      <c r="Q21" s="194">
        <f ca="1">IF(SUMMARY!$D$21&gt;=K21,(SUMMARY!$D$24+SUMMARY!$I$17)*12*SUMMARY!$D$6,0)</f>
        <v>8598.0845589080109</v>
      </c>
      <c r="R21" s="194">
        <f>IF(SUMMARY!$D$21&gt;=K21,SUMMARY!$D$28*12*SUMMARY!$D$6,0)+IF(P21=SUMMARY!$D$21,SUMMARY!$D$29*SUMMARY!$D$15,0)</f>
        <v>13917.567610984453</v>
      </c>
      <c r="S21" s="195">
        <f t="shared" ca="1" si="1"/>
        <v>5319.4830520764426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33.731139667384063</v>
      </c>
      <c r="E22" s="181">
        <f t="shared" ca="1" si="2"/>
        <v>57.533995692270665</v>
      </c>
      <c r="F22" s="182">
        <f t="shared" si="3"/>
        <v>23.802856024886598</v>
      </c>
      <c r="G22" s="153"/>
      <c r="K22" s="159">
        <v>14</v>
      </c>
      <c r="L22" s="133">
        <f ca="1">-IF(SUMMARY!$D$21*12&gt;=K22,IPMT(SUMMARY!$D$22/12,K22,SUMMARY!$D$21*12,SUMMARY!$D$20),0)</f>
        <v>334.16326164518813</v>
      </c>
      <c r="M22" s="133">
        <f ca="1">IF(SUMMARY!$D$21*12&gt;=K22,-PPMT(SUMMARY!$D$22/12,K22,SUMMARY!$D$21*12,SUMMARY!$D$20),0)</f>
        <v>94.957226215140395</v>
      </c>
      <c r="N22" s="160">
        <f t="shared" ca="1" si="0"/>
        <v>429.12048786032852</v>
      </c>
      <c r="P22" s="159">
        <v>14</v>
      </c>
      <c r="Q22" s="194">
        <f ca="1">IF(SUMMARY!$D$21&gt;=K22,(SUMMARY!$D$24+SUMMARY!$I$17)*12*SUMMARY!$D$6,0)</f>
        <v>8598.0845589080109</v>
      </c>
      <c r="R22" s="194">
        <f>IF(SUMMARY!$D$21&gt;=K22,SUMMARY!$D$28*12*SUMMARY!$D$6,0)+IF(P22=SUMMARY!$D$21,SUMMARY!$D$29*SUMMARY!$D$15,0)</f>
        <v>13917.567610984453</v>
      </c>
      <c r="S22" s="195">
        <f t="shared" ca="1" si="1"/>
        <v>5319.4830520764426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31.482397022891796</v>
      </c>
      <c r="E23" s="181">
        <f t="shared" ca="1" si="2"/>
        <v>55.285253047778397</v>
      </c>
      <c r="F23" s="182">
        <f t="shared" si="3"/>
        <v>23.802856024886598</v>
      </c>
      <c r="G23" s="153"/>
      <c r="K23" s="159">
        <v>15</v>
      </c>
      <c r="L23" s="133">
        <f ca="1">-IF(SUMMARY!$D$21*12&gt;=K23,IPMT(SUMMARY!$D$22/12,K23,SUMMARY!$D$21*12,SUMMARY!$D$20),0)</f>
        <v>333.53021347042051</v>
      </c>
      <c r="M23" s="133">
        <f ca="1">IF(SUMMARY!$D$21*12&gt;=K23,-PPMT(SUMMARY!$D$22/12,K23,SUMMARY!$D$21*12,SUMMARY!$D$20),0)</f>
        <v>95.590274389908018</v>
      </c>
      <c r="N23" s="160">
        <f t="shared" ca="1" si="0"/>
        <v>429.12048786032852</v>
      </c>
      <c r="P23" s="159">
        <v>15</v>
      </c>
      <c r="Q23" s="194">
        <f ca="1">IF(SUMMARY!$D$21&gt;=K23,(SUMMARY!$D$24+SUMMARY!$I$17)*12*SUMMARY!$D$6,0)</f>
        <v>8598.0845589080109</v>
      </c>
      <c r="R23" s="194">
        <f>IF(SUMMARY!$D$21&gt;=K23,SUMMARY!$D$28*12*SUMMARY!$D$6,0)+IF(P23=SUMMARY!$D$21,SUMMARY!$D$29*SUMMARY!$D$15,0)</f>
        <v>13917.567610984453</v>
      </c>
      <c r="S23" s="195">
        <f t="shared" ca="1" si="1"/>
        <v>5319.4830520764426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23.611797767168845</v>
      </c>
      <c r="E24" s="181">
        <f t="shared" ca="1" si="2"/>
        <v>47.414653792055447</v>
      </c>
      <c r="F24" s="182">
        <f t="shared" si="3"/>
        <v>23.802856024886598</v>
      </c>
      <c r="G24" s="153"/>
      <c r="K24" s="159">
        <v>16</v>
      </c>
      <c r="L24" s="133">
        <f ca="1">-IF(SUMMARY!$D$21*12&gt;=K24,IPMT(SUMMARY!$D$22/12,K24,SUMMARY!$D$21*12,SUMMARY!$D$20),0)</f>
        <v>332.89294497448776</v>
      </c>
      <c r="M24" s="133">
        <f ca="1">IF(SUMMARY!$D$21*12&gt;=K24,-PPMT(SUMMARY!$D$22/12,K24,SUMMARY!$D$21*12,SUMMARY!$D$20),0)</f>
        <v>96.227542885840762</v>
      </c>
      <c r="N24" s="160">
        <f t="shared" ca="1" si="0"/>
        <v>429.12048786032852</v>
      </c>
      <c r="P24" s="159">
        <v>16</v>
      </c>
      <c r="Q24" s="194">
        <f ca="1">IF(SUMMARY!$D$21&gt;=K24,(SUMMARY!$D$24+SUMMARY!$I$17)*12*SUMMARY!$D$6,0)</f>
        <v>8598.0845589080109</v>
      </c>
      <c r="R24" s="194">
        <f>IF(SUMMARY!$D$21&gt;=K24,SUMMARY!$D$28*12*SUMMARY!$D$6,0)+IF(P24=SUMMARY!$D$21,SUMMARY!$D$29*SUMMARY!$D$15,0)</f>
        <v>13917.567610984453</v>
      </c>
      <c r="S24" s="195">
        <f t="shared" ca="1" si="1"/>
        <v>5319.4830520764426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18.889438213735076</v>
      </c>
      <c r="E25" s="181">
        <f t="shared" ca="1" si="2"/>
        <v>42.69229423862167</v>
      </c>
      <c r="F25" s="183">
        <f t="shared" si="3"/>
        <v>23.802856024886598</v>
      </c>
      <c r="K25" s="159">
        <v>17</v>
      </c>
      <c r="L25" s="133">
        <f ca="1">-IF(SUMMARY!$D$21*12&gt;=K25,IPMT(SUMMARY!$D$22/12,K25,SUMMARY!$D$21*12,SUMMARY!$D$20),0)</f>
        <v>332.2514280219155</v>
      </c>
      <c r="M25" s="133">
        <f ca="1">IF(SUMMARY!$D$21*12&gt;=K25,-PPMT(SUMMARY!$D$22/12,K25,SUMMARY!$D$21*12,SUMMARY!$D$20),0)</f>
        <v>96.869059838413023</v>
      </c>
      <c r="N25" s="160">
        <f t="shared" ca="1" si="0"/>
        <v>429.12048786032852</v>
      </c>
      <c r="P25" s="159">
        <v>17</v>
      </c>
      <c r="Q25" s="194">
        <f ca="1">IF(SUMMARY!$D$21&gt;=K25,(SUMMARY!$D$24+SUMMARY!$I$17)*12*SUMMARY!$D$6,0)</f>
        <v>8598.0845589080109</v>
      </c>
      <c r="R25" s="194">
        <f>IF(SUMMARY!$D$21&gt;=K25,SUMMARY!$D$28*12*SUMMARY!$D$6,0)+IF(P25=SUMMARY!$D$21,SUMMARY!$D$29*SUMMARY!$D$15,0)</f>
        <v>13917.567610984453</v>
      </c>
      <c r="S25" s="195">
        <f t="shared" ca="1" si="1"/>
        <v>5319.4830520764426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15.741198511445898</v>
      </c>
      <c r="E26" s="181">
        <f t="shared" ca="1" si="2"/>
        <v>39.544054536332496</v>
      </c>
      <c r="F26" s="183">
        <f t="shared" si="3"/>
        <v>23.802856024886598</v>
      </c>
      <c r="K26" s="159">
        <v>18</v>
      </c>
      <c r="L26" s="133">
        <f ca="1">-IF(SUMMARY!$D$21*12&gt;=K26,IPMT(SUMMARY!$D$22/12,K26,SUMMARY!$D$21*12,SUMMARY!$D$20),0)</f>
        <v>331.60563428965941</v>
      </c>
      <c r="M26" s="133">
        <f ca="1">IF(SUMMARY!$D$21*12&gt;=K26,-PPMT(SUMMARY!$D$22/12,K26,SUMMARY!$D$21*12,SUMMARY!$D$20),0)</f>
        <v>97.514853570669118</v>
      </c>
      <c r="N26" s="160">
        <f t="shared" ca="1" si="0"/>
        <v>429.12048786032852</v>
      </c>
      <c r="P26" s="159">
        <v>18</v>
      </c>
      <c r="Q26" s="194">
        <f ca="1">IF(SUMMARY!$D$21&gt;=K26,(SUMMARY!$D$24+SUMMARY!$I$17)*12*SUMMARY!$D$6,0)</f>
        <v>8598.0845589080109</v>
      </c>
      <c r="R26" s="194">
        <f>IF(SUMMARY!$D$21&gt;=K26,SUMMARY!$D$28*12*SUMMARY!$D$6,0)+IF(P26=SUMMARY!$D$21,SUMMARY!$D$29*SUMMARY!$D$15,0)</f>
        <v>13917.567610984453</v>
      </c>
      <c r="S26" s="195">
        <f t="shared" ca="1" si="1"/>
        <v>5319.4830520764426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13.492455866953627</v>
      </c>
      <c r="E27" s="181">
        <f t="shared" ca="1" si="2"/>
        <v>37.295311891840228</v>
      </c>
      <c r="F27" s="183">
        <f t="shared" si="3"/>
        <v>23.802856024886598</v>
      </c>
      <c r="K27" s="159">
        <v>19</v>
      </c>
      <c r="L27" s="133">
        <f ca="1">-IF(SUMMARY!$D$21*12&gt;=K27,IPMT(SUMMARY!$D$22/12,K27,SUMMARY!$D$21*12,SUMMARY!$D$20),0)</f>
        <v>330.95553526585496</v>
      </c>
      <c r="M27" s="133">
        <f ca="1">IF(SUMMARY!$D$21*12&gt;=K27,-PPMT(SUMMARY!$D$22/12,K27,SUMMARY!$D$21*12,SUMMARY!$D$20),0)</f>
        <v>98.164952594473561</v>
      </c>
      <c r="N27" s="160">
        <f t="shared" ca="1" si="0"/>
        <v>429.12048786032852</v>
      </c>
      <c r="P27" s="159">
        <v>19</v>
      </c>
      <c r="Q27" s="194">
        <f ca="1">IF(SUMMARY!$D$21&gt;=K27,(SUMMARY!$D$24+SUMMARY!$I$17)*12*SUMMARY!$D$6,0)</f>
        <v>8598.0845589080109</v>
      </c>
      <c r="R27" s="194">
        <f>IF(SUMMARY!$D$21&gt;=K27,SUMMARY!$D$28*12*SUMMARY!$D$6,0)+IF(P27=SUMMARY!$D$21,SUMMARY!$D$29*SUMMARY!$D$15,0)</f>
        <v>13917.567610984453</v>
      </c>
      <c r="S27" s="195">
        <f t="shared" ca="1" si="1"/>
        <v>5319.4830520764426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11.805898883584423</v>
      </c>
      <c r="E28" s="158">
        <f t="shared" ca="1" si="2"/>
        <v>35.60875490847102</v>
      </c>
      <c r="F28" s="178">
        <f t="shared" si="3"/>
        <v>23.802856024886598</v>
      </c>
      <c r="K28" s="159">
        <v>20</v>
      </c>
      <c r="L28" s="133">
        <f ca="1">-IF(SUMMARY!$D$21*12&gt;=K28,IPMT(SUMMARY!$D$22/12,K28,SUMMARY!$D$21*12,SUMMARY!$D$20),0)</f>
        <v>330.30110224855849</v>
      </c>
      <c r="M28" s="133">
        <f ca="1">IF(SUMMARY!$D$21*12&gt;=K28,-PPMT(SUMMARY!$D$22/12,K28,SUMMARY!$D$21*12,SUMMARY!$D$20),0)</f>
        <v>98.819385611770031</v>
      </c>
      <c r="N28" s="160">
        <f t="shared" ca="1" si="0"/>
        <v>429.12048786032852</v>
      </c>
      <c r="P28" s="159">
        <v>20</v>
      </c>
      <c r="Q28" s="194">
        <f ca="1">IF(SUMMARY!$D$21&gt;=K28,(SUMMARY!$D$24+SUMMARY!$I$17)*12*SUMMARY!$D$6,0)</f>
        <v>8598.0845589080109</v>
      </c>
      <c r="R28" s="194">
        <f ca="1">IF(SUMMARY!$D$21&gt;=K28,SUMMARY!$D$28*12*SUMMARY!$D$6,0)+IF(P28=SUMMARY!$D$21,SUMMARY!$D$29*SUMMARY!$D$15,0)</f>
        <v>39569.165601544184</v>
      </c>
      <c r="S28" s="195">
        <f t="shared" ca="1" si="1"/>
        <v>30971.081042636171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329.64230634448006</v>
      </c>
      <c r="M29" s="133">
        <f ca="1">IF(SUMMARY!$D$21*12&gt;=K29,-PPMT(SUMMARY!$D$22/12,K29,SUMMARY!$D$21*12,SUMMARY!$D$20),0)</f>
        <v>99.478181515848462</v>
      </c>
      <c r="N29" s="160">
        <f t="shared" ca="1" si="0"/>
        <v>429.12048786032852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328.97911846770774</v>
      </c>
      <c r="M30" s="133">
        <f ca="1">IF(SUMMARY!$D$21*12&gt;=K30,-PPMT(SUMMARY!$D$22/12,K30,SUMMARY!$D$21*12,SUMMARY!$D$20),0)</f>
        <v>100.14136939262079</v>
      </c>
      <c r="N30" s="160">
        <f t="shared" ca="1" si="0"/>
        <v>429.12048786032852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328.31150933842355</v>
      </c>
      <c r="M31" s="133">
        <f ca="1">IF(SUMMARY!$D$21*12&gt;=K31,-PPMT(SUMMARY!$D$22/12,K31,SUMMARY!$D$21*12,SUMMARY!$D$20),0)</f>
        <v>100.80897852190498</v>
      </c>
      <c r="N31" s="160">
        <f t="shared" ca="1" si="0"/>
        <v>429.12048786032852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327.63944948161088</v>
      </c>
      <c r="M32" s="133">
        <f ca="1">IF(SUMMARY!$D$21*12&gt;=K32,-PPMT(SUMMARY!$D$22/12,K32,SUMMARY!$D$21*12,SUMMARY!$D$20),0)</f>
        <v>101.48103837871764</v>
      </c>
      <c r="N32" s="160">
        <f t="shared" ca="1" si="0"/>
        <v>429.12048786032852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326.96290922575281</v>
      </c>
      <c r="M33" s="133">
        <f ca="1">IF(SUMMARY!$D$21*12&gt;=K33,-PPMT(SUMMARY!$D$22/12,K33,SUMMARY!$D$21*12,SUMMARY!$D$20),0)</f>
        <v>102.15757863457571</v>
      </c>
      <c r="N33" s="160">
        <f t="shared" ca="1" si="0"/>
        <v>429.12048786032852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326.28185870152231</v>
      </c>
      <c r="M34" s="133">
        <f ca="1">IF(SUMMARY!$D$21*12&gt;=K34,-PPMT(SUMMARY!$D$22/12,K34,SUMMARY!$D$21*12,SUMMARY!$D$20),0)</f>
        <v>102.83862915880621</v>
      </c>
      <c r="N34" s="160">
        <f t="shared" ca="1" si="0"/>
        <v>429.12048786032852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325.59626784046355</v>
      </c>
      <c r="M35" s="133">
        <f ca="1">IF(SUMMARY!$D$21*12&gt;=K35,-PPMT(SUMMARY!$D$22/12,K35,SUMMARY!$D$21*12,SUMMARY!$D$20),0)</f>
        <v>103.52422001986497</v>
      </c>
      <c r="N35" s="160">
        <f t="shared" ca="1" si="0"/>
        <v>429.12048786032852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324.9061063736645</v>
      </c>
      <c r="M36" s="133">
        <f ca="1">IF(SUMMARY!$D$21*12&gt;=K36,-PPMT(SUMMARY!$D$22/12,K36,SUMMARY!$D$21*12,SUMMARY!$D$20),0)</f>
        <v>104.21438148666402</v>
      </c>
      <c r="N36" s="160">
        <f t="shared" ca="1" si="0"/>
        <v>429.12048786032852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324.21134383042011</v>
      </c>
      <c r="M37" s="133">
        <f ca="1">IF(SUMMARY!$D$21*12&gt;=K37,-PPMT(SUMMARY!$D$22/12,K37,SUMMARY!$D$21*12,SUMMARY!$D$20),0)</f>
        <v>104.90914402990842</v>
      </c>
      <c r="N37" s="160">
        <f t="shared" ca="1" si="0"/>
        <v>429.12048786032852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323.5119495368873</v>
      </c>
      <c r="M38" s="133">
        <f ca="1">IF(SUMMARY!$D$21*12&gt;=K38,-PPMT(SUMMARY!$D$22/12,K38,SUMMARY!$D$21*12,SUMMARY!$D$20),0)</f>
        <v>105.60853832344122</v>
      </c>
      <c r="N38" s="160">
        <f t="shared" ca="1" si="0"/>
        <v>429.12048786032852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322.80789261473109</v>
      </c>
      <c r="M39" s="133">
        <f ca="1">IF(SUMMARY!$D$21*12&gt;=K39,-PPMT(SUMMARY!$D$22/12,K39,SUMMARY!$D$21*12,SUMMARY!$D$20),0)</f>
        <v>106.31259524559744</v>
      </c>
      <c r="N39" s="160">
        <f t="shared" ca="1" si="0"/>
        <v>429.12048786032852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322.09914197976042</v>
      </c>
      <c r="M40" s="133">
        <f ca="1">IF(SUMMARY!$D$21*12&gt;=K40,-PPMT(SUMMARY!$D$22/12,K40,SUMMARY!$D$21*12,SUMMARY!$D$20),0)</f>
        <v>107.02134588056811</v>
      </c>
      <c r="N40" s="160">
        <f t="shared" ca="1" si="0"/>
        <v>429.12048786032852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321.38566634055667</v>
      </c>
      <c r="M41" s="133">
        <f ca="1">IF(SUMMARY!$D$21*12&gt;=K41,-PPMT(SUMMARY!$D$22/12,K41,SUMMARY!$D$21*12,SUMMARY!$D$20),0)</f>
        <v>107.73482151977186</v>
      </c>
      <c r="N41" s="160">
        <f t="shared" ca="1" si="0"/>
        <v>429.12048786032852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320.6674341970915</v>
      </c>
      <c r="M42" s="133">
        <f ca="1">IF(SUMMARY!$D$21*12&gt;=K42,-PPMT(SUMMARY!$D$22/12,K42,SUMMARY!$D$21*12,SUMMARY!$D$20),0)</f>
        <v>108.45305366323703</v>
      </c>
      <c r="N42" s="160">
        <f t="shared" ca="1" si="0"/>
        <v>429.12048786032852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319.94441383933662</v>
      </c>
      <c r="M43" s="133">
        <f ca="1">IF(SUMMARY!$D$21*12&gt;=K43,-PPMT(SUMMARY!$D$22/12,K43,SUMMARY!$D$21*12,SUMMARY!$D$20),0)</f>
        <v>109.1760740209919</v>
      </c>
      <c r="N43" s="160">
        <f t="shared" ca="1" si="0"/>
        <v>429.12048786032852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319.21657334586337</v>
      </c>
      <c r="M44" s="133">
        <f ca="1">IF(SUMMARY!$D$21*12&gt;=K44,-PPMT(SUMMARY!$D$22/12,K44,SUMMARY!$D$21*12,SUMMARY!$D$20),0)</f>
        <v>109.90391451446516</v>
      </c>
      <c r="N44" s="160">
        <f t="shared" ca="1" si="0"/>
        <v>429.12048786032852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318.48388058243359</v>
      </c>
      <c r="M45" s="133">
        <f ca="1">IF(SUMMARY!$D$21*12&gt;=K45,-PPMT(SUMMARY!$D$22/12,K45,SUMMARY!$D$21*12,SUMMARY!$D$20),0)</f>
        <v>110.63660727789494</v>
      </c>
      <c r="N45" s="160">
        <f t="shared" ca="1" si="0"/>
        <v>429.12048786032852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317.74630320058088</v>
      </c>
      <c r="M46" s="133">
        <f ca="1">IF(SUMMARY!$D$21*12&gt;=K46,-PPMT(SUMMARY!$D$22/12,K46,SUMMARY!$D$21*12,SUMMARY!$D$20),0)</f>
        <v>111.37418465974764</v>
      </c>
      <c r="N46" s="160">
        <f t="shared" ca="1" si="0"/>
        <v>429.12048786032852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317.00380863618261</v>
      </c>
      <c r="M47" s="133">
        <f ca="1">IF(SUMMARY!$D$21*12&gt;=K47,-PPMT(SUMMARY!$D$22/12,K47,SUMMARY!$D$21*12,SUMMARY!$D$20),0)</f>
        <v>112.11667922414591</v>
      </c>
      <c r="N47" s="160">
        <f t="shared" ca="1" si="0"/>
        <v>429.12048786032852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316.25636410802167</v>
      </c>
      <c r="M48" s="133">
        <f ca="1">IF(SUMMARY!$D$21*12&gt;=K48,-PPMT(SUMMARY!$D$22/12,K48,SUMMARY!$D$21*12,SUMMARY!$D$20),0)</f>
        <v>112.86412375230685</v>
      </c>
      <c r="N48" s="160">
        <f t="shared" ca="1" si="0"/>
        <v>429.12048786032852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315.50393661633967</v>
      </c>
      <c r="M49" s="133">
        <f ca="1">IF(SUMMARY!$D$21*12&gt;=K49,-PPMT(SUMMARY!$D$22/12,K49,SUMMARY!$D$21*12,SUMMARY!$D$20),0)</f>
        <v>113.61655124398885</v>
      </c>
      <c r="N49" s="160">
        <f t="shared" ca="1" si="0"/>
        <v>429.12048786032852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314.74649294137976</v>
      </c>
      <c r="M50" s="133">
        <f ca="1">IF(SUMMARY!$D$21*12&gt;=K50,-PPMT(SUMMARY!$D$22/12,K50,SUMMARY!$D$21*12,SUMMARY!$D$20),0)</f>
        <v>114.37399491894877</v>
      </c>
      <c r="N50" s="160">
        <f t="shared" ca="1" si="0"/>
        <v>429.12048786032852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313.98399964192004</v>
      </c>
      <c r="M51" s="133">
        <f ca="1">IF(SUMMARY!$D$21*12&gt;=K51,-PPMT(SUMMARY!$D$22/12,K51,SUMMARY!$D$21*12,SUMMARY!$D$20),0)</f>
        <v>115.13648821840849</v>
      </c>
      <c r="N51" s="160">
        <f t="shared" ca="1" si="0"/>
        <v>429.12048786032852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313.21642305379731</v>
      </c>
      <c r="M52" s="133">
        <f ca="1">IF(SUMMARY!$D$21*12&gt;=K52,-PPMT(SUMMARY!$D$22/12,K52,SUMMARY!$D$21*12,SUMMARY!$D$20),0)</f>
        <v>115.90406480653121</v>
      </c>
      <c r="N52" s="160">
        <f t="shared" ca="1" si="0"/>
        <v>429.12048786032852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312.44372928842051</v>
      </c>
      <c r="M53" s="133">
        <f ca="1">IF(SUMMARY!$D$21*12&gt;=K53,-PPMT(SUMMARY!$D$22/12,K53,SUMMARY!$D$21*12,SUMMARY!$D$20),0)</f>
        <v>116.67675857190801</v>
      </c>
      <c r="N53" s="160">
        <f t="shared" ca="1" si="0"/>
        <v>429.12048786032852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311.66588423127445</v>
      </c>
      <c r="M54" s="133">
        <f ca="1">IF(SUMMARY!$D$21*12&gt;=K54,-PPMT(SUMMARY!$D$22/12,K54,SUMMARY!$D$21*12,SUMMARY!$D$20),0)</f>
        <v>117.45460362905408</v>
      </c>
      <c r="N54" s="160">
        <f t="shared" ca="1" si="0"/>
        <v>429.12048786032852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310.88285354041403</v>
      </c>
      <c r="M55" s="133">
        <f ca="1">IF(SUMMARY!$D$21*12&gt;=K55,-PPMT(SUMMARY!$D$22/12,K55,SUMMARY!$D$21*12,SUMMARY!$D$20),0)</f>
        <v>118.23763431991449</v>
      </c>
      <c r="N55" s="160">
        <f t="shared" ca="1" si="0"/>
        <v>429.12048786032852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310.094602644948</v>
      </c>
      <c r="M56" s="133">
        <f ca="1">IF(SUMMARY!$D$21*12&gt;=K56,-PPMT(SUMMARY!$D$22/12,K56,SUMMARY!$D$21*12,SUMMARY!$D$20),0)</f>
        <v>119.02588521538053</v>
      </c>
      <c r="N56" s="160">
        <f t="shared" ca="1" si="0"/>
        <v>429.12048786032852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309.30109674351212</v>
      </c>
      <c r="M57" s="133">
        <f ca="1">IF(SUMMARY!$D$21*12&gt;=K57,-PPMT(SUMMARY!$D$22/12,K57,SUMMARY!$D$21*12,SUMMARY!$D$20),0)</f>
        <v>119.8193911168164</v>
      </c>
      <c r="N57" s="160">
        <f t="shared" ca="1" si="0"/>
        <v>429.12048786032852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308.50230080273332</v>
      </c>
      <c r="M58" s="133">
        <f ca="1">IF(SUMMARY!$D$21*12&gt;=K58,-PPMT(SUMMARY!$D$22/12,K58,SUMMARY!$D$21*12,SUMMARY!$D$20),0)</f>
        <v>120.61818705759521</v>
      </c>
      <c r="N58" s="160">
        <f t="shared" ca="1" si="0"/>
        <v>429.12048786032852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307.69817955568271</v>
      </c>
      <c r="M59" s="133">
        <f ca="1">IF(SUMMARY!$D$21*12&gt;=K59,-PPMT(SUMMARY!$D$22/12,K59,SUMMARY!$D$21*12,SUMMARY!$D$20),0)</f>
        <v>121.42230830464581</v>
      </c>
      <c r="N59" s="160">
        <f t="shared" ca="1" si="0"/>
        <v>429.12048786032852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306.88869750031847</v>
      </c>
      <c r="M60" s="133">
        <f ca="1">IF(SUMMARY!$D$21*12&gt;=K60,-PPMT(SUMMARY!$D$22/12,K60,SUMMARY!$D$21*12,SUMMARY!$D$20),0)</f>
        <v>122.23179036001005</v>
      </c>
      <c r="N60" s="160">
        <f t="shared" ca="1" si="0"/>
        <v>429.12048786032852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306.07381889791833</v>
      </c>
      <c r="M61" s="133">
        <f ca="1">IF(SUMMARY!$D$21*12&gt;=K61,-PPMT(SUMMARY!$D$22/12,K61,SUMMARY!$D$21*12,SUMMARY!$D$20),0)</f>
        <v>123.04666896241019</v>
      </c>
      <c r="N61" s="160">
        <f t="shared" ca="1" si="0"/>
        <v>429.12048786032852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305.25350777150226</v>
      </c>
      <c r="M62" s="133">
        <f ca="1">IF(SUMMARY!$D$21*12&gt;=K62,-PPMT(SUMMARY!$D$22/12,K62,SUMMARY!$D$21*12,SUMMARY!$D$20),0)</f>
        <v>123.86698008882627</v>
      </c>
      <c r="N62" s="160">
        <f t="shared" ca="1" si="0"/>
        <v>429.12048786032852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304.42772790424345</v>
      </c>
      <c r="M63" s="133">
        <f ca="1">IF(SUMMARY!$D$21*12&gt;=K63,-PPMT(SUMMARY!$D$22/12,K63,SUMMARY!$D$21*12,SUMMARY!$D$20),0)</f>
        <v>124.69275995608507</v>
      </c>
      <c r="N63" s="160">
        <f t="shared" ca="1" si="0"/>
        <v>429.12048786032852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303.59644283786952</v>
      </c>
      <c r="M64" s="133">
        <f ca="1">IF(SUMMARY!$D$21*12&gt;=K64,-PPMT(SUMMARY!$D$22/12,K64,SUMMARY!$D$21*12,SUMMARY!$D$20),0)</f>
        <v>125.52404502245901</v>
      </c>
      <c r="N64" s="160">
        <f t="shared" ca="1" si="0"/>
        <v>429.12048786032852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302.75961587105314</v>
      </c>
      <c r="M65" s="133">
        <f ca="1">IF(SUMMARY!$D$21*12&gt;=K65,-PPMT(SUMMARY!$D$22/12,K65,SUMMARY!$D$21*12,SUMMARY!$D$20),0)</f>
        <v>126.36087198927538</v>
      </c>
      <c r="N65" s="160">
        <f t="shared" ca="1" si="0"/>
        <v>429.12048786032852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301.91721005779135</v>
      </c>
      <c r="M66" s="133">
        <f ca="1">IF(SUMMARY!$D$21*12&gt;=K66,-PPMT(SUMMARY!$D$22/12,K66,SUMMARY!$D$21*12,SUMMARY!$D$20),0)</f>
        <v>127.20327780253717</v>
      </c>
      <c r="N66" s="160">
        <f t="shared" ca="1" si="0"/>
        <v>429.12048786032852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301.06918820577448</v>
      </c>
      <c r="M67" s="133">
        <f ca="1">IF(SUMMARY!$D$21*12&gt;=K67,-PPMT(SUMMARY!$D$22/12,K67,SUMMARY!$D$21*12,SUMMARY!$D$20),0)</f>
        <v>128.05129965455404</v>
      </c>
      <c r="N67" s="160">
        <f t="shared" ca="1" si="0"/>
        <v>429.12048786032852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300.21551287474409</v>
      </c>
      <c r="M68" s="133">
        <f ca="1">IF(SUMMARY!$D$21*12&gt;=K68,-PPMT(SUMMARY!$D$22/12,K68,SUMMARY!$D$21*12,SUMMARY!$D$20),0)</f>
        <v>128.90497498558443</v>
      </c>
      <c r="N68" s="160">
        <f t="shared" ca="1" si="0"/>
        <v>429.12048786032852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299.35614637484019</v>
      </c>
      <c r="M69" s="133">
        <f ca="1">IF(SUMMARY!$D$21*12&gt;=K69,-PPMT(SUMMARY!$D$22/12,K69,SUMMARY!$D$21*12,SUMMARY!$D$20),0)</f>
        <v>129.76434148548833</v>
      </c>
      <c r="N69" s="160">
        <f t="shared" ca="1" si="0"/>
        <v>429.12048786032852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298.49105076493697</v>
      </c>
      <c r="M70" s="133">
        <f ca="1">IF(SUMMARY!$D$21*12&gt;=K70,-PPMT(SUMMARY!$D$22/12,K70,SUMMARY!$D$21*12,SUMMARY!$D$20),0)</f>
        <v>130.62943709539155</v>
      </c>
      <c r="N70" s="160">
        <f t="shared" ca="1" si="0"/>
        <v>429.12048786032852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297.62018785096768</v>
      </c>
      <c r="M71" s="133">
        <f ca="1">IF(SUMMARY!$D$21*12&gt;=K71,-PPMT(SUMMARY!$D$22/12,K71,SUMMARY!$D$21*12,SUMMARY!$D$20),0)</f>
        <v>131.50030000936084</v>
      </c>
      <c r="N71" s="160">
        <f t="shared" ca="1" si="0"/>
        <v>429.12048786032852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296.74351918423861</v>
      </c>
      <c r="M72" s="133">
        <f ca="1">IF(SUMMARY!$D$21*12&gt;=K72,-PPMT(SUMMARY!$D$22/12,K72,SUMMARY!$D$21*12,SUMMARY!$D$20),0)</f>
        <v>132.37696867608992</v>
      </c>
      <c r="N72" s="160">
        <f t="shared" ca="1" si="0"/>
        <v>429.12048786032852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295.86100605973138</v>
      </c>
      <c r="M73" s="133">
        <f ca="1">IF(SUMMARY!$D$21*12&gt;=K73,-PPMT(SUMMARY!$D$22/12,K73,SUMMARY!$D$21*12,SUMMARY!$D$20),0)</f>
        <v>133.25948180059714</v>
      </c>
      <c r="N73" s="160">
        <f t="shared" ref="N73:N136" ca="1" si="5">+M73+L73</f>
        <v>429.12048786032852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294.97260951439404</v>
      </c>
      <c r="M74" s="133">
        <f ca="1">IF(SUMMARY!$D$21*12&gt;=K74,-PPMT(SUMMARY!$D$22/12,K74,SUMMARY!$D$21*12,SUMMARY!$D$20),0)</f>
        <v>134.14787834593449</v>
      </c>
      <c r="N74" s="160">
        <f t="shared" ca="1" si="5"/>
        <v>429.12048786032852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294.07829032542116</v>
      </c>
      <c r="M75" s="133">
        <f ca="1">IF(SUMMARY!$D$21*12&gt;=K75,-PPMT(SUMMARY!$D$22/12,K75,SUMMARY!$D$21*12,SUMMARY!$D$20),0)</f>
        <v>135.04219753490736</v>
      </c>
      <c r="N75" s="160">
        <f t="shared" ca="1" si="5"/>
        <v>429.12048786032852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293.17800900852177</v>
      </c>
      <c r="M76" s="133">
        <f ca="1">IF(SUMMARY!$D$21*12&gt;=K76,-PPMT(SUMMARY!$D$22/12,K76,SUMMARY!$D$21*12,SUMMARY!$D$20),0)</f>
        <v>135.94247885180675</v>
      </c>
      <c r="N76" s="160">
        <f t="shared" ca="1" si="5"/>
        <v>429.12048786032852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292.27172581617646</v>
      </c>
      <c r="M77" s="133">
        <f ca="1">IF(SUMMARY!$D$21*12&gt;=K77,-PPMT(SUMMARY!$D$22/12,K77,SUMMARY!$D$21*12,SUMMARY!$D$20),0)</f>
        <v>136.84876204415207</v>
      </c>
      <c r="N77" s="160">
        <f t="shared" ca="1" si="5"/>
        <v>429.12048786032852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291.3594007358821</v>
      </c>
      <c r="M78" s="133">
        <f ca="1">IF(SUMMARY!$D$21*12&gt;=K78,-PPMT(SUMMARY!$D$22/12,K78,SUMMARY!$D$21*12,SUMMARY!$D$20),0)</f>
        <v>137.76108712444642</v>
      </c>
      <c r="N78" s="160">
        <f t="shared" ca="1" si="5"/>
        <v>429.12048786032852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290.4409934883858</v>
      </c>
      <c r="M79" s="133">
        <f ca="1">IF(SUMMARY!$D$21*12&gt;=K79,-PPMT(SUMMARY!$D$22/12,K79,SUMMARY!$D$21*12,SUMMARY!$D$20),0)</f>
        <v>138.67949437194272</v>
      </c>
      <c r="N79" s="160">
        <f t="shared" ca="1" si="5"/>
        <v>429.12048786032852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289.51646352590615</v>
      </c>
      <c r="M80" s="133">
        <f ca="1">IF(SUMMARY!$D$21*12&gt;=K80,-PPMT(SUMMARY!$D$22/12,K80,SUMMARY!$D$21*12,SUMMARY!$D$20),0)</f>
        <v>139.60402433442238</v>
      </c>
      <c r="N80" s="160">
        <f t="shared" ca="1" si="5"/>
        <v>429.12048786032852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288.58577003034333</v>
      </c>
      <c r="M81" s="133">
        <f ca="1">IF(SUMMARY!$D$21*12&gt;=K81,-PPMT(SUMMARY!$D$22/12,K81,SUMMARY!$D$21*12,SUMMARY!$D$20),0)</f>
        <v>140.5347178299852</v>
      </c>
      <c r="N81" s="160">
        <f t="shared" ca="1" si="5"/>
        <v>429.12048786032852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287.64887191147687</v>
      </c>
      <c r="M82" s="133">
        <f ca="1">IF(SUMMARY!$D$21*12&gt;=K82,-PPMT(SUMMARY!$D$22/12,K82,SUMMARY!$D$21*12,SUMMARY!$D$20),0)</f>
        <v>141.47161594885165</v>
      </c>
      <c r="N82" s="160">
        <f t="shared" ca="1" si="5"/>
        <v>429.12048786032852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286.70572780515113</v>
      </c>
      <c r="M83" s="133">
        <f ca="1">IF(SUMMARY!$D$21*12&gt;=K83,-PPMT(SUMMARY!$D$22/12,K83,SUMMARY!$D$21*12,SUMMARY!$D$20),0)</f>
        <v>142.4147600551774</v>
      </c>
      <c r="N83" s="160">
        <f t="shared" ca="1" si="5"/>
        <v>429.12048786032852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285.75629607144992</v>
      </c>
      <c r="M84" s="133">
        <f ca="1">IF(SUMMARY!$D$21*12&gt;=K84,-PPMT(SUMMARY!$D$22/12,K84,SUMMARY!$D$21*12,SUMMARY!$D$20),0)</f>
        <v>143.3641917888786</v>
      </c>
      <c r="N84" s="160">
        <f t="shared" ca="1" si="5"/>
        <v>429.12048786032852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284.80053479285749</v>
      </c>
      <c r="M85" s="133">
        <f ca="1">IF(SUMMARY!$D$21*12&gt;=K85,-PPMT(SUMMARY!$D$22/12,K85,SUMMARY!$D$21*12,SUMMARY!$D$20),0)</f>
        <v>144.31995306747103</v>
      </c>
      <c r="N85" s="160">
        <f t="shared" ca="1" si="5"/>
        <v>429.12048786032852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283.83840177240762</v>
      </c>
      <c r="M86" s="133">
        <f ca="1">IF(SUMMARY!$D$21*12&gt;=K86,-PPMT(SUMMARY!$D$22/12,K86,SUMMARY!$D$21*12,SUMMARY!$D$20),0)</f>
        <v>145.2820860879209</v>
      </c>
      <c r="N86" s="160">
        <f t="shared" ca="1" si="5"/>
        <v>429.12048786032852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282.86985453182149</v>
      </c>
      <c r="M87" s="133">
        <f ca="1">IF(SUMMARY!$D$21*12&gt;=K87,-PPMT(SUMMARY!$D$22/12,K87,SUMMARY!$D$21*12,SUMMARY!$D$20),0)</f>
        <v>146.25063332850704</v>
      </c>
      <c r="N87" s="160">
        <f t="shared" ca="1" si="5"/>
        <v>429.12048786032852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281.89485030963152</v>
      </c>
      <c r="M88" s="133">
        <f ca="1">IF(SUMMARY!$D$21*12&gt;=K88,-PPMT(SUMMARY!$D$22/12,K88,SUMMARY!$D$21*12,SUMMARY!$D$20),0)</f>
        <v>147.225637550697</v>
      </c>
      <c r="N88" s="160">
        <f t="shared" ca="1" si="5"/>
        <v>429.12048786032852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280.91334605929353</v>
      </c>
      <c r="M89" s="133">
        <f ca="1">IF(SUMMARY!$D$21*12&gt;=K89,-PPMT(SUMMARY!$D$22/12,K89,SUMMARY!$D$21*12,SUMMARY!$D$20),0)</f>
        <v>148.20714180103499</v>
      </c>
      <c r="N89" s="160">
        <f t="shared" ca="1" si="5"/>
        <v>429.12048786032852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279.92529844728665</v>
      </c>
      <c r="M90" s="133">
        <f ca="1">IF(SUMMARY!$D$21*12&gt;=K90,-PPMT(SUMMARY!$D$22/12,K90,SUMMARY!$D$21*12,SUMMARY!$D$20),0)</f>
        <v>149.19518941304187</v>
      </c>
      <c r="N90" s="160">
        <f t="shared" ca="1" si="5"/>
        <v>429.12048786032852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278.93066385119965</v>
      </c>
      <c r="M91" s="133">
        <f ca="1">IF(SUMMARY!$D$21*12&gt;=K91,-PPMT(SUMMARY!$D$22/12,K91,SUMMARY!$D$21*12,SUMMARY!$D$20),0)</f>
        <v>150.18982400912887</v>
      </c>
      <c r="N91" s="160">
        <f t="shared" ca="1" si="5"/>
        <v>429.12048786032852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277.92939835780555</v>
      </c>
      <c r="M92" s="133">
        <f ca="1">IF(SUMMARY!$D$21*12&gt;=K92,-PPMT(SUMMARY!$D$22/12,K92,SUMMARY!$D$21*12,SUMMARY!$D$20),0)</f>
        <v>151.19108950252297</v>
      </c>
      <c r="N92" s="160">
        <f t="shared" ca="1" si="5"/>
        <v>429.12048786032852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276.92145776112204</v>
      </c>
      <c r="M93" s="133">
        <f ca="1">IF(SUMMARY!$D$21*12&gt;=K93,-PPMT(SUMMARY!$D$22/12,K93,SUMMARY!$D$21*12,SUMMARY!$D$20),0)</f>
        <v>152.19903009920648</v>
      </c>
      <c r="N93" s="160">
        <f t="shared" ca="1" si="5"/>
        <v>429.12048786032852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275.90679756046063</v>
      </c>
      <c r="M94" s="133">
        <f ca="1">IF(SUMMARY!$D$21*12&gt;=K94,-PPMT(SUMMARY!$D$22/12,K94,SUMMARY!$D$21*12,SUMMARY!$D$20),0)</f>
        <v>153.21369029986789</v>
      </c>
      <c r="N94" s="160">
        <f t="shared" ca="1" si="5"/>
        <v>429.12048786032852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274.88537295846152</v>
      </c>
      <c r="M95" s="133">
        <f ca="1">IF(SUMMARY!$D$21*12&gt;=K95,-PPMT(SUMMARY!$D$22/12,K95,SUMMARY!$D$21*12,SUMMARY!$D$20),0)</f>
        <v>154.23511490186701</v>
      </c>
      <c r="N95" s="160">
        <f t="shared" ca="1" si="5"/>
        <v>429.12048786032852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273.85713885911582</v>
      </c>
      <c r="M96" s="133">
        <f ca="1">IF(SUMMARY!$D$21*12&gt;=K96,-PPMT(SUMMARY!$D$22/12,K96,SUMMARY!$D$21*12,SUMMARY!$D$20),0)</f>
        <v>155.2633490012127</v>
      </c>
      <c r="N96" s="160">
        <f t="shared" ca="1" si="5"/>
        <v>429.12048786032852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272.82204986577432</v>
      </c>
      <c r="M97" s="133">
        <f ca="1">IF(SUMMARY!$D$21*12&gt;=K97,-PPMT(SUMMARY!$D$22/12,K97,SUMMARY!$D$21*12,SUMMARY!$D$20),0)</f>
        <v>156.29843799455421</v>
      </c>
      <c r="N97" s="160">
        <f t="shared" ca="1" si="5"/>
        <v>429.12048786032852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271.78006027914398</v>
      </c>
      <c r="M98" s="133">
        <f ca="1">IF(SUMMARY!$D$21*12&gt;=K98,-PPMT(SUMMARY!$D$22/12,K98,SUMMARY!$D$21*12,SUMMARY!$D$20),0)</f>
        <v>157.34042758118454</v>
      </c>
      <c r="N98" s="160">
        <f t="shared" ca="1" si="5"/>
        <v>429.12048786032852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270.73112409526942</v>
      </c>
      <c r="M99" s="133">
        <f ca="1">IF(SUMMARY!$D$21*12&gt;=K99,-PPMT(SUMMARY!$D$22/12,K99,SUMMARY!$D$21*12,SUMMARY!$D$20),0)</f>
        <v>158.3893637650591</v>
      </c>
      <c r="N99" s="160">
        <f t="shared" ca="1" si="5"/>
        <v>429.12048786032852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269.67519500350238</v>
      </c>
      <c r="M100" s="133">
        <f ca="1">IF(SUMMARY!$D$21*12&gt;=K100,-PPMT(SUMMARY!$D$22/12,K100,SUMMARY!$D$21*12,SUMMARY!$D$20),0)</f>
        <v>159.44529285682614</v>
      </c>
      <c r="N100" s="160">
        <f t="shared" ca="1" si="5"/>
        <v>429.12048786032852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268.61222638445685</v>
      </c>
      <c r="M101" s="133">
        <f ca="1">IF(SUMMARY!$D$21*12&gt;=K101,-PPMT(SUMMARY!$D$22/12,K101,SUMMARY!$D$21*12,SUMMARY!$D$20),0)</f>
        <v>160.50826147587168</v>
      </c>
      <c r="N101" s="160">
        <f t="shared" ca="1" si="5"/>
        <v>429.12048786032852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267.54217130795109</v>
      </c>
      <c r="M102" s="133">
        <f ca="1">IF(SUMMARY!$D$21*12&gt;=K102,-PPMT(SUMMARY!$D$22/12,K102,SUMMARY!$D$21*12,SUMMARY!$D$20),0)</f>
        <v>161.57831655237743</v>
      </c>
      <c r="N102" s="160">
        <f t="shared" ca="1" si="5"/>
        <v>429.12048786032852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266.46498253093529</v>
      </c>
      <c r="M103" s="133">
        <f ca="1">IF(SUMMARY!$D$21*12&gt;=K103,-PPMT(SUMMARY!$D$22/12,K103,SUMMARY!$D$21*12,SUMMARY!$D$20),0)</f>
        <v>162.65550532939324</v>
      </c>
      <c r="N103" s="160">
        <f t="shared" ca="1" si="5"/>
        <v>429.12048786032852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265.38061249540607</v>
      </c>
      <c r="M104" s="133">
        <f ca="1">IF(SUMMARY!$D$21*12&gt;=K104,-PPMT(SUMMARY!$D$22/12,K104,SUMMARY!$D$21*12,SUMMARY!$D$20),0)</f>
        <v>163.73987536492245</v>
      </c>
      <c r="N104" s="160">
        <f t="shared" ca="1" si="5"/>
        <v>429.12048786032852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264.28901332630653</v>
      </c>
      <c r="M105" s="133">
        <f ca="1">IF(SUMMARY!$D$21*12&gt;=K105,-PPMT(SUMMARY!$D$22/12,K105,SUMMARY!$D$21*12,SUMMARY!$D$20),0)</f>
        <v>164.83147453402199</v>
      </c>
      <c r="N105" s="160">
        <f t="shared" ca="1" si="5"/>
        <v>429.12048786032852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263.19013682941301</v>
      </c>
      <c r="M106" s="133">
        <f ca="1">IF(SUMMARY!$D$21*12&gt;=K106,-PPMT(SUMMARY!$D$22/12,K106,SUMMARY!$D$21*12,SUMMARY!$D$20),0)</f>
        <v>165.93035103091552</v>
      </c>
      <c r="N106" s="160">
        <f t="shared" ca="1" si="5"/>
        <v>429.12048786032852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262.08393448920691</v>
      </c>
      <c r="M107" s="133">
        <f ca="1">IF(SUMMARY!$D$21*12&gt;=K107,-PPMT(SUMMARY!$D$22/12,K107,SUMMARY!$D$21*12,SUMMARY!$D$20),0)</f>
        <v>167.03655337112161</v>
      </c>
      <c r="N107" s="160">
        <f t="shared" ca="1" si="5"/>
        <v>429.12048786032852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260.97035746673282</v>
      </c>
      <c r="M108" s="133">
        <f ca="1">IF(SUMMARY!$D$21*12&gt;=K108,-PPMT(SUMMARY!$D$22/12,K108,SUMMARY!$D$21*12,SUMMARY!$D$20),0)</f>
        <v>168.1501303935957</v>
      </c>
      <c r="N108" s="160">
        <f t="shared" ca="1" si="5"/>
        <v>429.12048786032852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259.84935659744212</v>
      </c>
      <c r="M109" s="133">
        <f ca="1">IF(SUMMARY!$D$21*12&gt;=K109,-PPMT(SUMMARY!$D$22/12,K109,SUMMARY!$D$21*12,SUMMARY!$D$20),0)</f>
        <v>169.2711312628864</v>
      </c>
      <c r="N109" s="160">
        <f t="shared" ca="1" si="5"/>
        <v>429.12048786032852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258.72088238902302</v>
      </c>
      <c r="M110" s="133">
        <f ca="1">IF(SUMMARY!$D$21*12&gt;=K110,-PPMT(SUMMARY!$D$22/12,K110,SUMMARY!$D$21*12,SUMMARY!$D$20),0)</f>
        <v>170.39960547130551</v>
      </c>
      <c r="N110" s="160">
        <f t="shared" ca="1" si="5"/>
        <v>429.12048786032852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257.5848850192142</v>
      </c>
      <c r="M111" s="133">
        <f ca="1">IF(SUMMARY!$D$21*12&gt;=K111,-PPMT(SUMMARY!$D$22/12,K111,SUMMARY!$D$21*12,SUMMARY!$D$20),0)</f>
        <v>171.53560284111433</v>
      </c>
      <c r="N111" s="160">
        <f t="shared" ca="1" si="5"/>
        <v>429.12048786032852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256.4413143336069</v>
      </c>
      <c r="M112" s="133">
        <f ca="1">IF(SUMMARY!$D$21*12&gt;=K112,-PPMT(SUMMARY!$D$22/12,K112,SUMMARY!$D$21*12,SUMMARY!$D$20),0)</f>
        <v>172.67917352672163</v>
      </c>
      <c r="N112" s="160">
        <f t="shared" ca="1" si="5"/>
        <v>429.12048786032852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255.2901198434287</v>
      </c>
      <c r="M113" s="133">
        <f ca="1">IF(SUMMARY!$D$21*12&gt;=K113,-PPMT(SUMMARY!$D$22/12,K113,SUMMARY!$D$21*12,SUMMARY!$D$20),0)</f>
        <v>173.83036801689983</v>
      </c>
      <c r="N113" s="160">
        <f t="shared" ca="1" si="5"/>
        <v>429.12048786032852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254.13125072331601</v>
      </c>
      <c r="M114" s="133">
        <f ca="1">IF(SUMMARY!$D$21*12&gt;=K114,-PPMT(SUMMARY!$D$22/12,K114,SUMMARY!$D$21*12,SUMMARY!$D$20),0)</f>
        <v>174.98923713701251</v>
      </c>
      <c r="N114" s="160">
        <f t="shared" ca="1" si="5"/>
        <v>429.12048786032852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252.96465580906926</v>
      </c>
      <c r="M115" s="133">
        <f ca="1">IF(SUMMARY!$D$21*12&gt;=K115,-PPMT(SUMMARY!$D$22/12,K115,SUMMARY!$D$21*12,SUMMARY!$D$20),0)</f>
        <v>176.15583205125927</v>
      </c>
      <c r="N115" s="160">
        <f t="shared" ca="1" si="5"/>
        <v>429.12048786032852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251.79028359539421</v>
      </c>
      <c r="M116" s="133">
        <f ca="1">IF(SUMMARY!$D$21*12&gt;=K116,-PPMT(SUMMARY!$D$22/12,K116,SUMMARY!$D$21*12,SUMMARY!$D$20),0)</f>
        <v>177.33020426493431</v>
      </c>
      <c r="N116" s="160">
        <f t="shared" ca="1" si="5"/>
        <v>429.12048786032852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250.6080822336281</v>
      </c>
      <c r="M117" s="133">
        <f ca="1">IF(SUMMARY!$D$21*12&gt;=K117,-PPMT(SUMMARY!$D$22/12,K117,SUMMARY!$D$21*12,SUMMARY!$D$20),0)</f>
        <v>178.51240562670043</v>
      </c>
      <c r="N117" s="160">
        <f t="shared" ca="1" si="5"/>
        <v>429.12048786032852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249.41799952944996</v>
      </c>
      <c r="M118" s="133">
        <f ca="1">IF(SUMMARY!$D$21*12&gt;=K118,-PPMT(SUMMARY!$D$22/12,K118,SUMMARY!$D$21*12,SUMMARY!$D$20),0)</f>
        <v>179.70248833087857</v>
      </c>
      <c r="N118" s="160">
        <f t="shared" ca="1" si="5"/>
        <v>429.12048786032852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248.21998294057752</v>
      </c>
      <c r="M119" s="133">
        <f ca="1">IF(SUMMARY!$D$21*12&gt;=K119,-PPMT(SUMMARY!$D$22/12,K119,SUMMARY!$D$21*12,SUMMARY!$D$20),0)</f>
        <v>180.900504919751</v>
      </c>
      <c r="N119" s="160">
        <f t="shared" ca="1" si="5"/>
        <v>429.12048786032852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247.0139795744459</v>
      </c>
      <c r="M120" s="133">
        <f ca="1">IF(SUMMARY!$D$21*12&gt;=K120,-PPMT(SUMMARY!$D$22/12,K120,SUMMARY!$D$21*12,SUMMARY!$D$20),0)</f>
        <v>182.10650828588263</v>
      </c>
      <c r="N120" s="160">
        <f t="shared" ca="1" si="5"/>
        <v>429.12048786032852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245.79993618587324</v>
      </c>
      <c r="M121" s="133">
        <f ca="1">IF(SUMMARY!$D$21*12&gt;=K121,-PPMT(SUMMARY!$D$22/12,K121,SUMMARY!$D$21*12,SUMMARY!$D$20),0)</f>
        <v>183.32055167445529</v>
      </c>
      <c r="N121" s="160">
        <f t="shared" ca="1" si="5"/>
        <v>429.12048786032852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244.57779917471026</v>
      </c>
      <c r="M122" s="133">
        <f ca="1">IF(SUMMARY!$D$21*12&gt;=K122,-PPMT(SUMMARY!$D$22/12,K122,SUMMARY!$D$21*12,SUMMARY!$D$20),0)</f>
        <v>184.54268868561826</v>
      </c>
      <c r="N122" s="160">
        <f t="shared" ca="1" si="5"/>
        <v>429.12048786032852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243.34751458347273</v>
      </c>
      <c r="M123" s="133">
        <f ca="1">IF(SUMMARY!$D$21*12&gt;=K123,-PPMT(SUMMARY!$D$22/12,K123,SUMMARY!$D$21*12,SUMMARY!$D$20),0)</f>
        <v>185.77297327685579</v>
      </c>
      <c r="N123" s="160">
        <f t="shared" ca="1" si="5"/>
        <v>429.12048786032852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242.10902809496048</v>
      </c>
      <c r="M124" s="133">
        <f ca="1">IF(SUMMARY!$D$21*12&gt;=K124,-PPMT(SUMMARY!$D$22/12,K124,SUMMARY!$D$21*12,SUMMARY!$D$20),0)</f>
        <v>187.01145976536804</v>
      </c>
      <c r="N124" s="160">
        <f t="shared" ca="1" si="5"/>
        <v>429.12048786032852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240.86228502985799</v>
      </c>
      <c r="M125" s="133">
        <f ca="1">IF(SUMMARY!$D$21*12&gt;=K125,-PPMT(SUMMARY!$D$22/12,K125,SUMMARY!$D$21*12,SUMMARY!$D$20),0)</f>
        <v>188.25820283047054</v>
      </c>
      <c r="N125" s="160">
        <f t="shared" ca="1" si="5"/>
        <v>429.12048786032852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239.60723034432149</v>
      </c>
      <c r="M126" s="133">
        <f ca="1">IF(SUMMARY!$D$21*12&gt;=K126,-PPMT(SUMMARY!$D$22/12,K126,SUMMARY!$D$21*12,SUMMARY!$D$20),0)</f>
        <v>189.51325751600703</v>
      </c>
      <c r="N126" s="160">
        <f t="shared" ca="1" si="5"/>
        <v>429.12048786032852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238.34380862754819</v>
      </c>
      <c r="M127" s="133">
        <f ca="1">IF(SUMMARY!$D$21*12&gt;=K127,-PPMT(SUMMARY!$D$22/12,K127,SUMMARY!$D$21*12,SUMMARY!$D$20),0)</f>
        <v>190.77667923278034</v>
      </c>
      <c r="N127" s="160">
        <f t="shared" ca="1" si="5"/>
        <v>429.12048786032852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237.0719640993297</v>
      </c>
      <c r="M128" s="133">
        <f ca="1">IF(SUMMARY!$D$21*12&gt;=K128,-PPMT(SUMMARY!$D$22/12,K128,SUMMARY!$D$21*12,SUMMARY!$D$20),0)</f>
        <v>192.04852376099882</v>
      </c>
      <c r="N128" s="160">
        <f t="shared" ca="1" si="5"/>
        <v>429.12048786032852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235.79164060758973</v>
      </c>
      <c r="M129" s="133">
        <f ca="1">IF(SUMMARY!$D$21*12&gt;=K129,-PPMT(SUMMARY!$D$22/12,K129,SUMMARY!$D$21*12,SUMMARY!$D$20),0)</f>
        <v>193.3288472527388</v>
      </c>
      <c r="N129" s="160">
        <f t="shared" ca="1" si="5"/>
        <v>429.12048786032852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234.50278162590473</v>
      </c>
      <c r="M130" s="133">
        <f ca="1">IF(SUMMARY!$D$21*12&gt;=K130,-PPMT(SUMMARY!$D$22/12,K130,SUMMARY!$D$21*12,SUMMARY!$D$20),0)</f>
        <v>194.61770623442379</v>
      </c>
      <c r="N130" s="160">
        <f t="shared" ca="1" si="5"/>
        <v>429.12048786032852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233.20533025100858</v>
      </c>
      <c r="M131" s="133">
        <f ca="1">IF(SUMMARY!$D$21*12&gt;=K131,-PPMT(SUMMARY!$D$22/12,K131,SUMMARY!$D$21*12,SUMMARY!$D$20),0)</f>
        <v>195.91515760931995</v>
      </c>
      <c r="N131" s="160">
        <f t="shared" ca="1" si="5"/>
        <v>429.12048786032852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231.89922920027973</v>
      </c>
      <c r="M132" s="133">
        <f ca="1">IF(SUMMARY!$D$21*12&gt;=K132,-PPMT(SUMMARY!$D$22/12,K132,SUMMARY!$D$21*12,SUMMARY!$D$20),0)</f>
        <v>197.22125866004879</v>
      </c>
      <c r="N132" s="160">
        <f t="shared" ca="1" si="5"/>
        <v>429.12048786032852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230.58442080921282</v>
      </c>
      <c r="M133" s="133">
        <f ca="1">IF(SUMMARY!$D$21*12&gt;=K133,-PPMT(SUMMARY!$D$22/12,K133,SUMMARY!$D$21*12,SUMMARY!$D$20),0)</f>
        <v>198.53606705111571</v>
      </c>
      <c r="N133" s="160">
        <f t="shared" ca="1" si="5"/>
        <v>429.12048786032852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229.26084702887206</v>
      </c>
      <c r="M134" s="133">
        <f ca="1">IF(SUMMARY!$D$21*12&gt;=K134,-PPMT(SUMMARY!$D$22/12,K134,SUMMARY!$D$21*12,SUMMARY!$D$20),0)</f>
        <v>199.85964083145646</v>
      </c>
      <c r="N134" s="160">
        <f t="shared" ca="1" si="5"/>
        <v>429.12048786032852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227.92844942332906</v>
      </c>
      <c r="M135" s="133">
        <f ca="1">IF(SUMMARY!$D$21*12&gt;=K135,-PPMT(SUMMARY!$D$22/12,K135,SUMMARY!$D$21*12,SUMMARY!$D$20),0)</f>
        <v>201.19203843699947</v>
      </c>
      <c r="N135" s="160">
        <f t="shared" ca="1" si="5"/>
        <v>429.12048786032852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226.58716916708249</v>
      </c>
      <c r="M136" s="133">
        <f ca="1">IF(SUMMARY!$D$21*12&gt;=K136,-PPMT(SUMMARY!$D$22/12,K136,SUMMARY!$D$21*12,SUMMARY!$D$20),0)</f>
        <v>202.53331869324603</v>
      </c>
      <c r="N136" s="160">
        <f t="shared" ca="1" si="5"/>
        <v>429.12048786032852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225.23694704246088</v>
      </c>
      <c r="M137" s="133">
        <f ca="1">IF(SUMMARY!$D$21*12&gt;=K137,-PPMT(SUMMARY!$D$22/12,K137,SUMMARY!$D$21*12,SUMMARY!$D$20),0)</f>
        <v>203.88354081786764</v>
      </c>
      <c r="N137" s="160">
        <f t="shared" ref="N137:N200" ca="1" si="6">+M137+L137</f>
        <v>429.12048786032852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223.87772343700831</v>
      </c>
      <c r="M138" s="133">
        <f ca="1">IF(SUMMARY!$D$21*12&gt;=K138,-PPMT(SUMMARY!$D$22/12,K138,SUMMARY!$D$21*12,SUMMARY!$D$20),0)</f>
        <v>205.24276442332021</v>
      </c>
      <c r="N138" s="160">
        <f t="shared" ca="1" si="6"/>
        <v>429.12048786032852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222.50943834085291</v>
      </c>
      <c r="M139" s="133">
        <f ca="1">IF(SUMMARY!$D$21*12&gt;=K139,-PPMT(SUMMARY!$D$22/12,K139,SUMMARY!$D$21*12,SUMMARY!$D$20),0)</f>
        <v>206.61104951947561</v>
      </c>
      <c r="N139" s="160">
        <f t="shared" ca="1" si="6"/>
        <v>429.12048786032852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221.13203134405651</v>
      </c>
      <c r="M140" s="133">
        <f ca="1">IF(SUMMARY!$D$21*12&gt;=K140,-PPMT(SUMMARY!$D$22/12,K140,SUMMARY!$D$21*12,SUMMARY!$D$20),0)</f>
        <v>207.98845651627201</v>
      </c>
      <c r="N140" s="160">
        <f t="shared" ca="1" si="6"/>
        <v>429.12048786032852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219.74544163394799</v>
      </c>
      <c r="M141" s="133">
        <f ca="1">IF(SUMMARY!$D$21*12&gt;=K141,-PPMT(SUMMARY!$D$22/12,K141,SUMMARY!$D$21*12,SUMMARY!$D$20),0)</f>
        <v>209.37504622638053</v>
      </c>
      <c r="N141" s="160">
        <f t="shared" ca="1" si="6"/>
        <v>429.12048786032852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218.34960799243885</v>
      </c>
      <c r="M142" s="133">
        <f ca="1">IF(SUMMARY!$D$21*12&gt;=K142,-PPMT(SUMMARY!$D$22/12,K142,SUMMARY!$D$21*12,SUMMARY!$D$20),0)</f>
        <v>210.77087986788968</v>
      </c>
      <c r="N142" s="160">
        <f t="shared" ca="1" si="6"/>
        <v>429.12048786032852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216.94446879331954</v>
      </c>
      <c r="M143" s="133">
        <f ca="1">IF(SUMMARY!$D$21*12&gt;=K143,-PPMT(SUMMARY!$D$22/12,K143,SUMMARY!$D$21*12,SUMMARY!$D$20),0)</f>
        <v>212.17601906700898</v>
      </c>
      <c r="N143" s="160">
        <f t="shared" ca="1" si="6"/>
        <v>429.12048786032852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215.52996199953944</v>
      </c>
      <c r="M144" s="133">
        <f ca="1">IF(SUMMARY!$D$21*12&gt;=K144,-PPMT(SUMMARY!$D$22/12,K144,SUMMARY!$D$21*12,SUMMARY!$D$20),0)</f>
        <v>213.59052586078909</v>
      </c>
      <c r="N144" s="160">
        <f t="shared" ca="1" si="6"/>
        <v>429.12048786032852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214.10602516046757</v>
      </c>
      <c r="M145" s="133">
        <f ca="1">IF(SUMMARY!$D$21*12&gt;=K145,-PPMT(SUMMARY!$D$22/12,K145,SUMMARY!$D$21*12,SUMMARY!$D$20),0)</f>
        <v>215.01446269986096</v>
      </c>
      <c r="N145" s="160">
        <f t="shared" ca="1" si="6"/>
        <v>429.12048786032852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212.67259540913511</v>
      </c>
      <c r="M146" s="133">
        <f ca="1">IF(SUMMARY!$D$21*12&gt;=K146,-PPMT(SUMMARY!$D$22/12,K146,SUMMARY!$D$21*12,SUMMARY!$D$20),0)</f>
        <v>216.44789245119341</v>
      </c>
      <c r="N146" s="160">
        <f t="shared" ca="1" si="6"/>
        <v>429.12048786032852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211.22960945946059</v>
      </c>
      <c r="M147" s="133">
        <f ca="1">IF(SUMMARY!$D$21*12&gt;=K147,-PPMT(SUMMARY!$D$22/12,K147,SUMMARY!$D$21*12,SUMMARY!$D$20),0)</f>
        <v>217.89087840086793</v>
      </c>
      <c r="N147" s="160">
        <f t="shared" ca="1" si="6"/>
        <v>429.12048786032852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209.7770036034548</v>
      </c>
      <c r="M148" s="133">
        <f ca="1">IF(SUMMARY!$D$21*12&gt;=K148,-PPMT(SUMMARY!$D$22/12,K148,SUMMARY!$D$21*12,SUMMARY!$D$20),0)</f>
        <v>219.34348425687372</v>
      </c>
      <c r="N148" s="160">
        <f t="shared" ca="1" si="6"/>
        <v>429.12048786032852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208.31471370840902</v>
      </c>
      <c r="M149" s="133">
        <f ca="1">IF(SUMMARY!$D$21*12&gt;=K149,-PPMT(SUMMARY!$D$22/12,K149,SUMMARY!$D$21*12,SUMMARY!$D$20),0)</f>
        <v>220.80577415191951</v>
      </c>
      <c r="N149" s="160">
        <f t="shared" ca="1" si="6"/>
        <v>429.12048786032852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206.84267521406284</v>
      </c>
      <c r="M150" s="133">
        <f ca="1">IF(SUMMARY!$D$21*12&gt;=K150,-PPMT(SUMMARY!$D$22/12,K150,SUMMARY!$D$21*12,SUMMARY!$D$20),0)</f>
        <v>222.27781264626569</v>
      </c>
      <c r="N150" s="160">
        <f t="shared" ca="1" si="6"/>
        <v>429.12048786032852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205.36082312975449</v>
      </c>
      <c r="M151" s="133">
        <f ca="1">IF(SUMMARY!$D$21*12&gt;=K151,-PPMT(SUMMARY!$D$22/12,K151,SUMMARY!$D$21*12,SUMMARY!$D$20),0)</f>
        <v>223.75966473057403</v>
      </c>
      <c r="N151" s="160">
        <f t="shared" ca="1" si="6"/>
        <v>429.12048786032852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203.86909203155054</v>
      </c>
      <c r="M152" s="133">
        <f ca="1">IF(SUMMARY!$D$21*12&gt;=K152,-PPMT(SUMMARY!$D$22/12,K152,SUMMARY!$D$21*12,SUMMARY!$D$20),0)</f>
        <v>225.25139582877799</v>
      </c>
      <c r="N152" s="160">
        <f t="shared" ca="1" si="6"/>
        <v>429.12048786032852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202.36741605935862</v>
      </c>
      <c r="M153" s="133">
        <f ca="1">IF(SUMMARY!$D$21*12&gt;=K153,-PPMT(SUMMARY!$D$22/12,K153,SUMMARY!$D$21*12,SUMMARY!$D$20),0)</f>
        <v>226.75307180096991</v>
      </c>
      <c r="N153" s="160">
        <f t="shared" ca="1" si="6"/>
        <v>429.12048786032852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200.85572891401884</v>
      </c>
      <c r="M154" s="133">
        <f ca="1">IF(SUMMARY!$D$21*12&gt;=K154,-PPMT(SUMMARY!$D$22/12,K154,SUMMARY!$D$21*12,SUMMARY!$D$20),0)</f>
        <v>228.26475894630968</v>
      </c>
      <c r="N154" s="160">
        <f t="shared" ca="1" si="6"/>
        <v>429.12048786032852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199.33396385437695</v>
      </c>
      <c r="M155" s="133">
        <f ca="1">IF(SUMMARY!$D$21*12&gt;=K155,-PPMT(SUMMARY!$D$22/12,K155,SUMMARY!$D$21*12,SUMMARY!$D$20),0)</f>
        <v>229.78652400595158</v>
      </c>
      <c r="N155" s="160">
        <f t="shared" ca="1" si="6"/>
        <v>429.12048786032852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197.8020536943373</v>
      </c>
      <c r="M156" s="133">
        <f ca="1">IF(SUMMARY!$D$21*12&gt;=K156,-PPMT(SUMMARY!$D$22/12,K156,SUMMARY!$D$21*12,SUMMARY!$D$20),0)</f>
        <v>231.31843416599122</v>
      </c>
      <c r="N156" s="160">
        <f t="shared" ca="1" si="6"/>
        <v>429.12048786032852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196.25993079989732</v>
      </c>
      <c r="M157" s="133">
        <f ca="1">IF(SUMMARY!$D$21*12&gt;=K157,-PPMT(SUMMARY!$D$22/12,K157,SUMMARY!$D$21*12,SUMMARY!$D$20),0)</f>
        <v>232.8605570604312</v>
      </c>
      <c r="N157" s="160">
        <f t="shared" ca="1" si="6"/>
        <v>429.12048786032852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194.70752708616115</v>
      </c>
      <c r="M158" s="133">
        <f ca="1">IF(SUMMARY!$D$21*12&gt;=K158,-PPMT(SUMMARY!$D$22/12,K158,SUMMARY!$D$21*12,SUMMARY!$D$20),0)</f>
        <v>234.41296077416737</v>
      </c>
      <c r="N158" s="160">
        <f t="shared" ca="1" si="6"/>
        <v>429.12048786032852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193.14477401433319</v>
      </c>
      <c r="M159" s="133">
        <f ca="1">IF(SUMMARY!$D$21*12&gt;=K159,-PPMT(SUMMARY!$D$22/12,K159,SUMMARY!$D$21*12,SUMMARY!$D$20),0)</f>
        <v>235.97571384599533</v>
      </c>
      <c r="N159" s="160">
        <f t="shared" ca="1" si="6"/>
        <v>429.12048786032852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191.57160258869342</v>
      </c>
      <c r="M160" s="133">
        <f ca="1">IF(SUMMARY!$D$21*12&gt;=K160,-PPMT(SUMMARY!$D$22/12,K160,SUMMARY!$D$21*12,SUMMARY!$D$20),0)</f>
        <v>237.5488852716351</v>
      </c>
      <c r="N160" s="160">
        <f t="shared" ca="1" si="6"/>
        <v>429.12048786032852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189.98794335354916</v>
      </c>
      <c r="M161" s="133">
        <f ca="1">IF(SUMMARY!$D$21*12&gt;=K161,-PPMT(SUMMARY!$D$22/12,K161,SUMMARY!$D$21*12,SUMMARY!$D$20),0)</f>
        <v>239.13254450677937</v>
      </c>
      <c r="N161" s="160">
        <f t="shared" ca="1" si="6"/>
        <v>429.12048786032852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188.39372639017066</v>
      </c>
      <c r="M162" s="133">
        <f ca="1">IF(SUMMARY!$D$21*12&gt;=K162,-PPMT(SUMMARY!$D$22/12,K162,SUMMARY!$D$21*12,SUMMARY!$D$20),0)</f>
        <v>240.72676147015787</v>
      </c>
      <c r="N162" s="160">
        <f t="shared" ca="1" si="6"/>
        <v>429.12048786032852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186.78888131370283</v>
      </c>
      <c r="M163" s="133">
        <f ca="1">IF(SUMMARY!$D$21*12&gt;=K163,-PPMT(SUMMARY!$D$22/12,K163,SUMMARY!$D$21*12,SUMMARY!$D$20),0)</f>
        <v>242.33160654662569</v>
      </c>
      <c r="N163" s="160">
        <f t="shared" ca="1" si="6"/>
        <v>429.12048786032852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185.17333727005871</v>
      </c>
      <c r="M164" s="133">
        <f ca="1">IF(SUMMARY!$D$21*12&gt;=K164,-PPMT(SUMMARY!$D$22/12,K164,SUMMARY!$D$21*12,SUMMARY!$D$20),0)</f>
        <v>243.94715059026981</v>
      </c>
      <c r="N164" s="160">
        <f t="shared" ca="1" si="6"/>
        <v>429.12048786032852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183.5470229327905</v>
      </c>
      <c r="M165" s="133">
        <f ca="1">IF(SUMMARY!$D$21*12&gt;=K165,-PPMT(SUMMARY!$D$22/12,K165,SUMMARY!$D$21*12,SUMMARY!$D$20),0)</f>
        <v>245.57346492753803</v>
      </c>
      <c r="N165" s="160">
        <f t="shared" ca="1" si="6"/>
        <v>429.12048786032852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181.90986649994011</v>
      </c>
      <c r="M166" s="133">
        <f ca="1">IF(SUMMARY!$D$21*12&gt;=K166,-PPMT(SUMMARY!$D$22/12,K166,SUMMARY!$D$21*12,SUMMARY!$D$20),0)</f>
        <v>247.21062136038842</v>
      </c>
      <c r="N166" s="160">
        <f t="shared" ca="1" si="6"/>
        <v>429.12048786032852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180.261795690871</v>
      </c>
      <c r="M167" s="133">
        <f ca="1">IF(SUMMARY!$D$21*12&gt;=K167,-PPMT(SUMMARY!$D$22/12,K167,SUMMARY!$D$21*12,SUMMARY!$D$20),0)</f>
        <v>248.85869216945753</v>
      </c>
      <c r="N167" s="160">
        <f t="shared" ca="1" si="6"/>
        <v>429.12048786032852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178.60273774307456</v>
      </c>
      <c r="M168" s="133">
        <f ca="1">IF(SUMMARY!$D$21*12&gt;=K168,-PPMT(SUMMARY!$D$22/12,K168,SUMMARY!$D$21*12,SUMMARY!$D$20),0)</f>
        <v>250.51775011725397</v>
      </c>
      <c r="N168" s="160">
        <f t="shared" ca="1" si="6"/>
        <v>429.12048786032852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176.9326194089596</v>
      </c>
      <c r="M169" s="133">
        <f ca="1">IF(SUMMARY!$D$21*12&gt;=K169,-PPMT(SUMMARY!$D$22/12,K169,SUMMARY!$D$21*12,SUMMARY!$D$20),0)</f>
        <v>252.18786845136893</v>
      </c>
      <c r="N169" s="160">
        <f t="shared" ca="1" si="6"/>
        <v>429.12048786032852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175.25136695261696</v>
      </c>
      <c r="M170" s="133">
        <f ca="1">IF(SUMMARY!$D$21*12&gt;=K170,-PPMT(SUMMARY!$D$22/12,K170,SUMMARY!$D$21*12,SUMMARY!$D$20),0)</f>
        <v>253.86912090771156</v>
      </c>
      <c r="N170" s="160">
        <f t="shared" ca="1" si="6"/>
        <v>429.12048786032852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173.55890614656568</v>
      </c>
      <c r="M171" s="133">
        <f ca="1">IF(SUMMARY!$D$21*12&gt;=K171,-PPMT(SUMMARY!$D$22/12,K171,SUMMARY!$D$21*12,SUMMARY!$D$20),0)</f>
        <v>255.56158171376285</v>
      </c>
      <c r="N171" s="160">
        <f t="shared" ca="1" si="6"/>
        <v>429.12048786032852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171.85516226847395</v>
      </c>
      <c r="M172" s="133">
        <f ca="1">IF(SUMMARY!$D$21*12&gt;=K172,-PPMT(SUMMARY!$D$22/12,K172,SUMMARY!$D$21*12,SUMMARY!$D$20),0)</f>
        <v>257.26532559185455</v>
      </c>
      <c r="N172" s="160">
        <f t="shared" ca="1" si="6"/>
        <v>429.12048786032847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170.14006009786158</v>
      </c>
      <c r="M173" s="133">
        <f ca="1">IF(SUMMARY!$D$21*12&gt;=K173,-PPMT(SUMMARY!$D$22/12,K173,SUMMARY!$D$21*12,SUMMARY!$D$20),0)</f>
        <v>258.98042776246695</v>
      </c>
      <c r="N173" s="160">
        <f t="shared" ca="1" si="6"/>
        <v>429.12048786032852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168.41352391277857</v>
      </c>
      <c r="M174" s="133">
        <f ca="1">IF(SUMMARY!$D$21*12&gt;=K174,-PPMT(SUMMARY!$D$22/12,K174,SUMMARY!$D$21*12,SUMMARY!$D$20),0)</f>
        <v>260.70696394754998</v>
      </c>
      <c r="N174" s="160">
        <f t="shared" ca="1" si="6"/>
        <v>429.12048786032858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166.67547748646157</v>
      </c>
      <c r="M175" s="133">
        <f ca="1">IF(SUMMARY!$D$21*12&gt;=K175,-PPMT(SUMMARY!$D$22/12,K175,SUMMARY!$D$21*12,SUMMARY!$D$20),0)</f>
        <v>262.44501037386692</v>
      </c>
      <c r="N175" s="160">
        <f t="shared" ca="1" si="6"/>
        <v>429.12048786032847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164.92584408396894</v>
      </c>
      <c r="M176" s="133">
        <f ca="1">IF(SUMMARY!$D$21*12&gt;=K176,-PPMT(SUMMARY!$D$22/12,K176,SUMMARY!$D$21*12,SUMMARY!$D$20),0)</f>
        <v>264.19464377635961</v>
      </c>
      <c r="N176" s="160">
        <f t="shared" ca="1" si="6"/>
        <v>429.12048786032858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163.16454645879335</v>
      </c>
      <c r="M177" s="133">
        <f ca="1">IF(SUMMARY!$D$21*12&gt;=K177,-PPMT(SUMMARY!$D$22/12,K177,SUMMARY!$D$21*12,SUMMARY!$D$20),0)</f>
        <v>265.95594140153514</v>
      </c>
      <c r="N177" s="160">
        <f t="shared" ca="1" si="6"/>
        <v>429.12048786032847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161.39150684944977</v>
      </c>
      <c r="M178" s="133">
        <f ca="1">IF(SUMMARY!$D$21*12&gt;=K178,-PPMT(SUMMARY!$D$22/12,K178,SUMMARY!$D$21*12,SUMMARY!$D$20),0)</f>
        <v>267.72898101087878</v>
      </c>
      <c r="N178" s="160">
        <f t="shared" ca="1" si="6"/>
        <v>429.12048786032858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159.60664697604392</v>
      </c>
      <c r="M179" s="133">
        <f ca="1">IF(SUMMARY!$D$21*12&gt;=K179,-PPMT(SUMMARY!$D$22/12,K179,SUMMARY!$D$21*12,SUMMARY!$D$20),0)</f>
        <v>269.5138408842846</v>
      </c>
      <c r="N179" s="160">
        <f t="shared" ca="1" si="6"/>
        <v>429.12048786032852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157.80988803681529</v>
      </c>
      <c r="M180" s="133">
        <f ca="1">IF(SUMMARY!$D$21*12&gt;=K180,-PPMT(SUMMARY!$D$22/12,K180,SUMMARY!$D$21*12,SUMMARY!$D$20),0)</f>
        <v>271.31059982351326</v>
      </c>
      <c r="N180" s="160">
        <f t="shared" ca="1" si="6"/>
        <v>429.12048786032858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156.00115070465856</v>
      </c>
      <c r="M181" s="133">
        <f ca="1">IF(SUMMARY!$D$21*12&gt;=K181,-PPMT(SUMMARY!$D$22/12,K181,SUMMARY!$D$21*12,SUMMARY!$D$20),0)</f>
        <v>273.11933715567</v>
      </c>
      <c r="N181" s="160">
        <f t="shared" ca="1" si="6"/>
        <v>429.12048786032858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154.18035512362104</v>
      </c>
      <c r="M182" s="133">
        <f ca="1">IF(SUMMARY!$D$21*12&gt;=K182,-PPMT(SUMMARY!$D$22/12,K182,SUMMARY!$D$21*12,SUMMARY!$D$20),0)</f>
        <v>274.94013273670748</v>
      </c>
      <c r="N182" s="160">
        <f t="shared" ca="1" si="6"/>
        <v>429.12048786032852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152.34742090537603</v>
      </c>
      <c r="M183" s="133">
        <f ca="1">IF(SUMMARY!$D$21*12&gt;=K183,-PPMT(SUMMARY!$D$22/12,K183,SUMMARY!$D$21*12,SUMMARY!$D$20),0)</f>
        <v>276.77306695495247</v>
      </c>
      <c r="N183" s="160">
        <f t="shared" ca="1" si="6"/>
        <v>429.12048786032847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150.50226712567655</v>
      </c>
      <c r="M184" s="133">
        <f ca="1">IF(SUMMARY!$D$21*12&gt;=K184,-PPMT(SUMMARY!$D$22/12,K184,SUMMARY!$D$21*12,SUMMARY!$D$20),0)</f>
        <v>278.61822073465197</v>
      </c>
      <c r="N184" s="160">
        <f t="shared" ca="1" si="6"/>
        <v>429.12048786032852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148.64481232077873</v>
      </c>
      <c r="M185" s="133">
        <f ca="1">IF(SUMMARY!$D$21*12&gt;=K185,-PPMT(SUMMARY!$D$22/12,K185,SUMMARY!$D$21*12,SUMMARY!$D$20),0)</f>
        <v>280.4756755395498</v>
      </c>
      <c r="N185" s="160">
        <f t="shared" ca="1" si="6"/>
        <v>429.12048786032852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146.77497448384841</v>
      </c>
      <c r="M186" s="133">
        <f ca="1">IF(SUMMARY!$D$21*12&gt;=K186,-PPMT(SUMMARY!$D$22/12,K186,SUMMARY!$D$21*12,SUMMARY!$D$20),0)</f>
        <v>282.34551337648008</v>
      </c>
      <c r="N186" s="160">
        <f t="shared" ca="1" si="6"/>
        <v>429.12048786032847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144.89267106133863</v>
      </c>
      <c r="M187" s="133">
        <f ca="1">IF(SUMMARY!$D$21*12&gt;=K187,-PPMT(SUMMARY!$D$22/12,K187,SUMMARY!$D$21*12,SUMMARY!$D$20),0)</f>
        <v>284.22781679898992</v>
      </c>
      <c r="N187" s="160">
        <f t="shared" ca="1" si="6"/>
        <v>429.12048786032858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142.9978189493454</v>
      </c>
      <c r="M188" s="133">
        <f ca="1">IF(SUMMARY!$D$21*12&gt;=K188,-PPMT(SUMMARY!$D$22/12,K188,SUMMARY!$D$21*12,SUMMARY!$D$20),0)</f>
        <v>286.12266891098312</v>
      </c>
      <c r="N188" s="160">
        <f t="shared" ca="1" si="6"/>
        <v>429.12048786032852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141.0903344899389</v>
      </c>
      <c r="M189" s="133">
        <f ca="1">IF(SUMMARY!$D$21*12&gt;=K189,-PPMT(SUMMARY!$D$22/12,K189,SUMMARY!$D$21*12,SUMMARY!$D$20),0)</f>
        <v>288.0301533703896</v>
      </c>
      <c r="N189" s="160">
        <f t="shared" ca="1" si="6"/>
        <v>429.12048786032847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139.17013346746953</v>
      </c>
      <c r="M190" s="133">
        <f ca="1">IF(SUMMARY!$D$21*12&gt;=K190,-PPMT(SUMMARY!$D$22/12,K190,SUMMARY!$D$21*12,SUMMARY!$D$20),0)</f>
        <v>289.95035439285903</v>
      </c>
      <c r="N190" s="160">
        <f t="shared" ca="1" si="6"/>
        <v>429.12048786032858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137.23713110485036</v>
      </c>
      <c r="M191" s="133">
        <f ca="1">IF(SUMMARY!$D$21*12&gt;=K191,-PPMT(SUMMARY!$D$22/12,K191,SUMMARY!$D$21*12,SUMMARY!$D$20),0)</f>
        <v>291.88335675547819</v>
      </c>
      <c r="N191" s="160">
        <f t="shared" ca="1" si="6"/>
        <v>429.12048786032858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135.29124205981401</v>
      </c>
      <c r="M192" s="133">
        <f ca="1">IF(SUMMARY!$D$21*12&gt;=K192,-PPMT(SUMMARY!$D$22/12,K192,SUMMARY!$D$21*12,SUMMARY!$D$20),0)</f>
        <v>293.82924580051451</v>
      </c>
      <c r="N192" s="160">
        <f t="shared" ca="1" si="6"/>
        <v>429.12048786032852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133.3323804211438</v>
      </c>
      <c r="M193" s="133">
        <f ca="1">IF(SUMMARY!$D$21*12&gt;=K193,-PPMT(SUMMARY!$D$22/12,K193,SUMMARY!$D$21*12,SUMMARY!$D$20),0)</f>
        <v>295.78810743918473</v>
      </c>
      <c r="N193" s="160">
        <f t="shared" ca="1" si="6"/>
        <v>429.12048786032852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131.36045970488283</v>
      </c>
      <c r="M194" s="133">
        <f ca="1">IF(SUMMARY!$D$21*12&gt;=K194,-PPMT(SUMMARY!$D$22/12,K194,SUMMARY!$D$21*12,SUMMARY!$D$20),0)</f>
        <v>297.7600281554457</v>
      </c>
      <c r="N194" s="160">
        <f t="shared" ca="1" si="6"/>
        <v>429.12048786032852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129.37539285051326</v>
      </c>
      <c r="M195" s="133">
        <f ca="1">IF(SUMMARY!$D$21*12&gt;=K195,-PPMT(SUMMARY!$D$22/12,K195,SUMMARY!$D$21*12,SUMMARY!$D$20),0)</f>
        <v>299.74509500981526</v>
      </c>
      <c r="N195" s="160">
        <f t="shared" ca="1" si="6"/>
        <v>429.12048786032852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127.37709221711441</v>
      </c>
      <c r="M196" s="133">
        <f ca="1">IF(SUMMARY!$D$21*12&gt;=K196,-PPMT(SUMMARY!$D$22/12,K196,SUMMARY!$D$21*12,SUMMARY!$D$20),0)</f>
        <v>301.74339564321411</v>
      </c>
      <c r="N196" s="160">
        <f t="shared" ca="1" si="6"/>
        <v>429.12048786032852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125.36546957949314</v>
      </c>
      <c r="M197" s="133">
        <f ca="1">IF(SUMMARY!$D$21*12&gt;=K197,-PPMT(SUMMARY!$D$22/12,K197,SUMMARY!$D$21*12,SUMMARY!$D$20),0)</f>
        <v>303.75501828083537</v>
      </c>
      <c r="N197" s="160">
        <f t="shared" ca="1" si="6"/>
        <v>429.12048786032852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123.34043612428748</v>
      </c>
      <c r="M198" s="133">
        <f ca="1">IF(SUMMARY!$D$21*12&gt;=K198,-PPMT(SUMMARY!$D$22/12,K198,SUMMARY!$D$21*12,SUMMARY!$D$20),0)</f>
        <v>305.78005173604106</v>
      </c>
      <c r="N198" s="160">
        <f t="shared" ca="1" si="6"/>
        <v>429.12048786032852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121.30190244604738</v>
      </c>
      <c r="M199" s="133">
        <f ca="1">IF(SUMMARY!$D$21*12&gt;=K199,-PPMT(SUMMARY!$D$22/12,K199,SUMMARY!$D$21*12,SUMMARY!$D$20),0)</f>
        <v>307.81858541428113</v>
      </c>
      <c r="N199" s="160">
        <f t="shared" ca="1" si="6"/>
        <v>429.12048786032852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119.24977854328522</v>
      </c>
      <c r="M200" s="133">
        <f ca="1">IF(SUMMARY!$D$21*12&gt;=K200,-PPMT(SUMMARY!$D$22/12,K200,SUMMARY!$D$21*12,SUMMARY!$D$20),0)</f>
        <v>309.87070931704329</v>
      </c>
      <c r="N200" s="160">
        <f t="shared" ca="1" si="6"/>
        <v>429.12048786032852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117.18397381450497</v>
      </c>
      <c r="M201" s="133">
        <f ca="1">IF(SUMMARY!$D$21*12&gt;=K201,-PPMT(SUMMARY!$D$22/12,K201,SUMMARY!$D$21*12,SUMMARY!$D$20),0)</f>
        <v>311.93651404582357</v>
      </c>
      <c r="N201" s="160">
        <f t="shared" ref="N201:N264" ca="1" si="7">+M201+L201</f>
        <v>429.12048786032852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115.10439705419975</v>
      </c>
      <c r="M202" s="133">
        <f ca="1">IF(SUMMARY!$D$21*12&gt;=K202,-PPMT(SUMMARY!$D$22/12,K202,SUMMARY!$D$21*12,SUMMARY!$D$20),0)</f>
        <v>314.01609080612877</v>
      </c>
      <c r="N202" s="160">
        <f t="shared" ca="1" si="7"/>
        <v>429.12048786032852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113.01095644882531</v>
      </c>
      <c r="M203" s="133">
        <f ca="1">IF(SUMMARY!$D$21*12&gt;=K203,-PPMT(SUMMARY!$D$22/12,K203,SUMMARY!$D$21*12,SUMMARY!$D$20),0)</f>
        <v>316.10953141150321</v>
      </c>
      <c r="N203" s="160">
        <f t="shared" ca="1" si="7"/>
        <v>429.12048786032852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110.90355957274869</v>
      </c>
      <c r="M204" s="133">
        <f ca="1">IF(SUMMARY!$D$21*12&gt;=K204,-PPMT(SUMMARY!$D$22/12,K204,SUMMARY!$D$21*12,SUMMARY!$D$20),0)</f>
        <v>318.21692828757983</v>
      </c>
      <c r="N204" s="160">
        <f t="shared" ca="1" si="7"/>
        <v>429.12048786032852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108.78211338416499</v>
      </c>
      <c r="M205" s="133">
        <f ca="1">IF(SUMMARY!$D$21*12&gt;=K205,-PPMT(SUMMARY!$D$22/12,K205,SUMMARY!$D$21*12,SUMMARY!$D$20),0)</f>
        <v>320.33837447616355</v>
      </c>
      <c r="N205" s="160">
        <f t="shared" ca="1" si="7"/>
        <v>429.12048786032852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106.64652422099064</v>
      </c>
      <c r="M206" s="133">
        <f ca="1">IF(SUMMARY!$D$21*12&gt;=K206,-PPMT(SUMMARY!$D$22/12,K206,SUMMARY!$D$21*12,SUMMARY!$D$20),0)</f>
        <v>322.47396363933785</v>
      </c>
      <c r="N206" s="160">
        <f t="shared" ca="1" si="7"/>
        <v>429.12048786032847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104.49669779672831</v>
      </c>
      <c r="M207" s="133">
        <f ca="1">IF(SUMMARY!$D$21*12&gt;=K207,-PPMT(SUMMARY!$D$22/12,K207,SUMMARY!$D$21*12,SUMMARY!$D$20),0)</f>
        <v>324.62379006360021</v>
      </c>
      <c r="N207" s="160">
        <f t="shared" ca="1" si="7"/>
        <v>429.12048786032852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102.33253919630428</v>
      </c>
      <c r="M208" s="133">
        <f ca="1">IF(SUMMARY!$D$21*12&gt;=K208,-PPMT(SUMMARY!$D$22/12,K208,SUMMARY!$D$21*12,SUMMARY!$D$20),0)</f>
        <v>326.78794866402427</v>
      </c>
      <c r="N208" s="160">
        <f t="shared" ca="1" si="7"/>
        <v>429.12048786032858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100.15395287187771</v>
      </c>
      <c r="M209" s="133">
        <f ca="1">IF(SUMMARY!$D$21*12&gt;=K209,-PPMT(SUMMARY!$D$22/12,K209,SUMMARY!$D$21*12,SUMMARY!$D$20),0)</f>
        <v>328.9665349884508</v>
      </c>
      <c r="N209" s="160">
        <f t="shared" ca="1" si="7"/>
        <v>429.12048786032852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97.960842638621116</v>
      </c>
      <c r="M210" s="133">
        <f ca="1">IF(SUMMARY!$D$21*12&gt;=K210,-PPMT(SUMMARY!$D$22/12,K210,SUMMARY!$D$21*12,SUMMARY!$D$20),0)</f>
        <v>331.15964522170742</v>
      </c>
      <c r="N210" s="160">
        <f t="shared" ca="1" si="7"/>
        <v>429.12048786032852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95.753111670476315</v>
      </c>
      <c r="M211" s="133">
        <f ca="1">IF(SUMMARY!$D$21*12&gt;=K211,-PPMT(SUMMARY!$D$22/12,K211,SUMMARY!$D$21*12,SUMMARY!$D$20),0)</f>
        <v>333.36737618985222</v>
      </c>
      <c r="N211" s="160">
        <f t="shared" ca="1" si="7"/>
        <v>429.12048786032852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93.530662495877678</v>
      </c>
      <c r="M212" s="133">
        <f ca="1">IF(SUMMARY!$D$21*12&gt;=K212,-PPMT(SUMMARY!$D$22/12,K212,SUMMARY!$D$21*12,SUMMARY!$D$20),0)</f>
        <v>335.58982536445086</v>
      </c>
      <c r="N212" s="160">
        <f t="shared" ca="1" si="7"/>
        <v>429.12048786032852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91.293396993447871</v>
      </c>
      <c r="M213" s="133">
        <f ca="1">IF(SUMMARY!$D$21*12&gt;=K213,-PPMT(SUMMARY!$D$22/12,K213,SUMMARY!$D$21*12,SUMMARY!$D$20),0)</f>
        <v>337.82709086688067</v>
      </c>
      <c r="N213" s="160">
        <f t="shared" ca="1" si="7"/>
        <v>429.12048786032852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89.041216387668598</v>
      </c>
      <c r="M214" s="133">
        <f ca="1">IF(SUMMARY!$D$21*12&gt;=K214,-PPMT(SUMMARY!$D$22/12,K214,SUMMARY!$D$21*12,SUMMARY!$D$20),0)</f>
        <v>340.07927147265991</v>
      </c>
      <c r="N214" s="160">
        <f t="shared" ca="1" si="7"/>
        <v>429.12048786032852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86.774021244517655</v>
      </c>
      <c r="M215" s="133">
        <f ca="1">IF(SUMMARY!$D$21*12&gt;=K215,-PPMT(SUMMARY!$D$22/12,K215,SUMMARY!$D$21*12,SUMMARY!$D$20),0)</f>
        <v>342.34646661581087</v>
      </c>
      <c r="N215" s="160">
        <f t="shared" ca="1" si="7"/>
        <v>429.12048786032852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84.491711467078815</v>
      </c>
      <c r="M216" s="133">
        <f ca="1">IF(SUMMARY!$D$21*12&gt;=K216,-PPMT(SUMMARY!$D$22/12,K216,SUMMARY!$D$21*12,SUMMARY!$D$20),0)</f>
        <v>344.62877639324972</v>
      </c>
      <c r="N216" s="160">
        <f t="shared" ca="1" si="7"/>
        <v>429.12048786032852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82.194186291123827</v>
      </c>
      <c r="M217" s="133">
        <f ca="1">IF(SUMMARY!$D$21*12&gt;=K217,-PPMT(SUMMARY!$D$22/12,K217,SUMMARY!$D$21*12,SUMMARY!$D$20),0)</f>
        <v>346.92630156920472</v>
      </c>
      <c r="N217" s="160">
        <f t="shared" ca="1" si="7"/>
        <v>429.12048786032858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79.881344280662603</v>
      </c>
      <c r="M218" s="133">
        <f ca="1">IF(SUMMARY!$D$21*12&gt;=K218,-PPMT(SUMMARY!$D$22/12,K218,SUMMARY!$D$21*12,SUMMARY!$D$20),0)</f>
        <v>349.23914357966589</v>
      </c>
      <c r="N218" s="160">
        <f t="shared" ca="1" si="7"/>
        <v>429.12048786032847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77.553083323464577</v>
      </c>
      <c r="M219" s="133">
        <f ca="1">IF(SUMMARY!$D$21*12&gt;=K219,-PPMT(SUMMARY!$D$22/12,K219,SUMMARY!$D$21*12,SUMMARY!$D$20),0)</f>
        <v>351.56740453686393</v>
      </c>
      <c r="N219" s="160">
        <f t="shared" ca="1" si="7"/>
        <v>429.12048786032852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75.209300626552235</v>
      </c>
      <c r="M220" s="133">
        <f ca="1">IF(SUMMARY!$D$21*12&gt;=K220,-PPMT(SUMMARY!$D$22/12,K220,SUMMARY!$D$21*12,SUMMARY!$D$20),0)</f>
        <v>353.91118723377627</v>
      </c>
      <c r="N220" s="160">
        <f t="shared" ca="1" si="7"/>
        <v>429.12048786032852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72.84989271166036</v>
      </c>
      <c r="M221" s="133">
        <f ca="1">IF(SUMMARY!$D$21*12&gt;=K221,-PPMT(SUMMARY!$D$22/12,K221,SUMMARY!$D$21*12,SUMMARY!$D$20),0)</f>
        <v>356.27059514866818</v>
      </c>
      <c r="N221" s="160">
        <f t="shared" ca="1" si="7"/>
        <v>429.12048786032852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70.474755410669417</v>
      </c>
      <c r="M222" s="133">
        <f ca="1">IF(SUMMARY!$D$21*12&gt;=K222,-PPMT(SUMMARY!$D$22/12,K222,SUMMARY!$D$21*12,SUMMARY!$D$20),0)</f>
        <v>358.64573244965914</v>
      </c>
      <c r="N222" s="160">
        <f t="shared" ca="1" si="7"/>
        <v>429.12048786032858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68.083783861005017</v>
      </c>
      <c r="M223" s="133">
        <f ca="1">IF(SUMMARY!$D$21*12&gt;=K223,-PPMT(SUMMARY!$D$22/12,K223,SUMMARY!$D$21*12,SUMMARY!$D$20),0)</f>
        <v>361.03670399932349</v>
      </c>
      <c r="N223" s="160">
        <f t="shared" ca="1" si="7"/>
        <v>429.12048786032852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65.676872501009697</v>
      </c>
      <c r="M224" s="133">
        <f ca="1">IF(SUMMARY!$D$21*12&gt;=K224,-PPMT(SUMMARY!$D$22/12,K224,SUMMARY!$D$21*12,SUMMARY!$D$20),0)</f>
        <v>363.44361535931881</v>
      </c>
      <c r="N224" s="160">
        <f t="shared" ca="1" si="7"/>
        <v>429.12048786032852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63.253915065280552</v>
      </c>
      <c r="M225" s="133">
        <f ca="1">IF(SUMMARY!$D$21*12&gt;=K225,-PPMT(SUMMARY!$D$22/12,K225,SUMMARY!$D$21*12,SUMMARY!$D$20),0)</f>
        <v>365.866572795048</v>
      </c>
      <c r="N225" s="160">
        <f t="shared" ca="1" si="7"/>
        <v>429.12048786032858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60.81480457998056</v>
      </c>
      <c r="M226" s="133">
        <f ca="1">IF(SUMMARY!$D$21*12&gt;=K226,-PPMT(SUMMARY!$D$22/12,K226,SUMMARY!$D$21*12,SUMMARY!$D$20),0)</f>
        <v>368.30568328034798</v>
      </c>
      <c r="N226" s="160">
        <f t="shared" ca="1" si="7"/>
        <v>429.12048786032852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58.359433358111616</v>
      </c>
      <c r="M227" s="133">
        <f ca="1">IF(SUMMARY!$D$21*12&gt;=K227,-PPMT(SUMMARY!$D$22/12,K227,SUMMARY!$D$21*12,SUMMARY!$D$20),0)</f>
        <v>370.76105450221689</v>
      </c>
      <c r="N227" s="160">
        <f t="shared" ca="1" si="7"/>
        <v>429.12048786032852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55.887692994763299</v>
      </c>
      <c r="M228" s="133">
        <f ca="1">IF(SUMMARY!$D$21*12&gt;=K228,-PPMT(SUMMARY!$D$22/12,K228,SUMMARY!$D$21*12,SUMMARY!$D$20),0)</f>
        <v>373.23279486556521</v>
      </c>
      <c r="N228" s="160">
        <f t="shared" ca="1" si="7"/>
        <v>429.12048786032852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53.399474362326245</v>
      </c>
      <c r="M229" s="133">
        <f ca="1">IF(SUMMARY!$D$21*12&gt;=K229,-PPMT(SUMMARY!$D$22/12,K229,SUMMARY!$D$21*12,SUMMARY!$D$20),0)</f>
        <v>375.72101349800226</v>
      </c>
      <c r="N229" s="160">
        <f t="shared" ca="1" si="7"/>
        <v>429.12048786032852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50.894667605672929</v>
      </c>
      <c r="M230" s="133">
        <f ca="1">IF(SUMMARY!$D$21*12&gt;=K230,-PPMT(SUMMARY!$D$22/12,K230,SUMMARY!$D$21*12,SUMMARY!$D$20),0)</f>
        <v>378.22582025465562</v>
      </c>
      <c r="N230" s="160">
        <f t="shared" ca="1" si="7"/>
        <v>429.12048786032852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48.37316213730859</v>
      </c>
      <c r="M231" s="133">
        <f ca="1">IF(SUMMARY!$D$21*12&gt;=K231,-PPMT(SUMMARY!$D$22/12,K231,SUMMARY!$D$21*12,SUMMARY!$D$20),0)</f>
        <v>380.74732572301991</v>
      </c>
      <c r="N231" s="160">
        <f t="shared" ca="1" si="7"/>
        <v>429.12048786032852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45.834846632488578</v>
      </c>
      <c r="M232" s="133">
        <f ca="1">IF(SUMMARY!$D$21*12&gt;=K232,-PPMT(SUMMARY!$D$22/12,K232,SUMMARY!$D$21*12,SUMMARY!$D$20),0)</f>
        <v>383.28564122783996</v>
      </c>
      <c r="N232" s="160">
        <f t="shared" ca="1" si="7"/>
        <v>429.12048786032852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43.279609024302921</v>
      </c>
      <c r="M233" s="133">
        <f ca="1">IF(SUMMARY!$D$21*12&gt;=K233,-PPMT(SUMMARY!$D$22/12,K233,SUMMARY!$D$21*12,SUMMARY!$D$20),0)</f>
        <v>385.84087883602558</v>
      </c>
      <c r="N233" s="160">
        <f t="shared" ca="1" si="7"/>
        <v>429.12048786032852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40.707336498729617</v>
      </c>
      <c r="M234" s="133">
        <f ca="1">IF(SUMMARY!$D$21*12&gt;=K234,-PPMT(SUMMARY!$D$22/12,K234,SUMMARY!$D$21*12,SUMMARY!$D$20),0)</f>
        <v>388.41315136159892</v>
      </c>
      <c r="N234" s="160">
        <f t="shared" ca="1" si="7"/>
        <v>429.12048786032852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38.117915489652276</v>
      </c>
      <c r="M235" s="133">
        <f ca="1">IF(SUMMARY!$D$21*12&gt;=K235,-PPMT(SUMMARY!$D$22/12,K235,SUMMARY!$D$21*12,SUMMARY!$D$20),0)</f>
        <v>391.00257237067626</v>
      </c>
      <c r="N235" s="160">
        <f t="shared" ca="1" si="7"/>
        <v>429.12048786032852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35.511231673848044</v>
      </c>
      <c r="M236" s="133">
        <f ca="1">IF(SUMMARY!$D$21*12&gt;=K236,-PPMT(SUMMARY!$D$22/12,K236,SUMMARY!$D$21*12,SUMMARY!$D$20),0)</f>
        <v>393.60925618648048</v>
      </c>
      <c r="N236" s="160">
        <f t="shared" ca="1" si="7"/>
        <v>429.12048786032852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32.887169965937893</v>
      </c>
      <c r="M237" s="133">
        <f ca="1">IF(SUMMARY!$D$21*12&gt;=K237,-PPMT(SUMMARY!$D$22/12,K237,SUMMARY!$D$21*12,SUMMARY!$D$20),0)</f>
        <v>396.23331789439061</v>
      </c>
      <c r="N237" s="160">
        <f t="shared" ca="1" si="7"/>
        <v>429.12048786032852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30.245614513308588</v>
      </c>
      <c r="M238" s="133">
        <f ca="1">IF(SUMMARY!$D$21*12&gt;=K238,-PPMT(SUMMARY!$D$22/12,K238,SUMMARY!$D$21*12,SUMMARY!$D$20),0)</f>
        <v>398.87487334701996</v>
      </c>
      <c r="N238" s="160">
        <f t="shared" ca="1" si="7"/>
        <v>429.12048786032852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27.58644869099507</v>
      </c>
      <c r="M239" s="133">
        <f ca="1">IF(SUMMARY!$D$21*12&gt;=K239,-PPMT(SUMMARY!$D$22/12,K239,SUMMARY!$D$21*12,SUMMARY!$D$20),0)</f>
        <v>401.53403916933348</v>
      </c>
      <c r="N239" s="160">
        <f t="shared" ca="1" si="7"/>
        <v>429.12048786032858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24.909555096532763</v>
      </c>
      <c r="M240" s="133">
        <f ca="1">IF(SUMMARY!$D$21*12&gt;=K240,-PPMT(SUMMARY!$D$22/12,K240,SUMMARY!$D$21*12,SUMMARY!$D$20),0)</f>
        <v>404.21093276379577</v>
      </c>
      <c r="N240" s="160">
        <f t="shared" ca="1" si="7"/>
        <v>429.12048786032852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22.214815544774563</v>
      </c>
      <c r="M241" s="133">
        <f ca="1">IF(SUMMARY!$D$21*12&gt;=K241,-PPMT(SUMMARY!$D$22/12,K241,SUMMARY!$D$21*12,SUMMARY!$D$20),0)</f>
        <v>406.90567231555394</v>
      </c>
      <c r="N241" s="160">
        <f t="shared" ca="1" si="7"/>
        <v>429.12048786032852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19.502111062670789</v>
      </c>
      <c r="M242" s="133">
        <f ca="1">IF(SUMMARY!$D$21*12&gt;=K242,-PPMT(SUMMARY!$D$22/12,K242,SUMMARY!$D$21*12,SUMMARY!$D$20),0)</f>
        <v>409.61837679765773</v>
      </c>
      <c r="N242" s="160">
        <f t="shared" ca="1" si="7"/>
        <v>429.12048786032852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16.771321884019805</v>
      </c>
      <c r="M243" s="133">
        <f ca="1">IF(SUMMARY!$D$21*12&gt;=K243,-PPMT(SUMMARY!$D$22/12,K243,SUMMARY!$D$21*12,SUMMARY!$D$20),0)</f>
        <v>412.34916597630871</v>
      </c>
      <c r="N243" s="160">
        <f t="shared" ca="1" si="7"/>
        <v>429.12048786032852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14.022327444177742</v>
      </c>
      <c r="M244" s="133">
        <f ca="1">IF(SUMMARY!$D$21*12&gt;=K244,-PPMT(SUMMARY!$D$22/12,K244,SUMMARY!$D$21*12,SUMMARY!$D$20),0)</f>
        <v>415.09816041615079</v>
      </c>
      <c r="N244" s="160">
        <f t="shared" ca="1" si="7"/>
        <v>429.12048786032852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11.255006374736745</v>
      </c>
      <c r="M245" s="133">
        <f ca="1">IF(SUMMARY!$D$21*12&gt;=K245,-PPMT(SUMMARY!$D$22/12,K245,SUMMARY!$D$21*12,SUMMARY!$D$20),0)</f>
        <v>417.86548148559177</v>
      </c>
      <c r="N245" s="160">
        <f t="shared" ca="1" si="7"/>
        <v>429.12048786032852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8.4692364981659924</v>
      </c>
      <c r="M246" s="133">
        <f ca="1">IF(SUMMARY!$D$21*12&gt;=K246,-PPMT(SUMMARY!$D$22/12,K246,SUMMARY!$D$21*12,SUMMARY!$D$20),0)</f>
        <v>420.65125136216255</v>
      </c>
      <c r="N246" s="160">
        <f t="shared" ca="1" si="7"/>
        <v>429.12048786032852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5.6648948224183799</v>
      </c>
      <c r="M247" s="133">
        <f ca="1">IF(SUMMARY!$D$21*12&gt;=K247,-PPMT(SUMMARY!$D$22/12,K247,SUMMARY!$D$21*12,SUMMARY!$D$20),0)</f>
        <v>423.45559303791015</v>
      </c>
      <c r="N247" s="160">
        <f t="shared" ca="1" si="7"/>
        <v>429.12048786032852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2.8418575354989541</v>
      </c>
      <c r="M248" s="133">
        <f ca="1">IF(SUMMARY!$D$21*12&gt;=K248,-PPMT(SUMMARY!$D$22/12,K248,SUMMARY!$D$21*12,SUMMARY!$D$20),0)</f>
        <v>426.27863032482958</v>
      </c>
      <c r="N248" s="160">
        <f t="shared" ca="1" si="7"/>
        <v>429.12048786032852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E6" sqref="E6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9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Jan Havlíček</cp:lastModifiedBy>
  <cp:lastPrinted>2000-01-19T15:05:46Z</cp:lastPrinted>
  <dcterms:created xsi:type="dcterms:W3CDTF">1999-11-18T00:03:45Z</dcterms:created>
  <dcterms:modified xsi:type="dcterms:W3CDTF">2023-09-13T22:14:28Z</dcterms:modified>
</cp:coreProperties>
</file>