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FC77653-BD36-4BFB-9AC8-67A590E4062F}" xr6:coauthVersionLast="47" xr6:coauthVersionMax="47" xr10:uidLastSave="{00000000-0000-0000-0000-000000000000}"/>
  <bookViews>
    <workbookView xWindow="-120" yWindow="-120" windowWidth="38640" windowHeight="15720"/>
  </bookViews>
  <sheets>
    <sheet name="Power Price Assumptio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a" hidden="1">{"Income Statement",#N/A,FALSE,"CFMODEL";"Balance Sheet",#N/A,FALSE,"CFMODEL"}</definedName>
    <definedName name="AnnualHours">[1]Assumptions!#REF!</definedName>
    <definedName name="b" hidden="1">{"SourcesUses",#N/A,TRUE,"CFMODEL";"TransOverview",#N/A,TRUE,"CFMODEL"}</definedName>
    <definedName name="Begin_Op">[4]Sum!$N$7</definedName>
    <definedName name="chillers">[5]PROJECTCONFIGURATION!$M$65</definedName>
    <definedName name="d" hidden="1">{"SourcesUses",#N/A,TRUE,#N/A;"TransOverview",#N/A,TRUE,"CFMODEL"}</definedName>
    <definedName name="e" hidden="1">{"SourcesUses",#N/A,TRUE,"FundsFlow";"TransOverview",#N/A,TRUE,"FundsFlow"}</definedName>
    <definedName name="idc">#REF!</definedName>
    <definedName name="Main_Table">'[2]Maintenance Reserves'!$D$22:$I$45</definedName>
    <definedName name="Maint_Accrual">[1]Assumptions!#REF!</definedName>
    <definedName name="PERIOD1">'[3]Project Assumptions'!#REF!</definedName>
    <definedName name="PERIOD2">'[3]Project Assumptions'!#REF!</definedName>
    <definedName name="principal">'[3]Debt Amortization'!#REF!</definedName>
    <definedName name="ProjectLife">'[7]Project Assumptions'!$I$15</definedName>
    <definedName name="StartMWh">'[3]Project Assumptions'!#REF!</definedName>
    <definedName name="Variable">[1]Assumptions!#REF!</definedName>
    <definedName name="WaterTreatmentVar">[1]Assumptions!#REF!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0" calcMode="manual" iterate="1"/>
</workbook>
</file>

<file path=xl/calcChain.xml><?xml version="1.0" encoding="utf-8"?>
<calcChain xmlns="http://schemas.openxmlformats.org/spreadsheetml/2006/main">
  <c r="D6" i="1" l="1"/>
  <c r="E6" i="1"/>
  <c r="F6" i="1"/>
  <c r="D7" i="1"/>
  <c r="E7" i="1"/>
  <c r="F7" i="1"/>
  <c r="G7" i="1"/>
  <c r="H7" i="1"/>
  <c r="I7" i="1"/>
  <c r="J7" i="1"/>
  <c r="K7" i="1"/>
  <c r="D8" i="1"/>
  <c r="E8" i="1"/>
  <c r="F8" i="1"/>
  <c r="G8" i="1"/>
  <c r="H8" i="1"/>
  <c r="I8" i="1"/>
  <c r="J8" i="1"/>
  <c r="K8" i="1"/>
  <c r="L8" i="1"/>
  <c r="M8" i="1"/>
  <c r="N8" i="1"/>
  <c r="O8" i="1"/>
  <c r="P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C1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</calcChain>
</file>

<file path=xl/sharedStrings.xml><?xml version="1.0" encoding="utf-8"?>
<sst xmlns="http://schemas.openxmlformats.org/spreadsheetml/2006/main" count="44" uniqueCount="23">
  <si>
    <t>POWER PRICE ASSUMPTIONS</t>
  </si>
  <si>
    <t>Fixed Price $</t>
  </si>
  <si>
    <t>Fixed Price PPA</t>
  </si>
  <si>
    <t>Fixed Price PPA w 5-yr extension</t>
  </si>
  <si>
    <t>Fixed Price PPA w 10-yr extension</t>
  </si>
  <si>
    <t>Fixed Price PPA w 15-yr extension</t>
  </si>
  <si>
    <t>Fixed Price Scenario</t>
  </si>
  <si>
    <t>ICF Capacity Price Escalator</t>
  </si>
  <si>
    <t>TVA Capacity Curves:</t>
  </si>
  <si>
    <t>(for Brownsville, Caledonia, New Albany and Gleason)</t>
  </si>
  <si>
    <t>1998 $</t>
  </si>
  <si>
    <t>ICF Base ($/kW-year)</t>
  </si>
  <si>
    <t>ICF Low ($/kW-year)</t>
  </si>
  <si>
    <t>Nominal $</t>
  </si>
  <si>
    <t>ICF Base ($/kW-year )</t>
  </si>
  <si>
    <t>ICF Base ($/kW-month)</t>
  </si>
  <si>
    <t>ICF Low ($/kW-month)</t>
  </si>
  <si>
    <t>Custom</t>
  </si>
  <si>
    <t>Capacity Price Scenario</t>
  </si>
  <si>
    <t>Southern ECAR Capacity Curves:</t>
  </si>
  <si>
    <t>(for Wheatland)</t>
  </si>
  <si>
    <t>Com Ed Capacity Curves:</t>
  </si>
  <si>
    <t>(for Wilton Center)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</si>
</sst>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9" formatCode="0_)"/>
    <numFmt numFmtId="170" formatCode="0.00_)"/>
    <numFmt numFmtId="171" formatCode="#,##0.0_);\(#,##0.0\)"/>
    <numFmt numFmtId="172" formatCode="#,##0.000_);\(#,##0.000\)"/>
    <numFmt numFmtId="180" formatCode="_(* #,##0.0_);_(* \(#,##0.0\);_(* &quot;-&quot;?_);_(@_)"/>
    <numFmt numFmtId="190" formatCode="0.000"/>
    <numFmt numFmtId="194" formatCode="_(* #,##0.0000_);_(* \(#,##0.0000\);_(* &quot;-&quot;??_);_(@_)"/>
    <numFmt numFmtId="201" formatCode="_(&quot;$&quot;* #,##0.000_);_(&quot;$&quot;* \(#,##0.000\);_(&quot;$&quot;* &quot;-&quot;??_);_(@_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32" formatCode="#,##0.0000000_);[Red]\(#,##0.0000000\)"/>
    <numFmt numFmtId="333" formatCode="#,##0.00000000_);[Red]\(#,##0.00000000\)"/>
    <numFmt numFmtId="334" formatCode="General_)"/>
    <numFmt numFmtId="335" formatCode="dd\-mmm_)"/>
    <numFmt numFmtId="336" formatCode="mmm\-dd"/>
    <numFmt numFmtId="337" formatCode="#,##0;\(#,##0\)"/>
    <numFmt numFmtId="338" formatCode="&quot;$&quot;#,##0;\(&quot;$&quot;#,##0\)"/>
    <numFmt numFmtId="339" formatCode="##0.000\ \¢"/>
    <numFmt numFmtId="340" formatCode="0.000E+00_)"/>
    <numFmt numFmtId="341" formatCode="&quot;$&quot;#,##0.0000000_);\(&quot;$&quot;#,##0.0000000\)"/>
    <numFmt numFmtId="342" formatCode="0.000000000"/>
    <numFmt numFmtId="343" formatCode="0.0000000000"/>
    <numFmt numFmtId="346" formatCode="&quot;$&quot;#,##0.000000000_);\(&quot;$&quot;#,##0.000000000\)"/>
    <numFmt numFmtId="347" formatCode="&quot;$&quot;#,##0.0000000000_);\(&quot;$&quot;#,##0.0000000000\)"/>
    <numFmt numFmtId="348" formatCode="&quot;$&quot;#,##0.000000_);[Red]\(&quot;$&quot;#,##0.000000\)"/>
    <numFmt numFmtId="349" formatCode="&quot;$&quot;#,##0.0000000_);[Red]\(&quot;$&quot;#,##0.0000000\)"/>
    <numFmt numFmtId="351" formatCode="0.0000000_)"/>
    <numFmt numFmtId="353" formatCode="0.000000000_)"/>
    <numFmt numFmtId="354" formatCode="#,##0.0000000000_);[Red]\(#,##0.0000000000\)"/>
    <numFmt numFmtId="355" formatCode="0.0E+00"/>
    <numFmt numFmtId="356" formatCode="0E+00"/>
    <numFmt numFmtId="358" formatCode="mm/dd/yy"/>
  </numFmts>
  <fonts count="71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2"/>
      <color indexed="8"/>
      <name val="Arial MT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10"/>
      <name val="Book Antiqua"/>
      <family val="1"/>
    </font>
    <font>
      <sz val="10"/>
      <name val="Times New Roman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12"/>
      <name val="Arial"/>
    </font>
    <font>
      <sz val="8"/>
      <color indexed="12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b/>
      <sz val="12"/>
      <color indexed="8"/>
      <name val="Times New Roman"/>
      <family val="1"/>
    </font>
    <font>
      <sz val="12"/>
      <color indexed="12"/>
      <name val="Times New Roman"/>
      <family val="1"/>
    </font>
    <font>
      <i/>
      <u/>
      <sz val="12"/>
      <name val="Times New Roman"/>
      <family val="1"/>
    </font>
    <font>
      <b/>
      <sz val="12"/>
      <color indexed="12"/>
      <name val="Times New Roman"/>
      <family val="1"/>
    </font>
    <font>
      <u/>
      <sz val="12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2"/>
        <bgColor indexed="64"/>
      </patternFill>
    </fill>
  </fills>
  <borders count="6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0">
    <xf numFmtId="0" fontId="0" fillId="0" borderId="0"/>
    <xf numFmtId="0" fontId="5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8" fillId="0" borderId="0">
      <protection locked="0"/>
    </xf>
    <xf numFmtId="341" fontId="1" fillId="0" borderId="0" applyFont="0" applyFill="0" applyBorder="0" applyAlignment="0" applyProtection="0"/>
    <xf numFmtId="343" fontId="1" fillId="0" borderId="0" applyFont="0" applyFill="0" applyBorder="0" applyAlignment="0" applyProtection="0"/>
    <xf numFmtId="313" fontId="1" fillId="0" borderId="0">
      <protection locked="0"/>
    </xf>
    <xf numFmtId="38" fontId="16" fillId="4" borderId="0" applyNumberFormat="0" applyBorder="0" applyAlignment="0" applyProtection="0"/>
    <xf numFmtId="0" fontId="17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18" fillId="0" borderId="2" applyNumberFormat="0" applyFill="0" applyAlignment="0" applyProtection="0"/>
    <xf numFmtId="10" fontId="16" fillId="5" borderId="3" applyNumberFormat="0" applyBorder="0" applyAlignment="0" applyProtection="0"/>
    <xf numFmtId="37" fontId="20" fillId="0" borderId="0"/>
    <xf numFmtId="170" fontId="21" fillId="0" borderId="0"/>
    <xf numFmtId="0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2" fontId="1" fillId="0" borderId="0"/>
    <xf numFmtId="38" fontId="16" fillId="8" borderId="0" applyNumberFormat="0" applyBorder="0" applyAlignment="0" applyProtection="0"/>
    <xf numFmtId="37" fontId="16" fillId="8" borderId="0" applyNumberFormat="0" applyBorder="0" applyAlignment="0" applyProtection="0"/>
    <xf numFmtId="37" fontId="27" fillId="0" borderId="0"/>
    <xf numFmtId="37" fontId="27" fillId="4" borderId="0" applyNumberFormat="0" applyBorder="0" applyAlignment="0" applyProtection="0"/>
    <xf numFmtId="3" fontId="63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41">
    <xf numFmtId="0" fontId="0" fillId="0" borderId="0" xfId="0"/>
    <xf numFmtId="0" fontId="64" fillId="0" borderId="0" xfId="0" applyFont="1"/>
    <xf numFmtId="0" fontId="33" fillId="0" borderId="0" xfId="0" applyFont="1"/>
    <xf numFmtId="44" fontId="33" fillId="0" borderId="0" xfId="4" applyFont="1" applyFill="1" applyBorder="1"/>
    <xf numFmtId="0" fontId="39" fillId="4" borderId="0" xfId="17" applyFont="1" applyFill="1" applyBorder="1"/>
    <xf numFmtId="0" fontId="33" fillId="4" borderId="0" xfId="0" applyFont="1" applyFill="1"/>
    <xf numFmtId="0" fontId="33" fillId="0" borderId="0" xfId="0" applyFont="1" applyFill="1"/>
    <xf numFmtId="7" fontId="33" fillId="0" borderId="0" xfId="3" applyNumberFormat="1" applyFont="1" applyBorder="1"/>
    <xf numFmtId="0" fontId="65" fillId="0" borderId="0" xfId="3" applyNumberFormat="1" applyFont="1" applyBorder="1" applyAlignment="1">
      <alignment horizontal="right"/>
    </xf>
    <xf numFmtId="0" fontId="65" fillId="0" borderId="0" xfId="0" applyFont="1" applyBorder="1"/>
    <xf numFmtId="0" fontId="33" fillId="0" borderId="0" xfId="0" applyFont="1" applyBorder="1"/>
    <xf numFmtId="43" fontId="33" fillId="0" borderId="0" xfId="3" applyFont="1" applyFill="1" applyBorder="1" applyAlignment="1">
      <alignment horizontal="right"/>
    </xf>
    <xf numFmtId="44" fontId="33" fillId="0" borderId="0" xfId="4" applyFont="1" applyFill="1" applyAlignment="1">
      <alignment horizontal="right"/>
    </xf>
    <xf numFmtId="40" fontId="33" fillId="0" borderId="0" xfId="3" applyNumberFormat="1" applyFont="1" applyFill="1" applyBorder="1" applyAlignment="1">
      <alignment horizontal="right"/>
    </xf>
    <xf numFmtId="44" fontId="33" fillId="0" borderId="0" xfId="4" applyFont="1" applyAlignment="1">
      <alignment horizontal="right"/>
    </xf>
    <xf numFmtId="0" fontId="65" fillId="0" borderId="0" xfId="0" applyFont="1" applyBorder="1" applyAlignment="1" applyProtection="1">
      <alignment horizontal="left"/>
    </xf>
    <xf numFmtId="0" fontId="64" fillId="0" borderId="0" xfId="0" applyFont="1" applyBorder="1"/>
    <xf numFmtId="1" fontId="64" fillId="0" borderId="3" xfId="3" applyNumberFormat="1" applyFont="1" applyFill="1" applyBorder="1" applyAlignment="1">
      <alignment horizontal="center"/>
    </xf>
    <xf numFmtId="43" fontId="33" fillId="10" borderId="0" xfId="3" applyNumberFormat="1" applyFont="1" applyFill="1" applyBorder="1" applyAlignment="1">
      <alignment horizontal="right"/>
    </xf>
    <xf numFmtId="10" fontId="66" fillId="0" borderId="3" xfId="18" applyNumberFormat="1" applyFont="1" applyFill="1" applyBorder="1" applyAlignment="1">
      <alignment horizontal="right"/>
    </xf>
    <xf numFmtId="43" fontId="33" fillId="0" borderId="0" xfId="0" applyNumberFormat="1" applyFont="1" applyBorder="1"/>
    <xf numFmtId="0" fontId="67" fillId="0" borderId="0" xfId="0" applyFont="1" applyBorder="1"/>
    <xf numFmtId="2" fontId="33" fillId="0" borderId="0" xfId="0" applyNumberFormat="1" applyFont="1" applyBorder="1"/>
    <xf numFmtId="0" fontId="33" fillId="0" borderId="0" xfId="0" applyFont="1" applyBorder="1" applyAlignment="1">
      <alignment horizontal="right"/>
    </xf>
    <xf numFmtId="0" fontId="68" fillId="0" borderId="0" xfId="0" applyFont="1" applyBorder="1"/>
    <xf numFmtId="2" fontId="69" fillId="0" borderId="0" xfId="3" applyNumberFormat="1" applyFont="1" applyFill="1" applyBorder="1" applyAlignment="1">
      <alignment horizontal="right"/>
    </xf>
    <xf numFmtId="43" fontId="33" fillId="0" borderId="0" xfId="3" applyNumberFormat="1" applyFont="1" applyBorder="1" applyAlignment="1">
      <alignment horizontal="right"/>
    </xf>
    <xf numFmtId="44" fontId="33" fillId="0" borderId="0" xfId="4" applyFont="1" applyBorder="1" applyAlignment="1">
      <alignment horizontal="right"/>
    </xf>
    <xf numFmtId="9" fontId="69" fillId="0" borderId="0" xfId="0" applyNumberFormat="1" applyFont="1" applyBorder="1"/>
    <xf numFmtId="43" fontId="33" fillId="8" borderId="0" xfId="3" applyFont="1" applyFill="1" applyBorder="1" applyAlignment="1">
      <alignment horizontal="right"/>
    </xf>
    <xf numFmtId="1" fontId="64" fillId="8" borderId="3" xfId="3" applyNumberFormat="1" applyFont="1" applyFill="1" applyBorder="1" applyAlignment="1">
      <alignment horizontal="center"/>
    </xf>
    <xf numFmtId="40" fontId="33" fillId="10" borderId="0" xfId="3" applyNumberFormat="1" applyFont="1" applyFill="1" applyBorder="1" applyAlignment="1">
      <alignment horizontal="right"/>
    </xf>
    <xf numFmtId="1" fontId="69" fillId="0" borderId="0" xfId="3" applyNumberFormat="1" applyFont="1" applyFill="1" applyBorder="1" applyAlignment="1">
      <alignment horizontal="right"/>
    </xf>
    <xf numFmtId="43" fontId="70" fillId="0" borderId="0" xfId="3" applyNumberFormat="1" applyFont="1" applyBorder="1" applyAlignment="1">
      <alignment horizontal="right"/>
    </xf>
    <xf numFmtId="7" fontId="33" fillId="0" borderId="0" xfId="3" applyNumberFormat="1" applyFont="1" applyBorder="1" applyAlignment="1">
      <alignment horizontal="right"/>
    </xf>
    <xf numFmtId="43" fontId="33" fillId="0" borderId="0" xfId="3" applyFont="1" applyBorder="1" applyAlignment="1">
      <alignment horizontal="right"/>
    </xf>
    <xf numFmtId="40" fontId="33" fillId="0" borderId="0" xfId="3" applyNumberFormat="1" applyFont="1" applyBorder="1" applyAlignment="1">
      <alignment horizontal="right"/>
    </xf>
    <xf numFmtId="40" fontId="70" fillId="0" borderId="0" xfId="3" applyNumberFormat="1" applyFont="1" applyBorder="1" applyAlignment="1">
      <alignment horizontal="right"/>
    </xf>
    <xf numFmtId="43" fontId="70" fillId="0" borderId="0" xfId="3" applyFont="1" applyBorder="1" applyAlignment="1">
      <alignment horizontal="right"/>
    </xf>
    <xf numFmtId="0" fontId="70" fillId="0" borderId="0" xfId="0" applyFont="1" applyBorder="1"/>
    <xf numFmtId="7" fontId="70" fillId="0" borderId="0" xfId="4" applyNumberFormat="1" applyFont="1" applyBorder="1"/>
  </cellXfs>
  <cellStyles count="30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Percent" xfId="18" builtinId="5"/>
    <cellStyle name="Percent [2]" xfId="19"/>
    <cellStyle name="Standard_Anpassen der Amortisation" xfId="20"/>
    <cellStyle name="Total" xfId="21" builtinId="25" customBuiltin="1"/>
    <cellStyle name="uk" xfId="22"/>
    <cellStyle name="Un" xfId="23"/>
    <cellStyle name="Unprot" xfId="24"/>
    <cellStyle name="Unprot$" xfId="25"/>
    <cellStyle name="Unprot_CurrencySKorea" xfId="26"/>
    <cellStyle name="Unprotect" xfId="27"/>
    <cellStyle name="Währung [0]_Compiling Utility Macros" xfId="28"/>
    <cellStyle name="Währung_Compiling Utility Macros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BasePowerModel-2-7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onsolidated%206%20Peaker-%20051700-NewPric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GenSvcs\Genco\Financing\Control\Wilton_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Tracking Sheet"/>
      <sheetName val="Assumptions"/>
      <sheetName val="Price_Technical Assumption"/>
      <sheetName val="IS"/>
      <sheetName val="BS"/>
      <sheetName val="Returns Analysis"/>
      <sheetName val="Debt"/>
      <sheetName val="Depreciation"/>
      <sheetName val="Taxes"/>
      <sheetName val="IDC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Assumptions"/>
      <sheetName val="Power Price Assumption"/>
      <sheetName val="IS"/>
      <sheetName val="Debt"/>
      <sheetName val="CF"/>
      <sheetName val="Depreciation"/>
      <sheetName val="Negative Depreciation"/>
      <sheetName val="Tax"/>
      <sheetName val="Brownsville"/>
      <sheetName val="Caledonia"/>
      <sheetName val="New Albany"/>
      <sheetName val="Gleason"/>
      <sheetName val="Wheatland"/>
      <sheetName val="Wilton"/>
      <sheetName val="Allocation"/>
    </sheetNames>
    <sheetDataSet>
      <sheetData sheetId="0"/>
      <sheetData sheetId="1">
        <row r="19">
          <cell r="C19">
            <v>4</v>
          </cell>
        </row>
        <row r="21">
          <cell r="C21">
            <v>4.75</v>
          </cell>
        </row>
        <row r="23">
          <cell r="W23">
            <v>1</v>
          </cell>
        </row>
        <row r="44">
          <cell r="C44">
            <v>0.03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 refreshError="1"/>
      <sheetData sheetId="2" refreshError="1"/>
      <sheetData sheetId="3">
        <row r="15">
          <cell r="I15">
            <v>20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C85"/>
  <sheetViews>
    <sheetView tabSelected="1" zoomScale="75" zoomScaleNormal="75" workbookViewId="0"/>
  </sheetViews>
  <sheetFormatPr defaultColWidth="9.28515625" defaultRowHeight="15.75"/>
  <cols>
    <col min="1" max="1" width="7" style="2" customWidth="1"/>
    <col min="2" max="2" width="35.140625" style="2" customWidth="1"/>
    <col min="3" max="3" width="11.140625" style="2" customWidth="1"/>
    <col min="4" max="6" width="9.85546875" style="2" customWidth="1"/>
    <col min="7" max="8" width="11.5703125" style="2" customWidth="1"/>
    <col min="9" max="9" width="10.28515625" style="2" customWidth="1"/>
    <col min="10" max="23" width="9.85546875" style="2" customWidth="1"/>
    <col min="24" max="16384" width="9.28515625" style="2"/>
  </cols>
  <sheetData>
    <row r="1" spans="1:29" ht="12" customHeight="1">
      <c r="A1" s="1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9" ht="18.75">
      <c r="A2" s="4" t="s">
        <v>0</v>
      </c>
      <c r="B2" s="5"/>
      <c r="C2" s="6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9"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1:29">
      <c r="D4" s="8">
        <v>2001</v>
      </c>
      <c r="E4" s="8">
        <v>2002</v>
      </c>
      <c r="F4" s="8">
        <v>2003</v>
      </c>
      <c r="G4" s="8">
        <v>2004</v>
      </c>
      <c r="H4" s="8">
        <v>2005</v>
      </c>
      <c r="I4" s="8">
        <v>2006</v>
      </c>
      <c r="J4" s="8">
        <v>2007</v>
      </c>
      <c r="K4" s="8">
        <v>2008</v>
      </c>
      <c r="L4" s="8">
        <v>2009</v>
      </c>
      <c r="M4" s="8">
        <v>2010</v>
      </c>
      <c r="N4" s="8">
        <v>2011</v>
      </c>
      <c r="O4" s="8">
        <v>2012</v>
      </c>
      <c r="P4" s="8">
        <v>2013</v>
      </c>
      <c r="Q4" s="8">
        <v>2014</v>
      </c>
      <c r="R4" s="8">
        <v>2015</v>
      </c>
      <c r="S4" s="8">
        <v>2016</v>
      </c>
      <c r="T4" s="8">
        <v>2017</v>
      </c>
      <c r="U4" s="8">
        <v>2018</v>
      </c>
      <c r="V4" s="8">
        <v>2019</v>
      </c>
      <c r="W4" s="8">
        <v>2020</v>
      </c>
    </row>
    <row r="5" spans="1:29">
      <c r="A5" s="9" t="s">
        <v>1</v>
      </c>
      <c r="B5" s="10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2"/>
      <c r="Y5" s="6"/>
      <c r="Z5" s="6"/>
      <c r="AA5" s="6"/>
      <c r="AB5" s="6"/>
      <c r="AC5" s="6"/>
    </row>
    <row r="6" spans="1:29">
      <c r="A6" s="10">
        <v>1</v>
      </c>
      <c r="B6" s="10" t="s">
        <v>2</v>
      </c>
      <c r="C6" s="10"/>
      <c r="D6" s="13">
        <f>[6]Assumptions!$C$19</f>
        <v>4</v>
      </c>
      <c r="E6" s="13">
        <f>[6]Assumptions!$C$19</f>
        <v>4</v>
      </c>
      <c r="F6" s="13">
        <f>[6]Assumptions!$C$19</f>
        <v>4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4"/>
    </row>
    <row r="7" spans="1:29">
      <c r="A7" s="10">
        <v>2</v>
      </c>
      <c r="B7" s="10" t="s">
        <v>3</v>
      </c>
      <c r="C7" s="10"/>
      <c r="D7" s="13">
        <f>[6]Assumptions!$C$19</f>
        <v>4</v>
      </c>
      <c r="E7" s="13">
        <f>[6]Assumptions!$C$19</f>
        <v>4</v>
      </c>
      <c r="F7" s="13">
        <f>[6]Assumptions!$C$19</f>
        <v>4</v>
      </c>
      <c r="G7" s="13">
        <f>[6]Assumptions!$C$21</f>
        <v>4.75</v>
      </c>
      <c r="H7" s="13">
        <f>[6]Assumptions!$C$21</f>
        <v>4.75</v>
      </c>
      <c r="I7" s="13">
        <f>[6]Assumptions!$C$21</f>
        <v>4.75</v>
      </c>
      <c r="J7" s="13">
        <f>[6]Assumptions!$C$21</f>
        <v>4.75</v>
      </c>
      <c r="K7" s="13">
        <f>[6]Assumptions!$C$21</f>
        <v>4.75</v>
      </c>
      <c r="L7" s="13"/>
      <c r="M7" s="13"/>
      <c r="N7" s="13"/>
      <c r="O7" s="10"/>
      <c r="P7" s="10"/>
      <c r="Q7" s="10"/>
      <c r="R7" s="10"/>
      <c r="S7" s="10"/>
      <c r="T7" s="10"/>
      <c r="U7" s="10"/>
      <c r="V7" s="10"/>
      <c r="W7" s="10"/>
    </row>
    <row r="8" spans="1:29">
      <c r="A8" s="10">
        <v>3</v>
      </c>
      <c r="B8" s="10" t="s">
        <v>4</v>
      </c>
      <c r="C8" s="10"/>
      <c r="D8" s="13">
        <f>[6]Assumptions!$C$19</f>
        <v>4</v>
      </c>
      <c r="E8" s="13">
        <f>[6]Assumptions!$C$19</f>
        <v>4</v>
      </c>
      <c r="F8" s="13">
        <f>[6]Assumptions!$C$19</f>
        <v>4</v>
      </c>
      <c r="G8" s="13">
        <f>[6]Assumptions!$C$21</f>
        <v>4.75</v>
      </c>
      <c r="H8" s="13">
        <f>[6]Assumptions!$C$21</f>
        <v>4.75</v>
      </c>
      <c r="I8" s="13">
        <f>[6]Assumptions!$C$21</f>
        <v>4.75</v>
      </c>
      <c r="J8" s="13">
        <f>[6]Assumptions!$C$21</f>
        <v>4.75</v>
      </c>
      <c r="K8" s="13">
        <f>[6]Assumptions!$C$21</f>
        <v>4.75</v>
      </c>
      <c r="L8" s="13">
        <f>[6]Assumptions!$C$21</f>
        <v>4.75</v>
      </c>
      <c r="M8" s="13">
        <f>[6]Assumptions!$C$21</f>
        <v>4.75</v>
      </c>
      <c r="N8" s="13">
        <f>[6]Assumptions!$C$21</f>
        <v>4.75</v>
      </c>
      <c r="O8" s="13">
        <f>[6]Assumptions!$C$21</f>
        <v>4.75</v>
      </c>
      <c r="P8" s="13">
        <f>[6]Assumptions!$C$21</f>
        <v>4.75</v>
      </c>
      <c r="Q8" s="13"/>
      <c r="R8" s="13"/>
      <c r="S8" s="13"/>
      <c r="T8" s="10"/>
      <c r="U8" s="10"/>
      <c r="V8" s="10"/>
      <c r="W8" s="10"/>
    </row>
    <row r="9" spans="1:29">
      <c r="A9" s="10">
        <v>4</v>
      </c>
      <c r="B9" s="10" t="s">
        <v>5</v>
      </c>
      <c r="C9" s="10"/>
      <c r="D9" s="13">
        <f>[6]Assumptions!$C$19</f>
        <v>4</v>
      </c>
      <c r="E9" s="13">
        <f>[6]Assumptions!$C$19</f>
        <v>4</v>
      </c>
      <c r="F9" s="13">
        <f>[6]Assumptions!$C$19</f>
        <v>4</v>
      </c>
      <c r="G9" s="13">
        <f>[6]Assumptions!$C$21</f>
        <v>4.75</v>
      </c>
      <c r="H9" s="13">
        <f>[6]Assumptions!$C$21</f>
        <v>4.75</v>
      </c>
      <c r="I9" s="13">
        <f>[6]Assumptions!$C$21</f>
        <v>4.75</v>
      </c>
      <c r="J9" s="13">
        <f>[6]Assumptions!$C$21</f>
        <v>4.75</v>
      </c>
      <c r="K9" s="13">
        <f>[6]Assumptions!$C$21</f>
        <v>4.75</v>
      </c>
      <c r="L9" s="13">
        <f>[6]Assumptions!$C$21</f>
        <v>4.75</v>
      </c>
      <c r="M9" s="13">
        <f>[6]Assumptions!$C$21</f>
        <v>4.75</v>
      </c>
      <c r="N9" s="13">
        <f>[6]Assumptions!$C$21</f>
        <v>4.75</v>
      </c>
      <c r="O9" s="13">
        <f>[6]Assumptions!$C$21</f>
        <v>4.75</v>
      </c>
      <c r="P9" s="13">
        <f>[6]Assumptions!$C$21</f>
        <v>4.75</v>
      </c>
      <c r="Q9" s="13">
        <f>[6]Assumptions!$C$21</f>
        <v>4.75</v>
      </c>
      <c r="R9" s="13">
        <f>[6]Assumptions!$C$21</f>
        <v>4.75</v>
      </c>
      <c r="S9" s="13">
        <f>[6]Assumptions!$C$21</f>
        <v>4.75</v>
      </c>
      <c r="T9" s="13">
        <f>[6]Assumptions!$C$21</f>
        <v>4.75</v>
      </c>
      <c r="U9" s="13">
        <f>[6]Assumptions!$C$21</f>
        <v>4.75</v>
      </c>
      <c r="V9" s="10"/>
      <c r="W9" s="10"/>
    </row>
    <row r="10" spans="1:29">
      <c r="A10" s="1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</row>
    <row r="11" spans="1:29">
      <c r="A11" s="15"/>
      <c r="B11" s="16" t="s">
        <v>6</v>
      </c>
      <c r="C11" s="17">
        <f>[6]Assumptions!$W$23</f>
        <v>1</v>
      </c>
      <c r="D11" s="18">
        <f t="shared" ref="D11:W11" si="0">IF(D9&gt;0,CHOOSE($C$11,D6,D7,D8,D9),0)</f>
        <v>4</v>
      </c>
      <c r="E11" s="18">
        <f t="shared" si="0"/>
        <v>4</v>
      </c>
      <c r="F11" s="18">
        <f t="shared" si="0"/>
        <v>4</v>
      </c>
      <c r="G11" s="18">
        <f t="shared" si="0"/>
        <v>0</v>
      </c>
      <c r="H11" s="18">
        <f t="shared" si="0"/>
        <v>0</v>
      </c>
      <c r="I11" s="18">
        <f t="shared" si="0"/>
        <v>0</v>
      </c>
      <c r="J11" s="18">
        <f t="shared" si="0"/>
        <v>0</v>
      </c>
      <c r="K11" s="18">
        <f t="shared" si="0"/>
        <v>0</v>
      </c>
      <c r="L11" s="18">
        <f t="shared" si="0"/>
        <v>0</v>
      </c>
      <c r="M11" s="18">
        <f t="shared" si="0"/>
        <v>0</v>
      </c>
      <c r="N11" s="18">
        <f t="shared" si="0"/>
        <v>0</v>
      </c>
      <c r="O11" s="18">
        <f t="shared" si="0"/>
        <v>0</v>
      </c>
      <c r="P11" s="18">
        <f t="shared" si="0"/>
        <v>0</v>
      </c>
      <c r="Q11" s="18">
        <f t="shared" si="0"/>
        <v>0</v>
      </c>
      <c r="R11" s="18">
        <f t="shared" si="0"/>
        <v>0</v>
      </c>
      <c r="S11" s="18">
        <f t="shared" si="0"/>
        <v>0</v>
      </c>
      <c r="T11" s="18">
        <f t="shared" si="0"/>
        <v>0</v>
      </c>
      <c r="U11" s="18">
        <f t="shared" si="0"/>
        <v>0</v>
      </c>
      <c r="V11" s="18">
        <f t="shared" si="0"/>
        <v>0</v>
      </c>
      <c r="W11" s="18">
        <f t="shared" si="0"/>
        <v>0</v>
      </c>
    </row>
    <row r="12" spans="1:29">
      <c r="A12" s="15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</row>
    <row r="13" spans="1:29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</row>
    <row r="14" spans="1:29">
      <c r="A14" s="15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 spans="1:29">
      <c r="A15" s="10"/>
      <c r="B15" s="16" t="s">
        <v>7</v>
      </c>
      <c r="C15" s="19">
        <f>[6]Assumptions!C44</f>
        <v>0.03</v>
      </c>
      <c r="D15" s="10"/>
      <c r="E15" s="1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</row>
    <row r="16" spans="1:29">
      <c r="A16" s="10"/>
      <c r="B16" s="21"/>
      <c r="C16" s="22"/>
      <c r="D16" s="10"/>
      <c r="E16" s="1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7" spans="1:29">
      <c r="A17" s="9" t="s">
        <v>8</v>
      </c>
      <c r="B17" s="10"/>
      <c r="C17" s="10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</row>
    <row r="18" spans="1:29">
      <c r="A18" s="10" t="s">
        <v>9</v>
      </c>
      <c r="B18" s="10"/>
      <c r="C18" s="10"/>
    </row>
    <row r="19" spans="1:29">
      <c r="A19" s="10"/>
      <c r="B19" s="10"/>
      <c r="C19" s="10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9">
      <c r="A20" s="24" t="s">
        <v>10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</row>
    <row r="21" spans="1:29">
      <c r="A21" s="10"/>
      <c r="B21" s="10" t="s">
        <v>11</v>
      </c>
      <c r="C21" s="25"/>
      <c r="D21" s="26">
        <v>60.972853185595568</v>
      </c>
      <c r="E21" s="26">
        <v>62.131855955678674</v>
      </c>
      <c r="F21" s="26">
        <v>63.313019390581715</v>
      </c>
      <c r="G21" s="26">
        <v>64.517451523545702</v>
      </c>
      <c r="H21" s="26">
        <v>65.744044321329639</v>
      </c>
      <c r="I21" s="26">
        <v>64.647645429362882</v>
      </c>
      <c r="J21" s="26">
        <v>63.569529085872574</v>
      </c>
      <c r="K21" s="26">
        <v>62.509141274238225</v>
      </c>
      <c r="L21" s="26">
        <v>61.467036011080332</v>
      </c>
      <c r="M21" s="26">
        <v>60.442105263157892</v>
      </c>
      <c r="N21" s="26">
        <v>59.79168975069252</v>
      </c>
      <c r="O21" s="26">
        <v>59.149030470914127</v>
      </c>
      <c r="P21" s="26">
        <v>58.513019390581718</v>
      </c>
      <c r="Q21" s="26">
        <v>57.883656509695292</v>
      </c>
      <c r="R21" s="26">
        <v>57.26094182825485</v>
      </c>
      <c r="S21" s="26">
        <v>56.385595567867036</v>
      </c>
      <c r="T21" s="26">
        <v>55.525207756232689</v>
      </c>
      <c r="U21" s="26">
        <v>54.676454293628808</v>
      </c>
      <c r="V21" s="26">
        <v>53.841551246537399</v>
      </c>
      <c r="W21" s="26">
        <v>53.019390581717452</v>
      </c>
      <c r="X21" s="27"/>
    </row>
    <row r="22" spans="1:29">
      <c r="A22" s="10"/>
      <c r="B22" s="10" t="s">
        <v>12</v>
      </c>
      <c r="C22" s="10"/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14"/>
    </row>
    <row r="23" spans="1:29">
      <c r="A23" s="10"/>
      <c r="B23" s="10"/>
      <c r="C23" s="10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14"/>
    </row>
    <row r="24" spans="1:29">
      <c r="A24" s="24" t="s">
        <v>13</v>
      </c>
      <c r="B24" s="10"/>
      <c r="C24" s="10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14"/>
    </row>
    <row r="25" spans="1:29">
      <c r="A25" s="10"/>
      <c r="B25" s="10" t="s">
        <v>14</v>
      </c>
      <c r="C25" s="28"/>
      <c r="D25" s="26">
        <f>D21*(1+'Power Price Assumption'!$C$15)^(D4-1998)</f>
        <v>66.626682942936284</v>
      </c>
      <c r="E25" s="26">
        <f>E21*(1+'Power Price Assumption'!$C$15)^(E4-1998)</f>
        <v>69.929951259767307</v>
      </c>
      <c r="F25" s="26">
        <f>F21*(1+'Power Price Assumption'!$C$15)^(F4-1998)</f>
        <v>73.397141945154559</v>
      </c>
      <c r="G25" s="26">
        <f>G21*(1+'Power Price Assumption'!$C$15)^(G4-1998)</f>
        <v>77.037211157888166</v>
      </c>
      <c r="H25" s="26">
        <f>H21*(1+'Power Price Assumption'!$C$15)^(H4-1998)</f>
        <v>80.85688191813766</v>
      </c>
      <c r="I25" s="26">
        <f>I21*(1+'Power Price Assumption'!$C$15)^(I4-1998)</f>
        <v>81.893703062071751</v>
      </c>
      <c r="J25" s="26">
        <f>J21*(1+'Power Price Assumption'!$C$15)^(J4-1998)</f>
        <v>82.943816859899712</v>
      </c>
      <c r="K25" s="26">
        <f>K21*(1+'Power Price Assumption'!$C$15)^(K4-1998)</f>
        <v>84.007058817184443</v>
      </c>
      <c r="L25" s="26">
        <f>L21*(1+'Power Price Assumption'!$C$15)^(L4-1998)</f>
        <v>85.084753179576609</v>
      </c>
      <c r="M25" s="26">
        <f>M21*(1+'Power Price Assumption'!$C$15)^(M4-1998)</f>
        <v>86.17598960285008</v>
      </c>
      <c r="N25" s="26">
        <f>N21*(1+'Power Price Assumption'!$C$15)^(N4-1998)</f>
        <v>87.806112183128306</v>
      </c>
      <c r="O25" s="26">
        <f>O21*(1+'Power Price Assumption'!$C$15)^(O4-1998)</f>
        <v>89.468215725446569</v>
      </c>
      <c r="P25" s="26">
        <f>P21*(1+'Power Price Assumption'!$C$15)^(P4-1998)</f>
        <v>91.161377657455034</v>
      </c>
      <c r="Q25" s="26">
        <f>Q21*(1+'Power Price Assumption'!$C$15)^(Q4-1998)</f>
        <v>92.886276319690452</v>
      </c>
      <c r="R25" s="26">
        <f>R21*(1+'Power Price Assumption'!$C$15)^(R4-1998)</f>
        <v>94.643612122481485</v>
      </c>
      <c r="S25" s="26">
        <f>S21*(1+'Power Price Assumption'!$C$15)^(S4-1998)</f>
        <v>95.992702072439002</v>
      </c>
      <c r="T25" s="26">
        <f>T21*(1+'Power Price Assumption'!$C$15)^(T4-1998)</f>
        <v>97.363787898917579</v>
      </c>
      <c r="U25" s="26">
        <f>U21*(1+'Power Price Assumption'!$C$15)^(U4-1998)</f>
        <v>98.751758371611672</v>
      </c>
      <c r="V25" s="26">
        <f>V21*(1+'Power Price Assumption'!$C$15)^(V4-1998)</f>
        <v>100.16114551635214</v>
      </c>
      <c r="W25" s="26">
        <f>W21*(1+'Power Price Assumption'!$C$15)^(W4-1998)</f>
        <v>101.59063502934997</v>
      </c>
      <c r="X25" s="14"/>
    </row>
    <row r="26" spans="1:29">
      <c r="A26" s="10"/>
      <c r="B26" s="10" t="s">
        <v>12</v>
      </c>
      <c r="C26" s="10"/>
      <c r="D26" s="26">
        <f>D22*(1+'Power Price Assumption'!$C$15)^(D4-1998)</f>
        <v>0</v>
      </c>
      <c r="E26" s="26">
        <f>E22*(1+'Power Price Assumption'!$C$15)^(E4-1998)</f>
        <v>0</v>
      </c>
      <c r="F26" s="26">
        <f>F22*(1+'Power Price Assumption'!$C$15)^(F4-1998)</f>
        <v>0</v>
      </c>
      <c r="G26" s="26">
        <f>G22*(1+'Power Price Assumption'!$C$15)^(G4-1998)</f>
        <v>0</v>
      </c>
      <c r="H26" s="26">
        <f>H22*(1+'Power Price Assumption'!$C$15)^(H4-1998)</f>
        <v>0</v>
      </c>
      <c r="I26" s="26">
        <f>I22*(1+'Power Price Assumption'!$C$15)^(I4-1998)</f>
        <v>0</v>
      </c>
      <c r="J26" s="26">
        <f>J22*(1+'Power Price Assumption'!$C$15)^(J4-1998)</f>
        <v>0</v>
      </c>
      <c r="K26" s="26">
        <f>K22*(1+'Power Price Assumption'!$C$15)^(K4-1998)</f>
        <v>0</v>
      </c>
      <c r="L26" s="26">
        <f>L22*(1+'Power Price Assumption'!$C$15)^(L4-1998)</f>
        <v>0</v>
      </c>
      <c r="M26" s="26">
        <f>M22*(1+'Power Price Assumption'!$C$15)^(M4-1998)</f>
        <v>0</v>
      </c>
      <c r="N26" s="26">
        <f>N22*(1+'Power Price Assumption'!$C$15)^(N4-1998)</f>
        <v>0</v>
      </c>
      <c r="O26" s="26">
        <f>O22*(1+'Power Price Assumption'!$C$15)^(O4-1998)</f>
        <v>0</v>
      </c>
      <c r="P26" s="26">
        <f>P22*(1+'Power Price Assumption'!$C$15)^(P4-1998)</f>
        <v>0</v>
      </c>
      <c r="Q26" s="26">
        <f>Q22*(1+'Power Price Assumption'!$C$15)^(Q4-1998)</f>
        <v>0</v>
      </c>
      <c r="R26" s="26">
        <f>R22*(1+'Power Price Assumption'!$C$15)^(R4-1998)</f>
        <v>0</v>
      </c>
      <c r="S26" s="26">
        <f>S22*(1+'Power Price Assumption'!$C$15)^(S4-1998)</f>
        <v>0</v>
      </c>
      <c r="T26" s="26">
        <f>T22*(1+'Power Price Assumption'!$C$15)^(T4-1998)</f>
        <v>0</v>
      </c>
      <c r="U26" s="26">
        <f>U22*(1+'Power Price Assumption'!$C$15)^(U4-1998)</f>
        <v>0</v>
      </c>
      <c r="V26" s="26">
        <f>V22*(1+'Power Price Assumption'!$C$15)^(V4-1998)</f>
        <v>0</v>
      </c>
      <c r="W26" s="26">
        <f>W22*(1+'Power Price Assumption'!$C$15)^(W4-1998)</f>
        <v>0</v>
      </c>
      <c r="X26" s="14"/>
    </row>
    <row r="27" spans="1:29">
      <c r="A27" s="10"/>
      <c r="B27" s="10"/>
      <c r="C27" s="1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spans="1:29">
      <c r="A28" s="10">
        <v>1</v>
      </c>
      <c r="B28" s="10" t="s">
        <v>15</v>
      </c>
      <c r="C28" s="10"/>
      <c r="D28" s="13">
        <f t="shared" ref="D28:W28" si="1">D25/12</f>
        <v>5.5522235785780234</v>
      </c>
      <c r="E28" s="13">
        <f t="shared" si="1"/>
        <v>5.827495938313942</v>
      </c>
      <c r="F28" s="13">
        <f t="shared" si="1"/>
        <v>6.1164284954295463</v>
      </c>
      <c r="G28" s="13">
        <f t="shared" si="1"/>
        <v>6.4197675964906802</v>
      </c>
      <c r="H28" s="13">
        <f t="shared" si="1"/>
        <v>6.7380734931781383</v>
      </c>
      <c r="I28" s="13">
        <f t="shared" si="1"/>
        <v>6.8244752551726462</v>
      </c>
      <c r="J28" s="13">
        <f t="shared" si="1"/>
        <v>6.9119847383249757</v>
      </c>
      <c r="K28" s="13">
        <f t="shared" si="1"/>
        <v>7.0005882347653703</v>
      </c>
      <c r="L28" s="13">
        <f t="shared" si="1"/>
        <v>7.0903960982980507</v>
      </c>
      <c r="M28" s="13">
        <f t="shared" si="1"/>
        <v>7.1813324669041734</v>
      </c>
      <c r="N28" s="13">
        <f t="shared" si="1"/>
        <v>7.3171760152606922</v>
      </c>
      <c r="O28" s="13">
        <f t="shared" si="1"/>
        <v>7.4556846437872144</v>
      </c>
      <c r="P28" s="13">
        <f t="shared" si="1"/>
        <v>7.5967814714545865</v>
      </c>
      <c r="Q28" s="13">
        <f t="shared" si="1"/>
        <v>7.7405230266408713</v>
      </c>
      <c r="R28" s="13">
        <f t="shared" si="1"/>
        <v>7.8869676768734571</v>
      </c>
      <c r="S28" s="13">
        <f t="shared" si="1"/>
        <v>7.9993918393699168</v>
      </c>
      <c r="T28" s="13">
        <f t="shared" si="1"/>
        <v>8.1136489915764649</v>
      </c>
      <c r="U28" s="13">
        <f t="shared" si="1"/>
        <v>8.2293131976343066</v>
      </c>
      <c r="V28" s="13">
        <f t="shared" si="1"/>
        <v>8.3467621263626786</v>
      </c>
      <c r="W28" s="13">
        <f t="shared" si="1"/>
        <v>8.4658862524458307</v>
      </c>
      <c r="X28" s="14"/>
    </row>
    <row r="29" spans="1:29">
      <c r="A29" s="10">
        <v>2</v>
      </c>
      <c r="B29" s="10" t="s">
        <v>16</v>
      </c>
      <c r="C29" s="10"/>
      <c r="D29" s="13">
        <f t="shared" ref="D29:W29" si="2">D26/12</f>
        <v>0</v>
      </c>
      <c r="E29" s="13">
        <f t="shared" si="2"/>
        <v>0</v>
      </c>
      <c r="F29" s="13">
        <f t="shared" si="2"/>
        <v>0</v>
      </c>
      <c r="G29" s="13">
        <f t="shared" si="2"/>
        <v>0</v>
      </c>
      <c r="H29" s="13">
        <f t="shared" si="2"/>
        <v>0</v>
      </c>
      <c r="I29" s="13">
        <f t="shared" si="2"/>
        <v>0</v>
      </c>
      <c r="J29" s="13">
        <f t="shared" si="2"/>
        <v>0</v>
      </c>
      <c r="K29" s="13">
        <f t="shared" si="2"/>
        <v>0</v>
      </c>
      <c r="L29" s="13">
        <f t="shared" si="2"/>
        <v>0</v>
      </c>
      <c r="M29" s="13">
        <f t="shared" si="2"/>
        <v>0</v>
      </c>
      <c r="N29" s="13">
        <f t="shared" si="2"/>
        <v>0</v>
      </c>
      <c r="O29" s="13">
        <f t="shared" si="2"/>
        <v>0</v>
      </c>
      <c r="P29" s="13">
        <f t="shared" si="2"/>
        <v>0</v>
      </c>
      <c r="Q29" s="13">
        <f t="shared" si="2"/>
        <v>0</v>
      </c>
      <c r="R29" s="13">
        <f t="shared" si="2"/>
        <v>0</v>
      </c>
      <c r="S29" s="13">
        <f t="shared" si="2"/>
        <v>0</v>
      </c>
      <c r="T29" s="13">
        <f t="shared" si="2"/>
        <v>0</v>
      </c>
      <c r="U29" s="13">
        <f t="shared" si="2"/>
        <v>0</v>
      </c>
      <c r="V29" s="13">
        <f t="shared" si="2"/>
        <v>0</v>
      </c>
      <c r="W29" s="13">
        <f t="shared" si="2"/>
        <v>0</v>
      </c>
      <c r="X29" s="14"/>
    </row>
    <row r="30" spans="1:29">
      <c r="A30" s="10">
        <v>3</v>
      </c>
      <c r="B30" s="10" t="s">
        <v>17</v>
      </c>
      <c r="C30" s="10"/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14"/>
    </row>
    <row r="31" spans="1:29">
      <c r="A31" s="10"/>
      <c r="B31" s="10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2"/>
      <c r="Y31" s="6"/>
      <c r="Z31" s="6"/>
      <c r="AA31" s="6"/>
      <c r="AB31" s="6"/>
      <c r="AC31" s="6"/>
    </row>
    <row r="32" spans="1:29">
      <c r="A32" s="10"/>
      <c r="B32" s="16" t="s">
        <v>18</v>
      </c>
      <c r="C32" s="30">
        <v>1</v>
      </c>
      <c r="D32" s="31">
        <f t="shared" ref="D32:W32" si="3">IF(D11&gt;0,D11,CHOOSE($C$32,D28,D29,D30,D6))</f>
        <v>4</v>
      </c>
      <c r="E32" s="31">
        <f t="shared" si="3"/>
        <v>4</v>
      </c>
      <c r="F32" s="31">
        <f t="shared" si="3"/>
        <v>4</v>
      </c>
      <c r="G32" s="31">
        <f t="shared" si="3"/>
        <v>6.4197675964906802</v>
      </c>
      <c r="H32" s="31">
        <f t="shared" si="3"/>
        <v>6.7380734931781383</v>
      </c>
      <c r="I32" s="31">
        <f t="shared" si="3"/>
        <v>6.8244752551726462</v>
      </c>
      <c r="J32" s="31">
        <f t="shared" si="3"/>
        <v>6.9119847383249757</v>
      </c>
      <c r="K32" s="31">
        <f t="shared" si="3"/>
        <v>7.0005882347653703</v>
      </c>
      <c r="L32" s="31">
        <f t="shared" si="3"/>
        <v>7.0903960982980507</v>
      </c>
      <c r="M32" s="31">
        <f t="shared" si="3"/>
        <v>7.1813324669041734</v>
      </c>
      <c r="N32" s="31">
        <f t="shared" si="3"/>
        <v>7.3171760152606922</v>
      </c>
      <c r="O32" s="31">
        <f t="shared" si="3"/>
        <v>7.4556846437872144</v>
      </c>
      <c r="P32" s="31">
        <f t="shared" si="3"/>
        <v>7.5967814714545865</v>
      </c>
      <c r="Q32" s="31">
        <f t="shared" si="3"/>
        <v>7.7405230266408713</v>
      </c>
      <c r="R32" s="31">
        <f t="shared" si="3"/>
        <v>7.8869676768734571</v>
      </c>
      <c r="S32" s="31">
        <f t="shared" si="3"/>
        <v>7.9993918393699168</v>
      </c>
      <c r="T32" s="31">
        <f t="shared" si="3"/>
        <v>8.1136489915764649</v>
      </c>
      <c r="U32" s="31">
        <f t="shared" si="3"/>
        <v>8.2293131976343066</v>
      </c>
      <c r="V32" s="31">
        <f t="shared" si="3"/>
        <v>8.3467621263626786</v>
      </c>
      <c r="W32" s="31">
        <f t="shared" si="3"/>
        <v>8.4658862524458307</v>
      </c>
    </row>
    <row r="33" spans="1:26">
      <c r="A33" s="10"/>
      <c r="B33" s="16"/>
      <c r="C33" s="32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27"/>
      <c r="Y33" s="34"/>
      <c r="Z33" s="34"/>
    </row>
    <row r="34" spans="1:26">
      <c r="A34" s="9" t="s">
        <v>19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</row>
    <row r="35" spans="1:26">
      <c r="A35" s="10" t="s">
        <v>20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</row>
    <row r="36" spans="1:2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</row>
    <row r="37" spans="1:26">
      <c r="A37" s="24" t="s">
        <v>10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</row>
    <row r="38" spans="1:26">
      <c r="A38" s="10"/>
      <c r="B38" s="10" t="s">
        <v>11</v>
      </c>
      <c r="C38" s="32"/>
      <c r="D38" s="26">
        <v>66.353191489361706</v>
      </c>
      <c r="E38" s="26">
        <v>67.142553191489355</v>
      </c>
      <c r="F38" s="26">
        <v>67.940425531914897</v>
      </c>
      <c r="G38" s="26">
        <v>68.746808510638303</v>
      </c>
      <c r="H38" s="26">
        <v>69.563829787234042</v>
      </c>
      <c r="I38" s="26">
        <v>68.908510638297869</v>
      </c>
      <c r="J38" s="26">
        <v>68.261702127659575</v>
      </c>
      <c r="K38" s="26">
        <v>67.61914893617022</v>
      </c>
      <c r="L38" s="26">
        <v>66.982978723404258</v>
      </c>
      <c r="M38" s="26">
        <v>66.353191489361706</v>
      </c>
      <c r="N38" s="26">
        <v>65.47446808510638</v>
      </c>
      <c r="O38" s="26">
        <v>64.606382978723403</v>
      </c>
      <c r="P38" s="26">
        <v>63.751063829787235</v>
      </c>
      <c r="Q38" s="26">
        <v>62.906382978723407</v>
      </c>
      <c r="R38" s="26">
        <v>62.072340425531912</v>
      </c>
      <c r="S38" s="26">
        <v>60.96382978723404</v>
      </c>
      <c r="T38" s="26">
        <v>59.874468085106386</v>
      </c>
      <c r="U38" s="26">
        <v>58.804255319148936</v>
      </c>
      <c r="V38" s="26">
        <v>57.753191489361704</v>
      </c>
      <c r="W38" s="26">
        <v>56.721276595744683</v>
      </c>
    </row>
    <row r="39" spans="1:26">
      <c r="A39" s="10"/>
      <c r="B39" s="10" t="s">
        <v>12</v>
      </c>
      <c r="C39" s="32"/>
      <c r="D39" s="35">
        <v>0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</row>
    <row r="40" spans="1:26">
      <c r="A40" s="10"/>
      <c r="B40" s="10"/>
      <c r="C40" s="32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</row>
    <row r="41" spans="1:26">
      <c r="A41" s="24" t="s">
        <v>13</v>
      </c>
      <c r="B41" s="10"/>
      <c r="C41" s="32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</row>
    <row r="42" spans="1:26">
      <c r="A42" s="10"/>
      <c r="B42" s="10" t="s">
        <v>14</v>
      </c>
      <c r="C42" s="32"/>
      <c r="D42" s="35">
        <f>D38*(1+'Power Price Assumption'!$C$15)^(D4-1998)</f>
        <v>72.505923876595745</v>
      </c>
      <c r="E42" s="35">
        <f>E38*(1+'Power Price Assumption'!$C$15)^(E4-1998)</f>
        <v>75.569535142914887</v>
      </c>
      <c r="F42" s="35">
        <f>F38*(1+'Power Price Assumption'!$C$15)^(F4-1998)</f>
        <v>78.761573916058722</v>
      </c>
      <c r="G42" s="35">
        <f>G38*(1+'Power Price Assumption'!$C$15)^(G4-1998)</f>
        <v>82.087284581167069</v>
      </c>
      <c r="H42" s="35">
        <f>H38*(1+'Power Price Assumption'!$C$15)^(H4-1998)</f>
        <v>85.554736234183238</v>
      </c>
      <c r="I42" s="35">
        <f>I38*(1+'Power Price Assumption'!$C$15)^(I4-1998)</f>
        <v>87.291239629575983</v>
      </c>
      <c r="J42" s="35">
        <f>J38*(1+'Power Price Assumption'!$C$15)^(J4-1998)</f>
        <v>89.066038418709894</v>
      </c>
      <c r="K42" s="35">
        <f>K38*(1+'Power Price Assumption'!$C$15)^(K4-1998)</f>
        <v>90.874481812628801</v>
      </c>
      <c r="L42" s="35">
        <f>L38*(1+'Power Price Assumption'!$C$15)^(L4-1998)</f>
        <v>92.720107910951057</v>
      </c>
      <c r="M42" s="35">
        <f>M38*(1+'Power Price Assumption'!$C$15)^(M4-1998)</f>
        <v>94.603785142946663</v>
      </c>
      <c r="N42" s="35">
        <f>N38*(1+'Power Price Assumption'!$C$15)^(N4-1998)</f>
        <v>96.151463753287175</v>
      </c>
      <c r="O42" s="35">
        <f>O38*(1+'Power Price Assumption'!$C$15)^(O4-1998)</f>
        <v>97.722951053671153</v>
      </c>
      <c r="P42" s="35">
        <f>P38*(1+'Power Price Assumption'!$C$15)^(P4-1998)</f>
        <v>99.32208022044405</v>
      </c>
      <c r="Q42" s="35">
        <f>Q38*(1+'Power Price Assumption'!$C$15)^(Q4-1998)</f>
        <v>100.94627782637178</v>
      </c>
      <c r="R42" s="35">
        <f>R38*(1+'Power Price Assumption'!$C$15)^(R4-1998)</f>
        <v>102.59612090190649</v>
      </c>
      <c r="S42" s="35">
        <f>S38*(1+'Power Price Assumption'!$C$15)^(S4-1998)</f>
        <v>103.78683936958925</v>
      </c>
      <c r="T42" s="35">
        <f>T38*(1+'Power Price Assumption'!$C$15)^(T4-1998)</f>
        <v>104.99024221200571</v>
      </c>
      <c r="U42" s="35">
        <f>U38*(1+'Power Price Assumption'!$C$15)^(U4-1998)</f>
        <v>106.2070261782835</v>
      </c>
      <c r="V42" s="35">
        <f>V38*(1+'Power Price Assumption'!$C$15)^(V4-1998)</f>
        <v>107.43794862655861</v>
      </c>
      <c r="W42" s="35">
        <f>W38*(1+'Power Price Assumption'!$C$15)^(W4-1998)</f>
        <v>108.68383144004159</v>
      </c>
    </row>
    <row r="43" spans="1:26">
      <c r="A43" s="10"/>
      <c r="B43" s="10" t="s">
        <v>12</v>
      </c>
      <c r="C43" s="32"/>
      <c r="D43" s="35">
        <f>D39*(1+'Power Price Assumption'!$C$15)^(D4-1998)</f>
        <v>0</v>
      </c>
      <c r="E43" s="35">
        <f>E39*(1+'Power Price Assumption'!$C$15)^(E4-1998)</f>
        <v>0</v>
      </c>
      <c r="F43" s="35">
        <f>F39*(1+'Power Price Assumption'!$C$15)^(F4-1998)</f>
        <v>0</v>
      </c>
      <c r="G43" s="35">
        <f>G39*(1+'Power Price Assumption'!$C$15)^(G4-1998)</f>
        <v>0</v>
      </c>
      <c r="H43" s="35">
        <f>H39*(1+'Power Price Assumption'!$C$15)^(H4-1998)</f>
        <v>0</v>
      </c>
      <c r="I43" s="35">
        <f>I39*(1+'Power Price Assumption'!$C$15)^(I4-1998)</f>
        <v>0</v>
      </c>
      <c r="J43" s="35">
        <f>J39*(1+'Power Price Assumption'!$C$15)^(J4-1998)</f>
        <v>0</v>
      </c>
      <c r="K43" s="35">
        <f>K39*(1+'Power Price Assumption'!$C$15)^(K4-1998)</f>
        <v>0</v>
      </c>
      <c r="L43" s="35">
        <f>L39*(1+'Power Price Assumption'!$C$15)^(L4-1998)</f>
        <v>0</v>
      </c>
      <c r="M43" s="35">
        <f>M39*(1+'Power Price Assumption'!$C$15)^(M4-1998)</f>
        <v>0</v>
      </c>
      <c r="N43" s="35">
        <f>N39*(1+'Power Price Assumption'!$C$15)^(N4-1998)</f>
        <v>0</v>
      </c>
      <c r="O43" s="35">
        <f>O39*(1+'Power Price Assumption'!$C$15)^(O4-1998)</f>
        <v>0</v>
      </c>
      <c r="P43" s="35">
        <f>P39*(1+'Power Price Assumption'!$C$15)^(P4-1998)</f>
        <v>0</v>
      </c>
      <c r="Q43" s="35">
        <f>Q39*(1+'Power Price Assumption'!$C$15)^(Q4-1998)</f>
        <v>0</v>
      </c>
      <c r="R43" s="35">
        <f>R39*(1+'Power Price Assumption'!$C$15)^(R4-1998)</f>
        <v>0</v>
      </c>
      <c r="S43" s="35">
        <f>S39*(1+'Power Price Assumption'!$C$15)^(S4-1998)</f>
        <v>0</v>
      </c>
      <c r="T43" s="35">
        <f>T39*(1+'Power Price Assumption'!$C$15)^(T4-1998)</f>
        <v>0</v>
      </c>
      <c r="U43" s="35">
        <f>U39*(1+'Power Price Assumption'!$C$15)^(U4-1998)</f>
        <v>0</v>
      </c>
      <c r="V43" s="35">
        <f>V39*(1+'Power Price Assumption'!$C$15)^(V4-1998)</f>
        <v>0</v>
      </c>
      <c r="W43" s="35">
        <f>W39*(1+'Power Price Assumption'!$C$15)^(W4-1998)</f>
        <v>0</v>
      </c>
    </row>
    <row r="44" spans="1:26">
      <c r="A44" s="10"/>
      <c r="B44" s="10"/>
      <c r="C44" s="1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</row>
    <row r="45" spans="1:26">
      <c r="A45" s="10">
        <v>1</v>
      </c>
      <c r="B45" s="10" t="s">
        <v>15</v>
      </c>
      <c r="C45" s="10"/>
      <c r="D45" s="13">
        <f t="shared" ref="D45:W45" si="4">D42/12</f>
        <v>6.0421603230496457</v>
      </c>
      <c r="E45" s="13">
        <f t="shared" si="4"/>
        <v>6.2974612619095742</v>
      </c>
      <c r="F45" s="13">
        <f t="shared" si="4"/>
        <v>6.5634644930048935</v>
      </c>
      <c r="G45" s="13">
        <f t="shared" si="4"/>
        <v>6.8406070484305888</v>
      </c>
      <c r="H45" s="13">
        <f t="shared" si="4"/>
        <v>7.1295613528486035</v>
      </c>
      <c r="I45" s="13">
        <f t="shared" si="4"/>
        <v>7.2742699691313319</v>
      </c>
      <c r="J45" s="13">
        <f t="shared" si="4"/>
        <v>7.4221698682258248</v>
      </c>
      <c r="K45" s="13">
        <f t="shared" si="4"/>
        <v>7.5728734843857337</v>
      </c>
      <c r="L45" s="13">
        <f t="shared" si="4"/>
        <v>7.7266756592459211</v>
      </c>
      <c r="M45" s="13">
        <f t="shared" si="4"/>
        <v>7.8836487619122222</v>
      </c>
      <c r="N45" s="13">
        <f t="shared" si="4"/>
        <v>8.0126219794405973</v>
      </c>
      <c r="O45" s="13">
        <f t="shared" si="4"/>
        <v>8.1435792544725967</v>
      </c>
      <c r="P45" s="13">
        <f t="shared" si="4"/>
        <v>8.2768400183703381</v>
      </c>
      <c r="Q45" s="13">
        <f t="shared" si="4"/>
        <v>8.4121898188643147</v>
      </c>
      <c r="R45" s="13">
        <f t="shared" si="4"/>
        <v>8.5496767418255413</v>
      </c>
      <c r="S45" s="13">
        <f t="shared" si="4"/>
        <v>8.6489032807991038</v>
      </c>
      <c r="T45" s="13">
        <f t="shared" si="4"/>
        <v>8.7491868510004753</v>
      </c>
      <c r="U45" s="13">
        <f t="shared" si="4"/>
        <v>8.8505855148569577</v>
      </c>
      <c r="V45" s="13">
        <f t="shared" si="4"/>
        <v>8.9531623855465501</v>
      </c>
      <c r="W45" s="13">
        <f t="shared" si="4"/>
        <v>9.0569859533367989</v>
      </c>
    </row>
    <row r="46" spans="1:26">
      <c r="A46" s="10">
        <v>2</v>
      </c>
      <c r="B46" s="10" t="s">
        <v>16</v>
      </c>
      <c r="C46" s="10"/>
      <c r="D46" s="13">
        <f t="shared" ref="D46:W46" si="5">D43/12</f>
        <v>0</v>
      </c>
      <c r="E46" s="13">
        <f t="shared" si="5"/>
        <v>0</v>
      </c>
      <c r="F46" s="13">
        <f t="shared" si="5"/>
        <v>0</v>
      </c>
      <c r="G46" s="13">
        <f t="shared" si="5"/>
        <v>0</v>
      </c>
      <c r="H46" s="13">
        <f t="shared" si="5"/>
        <v>0</v>
      </c>
      <c r="I46" s="13">
        <f t="shared" si="5"/>
        <v>0</v>
      </c>
      <c r="J46" s="13">
        <f t="shared" si="5"/>
        <v>0</v>
      </c>
      <c r="K46" s="13">
        <f t="shared" si="5"/>
        <v>0</v>
      </c>
      <c r="L46" s="13">
        <f t="shared" si="5"/>
        <v>0</v>
      </c>
      <c r="M46" s="13">
        <f t="shared" si="5"/>
        <v>0</v>
      </c>
      <c r="N46" s="13">
        <f t="shared" si="5"/>
        <v>0</v>
      </c>
      <c r="O46" s="13">
        <f t="shared" si="5"/>
        <v>0</v>
      </c>
      <c r="P46" s="13">
        <f t="shared" si="5"/>
        <v>0</v>
      </c>
      <c r="Q46" s="13">
        <f t="shared" si="5"/>
        <v>0</v>
      </c>
      <c r="R46" s="13">
        <f t="shared" si="5"/>
        <v>0</v>
      </c>
      <c r="S46" s="13">
        <f t="shared" si="5"/>
        <v>0</v>
      </c>
      <c r="T46" s="13">
        <f t="shared" si="5"/>
        <v>0</v>
      </c>
      <c r="U46" s="13">
        <f t="shared" si="5"/>
        <v>0</v>
      </c>
      <c r="V46" s="13">
        <f t="shared" si="5"/>
        <v>0</v>
      </c>
      <c r="W46" s="13">
        <f t="shared" si="5"/>
        <v>0</v>
      </c>
    </row>
    <row r="47" spans="1:26">
      <c r="A47" s="10">
        <v>3</v>
      </c>
      <c r="B47" s="10" t="s">
        <v>17</v>
      </c>
      <c r="C47" s="10"/>
      <c r="D47" s="29">
        <v>0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  <c r="P47" s="29">
        <v>0</v>
      </c>
      <c r="Q47" s="29">
        <v>0</v>
      </c>
      <c r="R47" s="29">
        <v>0</v>
      </c>
      <c r="S47" s="29">
        <v>0</v>
      </c>
      <c r="T47" s="29">
        <v>0</v>
      </c>
      <c r="U47" s="29">
        <v>0</v>
      </c>
      <c r="V47" s="29">
        <v>0</v>
      </c>
      <c r="W47" s="29">
        <v>0</v>
      </c>
    </row>
    <row r="48" spans="1:26">
      <c r="A48" s="10"/>
      <c r="B48" s="10"/>
      <c r="C48" s="10"/>
      <c r="D48" s="36"/>
      <c r="E48" s="36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</row>
    <row r="49" spans="1:26">
      <c r="A49" s="10"/>
      <c r="B49" s="16" t="s">
        <v>18</v>
      </c>
      <c r="C49" s="17">
        <f>$C$32</f>
        <v>1</v>
      </c>
      <c r="D49" s="31">
        <f t="shared" ref="D49:W49" si="6">IF(D11&gt;0,D11,CHOOSE($C$49,D45,D46,D47))</f>
        <v>4</v>
      </c>
      <c r="E49" s="31">
        <f t="shared" si="6"/>
        <v>4</v>
      </c>
      <c r="F49" s="31">
        <f t="shared" si="6"/>
        <v>4</v>
      </c>
      <c r="G49" s="31">
        <f t="shared" si="6"/>
        <v>6.8406070484305888</v>
      </c>
      <c r="H49" s="31">
        <f t="shared" si="6"/>
        <v>7.1295613528486035</v>
      </c>
      <c r="I49" s="31">
        <f t="shared" si="6"/>
        <v>7.2742699691313319</v>
      </c>
      <c r="J49" s="31">
        <f t="shared" si="6"/>
        <v>7.4221698682258248</v>
      </c>
      <c r="K49" s="31">
        <f t="shared" si="6"/>
        <v>7.5728734843857337</v>
      </c>
      <c r="L49" s="31">
        <f t="shared" si="6"/>
        <v>7.7266756592459211</v>
      </c>
      <c r="M49" s="31">
        <f t="shared" si="6"/>
        <v>7.8836487619122222</v>
      </c>
      <c r="N49" s="31">
        <f t="shared" si="6"/>
        <v>8.0126219794405973</v>
      </c>
      <c r="O49" s="31">
        <f t="shared" si="6"/>
        <v>8.1435792544725967</v>
      </c>
      <c r="P49" s="31">
        <f t="shared" si="6"/>
        <v>8.2768400183703381</v>
      </c>
      <c r="Q49" s="31">
        <f t="shared" si="6"/>
        <v>8.4121898188643147</v>
      </c>
      <c r="R49" s="31">
        <f t="shared" si="6"/>
        <v>8.5496767418255413</v>
      </c>
      <c r="S49" s="31">
        <f t="shared" si="6"/>
        <v>8.6489032807991038</v>
      </c>
      <c r="T49" s="31">
        <f t="shared" si="6"/>
        <v>8.7491868510004753</v>
      </c>
      <c r="U49" s="31">
        <f t="shared" si="6"/>
        <v>8.8505855148569577</v>
      </c>
      <c r="V49" s="31">
        <f t="shared" si="6"/>
        <v>8.9531623855465501</v>
      </c>
      <c r="W49" s="31">
        <f t="shared" si="6"/>
        <v>9.0569859533367989</v>
      </c>
    </row>
    <row r="50" spans="1:26">
      <c r="A50" s="10"/>
      <c r="B50" s="16"/>
      <c r="C50" s="32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</row>
    <row r="51" spans="1:26">
      <c r="A51" s="9" t="s">
        <v>21</v>
      </c>
      <c r="B51" s="16"/>
      <c r="C51" s="32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27"/>
      <c r="Y51" s="34"/>
      <c r="Z51" s="34"/>
    </row>
    <row r="52" spans="1:26">
      <c r="A52" s="10" t="s">
        <v>22</v>
      </c>
      <c r="B52" s="16"/>
      <c r="C52" s="32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27"/>
      <c r="Y52" s="34"/>
      <c r="Z52" s="34"/>
    </row>
    <row r="53" spans="1:26">
      <c r="A53" s="10"/>
      <c r="B53" s="16"/>
      <c r="C53" s="32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27"/>
      <c r="Y53" s="34"/>
      <c r="Z53" s="34"/>
    </row>
    <row r="54" spans="1:26">
      <c r="A54" s="24" t="s">
        <v>10</v>
      </c>
      <c r="B54" s="10"/>
      <c r="C54" s="32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27"/>
      <c r="Y54" s="34"/>
      <c r="Z54" s="34"/>
    </row>
    <row r="55" spans="1:26">
      <c r="A55" s="10"/>
      <c r="B55" s="10" t="s">
        <v>11</v>
      </c>
      <c r="C55" s="32"/>
      <c r="D55" s="26">
        <v>64.110197368421055</v>
      </c>
      <c r="E55" s="26">
        <v>65.161184210526315</v>
      </c>
      <c r="F55" s="26">
        <v>66.23026315789474</v>
      </c>
      <c r="G55" s="26">
        <v>67.317434210526315</v>
      </c>
      <c r="H55" s="26">
        <v>68.421052631578945</v>
      </c>
      <c r="I55" s="26">
        <v>67.766447368421055</v>
      </c>
      <c r="J55" s="26">
        <v>67.120065789473685</v>
      </c>
      <c r="K55" s="26">
        <v>66.47861842105263</v>
      </c>
      <c r="L55" s="26">
        <v>65.84375</v>
      </c>
      <c r="M55" s="26">
        <v>65.213815789473685</v>
      </c>
      <c r="N55" s="26">
        <v>64.559210526315795</v>
      </c>
      <c r="O55" s="26">
        <v>63.911184210526315</v>
      </c>
      <c r="P55" s="26">
        <v>63.26973684210526</v>
      </c>
      <c r="Q55" s="26">
        <v>62.63486842105263</v>
      </c>
      <c r="R55" s="26">
        <v>62.006578947368418</v>
      </c>
      <c r="S55" s="26">
        <v>61.126644736842103</v>
      </c>
      <c r="T55" s="26">
        <v>60.25986842105263</v>
      </c>
      <c r="U55" s="26">
        <v>59.404605263157897</v>
      </c>
      <c r="V55" s="26">
        <v>58.560855263157897</v>
      </c>
      <c r="W55" s="26">
        <v>57.73026315789474</v>
      </c>
      <c r="Z55" s="34"/>
    </row>
    <row r="56" spans="1:26">
      <c r="A56" s="10"/>
      <c r="B56" s="10" t="s">
        <v>12</v>
      </c>
      <c r="C56" s="10"/>
      <c r="D56" s="26">
        <v>0</v>
      </c>
      <c r="E56" s="26">
        <v>0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6">
        <v>0</v>
      </c>
      <c r="U56" s="26">
        <v>0</v>
      </c>
      <c r="V56" s="26">
        <v>0</v>
      </c>
      <c r="W56" s="26">
        <v>0</v>
      </c>
      <c r="Z56" s="34"/>
    </row>
    <row r="57" spans="1:26">
      <c r="A57" s="39"/>
      <c r="B57" s="10"/>
      <c r="C57" s="10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Z57" s="34"/>
    </row>
    <row r="58" spans="1:26">
      <c r="A58" s="24" t="s">
        <v>13</v>
      </c>
      <c r="B58" s="10"/>
      <c r="C58" s="10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Z58" s="34"/>
    </row>
    <row r="59" spans="1:26">
      <c r="A59" s="10"/>
      <c r="B59" s="10" t="s">
        <v>14</v>
      </c>
      <c r="C59" s="10"/>
      <c r="D59" s="26">
        <f>D55*(1+'Power Price Assumption'!$C$15)^(D4-1998)</f>
        <v>70.05494363980263</v>
      </c>
      <c r="E59" s="26">
        <f>E55*(1+'Power Price Assumption'!$C$15)^(E4-1998)</f>
        <v>73.339486898980255</v>
      </c>
      <c r="F59" s="26">
        <f>F55*(1+'Power Price Assumption'!$C$15)^(F4-1998)</f>
        <v>76.779027013013803</v>
      </c>
      <c r="G59" s="26">
        <f>G55*(1+'Power Price Assumption'!$C$15)^(G4-1998)</f>
        <v>80.380536915518817</v>
      </c>
      <c r="H59" s="26">
        <f>H55*(1+'Power Price Assumption'!$C$15)^(H4-1998)</f>
        <v>84.149264476438475</v>
      </c>
      <c r="I59" s="26">
        <f>I55*(1+'Power Price Assumption'!$C$15)^(I4-1998)</f>
        <v>85.844508048244336</v>
      </c>
      <c r="J59" s="26">
        <f>J55*(1+'Power Price Assumption'!$C$15)^(J4-1998)</f>
        <v>87.576461938959923</v>
      </c>
      <c r="K59" s="26">
        <f>K55*(1+'Power Price Assumption'!$C$15)^(K4-1998)</f>
        <v>89.341704172220489</v>
      </c>
      <c r="L59" s="26">
        <f>L55*(1+'Power Price Assumption'!$C$15)^(L4-1998)</f>
        <v>91.143148925512705</v>
      </c>
      <c r="M59" s="26">
        <f>M55*(1+'Power Price Assumption'!$C$15)^(M4-1998)</f>
        <v>92.979307834623327</v>
      </c>
      <c r="N59" s="26">
        <f>N55*(1+'Power Price Assumption'!$C$15)^(N4-1998)</f>
        <v>94.807377171711835</v>
      </c>
      <c r="O59" s="26">
        <f>O55*(1+'Power Price Assumption'!$C$15)^(O4-1998)</f>
        <v>96.671400540164313</v>
      </c>
      <c r="P59" s="26">
        <f>P55*(1+'Power Price Assumption'!$C$15)^(P4-1998)</f>
        <v>98.572188456904939</v>
      </c>
      <c r="Q59" s="26">
        <f>Q55*(1+'Power Price Assumption'!$C$15)^(Q4-1998)</f>
        <v>100.51057666736844</v>
      </c>
      <c r="R59" s="26">
        <f>R55*(1+'Power Price Assumption'!$C$15)^(R4-1998)</f>
        <v>102.48742719842927</v>
      </c>
      <c r="S59" s="26">
        <f>S55*(1+'Power Price Assumption'!$C$15)^(S4-1998)</f>
        <v>104.06402092266612</v>
      </c>
      <c r="T59" s="26">
        <f>T55*(1+'Power Price Assumption'!$C$15)^(T4-1998)</f>
        <v>105.6660440339454</v>
      </c>
      <c r="U59" s="26">
        <f>U55*(1+'Power Price Assumption'!$C$15)^(U4-1998)</f>
        <v>107.29132495689123</v>
      </c>
      <c r="V59" s="26">
        <f>V55*(1+'Power Price Assumption'!$C$15)^(V4-1998)</f>
        <v>108.94044116071807</v>
      </c>
      <c r="W59" s="26">
        <f>W55*(1+'Power Price Assumption'!$C$15)^(W4-1998)</f>
        <v>110.61715403127204</v>
      </c>
    </row>
    <row r="60" spans="1:26">
      <c r="A60" s="10"/>
      <c r="B60" s="10" t="s">
        <v>12</v>
      </c>
      <c r="C60" s="10"/>
      <c r="D60" s="26">
        <f>D56*(1+'Power Price Assumption'!$C$15)^(D4-1998)</f>
        <v>0</v>
      </c>
      <c r="E60" s="26">
        <f>E56*(1+'Power Price Assumption'!$C$15)^(E4-1998)</f>
        <v>0</v>
      </c>
      <c r="F60" s="26">
        <f>F56*(1+'Power Price Assumption'!$C$15)^(F4-1998)</f>
        <v>0</v>
      </c>
      <c r="G60" s="26">
        <f>G56*(1+'Power Price Assumption'!$C$15)^(G4-1998)</f>
        <v>0</v>
      </c>
      <c r="H60" s="26">
        <f>H56*(1+'Power Price Assumption'!$C$15)^(H4-1998)</f>
        <v>0</v>
      </c>
      <c r="I60" s="26">
        <f>I56*(1+'Power Price Assumption'!$C$15)^(I4-1998)</f>
        <v>0</v>
      </c>
      <c r="J60" s="26">
        <f>J56*(1+'Power Price Assumption'!$C$15)^(J4-1998)</f>
        <v>0</v>
      </c>
      <c r="K60" s="26">
        <f>K56*(1+'Power Price Assumption'!$C$15)^(K4-1998)</f>
        <v>0</v>
      </c>
      <c r="L60" s="26">
        <f>L56*(1+'Power Price Assumption'!$C$15)^(L4-1998)</f>
        <v>0</v>
      </c>
      <c r="M60" s="26">
        <f>M56*(1+'Power Price Assumption'!$C$15)^(M4-1998)</f>
        <v>0</v>
      </c>
      <c r="N60" s="26">
        <f>N56*(1+'Power Price Assumption'!$C$15)^(N4-1998)</f>
        <v>0</v>
      </c>
      <c r="O60" s="26">
        <f>O56*(1+'Power Price Assumption'!$C$15)^(O4-1998)</f>
        <v>0</v>
      </c>
      <c r="P60" s="26">
        <f>P56*(1+'Power Price Assumption'!$C$15)^(P4-1998)</f>
        <v>0</v>
      </c>
      <c r="Q60" s="26">
        <f>Q56*(1+'Power Price Assumption'!$C$15)^(Q4-1998)</f>
        <v>0</v>
      </c>
      <c r="R60" s="26">
        <f>R56*(1+'Power Price Assumption'!$C$15)^(R4-1998)</f>
        <v>0</v>
      </c>
      <c r="S60" s="26">
        <f>S56*(1+'Power Price Assumption'!$C$15)^(S4-1998)</f>
        <v>0</v>
      </c>
      <c r="T60" s="26">
        <f>T56*(1+'Power Price Assumption'!$C$15)^(T4-1998)</f>
        <v>0</v>
      </c>
      <c r="U60" s="26">
        <f>U56*(1+'Power Price Assumption'!$C$15)^(U4-1998)</f>
        <v>0</v>
      </c>
      <c r="V60" s="26">
        <f>V56*(1+'Power Price Assumption'!$C$15)^(V4-1998)</f>
        <v>0</v>
      </c>
      <c r="W60" s="26">
        <f>W56*(1+'Power Price Assumption'!$C$15)^(W4-1998)</f>
        <v>0</v>
      </c>
    </row>
    <row r="61" spans="1:26">
      <c r="A61" s="10"/>
      <c r="B61" s="10"/>
      <c r="C61" s="1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</row>
    <row r="62" spans="1:26">
      <c r="A62" s="10">
        <v>1</v>
      </c>
      <c r="B62" s="10" t="s">
        <v>15</v>
      </c>
      <c r="C62" s="10"/>
      <c r="D62" s="13">
        <f t="shared" ref="D62:W62" si="7">D59/12</f>
        <v>5.8379119699835522</v>
      </c>
      <c r="E62" s="13">
        <f t="shared" si="7"/>
        <v>6.1116239082483546</v>
      </c>
      <c r="F62" s="13">
        <f t="shared" si="7"/>
        <v>6.3982522510844833</v>
      </c>
      <c r="G62" s="13">
        <f t="shared" si="7"/>
        <v>6.6983780762932348</v>
      </c>
      <c r="H62" s="13">
        <f t="shared" si="7"/>
        <v>7.0124387063698732</v>
      </c>
      <c r="I62" s="13">
        <f t="shared" si="7"/>
        <v>7.153709004020361</v>
      </c>
      <c r="J62" s="13">
        <f t="shared" si="7"/>
        <v>7.2980384949133272</v>
      </c>
      <c r="K62" s="13">
        <f t="shared" si="7"/>
        <v>7.4451420143517071</v>
      </c>
      <c r="L62" s="13">
        <f t="shared" si="7"/>
        <v>7.5952624104593918</v>
      </c>
      <c r="M62" s="13">
        <f t="shared" si="7"/>
        <v>7.748275652885277</v>
      </c>
      <c r="N62" s="13">
        <f t="shared" si="7"/>
        <v>7.9006147643093199</v>
      </c>
      <c r="O62" s="13">
        <f t="shared" si="7"/>
        <v>8.0559500450136934</v>
      </c>
      <c r="P62" s="13">
        <f t="shared" si="7"/>
        <v>8.2143490380754116</v>
      </c>
      <c r="Q62" s="13">
        <f t="shared" si="7"/>
        <v>8.37588138894737</v>
      </c>
      <c r="R62" s="13">
        <f t="shared" si="7"/>
        <v>8.54061893320244</v>
      </c>
      <c r="S62" s="13">
        <f t="shared" si="7"/>
        <v>8.6720017435555103</v>
      </c>
      <c r="T62" s="13">
        <f t="shared" si="7"/>
        <v>8.8055036694954492</v>
      </c>
      <c r="U62" s="13">
        <f t="shared" si="7"/>
        <v>8.9409437464076031</v>
      </c>
      <c r="V62" s="13">
        <f t="shared" si="7"/>
        <v>9.0783700967265055</v>
      </c>
      <c r="W62" s="13">
        <f t="shared" si="7"/>
        <v>9.2180961692726697</v>
      </c>
    </row>
    <row r="63" spans="1:26">
      <c r="A63" s="10">
        <v>2</v>
      </c>
      <c r="B63" s="10" t="s">
        <v>16</v>
      </c>
      <c r="C63" s="10"/>
      <c r="D63" s="13">
        <f t="shared" ref="D63:W63" si="8">D60/12</f>
        <v>0</v>
      </c>
      <c r="E63" s="13">
        <f t="shared" si="8"/>
        <v>0</v>
      </c>
      <c r="F63" s="13">
        <f t="shared" si="8"/>
        <v>0</v>
      </c>
      <c r="G63" s="13">
        <f t="shared" si="8"/>
        <v>0</v>
      </c>
      <c r="H63" s="13">
        <f t="shared" si="8"/>
        <v>0</v>
      </c>
      <c r="I63" s="13">
        <f t="shared" si="8"/>
        <v>0</v>
      </c>
      <c r="J63" s="13">
        <f t="shared" si="8"/>
        <v>0</v>
      </c>
      <c r="K63" s="13">
        <f t="shared" si="8"/>
        <v>0</v>
      </c>
      <c r="L63" s="13">
        <f t="shared" si="8"/>
        <v>0</v>
      </c>
      <c r="M63" s="13">
        <f t="shared" si="8"/>
        <v>0</v>
      </c>
      <c r="N63" s="13">
        <f t="shared" si="8"/>
        <v>0</v>
      </c>
      <c r="O63" s="13">
        <f t="shared" si="8"/>
        <v>0</v>
      </c>
      <c r="P63" s="13">
        <f t="shared" si="8"/>
        <v>0</v>
      </c>
      <c r="Q63" s="13">
        <f t="shared" si="8"/>
        <v>0</v>
      </c>
      <c r="R63" s="13">
        <f t="shared" si="8"/>
        <v>0</v>
      </c>
      <c r="S63" s="13">
        <f t="shared" si="8"/>
        <v>0</v>
      </c>
      <c r="T63" s="13">
        <f t="shared" si="8"/>
        <v>0</v>
      </c>
      <c r="U63" s="13">
        <f t="shared" si="8"/>
        <v>0</v>
      </c>
      <c r="V63" s="13">
        <f t="shared" si="8"/>
        <v>0</v>
      </c>
      <c r="W63" s="13">
        <f t="shared" si="8"/>
        <v>0</v>
      </c>
    </row>
    <row r="64" spans="1:26">
      <c r="A64" s="10">
        <v>3</v>
      </c>
      <c r="B64" s="10" t="s">
        <v>17</v>
      </c>
      <c r="C64" s="10"/>
      <c r="D64" s="29">
        <v>0</v>
      </c>
      <c r="E64" s="29">
        <v>0</v>
      </c>
      <c r="F64" s="29">
        <v>0</v>
      </c>
      <c r="G64" s="29">
        <v>0</v>
      </c>
      <c r="H64" s="29">
        <v>0</v>
      </c>
      <c r="I64" s="29">
        <v>0</v>
      </c>
      <c r="J64" s="29">
        <v>0</v>
      </c>
      <c r="K64" s="29">
        <v>0</v>
      </c>
      <c r="L64" s="29">
        <v>0</v>
      </c>
      <c r="M64" s="29">
        <v>0</v>
      </c>
      <c r="N64" s="29">
        <v>0</v>
      </c>
      <c r="O64" s="29">
        <v>0</v>
      </c>
      <c r="P64" s="29">
        <v>0</v>
      </c>
      <c r="Q64" s="29">
        <v>0</v>
      </c>
      <c r="R64" s="29">
        <v>0</v>
      </c>
      <c r="S64" s="29">
        <v>0</v>
      </c>
      <c r="T64" s="29">
        <v>0</v>
      </c>
      <c r="U64" s="29">
        <v>0</v>
      </c>
      <c r="V64" s="29">
        <v>0</v>
      </c>
      <c r="W64" s="29">
        <v>0</v>
      </c>
    </row>
    <row r="65" spans="1:23">
      <c r="A65" s="10"/>
      <c r="B65" s="10"/>
      <c r="C65" s="10"/>
      <c r="D65" s="36"/>
      <c r="E65" s="36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</row>
    <row r="66" spans="1:23">
      <c r="A66" s="10"/>
      <c r="B66" s="16" t="s">
        <v>18</v>
      </c>
      <c r="C66" s="17">
        <f>C32</f>
        <v>1</v>
      </c>
      <c r="D66" s="31">
        <f t="shared" ref="D66:W66" si="9">IF(D11&gt;0,D11,CHOOSE($C$66,D62,D63,D64))</f>
        <v>4</v>
      </c>
      <c r="E66" s="31">
        <f t="shared" si="9"/>
        <v>4</v>
      </c>
      <c r="F66" s="31">
        <f t="shared" si="9"/>
        <v>4</v>
      </c>
      <c r="G66" s="31">
        <f t="shared" si="9"/>
        <v>6.6983780762932348</v>
      </c>
      <c r="H66" s="31">
        <f t="shared" si="9"/>
        <v>7.0124387063698732</v>
      </c>
      <c r="I66" s="31">
        <f t="shared" si="9"/>
        <v>7.153709004020361</v>
      </c>
      <c r="J66" s="31">
        <f t="shared" si="9"/>
        <v>7.2980384949133272</v>
      </c>
      <c r="K66" s="31">
        <f t="shared" si="9"/>
        <v>7.4451420143517071</v>
      </c>
      <c r="L66" s="31">
        <f t="shared" si="9"/>
        <v>7.5952624104593918</v>
      </c>
      <c r="M66" s="31">
        <f t="shared" si="9"/>
        <v>7.748275652885277</v>
      </c>
      <c r="N66" s="31">
        <f t="shared" si="9"/>
        <v>7.9006147643093199</v>
      </c>
      <c r="O66" s="31">
        <f t="shared" si="9"/>
        <v>8.0559500450136934</v>
      </c>
      <c r="P66" s="31">
        <f t="shared" si="9"/>
        <v>8.2143490380754116</v>
      </c>
      <c r="Q66" s="31">
        <f t="shared" si="9"/>
        <v>8.37588138894737</v>
      </c>
      <c r="R66" s="31">
        <f t="shared" si="9"/>
        <v>8.54061893320244</v>
      </c>
      <c r="S66" s="31">
        <f t="shared" si="9"/>
        <v>8.6720017435555103</v>
      </c>
      <c r="T66" s="31">
        <f t="shared" si="9"/>
        <v>8.8055036694954492</v>
      </c>
      <c r="U66" s="31">
        <f t="shared" si="9"/>
        <v>8.9409437464076031</v>
      </c>
      <c r="V66" s="31">
        <f t="shared" si="9"/>
        <v>9.0783700967265055</v>
      </c>
      <c r="W66" s="31">
        <f t="shared" si="9"/>
        <v>9.2180961692726697</v>
      </c>
    </row>
    <row r="67" spans="1:23">
      <c r="A67" s="10"/>
      <c r="B67" s="16"/>
      <c r="C67" s="32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</row>
    <row r="68" spans="1:2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</row>
    <row r="69" spans="1:2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</row>
    <row r="70" spans="1:23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</row>
    <row r="71" spans="1:23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</row>
    <row r="72" spans="1:23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</row>
    <row r="73" spans="1:23">
      <c r="A73" s="10"/>
      <c r="B73" s="10"/>
      <c r="C73" s="32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</row>
    <row r="74" spans="1:23">
      <c r="A74" s="10"/>
      <c r="B74" s="10"/>
      <c r="C74" s="32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</row>
    <row r="75" spans="1:23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</row>
    <row r="76" spans="1:23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</row>
    <row r="77" spans="1:23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  <row r="78" spans="1:23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</row>
    <row r="79" spans="1:23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</row>
    <row r="80" spans="1:23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</row>
    <row r="81" spans="1:23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</row>
    <row r="82" spans="1:23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</row>
    <row r="83" spans="1:2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</row>
    <row r="84" spans="1:23">
      <c r="A84" s="10"/>
      <c r="B84" s="10"/>
      <c r="C84" s="10"/>
    </row>
    <row r="85" spans="1:23">
      <c r="A85" s="10"/>
      <c r="B85" s="10"/>
      <c r="C85" s="10"/>
    </row>
  </sheetData>
  <pageMargins left="0.18" right="0.17" top="0.37" bottom="0.4" header="0.17" footer="0.21"/>
  <pageSetup scale="54" orientation="landscape" r:id="rId1"/>
  <headerFooter alignWithMargins="0">
    <oddHeader>&amp;L&amp;12Enron Generation Company</oddHeader>
    <oddFooter>&amp;L&amp;T, &amp;D&amp;C&amp;F&amp;RPage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Price Assumption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</dc:creator>
  <cp:lastModifiedBy>Jan Havlíček</cp:lastModifiedBy>
  <dcterms:created xsi:type="dcterms:W3CDTF">2000-05-16T22:18:55Z</dcterms:created>
  <dcterms:modified xsi:type="dcterms:W3CDTF">2023-09-13T23:01:39Z</dcterms:modified>
</cp:coreProperties>
</file>