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0E4DCE-2025-48E9-9535-2ED7E6D2656D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" r:id="rId1"/>
    <sheet name="Capacity Prices" sheetId="18" r:id="rId2"/>
    <sheet name="Assumptions" sheetId="17" r:id="rId3"/>
    <sheet name="IS" sheetId="4" r:id="rId4"/>
    <sheet name="Brownsville" sheetId="9" r:id="rId5"/>
    <sheet name="Caledonia" sheetId="10" r:id="rId6"/>
    <sheet name="New Albany" sheetId="11" r:id="rId7"/>
    <sheet name="Gleason" sheetId="12" r:id="rId8"/>
    <sheet name="Wheatland" sheetId="13" r:id="rId9"/>
    <sheet name="Wilton" sheetId="14" r:id="rId10"/>
    <sheet name="Start Charge Matrix" sheetId="15" state="hidden" r:id="rId11"/>
    <sheet name="Allocation" sheetId="1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5" hidden="1">Caledonia!#REF!</definedName>
    <definedName name="AnnualHours">[2]Assumptions!#REF!</definedName>
    <definedName name="Begin_Op">[5]Sum!$N$7</definedName>
    <definedName name="blm_share" localSheetId="7">Gleason!#REF!</definedName>
    <definedName name="blm_share" localSheetId="6">'New Albany'!#REF!</definedName>
    <definedName name="blm_share" localSheetId="8">Wheatland!#REF!</definedName>
    <definedName name="chillers">[6]PROJECTCONFIGURATION!$M$65</definedName>
    <definedName name="coso" localSheetId="7">Gleason!#REF!</definedName>
    <definedName name="coso" localSheetId="6">'New Albany'!#REF!</definedName>
    <definedName name="coso" localSheetId="8">Wheatland!#REF!</definedName>
    <definedName name="Coso_Distributable_Cash" localSheetId="7">Gleason!#REF!</definedName>
    <definedName name="Coso_Distributable_Cash" localSheetId="6">'New Albany'!#REF!</definedName>
    <definedName name="Coso_Distributable_Cash" localSheetId="8">Wheatland!#REF!</definedName>
    <definedName name="Coso_Net_ATCash" localSheetId="7">Gleason!#REF!</definedName>
    <definedName name="Coso_Net_ATCash" localSheetId="6">'New Albany'!#REF!</definedName>
    <definedName name="Coso_Net_ATCash" localSheetId="8">Wheatland!#REF!</definedName>
    <definedName name="Coso_Net_Income" localSheetId="7">Gleason!#REF!</definedName>
    <definedName name="Coso_Net_Income" localSheetId="6">'New Albany'!#REF!</definedName>
    <definedName name="Coso_Net_Income" localSheetId="8">Wheatland!#REF!</definedName>
    <definedName name="Distributable_Cash" localSheetId="7">Gleason!#REF!</definedName>
    <definedName name="Distributable_Cash" localSheetId="6">'New Albany'!#REF!</definedName>
    <definedName name="Distributable_Cash" localSheetId="8">Wheatland!#REF!</definedName>
    <definedName name="Energy_Credit_Coso" localSheetId="7">Gleason!#REF!</definedName>
    <definedName name="Energy_Credit_Coso" localSheetId="6">'New Albany'!#REF!</definedName>
    <definedName name="Energy_Credit_Coso" localSheetId="8">Wheatland!#REF!</definedName>
    <definedName name="Energy_Credit_Imperial" localSheetId="7">Gleason!#REF!</definedName>
    <definedName name="Energy_Credit_Imperial" localSheetId="6">'New Albany'!#REF!</definedName>
    <definedName name="Energy_Credit_Imperial" localSheetId="8">Wheatland!#REF!</definedName>
    <definedName name="FPOC_Distributable_Cash" localSheetId="7">Gleason!#REF!</definedName>
    <definedName name="FPOC_Distributable_Cash" localSheetId="6">'New Albany'!#REF!</definedName>
    <definedName name="FPOC_Distributable_Cash" localSheetId="8">Wheatland!#REF!</definedName>
    <definedName name="FPOC_Net_ATCash" localSheetId="7">Gleason!#REF!</definedName>
    <definedName name="FPOC_Net_ATCash" localSheetId="6">'New Albany'!#REF!</definedName>
    <definedName name="FPOC_Net_ATCash" localSheetId="8">Wheatland!#REF!</definedName>
    <definedName name="FPOC_Net_Income" localSheetId="7">Gleason!#REF!</definedName>
    <definedName name="FPOC_Net_Income" localSheetId="6">'New Albany'!#REF!</definedName>
    <definedName name="FPOC_Net_Income" localSheetId="8">Wheatland!#REF!</definedName>
    <definedName name="FSGC_ATCash" localSheetId="7">Gleason!#REF!</definedName>
    <definedName name="FSGC_ATCash" localSheetId="6">'New Albany'!#REF!</definedName>
    <definedName name="FSGC_ATCash" localSheetId="8">Wheatland!#REF!</definedName>
    <definedName name="FSGC_Distributable_Cash" localSheetId="7">Gleason!#REF!</definedName>
    <definedName name="FSGC_Distributable_Cash" localSheetId="6">'New Albany'!#REF!</definedName>
    <definedName name="FSGC_Distributable_Cash" localSheetId="8">Wheatland!#REF!</definedName>
    <definedName name="FSGC_Net_Income" localSheetId="7">Gleason!#REF!</definedName>
    <definedName name="FSGC_Net_Income" localSheetId="6">'New Albany'!#REF!</definedName>
    <definedName name="FSGC_Net_Income" localSheetId="8">Wheatland!#REF!</definedName>
    <definedName name="idc">#REF!</definedName>
    <definedName name="Imperial_Distributable_Cash" localSheetId="7">Gleason!#REF!</definedName>
    <definedName name="Imperial_Distributable_Cash" localSheetId="6">'New Albany'!#REF!</definedName>
    <definedName name="Imperial_Distributable_Cash" localSheetId="8">Wheatland!#REF!</definedName>
    <definedName name="Imperial_Geothermal" localSheetId="7">Gleason!#REF!</definedName>
    <definedName name="Imperial_Geothermal" localSheetId="6">'New Albany'!#REF!</definedName>
    <definedName name="Imperial_Geothermal" localSheetId="8">Wheatland!#REF!</definedName>
    <definedName name="Imperial_Net_ATCash" localSheetId="7">Gleason!#REF!</definedName>
    <definedName name="Imperial_Net_ATCash" localSheetId="6">'New Albany'!#REF!</definedName>
    <definedName name="Imperial_Net_ATCash" localSheetId="8">Wheatland!#REF!</definedName>
    <definedName name="Imperial_Net_Income" localSheetId="7">Gleason!#REF!</definedName>
    <definedName name="Imperial_Net_Income" localSheetId="6">'New Albany'!#REF!</definedName>
    <definedName name="Imperial_Net_Income" localSheetId="8">Wheatland!#REF!</definedName>
    <definedName name="Main_Table">'[3]Maintenance Reserves'!$D$22:$I$45</definedName>
    <definedName name="Maint_Accrual">[2]Assumptions!#REF!</definedName>
    <definedName name="Minerals" localSheetId="7">Gleason!#REF!</definedName>
    <definedName name="Minerals" localSheetId="6">'New Albany'!#REF!</definedName>
    <definedName name="Minerals" localSheetId="8">Wheatland!#REF!</definedName>
    <definedName name="Minerals_Distributable_Cash" localSheetId="7">Gleason!#REF!</definedName>
    <definedName name="Minerals_Distributable_Cash" localSheetId="6">'New Albany'!#REF!</definedName>
    <definedName name="Minerals_Distributable_Cash" localSheetId="8">Wheatland!#REF!</definedName>
    <definedName name="Minerals_Net_ATCash" localSheetId="7">Gleason!#REF!</definedName>
    <definedName name="Minerals_Net_ATCash" localSheetId="6">'New Albany'!#REF!</definedName>
    <definedName name="Minerals_Net_ATCash" localSheetId="8">Wheatland!#REF!</definedName>
    <definedName name="Minerals_Net_Income" localSheetId="7">Gleason!#REF!</definedName>
    <definedName name="Minerals_Net_Income" localSheetId="6">'New Albany'!#REF!</definedName>
    <definedName name="Minerals_Net_Income" localSheetId="8">Wheatland!#REF!</definedName>
    <definedName name="navyi_share" localSheetId="7">Gleason!#REF!</definedName>
    <definedName name="navyi_share" localSheetId="6">'New Albany'!#REF!</definedName>
    <definedName name="navyi_share" localSheetId="8">Wheatland!#REF!</definedName>
    <definedName name="navyII_share" localSheetId="7">Gleason!#REF!</definedName>
    <definedName name="navyII_share" localSheetId="6">'New Albany'!#REF!</definedName>
    <definedName name="navyII_share" localSheetId="8">Wheatland!#REF!</definedName>
    <definedName name="Net_ATCash" localSheetId="7">Gleason!#REF!</definedName>
    <definedName name="Net_ATCash" localSheetId="6">'New Albany'!#REF!</definedName>
    <definedName name="Net_ATCash" localSheetId="8">Wheatland!#REF!</definedName>
    <definedName name="Net_Income_Unlevered" localSheetId="7">Gleason!#REF!</definedName>
    <definedName name="Net_Income_Unlevered" localSheetId="6">'New Albany'!#REF!</definedName>
    <definedName name="Net_Income_Unlevered" localSheetId="8">Wheatland!#REF!</definedName>
    <definedName name="Norcon_Distributable_Cash" localSheetId="7">Gleason!$D$517:$E$517</definedName>
    <definedName name="Norcon_Distributable_Cash" localSheetId="6">'New Albany'!$D$517:$E$517</definedName>
    <definedName name="Norcon_Distributable_Cash" localSheetId="8">Wheatland!$D$505:$E$505</definedName>
    <definedName name="Norcon_Net_ATCash" localSheetId="7">Gleason!$D$518:$E$518</definedName>
    <definedName name="Norcon_Net_ATCash" localSheetId="6">'New Albany'!$D$518:$E$518</definedName>
    <definedName name="Norcon_Net_ATCash" localSheetId="8">Wheatland!$D$506:$E$506</definedName>
    <definedName name="Norcon_Net_Income" localSheetId="7">Gleason!$D$516:$E$516</definedName>
    <definedName name="Norcon_Net_Income" localSheetId="6">'New Albany'!$D$516:$E$516</definedName>
    <definedName name="Norcon_Net_Income" localSheetId="8">Wheatland!$D$504:$E$504</definedName>
    <definedName name="PERIOD1">'[4]Project Assumptions'!#REF!</definedName>
    <definedName name="PERIOD2">'[4]Project Assumptions'!#REF!</definedName>
    <definedName name="PRI_Cash_Taxes" localSheetId="7">Gleason!#REF!</definedName>
    <definedName name="PRI_Cash_Taxes" localSheetId="6">'New Albany'!#REF!</definedName>
    <definedName name="PRI_Cash_Taxes" localSheetId="8">Wheatland!#REF!</definedName>
    <definedName name="PRI_Net_ATCash" localSheetId="7">Gleason!#REF!</definedName>
    <definedName name="PRI_Net_ATCash" localSheetId="6">'New Albany'!#REF!</definedName>
    <definedName name="PRI_Net_ATCash" localSheetId="8">Wheatland!#REF!</definedName>
    <definedName name="PRI_Net_Income" localSheetId="7">Gleason!#REF!</definedName>
    <definedName name="PRI_Net_Income" localSheetId="6">'New Albany'!#REF!</definedName>
    <definedName name="PRI_Net_Income" localSheetId="8">Wheatland!#REF!</definedName>
    <definedName name="principal">'[4]Debt Amortization'!#REF!</definedName>
    <definedName name="_xlnm.Print_Area" localSheetId="2">Assumptions!$A$2:$H$36</definedName>
    <definedName name="_xlnm.Print_Area" localSheetId="4">Brownsville!$A$2:$E$48</definedName>
    <definedName name="_xlnm.Print_Area" localSheetId="5">Caledonia!$A$2:$E$48</definedName>
    <definedName name="_xlnm.Print_Area" localSheetId="1">'Capacity Prices'!$A$1:$N$61</definedName>
    <definedName name="_xlnm.Print_Area" localSheetId="7">Gleason!$A$2:$E$48</definedName>
    <definedName name="_xlnm.Print_Area" localSheetId="3">IS!$A$2:$E$48</definedName>
    <definedName name="_xlnm.Print_Area" localSheetId="6">'New Albany'!$A$2:$E$48</definedName>
    <definedName name="_xlnm.Print_Area" localSheetId="10">'Start Charge Matrix'!$A$2:$S$35</definedName>
    <definedName name="_xlnm.Print_Area" localSheetId="0">Summary!$A$3:$R$74</definedName>
    <definedName name="_xlnm.Print_Area" localSheetId="8">Wheatland!$A$2:$E$48</definedName>
    <definedName name="_xlnm.Print_Area" localSheetId="9">Wilton!$A$2:$E$48</definedName>
    <definedName name="_xlnm.Print_Titles" localSheetId="4">Brownsville!$A:$A</definedName>
    <definedName name="_xlnm.Print_Titles" localSheetId="5">Caledonia!$A:$A</definedName>
    <definedName name="_xlnm.Print_Titles" localSheetId="7">Gleason!$A:$A</definedName>
    <definedName name="_xlnm.Print_Titles" localSheetId="3">IS!$A:$A</definedName>
    <definedName name="_xlnm.Print_Titles" localSheetId="6">'New Albany'!$A:$A</definedName>
    <definedName name="_xlnm.Print_Titles" localSheetId="8">Wheatland!$A:$A</definedName>
    <definedName name="_xlnm.Print_Titles" localSheetId="9">Wilton!$A:$A</definedName>
    <definedName name="Saranac_Distributable_Cash" localSheetId="7">Gleason!#REF!</definedName>
    <definedName name="Saranac_Distributable_Cash" localSheetId="6">'New Albany'!#REF!</definedName>
    <definedName name="Saranac_Distributable_Cash" localSheetId="8">Wheatland!#REF!</definedName>
    <definedName name="Saranac_Net_ATCash" localSheetId="7">Gleason!#REF!</definedName>
    <definedName name="Saranac_Net_ATCash" localSheetId="6">'New Albany'!#REF!</definedName>
    <definedName name="Saranac_Net_ATCash" localSheetId="8">Wheatland!#REF!</definedName>
    <definedName name="Saranac_Net_Income" localSheetId="7">Gleason!#REF!</definedName>
    <definedName name="Saranac_Net_Income" localSheetId="6">'New Albany'!#REF!</definedName>
    <definedName name="Saranac_Net_Income" localSheetId="8">Wheatland!#REF!</definedName>
    <definedName name="StartMWh">'[4]Project Assumptions'!#REF!</definedName>
    <definedName name="Tax_Depreciation" localSheetId="7">Gleason!#REF!</definedName>
    <definedName name="Tax_Depreciation" localSheetId="6">'New Albany'!#REF!</definedName>
    <definedName name="Tax_Depreciation" localSheetId="8">Wheatland!#REF!</definedName>
    <definedName name="Taxable_Income" localSheetId="7">Gleason!#REF!</definedName>
    <definedName name="Taxable_Income" localSheetId="6">'New Albany'!#REF!</definedName>
    <definedName name="Taxable_Income" localSheetId="8">Wheatland!#REF!</definedName>
    <definedName name="Variable">[2]Assumptions!#REF!</definedName>
    <definedName name="WaterTreatmentVar">[2]Assumptions!#REF!</definedName>
    <definedName name="wrn.test1." localSheetId="2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2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2" hidden="1">{"SourcesUses",#N/A,TRUE,#N/A;"TransOverview",#N/A,TRUE,"CFMODEL"}</definedName>
    <definedName name="wrn.test3." hidden="1">{"SourcesUses",#N/A,TRUE,#N/A;"TransOverview",#N/A,TRUE,"CFMODEL"}</definedName>
    <definedName name="wrn.test4." localSheetId="2" hidden="1">{"SourcesUses",#N/A,TRUE,"FundsFlow";"TransOverview",#N/A,TRUE,"FundsFlow"}</definedName>
    <definedName name="wrn.test4." hidden="1">{"SourcesUses",#N/A,TRUE,"FundsFlow";"TransOverview",#N/A,TRUE,"FundsFlow"}</definedName>
    <definedName name="Yuma_Distributable_Cash" localSheetId="7">Gleason!#REF!</definedName>
    <definedName name="Yuma_Distributable_Cash" localSheetId="6">'New Albany'!#REF!</definedName>
    <definedName name="Yuma_Distributable_Cash" localSheetId="8">Wheatland!#REF!</definedName>
    <definedName name="Yuma_Net_ATCash" localSheetId="7">Gleason!#REF!</definedName>
    <definedName name="Yuma_Net_ATCash" localSheetId="6">'New Albany'!#REF!</definedName>
    <definedName name="Yuma_Net_ATCash" localSheetId="8">Wheatland!#REF!</definedName>
    <definedName name="Yuma_Net_Income" localSheetId="7">Gleason!#REF!</definedName>
    <definedName name="Yuma_Net_Income" localSheetId="6">'New Albany'!#REF!</definedName>
    <definedName name="Yuma_Net_Income" localSheetId="8">Wheatland!#REF!</definedName>
    <definedName name="zinc" localSheetId="7">Gleason!#REF!</definedName>
    <definedName name="zinc" localSheetId="6">'New Albany'!#REF!</definedName>
    <definedName name="zinc" localSheetId="8">Wheatland!#REF!</definedName>
    <definedName name="Zinc_Distributable_Cash" localSheetId="7">Gleason!#REF!</definedName>
    <definedName name="Zinc_Distributable_Cash" localSheetId="6">'New Albany'!#REF!</definedName>
    <definedName name="Zinc_Distributable_Cash" localSheetId="8">Wheatland!#REF!</definedName>
    <definedName name="Zinc_Net_ATCash" localSheetId="7">Gleason!#REF!</definedName>
    <definedName name="Zinc_Net_ATCash" localSheetId="6">'New Albany'!#REF!</definedName>
    <definedName name="Zinc_Net_ATCash" localSheetId="8">Wheatland!#REF!</definedName>
    <definedName name="Zinc_Net_Income" localSheetId="7">Gleason!#REF!</definedName>
    <definedName name="Zinc_Net_Income" localSheetId="6">'New Albany'!#REF!</definedName>
    <definedName name="Zinc_Net_Income" localSheetId="8">Wheatland!#REF!</definedName>
  </definedNames>
  <calcPr calcId="0" calcMode="manual" fullCalcOnLoad="1" iterate="1"/>
</workbook>
</file>

<file path=xl/calcChain.xml><?xml version="1.0" encoding="utf-8"?>
<calcChain xmlns="http://schemas.openxmlformats.org/spreadsheetml/2006/main">
  <c r="B8" i="16" l="1"/>
  <c r="C8" i="16"/>
  <c r="B9" i="16"/>
  <c r="C9" i="16"/>
  <c r="B10" i="16"/>
  <c r="C10" i="16"/>
  <c r="B11" i="16"/>
  <c r="C11" i="16"/>
  <c r="B13" i="16"/>
  <c r="C13" i="16"/>
  <c r="B14" i="16"/>
  <c r="C14" i="16"/>
  <c r="B15" i="16"/>
  <c r="C15" i="16"/>
  <c r="B16" i="16"/>
  <c r="C16" i="16"/>
  <c r="B18" i="16"/>
  <c r="C18" i="16"/>
  <c r="B11" i="17"/>
  <c r="C11" i="17"/>
  <c r="D11" i="17"/>
  <c r="F11" i="17"/>
  <c r="G11" i="17"/>
  <c r="H11" i="17"/>
  <c r="C12" i="17"/>
  <c r="D12" i="17"/>
  <c r="F12" i="17"/>
  <c r="G12" i="17"/>
  <c r="H12" i="17"/>
  <c r="D18" i="17"/>
  <c r="F18" i="17"/>
  <c r="G18" i="17"/>
  <c r="H18" i="17"/>
  <c r="C23" i="17"/>
  <c r="D23" i="17"/>
  <c r="F23" i="17"/>
  <c r="G23" i="17"/>
  <c r="H23" i="17"/>
  <c r="B36" i="17"/>
  <c r="C36" i="17"/>
  <c r="D36" i="17"/>
  <c r="F36" i="17"/>
  <c r="G36" i="17"/>
  <c r="H36" i="17"/>
  <c r="B4" i="9"/>
  <c r="C6" i="9"/>
  <c r="D6" i="9"/>
  <c r="E6" i="9"/>
  <c r="C8" i="9"/>
  <c r="D8" i="9"/>
  <c r="E8" i="9"/>
  <c r="C10" i="9"/>
  <c r="D10" i="9"/>
  <c r="E10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3" i="9"/>
  <c r="D23" i="9"/>
  <c r="E23" i="9"/>
  <c r="C24" i="9"/>
  <c r="D24" i="9"/>
  <c r="E24" i="9"/>
  <c r="C25" i="9"/>
  <c r="D25" i="9"/>
  <c r="E25" i="9"/>
  <c r="C27" i="9"/>
  <c r="D27" i="9"/>
  <c r="E27" i="9"/>
  <c r="E32" i="9"/>
  <c r="C36" i="9"/>
  <c r="D36" i="9"/>
  <c r="E36" i="9"/>
  <c r="B38" i="9"/>
  <c r="B40" i="9"/>
  <c r="C44" i="9"/>
  <c r="D44" i="9"/>
  <c r="E44" i="9"/>
  <c r="B46" i="9"/>
  <c r="B48" i="9"/>
  <c r="C55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B64" i="9"/>
  <c r="C64" i="9"/>
  <c r="B65" i="9"/>
  <c r="C65" i="9"/>
  <c r="B66" i="9"/>
  <c r="C66" i="9"/>
  <c r="B4" i="10"/>
  <c r="C6" i="10"/>
  <c r="D6" i="10"/>
  <c r="E6" i="10"/>
  <c r="C8" i="10"/>
  <c r="D8" i="10"/>
  <c r="E8" i="10"/>
  <c r="C10" i="10"/>
  <c r="D10" i="10"/>
  <c r="E10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3" i="10"/>
  <c r="D23" i="10"/>
  <c r="E23" i="10"/>
  <c r="C24" i="10"/>
  <c r="D24" i="10"/>
  <c r="E24" i="10"/>
  <c r="C25" i="10"/>
  <c r="D25" i="10"/>
  <c r="E25" i="10"/>
  <c r="C27" i="10"/>
  <c r="D27" i="10"/>
  <c r="E27" i="10"/>
  <c r="E32" i="10"/>
  <c r="C36" i="10"/>
  <c r="D36" i="10"/>
  <c r="E36" i="10"/>
  <c r="B38" i="10"/>
  <c r="B40" i="10"/>
  <c r="C44" i="10"/>
  <c r="D44" i="10"/>
  <c r="E44" i="10"/>
  <c r="B46" i="10"/>
  <c r="B4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B64" i="10"/>
  <c r="C64" i="10"/>
  <c r="B65" i="10"/>
  <c r="C65" i="10"/>
  <c r="B66" i="10"/>
  <c r="C66" i="10"/>
  <c r="B70" i="18"/>
  <c r="J70" i="18"/>
  <c r="B71" i="18"/>
  <c r="J71" i="18"/>
  <c r="B72" i="18"/>
  <c r="J72" i="18"/>
  <c r="B73" i="18"/>
  <c r="J73" i="18"/>
  <c r="B77" i="18"/>
  <c r="J77" i="18"/>
  <c r="B78" i="18"/>
  <c r="J78" i="18"/>
  <c r="B79" i="18"/>
  <c r="J79" i="18"/>
  <c r="B80" i="18"/>
  <c r="J80" i="18"/>
  <c r="B84" i="18"/>
  <c r="J84" i="18"/>
  <c r="B85" i="18"/>
  <c r="J85" i="18"/>
  <c r="B86" i="18"/>
  <c r="J86" i="18"/>
  <c r="B87" i="18"/>
  <c r="J87" i="18"/>
  <c r="C3" i="12"/>
  <c r="B4" i="12"/>
  <c r="C6" i="12"/>
  <c r="D6" i="12"/>
  <c r="E6" i="12"/>
  <c r="C8" i="12"/>
  <c r="D8" i="12"/>
  <c r="E8" i="12"/>
  <c r="C10" i="12"/>
  <c r="D10" i="12"/>
  <c r="E10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8" i="12"/>
  <c r="D18" i="12"/>
  <c r="E18" i="12"/>
  <c r="C19" i="12"/>
  <c r="D19" i="12"/>
  <c r="E19" i="12"/>
  <c r="D22" i="12"/>
  <c r="C23" i="12"/>
  <c r="D23" i="12"/>
  <c r="E23" i="12"/>
  <c r="C24" i="12"/>
  <c r="D24" i="12"/>
  <c r="E24" i="12"/>
  <c r="C25" i="12"/>
  <c r="D25" i="12"/>
  <c r="E25" i="12"/>
  <c r="C27" i="12"/>
  <c r="D27" i="12"/>
  <c r="E27" i="12"/>
  <c r="E32" i="12"/>
  <c r="C36" i="12"/>
  <c r="D36" i="12"/>
  <c r="E36" i="12"/>
  <c r="B38" i="12"/>
  <c r="B40" i="12"/>
  <c r="C44" i="12"/>
  <c r="D44" i="12"/>
  <c r="E44" i="12"/>
  <c r="B46" i="12"/>
  <c r="B4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B64" i="12"/>
  <c r="C64" i="12"/>
  <c r="B65" i="12"/>
  <c r="C65" i="12"/>
  <c r="B66" i="12"/>
  <c r="C66" i="12"/>
  <c r="B4" i="4"/>
  <c r="C6" i="4"/>
  <c r="D6" i="4"/>
  <c r="E6" i="4"/>
  <c r="C8" i="4"/>
  <c r="D8" i="4"/>
  <c r="E8" i="4"/>
  <c r="C10" i="4"/>
  <c r="D10" i="4"/>
  <c r="E10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7" i="4"/>
  <c r="D27" i="4"/>
  <c r="E27" i="4"/>
  <c r="E32" i="4"/>
  <c r="C36" i="4"/>
  <c r="D36" i="4"/>
  <c r="E36" i="4"/>
  <c r="B38" i="4"/>
  <c r="B40" i="4"/>
  <c r="C44" i="4"/>
  <c r="D44" i="4"/>
  <c r="E44" i="4"/>
  <c r="B46" i="4"/>
  <c r="B48" i="4"/>
  <c r="B4" i="11"/>
  <c r="C6" i="11"/>
  <c r="D6" i="11"/>
  <c r="E6" i="11"/>
  <c r="C8" i="11"/>
  <c r="D8" i="11"/>
  <c r="E8" i="11"/>
  <c r="C10" i="11"/>
  <c r="D10" i="11"/>
  <c r="E10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3" i="11"/>
  <c r="D23" i="11"/>
  <c r="E23" i="11"/>
  <c r="C24" i="11"/>
  <c r="D24" i="11"/>
  <c r="E24" i="11"/>
  <c r="C25" i="11"/>
  <c r="D25" i="11"/>
  <c r="E25" i="11"/>
  <c r="C27" i="11"/>
  <c r="D27" i="11"/>
  <c r="E27" i="11"/>
  <c r="E32" i="11"/>
  <c r="C36" i="11"/>
  <c r="D36" i="11"/>
  <c r="E36" i="11"/>
  <c r="B38" i="11"/>
  <c r="B40" i="11"/>
  <c r="C44" i="11"/>
  <c r="D44" i="11"/>
  <c r="E44" i="11"/>
  <c r="B46" i="11"/>
  <c r="B4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B64" i="11"/>
  <c r="C64" i="11"/>
  <c r="B65" i="11"/>
  <c r="C65" i="11"/>
  <c r="B66" i="11"/>
  <c r="C66" i="11"/>
  <c r="G10" i="15"/>
  <c r="H10" i="15"/>
  <c r="I10" i="15"/>
  <c r="J10" i="15"/>
  <c r="K10" i="15"/>
  <c r="L10" i="15"/>
  <c r="N10" i="15"/>
  <c r="O10" i="15"/>
  <c r="P10" i="15"/>
  <c r="Q10" i="15"/>
  <c r="R10" i="15"/>
  <c r="S10" i="15"/>
  <c r="G11" i="15"/>
  <c r="H11" i="15"/>
  <c r="I11" i="15"/>
  <c r="J11" i="15"/>
  <c r="K11" i="15"/>
  <c r="L11" i="15"/>
  <c r="N11" i="15"/>
  <c r="O11" i="15"/>
  <c r="P11" i="15"/>
  <c r="Q11" i="15"/>
  <c r="R11" i="15"/>
  <c r="S11" i="15"/>
  <c r="A12" i="15"/>
  <c r="G12" i="15"/>
  <c r="H12" i="15"/>
  <c r="I12" i="15"/>
  <c r="J12" i="15"/>
  <c r="K12" i="15"/>
  <c r="L12" i="15"/>
  <c r="N12" i="15"/>
  <c r="O12" i="15"/>
  <c r="P12" i="15"/>
  <c r="Q12" i="15"/>
  <c r="R12" i="15"/>
  <c r="S12" i="15"/>
  <c r="A13" i="15"/>
  <c r="G13" i="15"/>
  <c r="H13" i="15"/>
  <c r="I13" i="15"/>
  <c r="J13" i="15"/>
  <c r="K13" i="15"/>
  <c r="L13" i="15"/>
  <c r="N13" i="15"/>
  <c r="O13" i="15"/>
  <c r="P13" i="15"/>
  <c r="Q13" i="15"/>
  <c r="R13" i="15"/>
  <c r="S13" i="15"/>
  <c r="A14" i="15"/>
  <c r="G14" i="15"/>
  <c r="H14" i="15"/>
  <c r="I14" i="15"/>
  <c r="J14" i="15"/>
  <c r="K14" i="15"/>
  <c r="L14" i="15"/>
  <c r="N14" i="15"/>
  <c r="O14" i="15"/>
  <c r="P14" i="15"/>
  <c r="Q14" i="15"/>
  <c r="R14" i="15"/>
  <c r="S14" i="15"/>
  <c r="A15" i="15"/>
  <c r="G15" i="15"/>
  <c r="H15" i="15"/>
  <c r="I15" i="15"/>
  <c r="J15" i="15"/>
  <c r="K15" i="15"/>
  <c r="L15" i="15"/>
  <c r="N15" i="15"/>
  <c r="O15" i="15"/>
  <c r="P15" i="15"/>
  <c r="Q15" i="15"/>
  <c r="R15" i="15"/>
  <c r="S15" i="15"/>
  <c r="A16" i="15"/>
  <c r="G16" i="15"/>
  <c r="H16" i="15"/>
  <c r="I16" i="15"/>
  <c r="J16" i="15"/>
  <c r="K16" i="15"/>
  <c r="L16" i="15"/>
  <c r="N16" i="15"/>
  <c r="O16" i="15"/>
  <c r="P16" i="15"/>
  <c r="Q16" i="15"/>
  <c r="R16" i="15"/>
  <c r="S16" i="15"/>
  <c r="A17" i="15"/>
  <c r="G17" i="15"/>
  <c r="H17" i="15"/>
  <c r="I17" i="15"/>
  <c r="J17" i="15"/>
  <c r="K17" i="15"/>
  <c r="L17" i="15"/>
  <c r="N17" i="15"/>
  <c r="O17" i="15"/>
  <c r="P17" i="15"/>
  <c r="Q17" i="15"/>
  <c r="R17" i="15"/>
  <c r="S17" i="15"/>
  <c r="A18" i="15"/>
  <c r="G18" i="15"/>
  <c r="H18" i="15"/>
  <c r="I18" i="15"/>
  <c r="J18" i="15"/>
  <c r="K18" i="15"/>
  <c r="L18" i="15"/>
  <c r="N18" i="15"/>
  <c r="O18" i="15"/>
  <c r="P18" i="15"/>
  <c r="Q18" i="15"/>
  <c r="R18" i="15"/>
  <c r="S18" i="15"/>
  <c r="A19" i="15"/>
  <c r="G19" i="15"/>
  <c r="H19" i="15"/>
  <c r="I19" i="15"/>
  <c r="J19" i="15"/>
  <c r="K19" i="15"/>
  <c r="L19" i="15"/>
  <c r="N19" i="15"/>
  <c r="O19" i="15"/>
  <c r="P19" i="15"/>
  <c r="Q19" i="15"/>
  <c r="R19" i="15"/>
  <c r="S19" i="15"/>
  <c r="A20" i="15"/>
  <c r="G20" i="15"/>
  <c r="H20" i="15"/>
  <c r="I20" i="15"/>
  <c r="J20" i="15"/>
  <c r="K20" i="15"/>
  <c r="L20" i="15"/>
  <c r="N20" i="15"/>
  <c r="O20" i="15"/>
  <c r="P20" i="15"/>
  <c r="Q20" i="15"/>
  <c r="R20" i="15"/>
  <c r="S20" i="15"/>
  <c r="A21" i="15"/>
  <c r="G21" i="15"/>
  <c r="H21" i="15"/>
  <c r="I21" i="15"/>
  <c r="J21" i="15"/>
  <c r="K21" i="15"/>
  <c r="L21" i="15"/>
  <c r="N21" i="15"/>
  <c r="O21" i="15"/>
  <c r="P21" i="15"/>
  <c r="Q21" i="15"/>
  <c r="R21" i="15"/>
  <c r="S21" i="15"/>
  <c r="A22" i="15"/>
  <c r="G22" i="15"/>
  <c r="H22" i="15"/>
  <c r="I22" i="15"/>
  <c r="J22" i="15"/>
  <c r="K22" i="15"/>
  <c r="L22" i="15"/>
  <c r="N22" i="15"/>
  <c r="O22" i="15"/>
  <c r="P22" i="15"/>
  <c r="Q22" i="15"/>
  <c r="R22" i="15"/>
  <c r="S22" i="15"/>
  <c r="A23" i="15"/>
  <c r="G23" i="15"/>
  <c r="H23" i="15"/>
  <c r="I23" i="15"/>
  <c r="J23" i="15"/>
  <c r="K23" i="15"/>
  <c r="L23" i="15"/>
  <c r="N23" i="15"/>
  <c r="O23" i="15"/>
  <c r="P23" i="15"/>
  <c r="Q23" i="15"/>
  <c r="R23" i="15"/>
  <c r="S23" i="15"/>
  <c r="A24" i="15"/>
  <c r="G24" i="15"/>
  <c r="H24" i="15"/>
  <c r="I24" i="15"/>
  <c r="J24" i="15"/>
  <c r="K24" i="15"/>
  <c r="L24" i="15"/>
  <c r="N24" i="15"/>
  <c r="O24" i="15"/>
  <c r="P24" i="15"/>
  <c r="Q24" i="15"/>
  <c r="R24" i="15"/>
  <c r="S24" i="15"/>
  <c r="A25" i="15"/>
  <c r="G25" i="15"/>
  <c r="H25" i="15"/>
  <c r="I25" i="15"/>
  <c r="J25" i="15"/>
  <c r="K25" i="15"/>
  <c r="L25" i="15"/>
  <c r="N25" i="15"/>
  <c r="O25" i="15"/>
  <c r="P25" i="15"/>
  <c r="Q25" i="15"/>
  <c r="R25" i="15"/>
  <c r="S25" i="15"/>
  <c r="A26" i="15"/>
  <c r="G26" i="15"/>
  <c r="H26" i="15"/>
  <c r="I26" i="15"/>
  <c r="J26" i="15"/>
  <c r="K26" i="15"/>
  <c r="L26" i="15"/>
  <c r="N26" i="15"/>
  <c r="O26" i="15"/>
  <c r="P26" i="15"/>
  <c r="Q26" i="15"/>
  <c r="R26" i="15"/>
  <c r="S26" i="15"/>
  <c r="A27" i="15"/>
  <c r="G27" i="15"/>
  <c r="H27" i="15"/>
  <c r="I27" i="15"/>
  <c r="J27" i="15"/>
  <c r="K27" i="15"/>
  <c r="L27" i="15"/>
  <c r="N27" i="15"/>
  <c r="O27" i="15"/>
  <c r="P27" i="15"/>
  <c r="Q27" i="15"/>
  <c r="R27" i="15"/>
  <c r="S27" i="15"/>
  <c r="A28" i="15"/>
  <c r="G28" i="15"/>
  <c r="H28" i="15"/>
  <c r="I28" i="15"/>
  <c r="J28" i="15"/>
  <c r="K28" i="15"/>
  <c r="L28" i="15"/>
  <c r="N28" i="15"/>
  <c r="O28" i="15"/>
  <c r="P28" i="15"/>
  <c r="Q28" i="15"/>
  <c r="R28" i="15"/>
  <c r="S28" i="15"/>
  <c r="A29" i="15"/>
  <c r="G29" i="15"/>
  <c r="H29" i="15"/>
  <c r="I29" i="15"/>
  <c r="J29" i="15"/>
  <c r="K29" i="15"/>
  <c r="L29" i="15"/>
  <c r="N29" i="15"/>
  <c r="O29" i="15"/>
  <c r="P29" i="15"/>
  <c r="Q29" i="15"/>
  <c r="R29" i="15"/>
  <c r="S29" i="15"/>
  <c r="A30" i="15"/>
  <c r="G30" i="15"/>
  <c r="H30" i="15"/>
  <c r="I30" i="15"/>
  <c r="J30" i="15"/>
  <c r="K30" i="15"/>
  <c r="L30" i="15"/>
  <c r="N30" i="15"/>
  <c r="O30" i="15"/>
  <c r="P30" i="15"/>
  <c r="Q30" i="15"/>
  <c r="R30" i="15"/>
  <c r="S30" i="15"/>
  <c r="A31" i="15"/>
  <c r="G31" i="15"/>
  <c r="H31" i="15"/>
  <c r="I31" i="15"/>
  <c r="J31" i="15"/>
  <c r="K31" i="15"/>
  <c r="L31" i="15"/>
  <c r="N31" i="15"/>
  <c r="O31" i="15"/>
  <c r="P31" i="15"/>
  <c r="Q31" i="15"/>
  <c r="R31" i="15"/>
  <c r="S31" i="15"/>
  <c r="A32" i="15"/>
  <c r="G32" i="15"/>
  <c r="H32" i="15"/>
  <c r="I32" i="15"/>
  <c r="J32" i="15"/>
  <c r="K32" i="15"/>
  <c r="L32" i="15"/>
  <c r="N32" i="15"/>
  <c r="O32" i="15"/>
  <c r="P32" i="15"/>
  <c r="Q32" i="15"/>
  <c r="R32" i="15"/>
  <c r="S32" i="15"/>
  <c r="A33" i="15"/>
  <c r="G33" i="15"/>
  <c r="H33" i="15"/>
  <c r="I33" i="15"/>
  <c r="J33" i="15"/>
  <c r="K33" i="15"/>
  <c r="L33" i="15"/>
  <c r="N33" i="15"/>
  <c r="O33" i="15"/>
  <c r="P33" i="15"/>
  <c r="Q33" i="15"/>
  <c r="R33" i="15"/>
  <c r="S33" i="15"/>
  <c r="A34" i="15"/>
  <c r="G34" i="15"/>
  <c r="H34" i="15"/>
  <c r="I34" i="15"/>
  <c r="J34" i="15"/>
  <c r="K34" i="15"/>
  <c r="L34" i="15"/>
  <c r="N34" i="15"/>
  <c r="O34" i="15"/>
  <c r="P34" i="15"/>
  <c r="Q34" i="15"/>
  <c r="R34" i="15"/>
  <c r="S34" i="15"/>
  <c r="A35" i="15"/>
  <c r="G35" i="15"/>
  <c r="H35" i="15"/>
  <c r="I35" i="15"/>
  <c r="J35" i="15"/>
  <c r="K35" i="15"/>
  <c r="L35" i="15"/>
  <c r="N35" i="15"/>
  <c r="O35" i="15"/>
  <c r="P35" i="15"/>
  <c r="Q35" i="15"/>
  <c r="R35" i="15"/>
  <c r="S35" i="15"/>
  <c r="B10" i="2"/>
  <c r="C10" i="2"/>
  <c r="F10" i="2"/>
  <c r="F11" i="2"/>
  <c r="B13" i="2"/>
  <c r="C13" i="2"/>
  <c r="F13" i="2"/>
  <c r="G13" i="2"/>
  <c r="C15" i="2"/>
  <c r="B16" i="2"/>
  <c r="C16" i="2"/>
  <c r="C23" i="2"/>
  <c r="E23" i="2"/>
  <c r="B24" i="2"/>
  <c r="C24" i="2"/>
  <c r="E24" i="2"/>
  <c r="B29" i="2"/>
  <c r="E29" i="2"/>
  <c r="B36" i="2"/>
  <c r="B39" i="2"/>
  <c r="C39" i="2"/>
  <c r="D39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82" i="2"/>
  <c r="B83" i="2"/>
  <c r="B84" i="2"/>
  <c r="B87" i="2"/>
  <c r="B88" i="2"/>
  <c r="B89" i="2"/>
  <c r="B90" i="2"/>
  <c r="B91" i="2"/>
  <c r="B92" i="2"/>
  <c r="B93" i="2"/>
  <c r="B94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C3" i="13"/>
  <c r="B4" i="13"/>
  <c r="C6" i="13"/>
  <c r="D6" i="13"/>
  <c r="E6" i="13"/>
  <c r="C8" i="13"/>
  <c r="D8" i="13"/>
  <c r="E8" i="13"/>
  <c r="C10" i="13"/>
  <c r="D10" i="13"/>
  <c r="E10" i="13"/>
  <c r="C14" i="13"/>
  <c r="D14" i="13"/>
  <c r="E14" i="13"/>
  <c r="C15" i="13"/>
  <c r="D15" i="13"/>
  <c r="E15" i="13"/>
  <c r="C16" i="13"/>
  <c r="D16" i="13"/>
  <c r="E16" i="13"/>
  <c r="C17" i="13"/>
  <c r="D17" i="13"/>
  <c r="E17" i="13"/>
  <c r="C18" i="13"/>
  <c r="D18" i="13"/>
  <c r="E18" i="13"/>
  <c r="C19" i="13"/>
  <c r="D19" i="13"/>
  <c r="E19" i="13"/>
  <c r="D22" i="13"/>
  <c r="C23" i="13"/>
  <c r="D23" i="13"/>
  <c r="E23" i="13"/>
  <c r="C24" i="13"/>
  <c r="D24" i="13"/>
  <c r="E24" i="13"/>
  <c r="C25" i="13"/>
  <c r="D25" i="13"/>
  <c r="E25" i="13"/>
  <c r="C27" i="13"/>
  <c r="D27" i="13"/>
  <c r="E27" i="13"/>
  <c r="E32" i="13"/>
  <c r="C36" i="13"/>
  <c r="D36" i="13"/>
  <c r="E36" i="13"/>
  <c r="B38" i="13"/>
  <c r="B40" i="13"/>
  <c r="C44" i="13"/>
  <c r="D44" i="13"/>
  <c r="E44" i="13"/>
  <c r="B46" i="13"/>
  <c r="B4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B64" i="13"/>
  <c r="C64" i="13"/>
  <c r="B65" i="13"/>
  <c r="C65" i="13"/>
  <c r="B66" i="13"/>
  <c r="C66" i="13"/>
  <c r="C3" i="14"/>
  <c r="B4" i="14"/>
  <c r="C6" i="14"/>
  <c r="D6" i="14"/>
  <c r="E6" i="14"/>
  <c r="C8" i="14"/>
  <c r="D8" i="14"/>
  <c r="E8" i="14"/>
  <c r="C10" i="14"/>
  <c r="D10" i="14"/>
  <c r="E10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D22" i="14"/>
  <c r="C23" i="14"/>
  <c r="D23" i="14"/>
  <c r="E23" i="14"/>
  <c r="C24" i="14"/>
  <c r="D24" i="14"/>
  <c r="E24" i="14"/>
  <c r="C25" i="14"/>
  <c r="D25" i="14"/>
  <c r="E25" i="14"/>
  <c r="C27" i="14"/>
  <c r="D27" i="14"/>
  <c r="E27" i="14"/>
  <c r="E32" i="14"/>
  <c r="C36" i="14"/>
  <c r="D36" i="14"/>
  <c r="E36" i="14"/>
  <c r="B38" i="14"/>
  <c r="B40" i="14"/>
  <c r="C44" i="14"/>
  <c r="D44" i="14"/>
  <c r="E44" i="14"/>
  <c r="B46" i="14"/>
  <c r="B4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B64" i="14"/>
  <c r="C64" i="14"/>
  <c r="B65" i="14"/>
  <c r="C65" i="14"/>
  <c r="B66" i="14"/>
  <c r="C66" i="1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A468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443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464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A464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G7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</commentList>
</comments>
</file>

<file path=xl/sharedStrings.xml><?xml version="1.0" encoding="utf-8"?>
<sst xmlns="http://schemas.openxmlformats.org/spreadsheetml/2006/main" count="394" uniqueCount="121">
  <si>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</si>
  <si>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</si>
  <si>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</si>
  <si>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</si>
  <si>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</si>
  <si>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</si>
  <si>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</si>
  <si>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>Brownsville</t>
  </si>
  <si>
    <t>Caledonia</t>
  </si>
  <si>
    <t>New Albany</t>
  </si>
  <si>
    <t>Wheatland</t>
  </si>
  <si>
    <t>Wilton</t>
  </si>
  <si>
    <t>Nominal Capacity (MW)</t>
  </si>
  <si>
    <t>Total Sources</t>
  </si>
  <si>
    <t>Number of Turbines</t>
  </si>
  <si>
    <t>Equity Partner's Share</t>
  </si>
  <si>
    <t xml:space="preserve"> Total Uses</t>
  </si>
  <si>
    <t>Annual Operating Hours</t>
  </si>
  <si>
    <t>Annual Generation (MWh)</t>
  </si>
  <si>
    <t>Total</t>
  </si>
  <si>
    <t>Number of Starts per year</t>
  </si>
  <si>
    <t>Amount ('000 $)</t>
  </si>
  <si>
    <t>Block Charge ($/start/turbine)</t>
  </si>
  <si>
    <t>Spread (%)</t>
  </si>
  <si>
    <t>All In Coupon Rate (%)</t>
  </si>
  <si>
    <t>OPERATING COSTS ASSUMPTIONS:</t>
  </si>
  <si>
    <t>Fixed O&amp;M</t>
  </si>
  <si>
    <t>Major Maintenance &amp; Ongoing Capex</t>
  </si>
  <si>
    <t>Total Cost per MW (000 $)</t>
  </si>
  <si>
    <t>Insurance</t>
  </si>
  <si>
    <t xml:space="preserve">SG&amp;A </t>
  </si>
  <si>
    <t>Utilities, Start Power</t>
  </si>
  <si>
    <t>Admin Fees</t>
  </si>
  <si>
    <t>O&amp;M Fees</t>
  </si>
  <si>
    <t>('000 $)</t>
  </si>
  <si>
    <t>Expense</t>
  </si>
  <si>
    <t xml:space="preserve">Fuel </t>
  </si>
  <si>
    <t>Utility Start Power</t>
  </si>
  <si>
    <r>
      <t xml:space="preserve">Property, Other Tax </t>
    </r>
    <r>
      <rPr>
        <vertAlign val="superscript"/>
        <sz val="10"/>
        <rFont val="Times New Roman"/>
        <family val="1"/>
      </rPr>
      <t>(1)</t>
    </r>
  </si>
  <si>
    <t>Marketing Fee</t>
  </si>
  <si>
    <t>Administrative Fee</t>
  </si>
  <si>
    <t xml:space="preserve">O&amp;M Fees </t>
  </si>
  <si>
    <t>Total Expense</t>
  </si>
  <si>
    <t>EBITDA</t>
  </si>
  <si>
    <t>Utility Start Up Power</t>
  </si>
  <si>
    <t>Property, Other Taxes</t>
  </si>
  <si>
    <t>INCOME STATEMENT - WHEATLAND</t>
  </si>
  <si>
    <t>Starts/ yr</t>
  </si>
  <si>
    <t>Unit Cost per Start (1999 $)</t>
  </si>
  <si>
    <t>Major Maintenance Charge per Turbine per Start ($)</t>
  </si>
  <si>
    <t>Major Maintenance Charge ($000)</t>
  </si>
  <si>
    <t>501D5A</t>
  </si>
  <si>
    <t>GE7EA,GE7B</t>
  </si>
  <si>
    <t>501D5</t>
  </si>
  <si>
    <t>501F, 501FD</t>
  </si>
  <si>
    <t>ALLOCATION</t>
  </si>
  <si>
    <t>Project</t>
  </si>
  <si>
    <t xml:space="preserve">   Sub Total</t>
  </si>
  <si>
    <t>INCOME STATEMENT - BROWNSVILLE</t>
  </si>
  <si>
    <t>INCOME STATEMENT - CALEDONIA</t>
  </si>
  <si>
    <t>INCOME STATEMENT - NEW ALBANY</t>
  </si>
  <si>
    <t>INCOME STATEMENT - WILTON</t>
  </si>
  <si>
    <t>Cost Allocation Among Projects</t>
  </si>
  <si>
    <t>INCOME STATEMENT - GLEASON</t>
  </si>
  <si>
    <t>Gleason</t>
  </si>
  <si>
    <t>Unhide Sub Debt, 2000 Columns</t>
  </si>
  <si>
    <t>Non-Escalated Costs (2000 $):</t>
  </si>
  <si>
    <t>Capacity Revenue from Desk (Real $)</t>
  </si>
  <si>
    <t>Capacity Revenue from Desk (Nominal $)</t>
  </si>
  <si>
    <t>Net Equity Cashflow</t>
  </si>
  <si>
    <t>Weighted Average Cost of Capital</t>
  </si>
  <si>
    <t>Enterprise Value</t>
  </si>
  <si>
    <t>Uses of Funds</t>
  </si>
  <si>
    <t>Debt</t>
  </si>
  <si>
    <t>Equity</t>
  </si>
  <si>
    <t>REVENUE SUMMARY:</t>
  </si>
  <si>
    <t>(Wtg Avg)</t>
  </si>
  <si>
    <t>GenCo</t>
  </si>
  <si>
    <t>Enterprise Value (with Salvage Value)</t>
  </si>
  <si>
    <t>Enterprise Value (without Salvage Value)</t>
  </si>
  <si>
    <t>Treasury (%)</t>
  </si>
  <si>
    <t>Spreads (%)</t>
  </si>
  <si>
    <t>Time</t>
  </si>
  <si>
    <t>Salvage Value</t>
  </si>
  <si>
    <t>Without Salvage Value</t>
  </si>
  <si>
    <t>With Salvage Value</t>
  </si>
  <si>
    <t>1999 Assets</t>
  </si>
  <si>
    <t>2000 Assets</t>
  </si>
  <si>
    <t>Enron Funding</t>
  </si>
  <si>
    <t>VALUATION:</t>
  </si>
  <si>
    <t>GenCo EBITDA (000 $)</t>
  </si>
  <si>
    <t>FINANCING ASSUMPTIONS:</t>
  </si>
  <si>
    <t>Capitalization Ratio</t>
  </si>
  <si>
    <t>Cost of Funds</t>
  </si>
  <si>
    <t>10-yr Treasury Rate (%)</t>
  </si>
  <si>
    <t>BLOCK CHARGE MATRIX</t>
  </si>
  <si>
    <t>INCOME STATEMENT - GENCO</t>
  </si>
  <si>
    <t>Valuation Date</t>
  </si>
  <si>
    <t>Enron's Equity Share</t>
  </si>
  <si>
    <t>ASSUMPTIONS</t>
  </si>
  <si>
    <t>Rates</t>
  </si>
  <si>
    <t>Enterprise Values (with Salvage)</t>
  </si>
  <si>
    <t>Capacity Prices</t>
  </si>
  <si>
    <t>CAPACITY PRICE SUMMARY</t>
  </si>
  <si>
    <t>GENCO SUMMARY</t>
  </si>
  <si>
    <t>Property Taxes &amp; Other (3yr Avg.)</t>
  </si>
  <si>
    <t>Salvage Value at year 3 ($/kW)</t>
  </si>
  <si>
    <t>Heat Rate (Btu/kWh)</t>
  </si>
  <si>
    <t>Net Capacity (MW)</t>
  </si>
  <si>
    <t>Annual Escalator</t>
  </si>
  <si>
    <t>Escalated Costs (2000 $):</t>
  </si>
  <si>
    <t>Capacity Prices ($/kW-mo)</t>
  </si>
  <si>
    <t>Variable O&amp;M</t>
  </si>
  <si>
    <t>Mobilization</t>
  </si>
  <si>
    <t>Revenue (Real)</t>
  </si>
  <si>
    <t>USD Libor</t>
  </si>
  <si>
    <t>Revenue (Nominal)</t>
  </si>
  <si>
    <t>MW</t>
  </si>
  <si>
    <t>Prices</t>
  </si>
  <si>
    <t>Nominal Revenue</t>
  </si>
  <si>
    <t>Capacity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</si>
</sst>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80" formatCode="_(* #,##0.0_);_(* \(#,##0.0\);_(* &quot;-&quot;?_);_(@_)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88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11"/>
      <name val="Times New Roman"/>
      <family val="1"/>
    </font>
    <font>
      <b/>
      <sz val="7"/>
      <name val="Times New Roman"/>
      <family val="1"/>
    </font>
    <font>
      <b/>
      <sz val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vertAlign val="superscript"/>
      <sz val="10"/>
      <name val="Times New Roman"/>
      <family val="1"/>
    </font>
    <font>
      <sz val="8"/>
      <name val="Arial"/>
      <family val="2"/>
    </font>
    <font>
      <sz val="12"/>
      <name val="Times New Roman"/>
    </font>
    <font>
      <sz val="8"/>
      <color indexed="81"/>
      <name val="Tahoma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8"/>
      <name val="Times New Roman"/>
      <family val="1"/>
    </font>
    <font>
      <b/>
      <i/>
      <u/>
      <sz val="12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10"/>
      <name val="Times New Roman"/>
      <family val="1"/>
    </font>
    <font>
      <b/>
      <u/>
      <sz val="10"/>
      <color indexed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2">
    <xf numFmtId="0" fontId="0" fillId="0" borderId="0"/>
    <xf numFmtId="0" fontId="34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6" fontId="37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30" fillId="4" borderId="0" applyNumberFormat="0" applyBorder="0" applyAlignment="0" applyProtection="0"/>
    <xf numFmtId="0" fontId="44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27" fillId="0" borderId="2" applyNumberFormat="0" applyFill="0" applyAlignment="0" applyProtection="0"/>
    <xf numFmtId="10" fontId="30" fillId="5" borderId="3" applyNumberFormat="0" applyBorder="0" applyAlignment="0" applyProtection="0"/>
    <xf numFmtId="37" fontId="46" fillId="0" borderId="0"/>
    <xf numFmtId="170" fontId="47" fillId="0" borderId="0"/>
    <xf numFmtId="0" fontId="1" fillId="0" borderId="0"/>
    <xf numFmtId="0" fontId="1" fillId="0" borderId="0"/>
    <xf numFmtId="0" fontId="21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30" fillId="8" borderId="0" applyNumberFormat="0" applyBorder="0" applyAlignment="0" applyProtection="0"/>
    <xf numFmtId="37" fontId="30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2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326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/>
    <xf numFmtId="0" fontId="3" fillId="0" borderId="0" xfId="0" applyFont="1" applyBorder="1"/>
    <xf numFmtId="166" fontId="3" fillId="0" borderId="0" xfId="3" applyNumberFormat="1" applyFont="1"/>
    <xf numFmtId="10" fontId="3" fillId="0" borderId="0" xfId="0" applyNumberFormat="1" applyFont="1" applyFill="1" applyBorder="1"/>
    <xf numFmtId="0" fontId="15" fillId="4" borderId="0" xfId="16" applyFont="1" applyFill="1" applyBorder="1"/>
    <xf numFmtId="0" fontId="3" fillId="4" borderId="0" xfId="0" applyFont="1" applyFill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0" xfId="0" applyFont="1" applyBorder="1"/>
    <xf numFmtId="0" fontId="18" fillId="0" borderId="0" xfId="0" applyFont="1"/>
    <xf numFmtId="0" fontId="20" fillId="0" borderId="0" xfId="0" applyFont="1"/>
    <xf numFmtId="166" fontId="3" fillId="0" borderId="0" xfId="3" applyNumberFormat="1" applyFont="1" applyFill="1"/>
    <xf numFmtId="0" fontId="2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0" applyNumberFormat="1" applyFont="1" applyFill="1"/>
    <xf numFmtId="0" fontId="4" fillId="0" borderId="0" xfId="0" applyFont="1" applyFill="1" applyBorder="1"/>
    <xf numFmtId="168" fontId="3" fillId="0" borderId="0" xfId="3" applyNumberFormat="1" applyFont="1" applyFill="1"/>
    <xf numFmtId="43" fontId="3" fillId="0" borderId="0" xfId="3" applyFont="1" applyFill="1" applyBorder="1"/>
    <xf numFmtId="0" fontId="19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24" fillId="0" borderId="0" xfId="0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4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9" fontId="2" fillId="0" borderId="0" xfId="2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right"/>
    </xf>
    <xf numFmtId="9" fontId="2" fillId="0" borderId="0" xfId="20" applyFont="1" applyFill="1" applyBorder="1"/>
    <xf numFmtId="9" fontId="2" fillId="0" borderId="0" xfId="0" applyNumberFormat="1" applyFont="1" applyFill="1" applyBorder="1"/>
    <xf numFmtId="0" fontId="13" fillId="0" borderId="0" xfId="19" applyFont="1" applyFill="1" applyBorder="1" applyAlignment="1" applyProtection="1">
      <alignment horizontal="left"/>
    </xf>
    <xf numFmtId="0" fontId="13" fillId="0" borderId="0" xfId="19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190" fontId="11" fillId="0" borderId="0" xfId="0" applyNumberFormat="1" applyFont="1" applyFill="1" applyBorder="1"/>
    <xf numFmtId="0" fontId="14" fillId="0" borderId="0" xfId="19" applyFont="1" applyFill="1" applyBorder="1" applyAlignment="1" applyProtection="1">
      <alignment horizontal="left"/>
    </xf>
    <xf numFmtId="166" fontId="11" fillId="0" borderId="0" xfId="3" applyNumberFormat="1" applyFont="1" applyFill="1" applyBorder="1"/>
    <xf numFmtId="166" fontId="3" fillId="0" borderId="0" xfId="0" applyNumberFormat="1" applyFont="1" applyFill="1" applyBorder="1"/>
    <xf numFmtId="41" fontId="14" fillId="0" borderId="0" xfId="0" applyNumberFormat="1" applyFont="1" applyFill="1" applyBorder="1"/>
    <xf numFmtId="0" fontId="11" fillId="0" borderId="0" xfId="0" applyFont="1" applyFill="1" applyBorder="1"/>
    <xf numFmtId="10" fontId="11" fillId="0" borderId="0" xfId="0" applyNumberFormat="1" applyFont="1" applyFill="1" applyBorder="1"/>
    <xf numFmtId="0" fontId="7" fillId="0" borderId="0" xfId="17" applyFont="1" applyFill="1" applyBorder="1"/>
    <xf numFmtId="0" fontId="2" fillId="0" borderId="0" xfId="17" applyFont="1" applyFill="1" applyBorder="1"/>
    <xf numFmtId="0" fontId="3" fillId="0" borderId="0" xfId="17" applyFont="1" applyFill="1" applyBorder="1"/>
    <xf numFmtId="0" fontId="2" fillId="0" borderId="0" xfId="17" applyFont="1" applyFill="1" applyBorder="1" applyAlignment="1">
      <alignment horizontal="center"/>
    </xf>
    <xf numFmtId="0" fontId="2" fillId="0" borderId="0" xfId="18" applyFont="1" applyFill="1" applyBorder="1"/>
    <xf numFmtId="164" fontId="2" fillId="0" borderId="0" xfId="20" applyNumberFormat="1" applyFont="1" applyFill="1" applyBorder="1"/>
    <xf numFmtId="0" fontId="2" fillId="0" borderId="0" xfId="17" applyFont="1" applyFill="1" applyBorder="1" applyAlignment="1">
      <alignment horizontal="left"/>
    </xf>
    <xf numFmtId="41" fontId="3" fillId="0" borderId="0" xfId="17" applyNumberFormat="1" applyFont="1" applyFill="1" applyBorder="1"/>
    <xf numFmtId="0" fontId="3" fillId="0" borderId="0" xfId="17" applyFont="1" applyFill="1" applyBorder="1" applyAlignment="1">
      <alignment horizontal="left"/>
    </xf>
    <xf numFmtId="166" fontId="23" fillId="0" borderId="0" xfId="3" applyNumberFormat="1" applyFont="1" applyFill="1" applyBorder="1" applyAlignment="1">
      <alignment horizontal="left"/>
    </xf>
    <xf numFmtId="168" fontId="3" fillId="0" borderId="0" xfId="3" applyNumberFormat="1" applyFont="1" applyFill="1" applyBorder="1" applyAlignment="1">
      <alignment horizontal="left"/>
    </xf>
    <xf numFmtId="37" fontId="3" fillId="0" borderId="0" xfId="17" applyNumberFormat="1" applyFont="1" applyFill="1" applyBorder="1" applyProtection="1"/>
    <xf numFmtId="37" fontId="23" fillId="0" borderId="0" xfId="17" applyNumberFormat="1" applyFont="1" applyFill="1" applyBorder="1" applyProtection="1"/>
    <xf numFmtId="10" fontId="3" fillId="0" borderId="0" xfId="20" applyNumberFormat="1" applyFont="1" applyFill="1" applyBorder="1"/>
    <xf numFmtId="9" fontId="3" fillId="0" borderId="0" xfId="17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7" applyFont="1" applyFill="1" applyBorder="1" applyAlignment="1">
      <alignment horizontal="left"/>
    </xf>
    <xf numFmtId="0" fontId="4" fillId="0" borderId="0" xfId="17" applyFont="1" applyFill="1" applyBorder="1"/>
    <xf numFmtId="0" fontId="14" fillId="0" borderId="0" xfId="17" applyFont="1" applyFill="1" applyBorder="1" applyAlignment="1">
      <alignment horizontal="left"/>
    </xf>
    <xf numFmtId="43" fontId="25" fillId="0" borderId="0" xfId="3" applyFont="1" applyFill="1" applyBorder="1"/>
    <xf numFmtId="0" fontId="25" fillId="0" borderId="0" xfId="17" applyFont="1" applyFill="1" applyBorder="1"/>
    <xf numFmtId="10" fontId="3" fillId="0" borderId="0" xfId="17" applyNumberFormat="1" applyFont="1" applyFill="1" applyBorder="1"/>
    <xf numFmtId="0" fontId="2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left"/>
    </xf>
    <xf numFmtId="38" fontId="3" fillId="0" borderId="0" xfId="0" applyNumberFormat="1" applyFont="1"/>
    <xf numFmtId="38" fontId="3" fillId="0" borderId="0" xfId="0" applyNumberFormat="1" applyFont="1" applyFill="1"/>
    <xf numFmtId="38" fontId="4" fillId="0" borderId="0" xfId="0" applyNumberFormat="1" applyFont="1" applyFill="1"/>
    <xf numFmtId="38" fontId="4" fillId="0" borderId="0" xfId="3" applyNumberFormat="1" applyFont="1" applyFill="1"/>
    <xf numFmtId="38" fontId="2" fillId="0" borderId="0" xfId="0" applyNumberFormat="1" applyFont="1" applyFill="1"/>
    <xf numFmtId="166" fontId="3" fillId="0" borderId="8" xfId="3" applyNumberFormat="1" applyFont="1" applyFill="1" applyBorder="1"/>
    <xf numFmtId="0" fontId="26" fillId="0" borderId="0" xfId="0" applyFont="1"/>
    <xf numFmtId="0" fontId="3" fillId="0" borderId="11" xfId="0" applyFont="1" applyBorder="1"/>
    <xf numFmtId="40" fontId="4" fillId="0" borderId="0" xfId="3" applyNumberFormat="1" applyFont="1" applyFill="1"/>
    <xf numFmtId="38" fontId="3" fillId="0" borderId="0" xfId="0" applyNumberFormat="1" applyFont="1" applyBorder="1"/>
    <xf numFmtId="0" fontId="10" fillId="0" borderId="9" xfId="0" applyFont="1" applyBorder="1"/>
    <xf numFmtId="43" fontId="3" fillId="0" borderId="0" xfId="3" applyFont="1" applyBorder="1"/>
    <xf numFmtId="0" fontId="2" fillId="0" borderId="6" xfId="0" applyFont="1" applyBorder="1"/>
    <xf numFmtId="40" fontId="3" fillId="0" borderId="0" xfId="0" applyNumberFormat="1" applyFont="1" applyBorder="1"/>
    <xf numFmtId="190" fontId="3" fillId="0" borderId="0" xfId="0" applyNumberFormat="1" applyFont="1"/>
    <xf numFmtId="166" fontId="18" fillId="0" borderId="0" xfId="3" applyNumberFormat="1" applyFont="1" applyFill="1" applyBorder="1"/>
    <xf numFmtId="0" fontId="16" fillId="0" borderId="12" xfId="0" applyFont="1" applyFill="1" applyBorder="1"/>
    <xf numFmtId="0" fontId="16" fillId="0" borderId="12" xfId="0" applyFont="1" applyFill="1" applyBorder="1" applyAlignment="1" applyProtection="1">
      <alignment horizontal="left"/>
    </xf>
    <xf numFmtId="0" fontId="5" fillId="0" borderId="6" xfId="0" applyFont="1" applyFill="1" applyBorder="1"/>
    <xf numFmtId="0" fontId="28" fillId="0" borderId="9" xfId="0" applyFont="1" applyBorder="1" applyAlignment="1" applyProtection="1">
      <alignment horizontal="left"/>
    </xf>
    <xf numFmtId="0" fontId="28" fillId="0" borderId="0" xfId="0" applyFont="1" applyBorder="1" applyAlignment="1">
      <alignment horizontal="center"/>
    </xf>
    <xf numFmtId="0" fontId="18" fillId="0" borderId="0" xfId="0" applyFont="1" applyBorder="1"/>
    <xf numFmtId="0" fontId="28" fillId="0" borderId="0" xfId="0" applyFont="1" applyBorder="1" applyAlignment="1" applyProtection="1">
      <alignment horizontal="left"/>
    </xf>
    <xf numFmtId="0" fontId="18" fillId="0" borderId="9" xfId="0" applyFont="1" applyBorder="1" applyAlignment="1" applyProtection="1">
      <alignment horizontal="left"/>
    </xf>
    <xf numFmtId="0" fontId="18" fillId="0" borderId="0" xfId="0" applyFont="1" applyBorder="1" applyAlignment="1" applyProtection="1">
      <alignment horizontal="left"/>
    </xf>
    <xf numFmtId="38" fontId="18" fillId="0" borderId="0" xfId="3" applyNumberFormat="1" applyFont="1" applyBorder="1"/>
    <xf numFmtId="10" fontId="18" fillId="0" borderId="9" xfId="0" applyNumberFormat="1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10" fontId="28" fillId="0" borderId="9" xfId="0" applyNumberFormat="1" applyFont="1" applyBorder="1" applyAlignment="1">
      <alignment horizontal="left"/>
    </xf>
    <xf numFmtId="0" fontId="18" fillId="0" borderId="9" xfId="0" applyFont="1" applyBorder="1"/>
    <xf numFmtId="0" fontId="18" fillId="0" borderId="8" xfId="0" applyFont="1" applyBorder="1"/>
    <xf numFmtId="0" fontId="18" fillId="0" borderId="13" xfId="0" applyFont="1" applyBorder="1"/>
    <xf numFmtId="0" fontId="28" fillId="0" borderId="9" xfId="0" applyFont="1" applyBorder="1"/>
    <xf numFmtId="0" fontId="18" fillId="0" borderId="9" xfId="0" applyFont="1" applyBorder="1" applyAlignment="1">
      <alignment horizontal="left"/>
    </xf>
    <xf numFmtId="37" fontId="18" fillId="0" borderId="0" xfId="0" applyNumberFormat="1" applyFont="1" applyFill="1" applyBorder="1" applyAlignment="1">
      <alignment horizontal="center"/>
    </xf>
    <xf numFmtId="173" fontId="18" fillId="0" borderId="0" xfId="0" applyNumberFormat="1" applyFont="1" applyFill="1" applyBorder="1" applyAlignment="1">
      <alignment horizontal="center"/>
    </xf>
    <xf numFmtId="173" fontId="28" fillId="0" borderId="0" xfId="0" applyNumberFormat="1" applyFont="1" applyFill="1" applyBorder="1" applyAlignment="1">
      <alignment horizontal="center"/>
    </xf>
    <xf numFmtId="173" fontId="18" fillId="0" borderId="0" xfId="0" applyNumberFormat="1" applyFont="1" applyBorder="1" applyAlignment="1">
      <alignment horizontal="center"/>
    </xf>
    <xf numFmtId="38" fontId="18" fillId="0" borderId="0" xfId="0" applyNumberFormat="1" applyFont="1" applyBorder="1"/>
    <xf numFmtId="38" fontId="18" fillId="0" borderId="0" xfId="0" applyNumberFormat="1" applyFont="1" applyBorder="1" applyAlignment="1">
      <alignment horizontal="center"/>
    </xf>
    <xf numFmtId="0" fontId="8" fillId="0" borderId="9" xfId="0" applyFont="1" applyBorder="1"/>
    <xf numFmtId="0" fontId="18" fillId="0" borderId="6" xfId="0" applyFont="1" applyBorder="1"/>
    <xf numFmtId="0" fontId="18" fillId="0" borderId="7" xfId="0" applyFont="1" applyBorder="1"/>
    <xf numFmtId="0" fontId="16" fillId="0" borderId="6" xfId="0" applyFont="1" applyBorder="1" applyAlignment="1">
      <alignment horizontal="centerContinuous"/>
    </xf>
    <xf numFmtId="0" fontId="16" fillId="0" borderId="7" xfId="0" applyFont="1" applyBorder="1" applyAlignment="1">
      <alignment horizontal="centerContinuous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Continuous"/>
    </xf>
    <xf numFmtId="0" fontId="18" fillId="0" borderId="16" xfId="0" applyFont="1" applyBorder="1" applyAlignment="1">
      <alignment horizontal="centerContinuous"/>
    </xf>
    <xf numFmtId="0" fontId="8" fillId="0" borderId="12" xfId="0" applyFont="1" applyBorder="1" applyAlignment="1">
      <alignment horizontal="centerContinuous"/>
    </xf>
    <xf numFmtId="0" fontId="18" fillId="0" borderId="6" xfId="0" applyFont="1" applyBorder="1" applyAlignment="1">
      <alignment horizontal="centerContinuous"/>
    </xf>
    <xf numFmtId="0" fontId="18" fillId="0" borderId="7" xfId="0" applyFont="1" applyBorder="1" applyAlignment="1">
      <alignment horizontal="centerContinuous"/>
    </xf>
    <xf numFmtId="0" fontId="8" fillId="0" borderId="17" xfId="0" applyFont="1" applyBorder="1" applyAlignment="1">
      <alignment horizontal="centerContinuous"/>
    </xf>
    <xf numFmtId="0" fontId="18" fillId="0" borderId="18" xfId="0" applyFont="1" applyBorder="1"/>
    <xf numFmtId="0" fontId="18" fillId="0" borderId="19" xfId="0" applyFont="1" applyBorder="1" applyAlignment="1">
      <alignment horizontal="centerContinuous"/>
    </xf>
    <xf numFmtId="0" fontId="18" fillId="0" borderId="20" xfId="0" applyFont="1" applyBorder="1" applyAlignment="1">
      <alignment horizontal="centerContinuous"/>
    </xf>
    <xf numFmtId="0" fontId="18" fillId="0" borderId="21" xfId="0" applyFont="1" applyBorder="1" applyAlignment="1">
      <alignment horizontal="centerContinuous"/>
    </xf>
    <xf numFmtId="0" fontId="18" fillId="0" borderId="22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3" fontId="18" fillId="0" borderId="9" xfId="0" applyNumberFormat="1" applyFont="1" applyBorder="1"/>
    <xf numFmtId="3" fontId="18" fillId="0" borderId="0" xfId="0" applyNumberFormat="1" applyFont="1" applyBorder="1"/>
    <xf numFmtId="3" fontId="18" fillId="0" borderId="8" xfId="0" applyNumberFormat="1" applyFont="1" applyBorder="1"/>
    <xf numFmtId="3" fontId="18" fillId="0" borderId="13" xfId="0" applyNumberFormat="1" applyFont="1" applyBorder="1"/>
    <xf numFmtId="3" fontId="18" fillId="0" borderId="10" xfId="0" applyNumberFormat="1" applyFont="1" applyBorder="1"/>
    <xf numFmtId="3" fontId="18" fillId="0" borderId="11" xfId="0" applyNumberFormat="1" applyFont="1" applyBorder="1"/>
    <xf numFmtId="0" fontId="2" fillId="0" borderId="10" xfId="0" applyNumberFormat="1" applyFont="1" applyFill="1" applyBorder="1" applyAlignment="1">
      <alignment horizontal="left"/>
    </xf>
    <xf numFmtId="3" fontId="18" fillId="0" borderId="9" xfId="0" applyNumberFormat="1" applyFont="1" applyFill="1" applyBorder="1"/>
    <xf numFmtId="3" fontId="18" fillId="0" borderId="0" xfId="0" applyNumberFormat="1" applyFont="1" applyFill="1" applyBorder="1"/>
    <xf numFmtId="3" fontId="18" fillId="0" borderId="8" xfId="0" applyNumberFormat="1" applyFont="1" applyFill="1" applyBorder="1"/>
    <xf numFmtId="3" fontId="18" fillId="0" borderId="13" xfId="0" applyNumberFormat="1" applyFont="1" applyFill="1" applyBorder="1"/>
    <xf numFmtId="3" fontId="18" fillId="0" borderId="10" xfId="0" applyNumberFormat="1" applyFont="1" applyFill="1" applyBorder="1"/>
    <xf numFmtId="3" fontId="18" fillId="0" borderId="11" xfId="0" applyNumberFormat="1" applyFont="1" applyFill="1" applyBorder="1"/>
    <xf numFmtId="6" fontId="28" fillId="0" borderId="0" xfId="0" quotePrefix="1" applyNumberFormat="1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8" fillId="0" borderId="0" xfId="0" applyFont="1" applyBorder="1"/>
    <xf numFmtId="0" fontId="18" fillId="0" borderId="9" xfId="0" applyFont="1" applyBorder="1" applyAlignment="1">
      <alignment horizontal="center"/>
    </xf>
    <xf numFmtId="3" fontId="18" fillId="0" borderId="9" xfId="0" applyNumberFormat="1" applyFont="1" applyBorder="1" applyAlignment="1">
      <alignment horizontal="center"/>
    </xf>
    <xf numFmtId="3" fontId="18" fillId="0" borderId="9" xfId="0" applyNumberFormat="1" applyFont="1" applyFill="1" applyBorder="1" applyAlignment="1">
      <alignment horizontal="center"/>
    </xf>
    <xf numFmtId="3" fontId="18" fillId="0" borderId="13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Continuous"/>
    </xf>
    <xf numFmtId="0" fontId="16" fillId="0" borderId="0" xfId="0" applyFont="1" applyBorder="1"/>
    <xf numFmtId="37" fontId="18" fillId="0" borderId="10" xfId="0" applyNumberFormat="1" applyFont="1" applyBorder="1"/>
    <xf numFmtId="173" fontId="18" fillId="0" borderId="0" xfId="20" applyNumberFormat="1" applyFont="1" applyFill="1" applyBorder="1" applyAlignment="1">
      <alignment horizontal="center"/>
    </xf>
    <xf numFmtId="173" fontId="28" fillId="0" borderId="0" xfId="20" applyNumberFormat="1" applyFont="1" applyFill="1" applyBorder="1" applyAlignment="1">
      <alignment horizontal="center"/>
    </xf>
    <xf numFmtId="38" fontId="18" fillId="0" borderId="0" xfId="3" applyNumberFormat="1" applyFont="1" applyBorder="1" applyAlignment="1">
      <alignment horizontal="center"/>
    </xf>
    <xf numFmtId="38" fontId="28" fillId="0" borderId="0" xfId="3" applyNumberFormat="1" applyFont="1" applyBorder="1" applyAlignment="1">
      <alignment horizontal="center"/>
    </xf>
    <xf numFmtId="38" fontId="18" fillId="0" borderId="0" xfId="3" applyNumberFormat="1" applyFont="1" applyFill="1" applyBorder="1" applyAlignment="1" applyProtection="1">
      <alignment horizontal="center"/>
    </xf>
    <xf numFmtId="38" fontId="18" fillId="0" borderId="10" xfId="3" applyNumberFormat="1" applyFont="1" applyFill="1" applyBorder="1" applyAlignment="1" applyProtection="1">
      <alignment horizontal="center"/>
    </xf>
    <xf numFmtId="10" fontId="18" fillId="0" borderId="0" xfId="0" applyNumberFormat="1" applyFont="1" applyBorder="1" applyAlignment="1">
      <alignment horizontal="center"/>
    </xf>
    <xf numFmtId="9" fontId="16" fillId="0" borderId="0" xfId="0" applyNumberFormat="1" applyFont="1" applyBorder="1" applyAlignment="1" applyProtection="1">
      <alignment horizontal="center"/>
    </xf>
    <xf numFmtId="14" fontId="2" fillId="0" borderId="10" xfId="0" applyNumberFormat="1" applyFont="1" applyFill="1" applyBorder="1" applyAlignment="1">
      <alignment horizontal="center"/>
    </xf>
    <xf numFmtId="9" fontId="18" fillId="0" borderId="0" xfId="0" applyNumberFormat="1" applyFont="1" applyBorder="1" applyAlignment="1" applyProtection="1">
      <alignment horizontal="center"/>
    </xf>
    <xf numFmtId="0" fontId="15" fillId="0" borderId="0" xfId="16" applyFont="1" applyFill="1" applyBorder="1"/>
    <xf numFmtId="0" fontId="8" fillId="0" borderId="0" xfId="16" applyFont="1" applyFill="1" applyBorder="1"/>
    <xf numFmtId="0" fontId="16" fillId="0" borderId="0" xfId="0" applyFont="1" applyBorder="1" applyAlignment="1">
      <alignment horizontal="centerContinuous"/>
    </xf>
    <xf numFmtId="10" fontId="18" fillId="0" borderId="0" xfId="20" applyNumberFormat="1" applyFont="1" applyFill="1" applyBorder="1"/>
    <xf numFmtId="40" fontId="18" fillId="0" borderId="0" xfId="0" applyNumberFormat="1" applyFont="1" applyFill="1" applyBorder="1"/>
    <xf numFmtId="1" fontId="18" fillId="0" borderId="0" xfId="0" applyNumberFormat="1" applyFont="1" applyFill="1" applyBorder="1"/>
    <xf numFmtId="43" fontId="18" fillId="0" borderId="0" xfId="3" applyFont="1" applyFill="1" applyBorder="1"/>
    <xf numFmtId="38" fontId="18" fillId="0" borderId="0" xfId="0" applyNumberFormat="1" applyFont="1" applyFill="1" applyBorder="1"/>
    <xf numFmtId="43" fontId="18" fillId="0" borderId="0" xfId="0" applyNumberFormat="1" applyFont="1" applyFill="1" applyBorder="1"/>
    <xf numFmtId="193" fontId="3" fillId="0" borderId="0" xfId="0" applyNumberFormat="1" applyFont="1"/>
    <xf numFmtId="43" fontId="3" fillId="0" borderId="0" xfId="3" applyNumberFormat="1" applyFont="1"/>
    <xf numFmtId="38" fontId="18" fillId="0" borderId="0" xfId="0" applyNumberFormat="1" applyFont="1"/>
    <xf numFmtId="0" fontId="16" fillId="0" borderId="0" xfId="0" applyFont="1" applyBorder="1" applyAlignment="1">
      <alignment horizontal="center"/>
    </xf>
    <xf numFmtId="10" fontId="18" fillId="0" borderId="0" xfId="0" applyNumberFormat="1" applyFont="1" applyBorder="1"/>
    <xf numFmtId="166" fontId="18" fillId="0" borderId="0" xfId="3" applyNumberFormat="1" applyFont="1" applyBorder="1"/>
    <xf numFmtId="173" fontId="3" fillId="0" borderId="0" xfId="0" applyNumberFormat="1" applyFont="1"/>
    <xf numFmtId="10" fontId="8" fillId="0" borderId="0" xfId="0" applyNumberFormat="1" applyFont="1" applyFill="1" applyBorder="1"/>
    <xf numFmtId="164" fontId="18" fillId="0" borderId="0" xfId="20" applyNumberFormat="1" applyFont="1" applyBorder="1" applyAlignment="1">
      <alignment horizontal="center"/>
    </xf>
    <xf numFmtId="10" fontId="18" fillId="0" borderId="0" xfId="0" applyNumberFormat="1" applyFont="1" applyFill="1" applyBorder="1"/>
    <xf numFmtId="0" fontId="3" fillId="0" borderId="8" xfId="0" applyFont="1" applyFill="1" applyBorder="1"/>
    <xf numFmtId="0" fontId="83" fillId="0" borderId="0" xfId="0" applyFont="1"/>
    <xf numFmtId="10" fontId="18" fillId="0" borderId="0" xfId="0" applyNumberFormat="1" applyFont="1" applyBorder="1" applyAlignment="1" applyProtection="1">
      <alignment horizontal="center"/>
    </xf>
    <xf numFmtId="38" fontId="16" fillId="8" borderId="0" xfId="3" applyNumberFormat="1" applyFont="1" applyFill="1" applyBorder="1" applyAlignment="1" applyProtection="1">
      <alignment horizontal="center"/>
    </xf>
    <xf numFmtId="10" fontId="28" fillId="0" borderId="0" xfId="0" applyNumberFormat="1" applyFont="1" applyBorder="1" applyAlignment="1" applyProtection="1">
      <alignment horizontal="center"/>
    </xf>
    <xf numFmtId="10" fontId="18" fillId="0" borderId="0" xfId="20" applyNumberFormat="1" applyFont="1" applyBorder="1" applyAlignment="1">
      <alignment horizontal="center"/>
    </xf>
    <xf numFmtId="0" fontId="16" fillId="0" borderId="9" xfId="0" applyFont="1" applyFill="1" applyBorder="1" applyAlignment="1" applyProtection="1">
      <alignment horizontal="left"/>
    </xf>
    <xf numFmtId="10" fontId="18" fillId="0" borderId="8" xfId="0" applyNumberFormat="1" applyFont="1" applyFill="1" applyBorder="1"/>
    <xf numFmtId="0" fontId="18" fillId="0" borderId="13" xfId="0" applyFont="1" applyBorder="1" applyAlignment="1">
      <alignment horizontal="left"/>
    </xf>
    <xf numFmtId="9" fontId="18" fillId="8" borderId="0" xfId="0" applyNumberFormat="1" applyFont="1" applyFill="1" applyBorder="1" applyAlignment="1">
      <alignment horizontal="center"/>
    </xf>
    <xf numFmtId="9" fontId="18" fillId="0" borderId="10" xfId="0" applyNumberFormat="1" applyFont="1" applyFill="1" applyBorder="1" applyAlignment="1">
      <alignment horizontal="center"/>
    </xf>
    <xf numFmtId="173" fontId="18" fillId="8" borderId="0" xfId="20" applyNumberFormat="1" applyFont="1" applyFill="1" applyBorder="1" applyAlignment="1">
      <alignment horizontal="center"/>
    </xf>
    <xf numFmtId="173" fontId="28" fillId="8" borderId="0" xfId="20" applyNumberFormat="1" applyFont="1" applyFill="1" applyBorder="1" applyAlignment="1">
      <alignment horizontal="center"/>
    </xf>
    <xf numFmtId="166" fontId="18" fillId="0" borderId="8" xfId="3" applyNumberFormat="1" applyFont="1" applyFill="1" applyBorder="1"/>
    <xf numFmtId="38" fontId="8" fillId="0" borderId="14" xfId="0" applyNumberFormat="1" applyFont="1" applyBorder="1" applyAlignment="1">
      <alignment horizontal="center"/>
    </xf>
    <xf numFmtId="38" fontId="18" fillId="0" borderId="8" xfId="0" applyNumberFormat="1" applyFont="1" applyBorder="1" applyAlignment="1">
      <alignment horizontal="center"/>
    </xf>
    <xf numFmtId="10" fontId="18" fillId="8" borderId="0" xfId="20" applyNumberFormat="1" applyFont="1" applyFill="1" applyBorder="1" applyAlignment="1">
      <alignment horizontal="center"/>
    </xf>
    <xf numFmtId="0" fontId="3" fillId="0" borderId="7" xfId="0" applyFont="1" applyFill="1" applyBorder="1"/>
    <xf numFmtId="38" fontId="3" fillId="0" borderId="8" xfId="0" applyNumberFormat="1" applyFont="1" applyFill="1" applyBorder="1"/>
    <xf numFmtId="0" fontId="28" fillId="0" borderId="0" xfId="0" quotePrefix="1" applyFont="1" applyBorder="1" applyAlignment="1">
      <alignment horizontal="center"/>
    </xf>
    <xf numFmtId="9" fontId="16" fillId="0" borderId="0" xfId="0" applyNumberFormat="1" applyFont="1" applyBorder="1" applyAlignment="1">
      <alignment horizontal="center"/>
    </xf>
    <xf numFmtId="38" fontId="16" fillId="0" borderId="0" xfId="3" applyNumberFormat="1" applyFont="1" applyBorder="1" applyAlignment="1">
      <alignment horizontal="center"/>
    </xf>
    <xf numFmtId="1" fontId="3" fillId="0" borderId="8" xfId="0" applyNumberFormat="1" applyFont="1" applyFill="1" applyBorder="1"/>
    <xf numFmtId="0" fontId="3" fillId="0" borderId="11" xfId="0" applyFont="1" applyFill="1" applyBorder="1"/>
    <xf numFmtId="0" fontId="84" fillId="0" borderId="0" xfId="0" applyFont="1" applyFill="1" applyBorder="1" applyAlignment="1">
      <alignment horizontal="center"/>
    </xf>
    <xf numFmtId="0" fontId="84" fillId="0" borderId="8" xfId="0" applyFont="1" applyFill="1" applyBorder="1" applyAlignment="1">
      <alignment horizontal="center"/>
    </xf>
    <xf numFmtId="0" fontId="12" fillId="0" borderId="0" xfId="0" applyFont="1" applyFill="1" applyBorder="1"/>
    <xf numFmtId="0" fontId="2" fillId="0" borderId="4" xfId="0" applyFont="1" applyFill="1" applyBorder="1"/>
    <xf numFmtId="43" fontId="3" fillId="0" borderId="4" xfId="3" applyFont="1" applyFill="1" applyBorder="1"/>
    <xf numFmtId="166" fontId="3" fillId="0" borderId="4" xfId="3" applyNumberFormat="1" applyFont="1" applyFill="1" applyBorder="1"/>
    <xf numFmtId="0" fontId="3" fillId="0" borderId="4" xfId="0" applyFont="1" applyFill="1" applyBorder="1"/>
    <xf numFmtId="168" fontId="3" fillId="0" borderId="4" xfId="3" applyNumberFormat="1" applyFont="1" applyFill="1" applyBorder="1"/>
    <xf numFmtId="37" fontId="3" fillId="0" borderId="4" xfId="0" applyNumberFormat="1" applyFont="1" applyFill="1" applyBorder="1"/>
    <xf numFmtId="0" fontId="19" fillId="0" borderId="4" xfId="0" applyFont="1" applyFill="1" applyBorder="1" applyAlignment="1">
      <alignment horizontal="center"/>
    </xf>
    <xf numFmtId="17" fontId="2" fillId="0" borderId="4" xfId="0" applyNumberFormat="1" applyFont="1" applyFill="1" applyBorder="1" applyAlignment="1">
      <alignment horizontal="center"/>
    </xf>
    <xf numFmtId="9" fontId="18" fillId="0" borderId="0" xfId="0" applyNumberFormat="1" applyFont="1" applyBorder="1" applyAlignment="1">
      <alignment horizontal="center"/>
    </xf>
    <xf numFmtId="9" fontId="18" fillId="0" borderId="0" xfId="20" applyNumberFormat="1" applyFont="1" applyBorder="1" applyAlignment="1">
      <alignment horizontal="center"/>
    </xf>
    <xf numFmtId="9" fontId="18" fillId="8" borderId="0" xfId="20" applyNumberFormat="1" applyFont="1" applyFill="1" applyBorder="1" applyAlignment="1">
      <alignment horizontal="center"/>
    </xf>
    <xf numFmtId="9" fontId="18" fillId="0" borderId="0" xfId="20" applyNumberFormat="1" applyFont="1" applyFill="1" applyBorder="1" applyAlignment="1">
      <alignment horizontal="center"/>
    </xf>
    <xf numFmtId="14" fontId="18" fillId="8" borderId="0" xfId="0" applyNumberFormat="1" applyFont="1" applyFill="1"/>
    <xf numFmtId="173" fontId="18" fillId="8" borderId="0" xfId="20" applyNumberFormat="1" applyFont="1" applyFill="1"/>
    <xf numFmtId="0" fontId="18" fillId="8" borderId="0" xfId="0" applyFont="1" applyFill="1"/>
    <xf numFmtId="166" fontId="18" fillId="8" borderId="0" xfId="3" applyNumberFormat="1" applyFont="1" applyFill="1"/>
    <xf numFmtId="166" fontId="18" fillId="8" borderId="0" xfId="3" applyNumberFormat="1" applyFont="1" applyFill="1" applyBorder="1"/>
    <xf numFmtId="9" fontId="3" fillId="0" borderId="0" xfId="20" applyFont="1" applyFill="1" applyBorder="1"/>
    <xf numFmtId="15" fontId="15" fillId="8" borderId="0" xfId="16" applyNumberFormat="1" applyFont="1" applyFill="1" applyBorder="1"/>
    <xf numFmtId="38" fontId="18" fillId="8" borderId="0" xfId="3" applyNumberFormat="1" applyFont="1" applyFill="1" applyBorder="1" applyAlignment="1" applyProtection="1">
      <alignment horizontal="center"/>
    </xf>
    <xf numFmtId="38" fontId="18" fillId="0" borderId="10" xfId="0" applyNumberFormat="1" applyFont="1" applyBorder="1" applyAlignment="1">
      <alignment horizontal="center"/>
    </xf>
    <xf numFmtId="38" fontId="18" fillId="0" borderId="11" xfId="0" applyNumberFormat="1" applyFont="1" applyBorder="1" applyAlignment="1">
      <alignment horizontal="center"/>
    </xf>
    <xf numFmtId="0" fontId="2" fillId="0" borderId="0" xfId="0" applyFont="1"/>
    <xf numFmtId="0" fontId="2" fillId="3" borderId="0" xfId="0" applyFont="1" applyFill="1"/>
    <xf numFmtId="0" fontId="10" fillId="0" borderId="0" xfId="0" applyFont="1" applyFill="1"/>
    <xf numFmtId="15" fontId="18" fillId="8" borderId="6" xfId="3" applyNumberFormat="1" applyFont="1" applyFill="1" applyBorder="1" applyAlignment="1" applyProtection="1">
      <alignment horizontal="center"/>
    </xf>
    <xf numFmtId="38" fontId="28" fillId="8" borderId="10" xfId="3" applyNumberFormat="1" applyFont="1" applyFill="1" applyBorder="1" applyAlignment="1" applyProtection="1">
      <alignment horizontal="center"/>
    </xf>
    <xf numFmtId="10" fontId="18" fillId="8" borderId="0" xfId="0" applyNumberFormat="1" applyFont="1" applyFill="1" applyBorder="1"/>
    <xf numFmtId="0" fontId="15" fillId="4" borderId="0" xfId="0" applyFont="1" applyFill="1"/>
    <xf numFmtId="10" fontId="3" fillId="0" borderId="0" xfId="0" applyNumberFormat="1" applyFont="1"/>
    <xf numFmtId="38" fontId="85" fillId="0" borderId="0" xfId="0" applyNumberFormat="1" applyFont="1"/>
    <xf numFmtId="38" fontId="2" fillId="0" borderId="0" xfId="0" applyNumberFormat="1" applyFont="1"/>
    <xf numFmtId="0" fontId="3" fillId="0" borderId="4" xfId="0" applyFont="1" applyBorder="1"/>
    <xf numFmtId="38" fontId="2" fillId="0" borderId="4" xfId="0" applyNumberFormat="1" applyFont="1" applyBorder="1"/>
    <xf numFmtId="38" fontId="2" fillId="0" borderId="0" xfId="0" applyNumberFormat="1" applyFont="1" applyBorder="1"/>
    <xf numFmtId="37" fontId="3" fillId="0" borderId="0" xfId="0" applyNumberFormat="1" applyFont="1"/>
    <xf numFmtId="4" fontId="3" fillId="0" borderId="0" xfId="0" applyNumberFormat="1" applyFont="1" applyFill="1" applyBorder="1"/>
    <xf numFmtId="0" fontId="10" fillId="0" borderId="0" xfId="0" applyFont="1"/>
    <xf numFmtId="10" fontId="3" fillId="0" borderId="0" xfId="0" applyNumberFormat="1" applyFont="1" applyFill="1"/>
    <xf numFmtId="0" fontId="8" fillId="0" borderId="17" xfId="0" applyFont="1" applyBorder="1"/>
    <xf numFmtId="6" fontId="8" fillId="0" borderId="16" xfId="0" applyNumberFormat="1" applyFont="1" applyBorder="1"/>
    <xf numFmtId="8" fontId="3" fillId="0" borderId="0" xfId="0" applyNumberFormat="1" applyFont="1"/>
    <xf numFmtId="166" fontId="3" fillId="8" borderId="0" xfId="3" applyNumberFormat="1" applyFont="1" applyFill="1"/>
    <xf numFmtId="0" fontId="2" fillId="0" borderId="4" xfId="0" applyFont="1" applyBorder="1" applyAlignment="1">
      <alignment horizontal="center"/>
    </xf>
    <xf numFmtId="10" fontId="3" fillId="0" borderId="0" xfId="20" applyNumberFormat="1" applyFont="1"/>
    <xf numFmtId="10" fontId="86" fillId="0" borderId="0" xfId="20" applyNumberFormat="1" applyFont="1" applyFill="1"/>
    <xf numFmtId="37" fontId="12" fillId="0" borderId="0" xfId="0" applyNumberFormat="1" applyFont="1"/>
    <xf numFmtId="10" fontId="12" fillId="0" borderId="0" xfId="20" applyNumberFormat="1" applyFont="1"/>
    <xf numFmtId="10" fontId="3" fillId="0" borderId="0" xfId="20" applyNumberFormat="1" applyFont="1" applyFill="1"/>
    <xf numFmtId="0" fontId="12" fillId="0" borderId="0" xfId="0" applyFont="1"/>
    <xf numFmtId="10" fontId="87" fillId="0" borderId="0" xfId="20" applyNumberFormat="1" applyFont="1" applyFill="1"/>
    <xf numFmtId="37" fontId="2" fillId="0" borderId="5" xfId="0" applyNumberFormat="1" applyFont="1" applyBorder="1"/>
    <xf numFmtId="10" fontId="2" fillId="0" borderId="5" xfId="20" applyNumberFormat="1" applyFont="1" applyFill="1" applyBorder="1"/>
    <xf numFmtId="10" fontId="19" fillId="0" borderId="0" xfId="0" applyNumberFormat="1" applyFont="1" applyFill="1"/>
    <xf numFmtId="37" fontId="3" fillId="0" borderId="0" xfId="0" applyNumberFormat="1" applyFont="1" applyFill="1"/>
    <xf numFmtId="10" fontId="3" fillId="0" borderId="0" xfId="20" applyNumberFormat="1" applyFont="1" applyAlignment="1">
      <alignment horizontal="center"/>
    </xf>
    <xf numFmtId="6" fontId="3" fillId="0" borderId="0" xfId="0" applyNumberFormat="1" applyFont="1"/>
    <xf numFmtId="38" fontId="18" fillId="0" borderId="0" xfId="0" applyNumberFormat="1" applyFont="1" applyAlignment="1">
      <alignment horizontal="center"/>
    </xf>
    <xf numFmtId="37" fontId="1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37" fontId="28" fillId="0" borderId="0" xfId="0" applyNumberFormat="1" applyFont="1" applyAlignment="1">
      <alignment horizontal="center"/>
    </xf>
    <xf numFmtId="166" fontId="3" fillId="0" borderId="0" xfId="3" applyNumberFormat="1" applyFont="1" applyBorder="1"/>
    <xf numFmtId="166" fontId="18" fillId="8" borderId="8" xfId="3" applyNumberFormat="1" applyFont="1" applyFill="1" applyBorder="1"/>
    <xf numFmtId="166" fontId="18" fillId="0" borderId="8" xfId="3" applyNumberFormat="1" applyFont="1" applyBorder="1"/>
    <xf numFmtId="166" fontId="18" fillId="0" borderId="10" xfId="3" applyNumberFormat="1" applyFont="1" applyFill="1" applyBorder="1"/>
    <xf numFmtId="166" fontId="3" fillId="0" borderId="10" xfId="3" applyNumberFormat="1" applyFont="1" applyFill="1" applyBorder="1"/>
    <xf numFmtId="166" fontId="18" fillId="0" borderId="11" xfId="3" applyNumberFormat="1" applyFont="1" applyFill="1" applyBorder="1"/>
    <xf numFmtId="166" fontId="18" fillId="8" borderId="10" xfId="3" applyNumberFormat="1" applyFont="1" applyFill="1" applyBorder="1"/>
    <xf numFmtId="166" fontId="3" fillId="0" borderId="10" xfId="3" applyNumberFormat="1" applyFont="1" applyBorder="1"/>
    <xf numFmtId="166" fontId="18" fillId="8" borderId="11" xfId="3" applyNumberFormat="1" applyFont="1" applyFill="1" applyBorder="1"/>
    <xf numFmtId="166" fontId="18" fillId="0" borderId="10" xfId="3" applyNumberFormat="1" applyFont="1" applyBorder="1"/>
    <xf numFmtId="43" fontId="3" fillId="0" borderId="0" xfId="0" applyNumberFormat="1" applyFont="1"/>
    <xf numFmtId="0" fontId="18" fillId="0" borderId="0" xfId="0" applyFont="1" applyFill="1"/>
    <xf numFmtId="1" fontId="28" fillId="0" borderId="0" xfId="0" applyNumberFormat="1" applyFont="1" applyFill="1"/>
    <xf numFmtId="14" fontId="18" fillId="0" borderId="0" xfId="0" applyNumberFormat="1" applyFont="1" applyFill="1"/>
    <xf numFmtId="43" fontId="18" fillId="0" borderId="0" xfId="3" applyNumberFormat="1" applyFont="1" applyFill="1"/>
    <xf numFmtId="166" fontId="18" fillId="0" borderId="0" xfId="3" applyNumberFormat="1" applyFont="1" applyFill="1"/>
    <xf numFmtId="43" fontId="28" fillId="0" borderId="0" xfId="3" applyNumberFormat="1" applyFont="1" applyFill="1"/>
    <xf numFmtId="2" fontId="3" fillId="0" borderId="0" xfId="0" applyNumberFormat="1" applyFont="1" applyFill="1" applyAlignment="1">
      <alignment horizontal="center"/>
    </xf>
    <xf numFmtId="2" fontId="18" fillId="0" borderId="6" xfId="0" applyNumberFormat="1" applyFont="1" applyBorder="1"/>
    <xf numFmtId="2" fontId="18" fillId="0" borderId="7" xfId="0" applyNumberFormat="1" applyFont="1" applyBorder="1"/>
    <xf numFmtId="166" fontId="3" fillId="0" borderId="4" xfId="3" applyNumberFormat="1" applyFont="1" applyBorder="1"/>
    <xf numFmtId="0" fontId="18" fillId="0" borderId="9" xfId="0" applyFont="1" applyFill="1" applyBorder="1" applyAlignment="1">
      <alignment horizontal="left"/>
    </xf>
    <xf numFmtId="14" fontId="2" fillId="10" borderId="10" xfId="0" applyNumberFormat="1" applyFont="1" applyFill="1" applyBorder="1" applyAlignment="1">
      <alignment horizontal="center"/>
    </xf>
    <xf numFmtId="37" fontId="3" fillId="10" borderId="0" xfId="0" applyNumberFormat="1" applyFont="1" applyFill="1" applyBorder="1"/>
    <xf numFmtId="14" fontId="2" fillId="8" borderId="10" xfId="0" applyNumberFormat="1" applyFont="1" applyFill="1" applyBorder="1" applyAlignment="1">
      <alignment horizontal="center"/>
    </xf>
    <xf numFmtId="10" fontId="3" fillId="8" borderId="0" xfId="20" applyNumberFormat="1" applyFont="1" applyFill="1" applyBorder="1"/>
    <xf numFmtId="166" fontId="3" fillId="8" borderId="0" xfId="3" applyNumberFormat="1" applyFont="1" applyFill="1" applyBorder="1"/>
    <xf numFmtId="166" fontId="3" fillId="0" borderId="0" xfId="0" applyNumberFormat="1" applyFont="1" applyFill="1"/>
    <xf numFmtId="43" fontId="3" fillId="0" borderId="0" xfId="3" applyNumberFormat="1" applyFont="1" applyFill="1" applyBorder="1"/>
    <xf numFmtId="39" fontId="3" fillId="0" borderId="0" xfId="0" applyNumberFormat="1" applyFont="1" applyFill="1" applyBorder="1"/>
    <xf numFmtId="43" fontId="3" fillId="0" borderId="0" xfId="0" applyNumberFormat="1" applyFont="1" applyFill="1" applyBorder="1"/>
    <xf numFmtId="43" fontId="3" fillId="0" borderId="0" xfId="3" applyNumberFormat="1" applyFont="1" applyFill="1"/>
  </cellXfs>
  <cellStyles count="32">
    <cellStyle name="??_?.????" xfId="1"/>
    <cellStyle name="Actual Date" xfId="2"/>
    <cellStyle name="Comma" xfId="3" builtinId="3"/>
    <cellStyle name="Date" xfId="4"/>
    <cellStyle name="Dezimal [0]_Compiling Utility Macros" xfId="5"/>
    <cellStyle name="Dezimal_Compiling Utility Macros" xfId="6"/>
    <cellStyle name="Fixed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cf0402_ndf" xfId="16"/>
    <cellStyle name="Normal_IPP Summary" xfId="17"/>
    <cellStyle name="Normal_Summary" xfId="18"/>
    <cellStyle name="Normal_Yuma CE Strategic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10-yr Treasury &amp; Spreads Movement</a:t>
            </a:r>
          </a:p>
        </c:rich>
      </c:tx>
      <c:layout>
        <c:manualLayout>
          <c:xMode val="edge"/>
          <c:yMode val="edge"/>
          <c:x val="0.32326173050341939"/>
          <c:y val="2.76881826787020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0600755094737"/>
          <c:y val="0.15798551293141755"/>
          <c:w val="0.67677017263288963"/>
          <c:h val="0.69057585033939217"/>
        </c:manualLayout>
      </c:layout>
      <c:lineChart>
        <c:grouping val="standard"/>
        <c:varyColors val="0"/>
        <c:ser>
          <c:idx val="0"/>
          <c:order val="0"/>
          <c:tx>
            <c:strRef>
              <c:f>Summary!$A$83</c:f>
              <c:strCache>
                <c:ptCount val="1"/>
                <c:pt idx="0">
                  <c:v>Treasury (%)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Summary!$B$82:$F$82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Summary!$B$83:$F$83</c:f>
              <c:numCache>
                <c:formatCode>0.000%</c:formatCode>
                <c:ptCount val="5"/>
                <c:pt idx="0">
                  <c:v>6.4199999999999993E-2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D-4048-A953-04C86D0FD006}"/>
            </c:ext>
          </c:extLst>
        </c:ser>
        <c:ser>
          <c:idx val="1"/>
          <c:order val="1"/>
          <c:tx>
            <c:strRef>
              <c:f>Summary!$A$84</c:f>
              <c:strCache>
                <c:ptCount val="1"/>
                <c:pt idx="0">
                  <c:v>Spreads (%)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Summary!$B$82:$F$82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Summary!$B$84:$F$84</c:f>
              <c:numCache>
                <c:formatCode>0.000%</c:formatCode>
                <c:ptCount val="5"/>
                <c:pt idx="0">
                  <c:v>2.4400000000000002E-2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D-4048-A953-04C86D0FD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525728"/>
        <c:axId val="1"/>
      </c:lineChart>
      <c:dateAx>
        <c:axId val="118052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layout>
            <c:manualLayout>
              <c:xMode val="edge"/>
              <c:yMode val="edge"/>
              <c:x val="0.39320725113866217"/>
              <c:y val="0.9071951618845317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Treasury &amp; Spreads (%)</a:t>
                </a:r>
              </a:p>
            </c:rich>
          </c:tx>
          <c:layout>
            <c:manualLayout>
              <c:xMode val="edge"/>
              <c:yMode val="edge"/>
              <c:x val="2.1739823981224111E-2"/>
              <c:y val="0.330629475516265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525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33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272977945471482"/>
          <c:y val="0.43323862309027905"/>
          <c:w val="0.15785002629845332"/>
          <c:h val="0.102609147574013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10-yr Treasury &amp; Spreads Movement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8-46B4-8A51-ABED216D3CF3}"/>
            </c:ext>
          </c:extLst>
        </c:ser>
        <c:ser>
          <c:idx val="1"/>
          <c:order val="1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8-46B4-8A51-ABED216D3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558848"/>
        <c:axId val="1"/>
      </c:lineChart>
      <c:dateAx>
        <c:axId val="11725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Treasury &amp; Spreads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2558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Enterprise Value with Salvage Value ($000)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C-44F0-B299-8B7F031D9F21}"/>
            </c:ext>
          </c:extLst>
        </c:ser>
        <c:ser>
          <c:idx val="1"/>
          <c:order val="1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C-44F0-B299-8B7F031D9F21}"/>
            </c:ext>
          </c:extLst>
        </c:ser>
        <c:ser>
          <c:idx val="2"/>
          <c:order val="2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C-44F0-B299-8B7F031D9F21}"/>
            </c:ext>
          </c:extLst>
        </c:ser>
        <c:ser>
          <c:idx val="7"/>
          <c:order val="3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C-44F0-B299-8B7F031D9F21}"/>
            </c:ext>
          </c:extLst>
        </c:ser>
        <c:ser>
          <c:idx val="8"/>
          <c:order val="4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FC-44F0-B299-8B7F031D9F21}"/>
            </c:ext>
          </c:extLst>
        </c:ser>
        <c:ser>
          <c:idx val="9"/>
          <c:order val="5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FC-44F0-B299-8B7F031D9F21}"/>
            </c:ext>
          </c:extLst>
        </c:ser>
        <c:ser>
          <c:idx val="10"/>
          <c:order val="6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FC-44F0-B299-8B7F031D9F21}"/>
            </c:ext>
          </c:extLst>
        </c:ser>
        <c:ser>
          <c:idx val="11"/>
          <c:order val="7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FC-44F0-B299-8B7F031D9F21}"/>
            </c:ext>
          </c:extLst>
        </c:ser>
        <c:ser>
          <c:idx val="12"/>
          <c:order val="8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FC-44F0-B299-8B7F031D9F21}"/>
            </c:ext>
          </c:extLst>
        </c:ser>
        <c:ser>
          <c:idx val="13"/>
          <c:order val="9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FC-44F0-B299-8B7F031D9F21}"/>
            </c:ext>
          </c:extLst>
        </c:ser>
        <c:ser>
          <c:idx val="14"/>
          <c:order val="10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FC-44F0-B299-8B7F031D9F21}"/>
            </c:ext>
          </c:extLst>
        </c:ser>
        <c:ser>
          <c:idx val="15"/>
          <c:order val="11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E3E3E3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E3E3E3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FC-44F0-B299-8B7F031D9F21}"/>
            </c:ext>
          </c:extLst>
        </c:ser>
        <c:ser>
          <c:idx val="16"/>
          <c:order val="12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FC-44F0-B299-8B7F031D9F21}"/>
            </c:ext>
          </c:extLst>
        </c:ser>
        <c:ser>
          <c:idx val="17"/>
          <c:order val="13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7FC-44F0-B299-8B7F031D9F21}"/>
            </c:ext>
          </c:extLst>
        </c:ser>
        <c:ser>
          <c:idx val="18"/>
          <c:order val="14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7FC-44F0-B299-8B7F031D9F21}"/>
            </c:ext>
          </c:extLst>
        </c:ser>
        <c:ser>
          <c:idx val="19"/>
          <c:order val="15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FC-44F0-B299-8B7F031D9F21}"/>
            </c:ext>
          </c:extLst>
        </c:ser>
        <c:ser>
          <c:idx val="20"/>
          <c:order val="16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FC-44F0-B299-8B7F031D9F21}"/>
            </c:ext>
          </c:extLst>
        </c:ser>
        <c:ser>
          <c:idx val="21"/>
          <c:order val="17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7FC-44F0-B299-8B7F031D9F21}"/>
            </c:ext>
          </c:extLst>
        </c:ser>
        <c:ser>
          <c:idx val="22"/>
          <c:order val="18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7FC-44F0-B299-8B7F031D9F21}"/>
            </c:ext>
          </c:extLst>
        </c:ser>
        <c:ser>
          <c:idx val="23"/>
          <c:order val="19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7FC-44F0-B299-8B7F031D9F21}"/>
            </c:ext>
          </c:extLst>
        </c:ser>
        <c:ser>
          <c:idx val="24"/>
          <c:order val="20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7FC-44F0-B299-8B7F031D9F21}"/>
            </c:ext>
          </c:extLst>
        </c:ser>
        <c:ser>
          <c:idx val="25"/>
          <c:order val="21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7FC-44F0-B299-8B7F031D9F21}"/>
            </c:ext>
          </c:extLst>
        </c:ser>
        <c:ser>
          <c:idx val="26"/>
          <c:order val="22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7FC-44F0-B299-8B7F031D9F21}"/>
            </c:ext>
          </c:extLst>
        </c:ser>
        <c:ser>
          <c:idx val="27"/>
          <c:order val="23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7FC-44F0-B299-8B7F031D9F21}"/>
            </c:ext>
          </c:extLst>
        </c:ser>
        <c:ser>
          <c:idx val="28"/>
          <c:order val="24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7FC-44F0-B299-8B7F031D9F21}"/>
            </c:ext>
          </c:extLst>
        </c:ser>
        <c:ser>
          <c:idx val="3"/>
          <c:order val="25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7FC-44F0-B299-8B7F031D9F21}"/>
            </c:ext>
          </c:extLst>
        </c:ser>
        <c:ser>
          <c:idx val="4"/>
          <c:order val="26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7FC-44F0-B299-8B7F031D9F21}"/>
            </c:ext>
          </c:extLst>
        </c:ser>
        <c:ser>
          <c:idx val="5"/>
          <c:order val="27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7FC-44F0-B299-8B7F031D9F21}"/>
            </c:ext>
          </c:extLst>
        </c:ser>
        <c:ser>
          <c:idx val="6"/>
          <c:order val="28"/>
          <c:tx>
            <c:strRef>
              <c:f>Assumptions!#REF!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Assumptions!#REF!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cat>
          <c:val>
            <c:numRef>
              <c:f>Assumptions!#REF!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7FC-44F0-B299-8B7F031D9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645200"/>
        <c:axId val="1"/>
      </c:lineChart>
      <c:dateAx>
        <c:axId val="117964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1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Enterprise Value ($000)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645200"/>
        <c:crosses val="autoZero"/>
        <c:crossBetween val="between"/>
        <c:majorUnit val="10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Enterprise Value with Salvage Value ($000)</a:t>
            </a:r>
          </a:p>
        </c:rich>
      </c:tx>
      <c:layout>
        <c:manualLayout>
          <c:xMode val="edge"/>
          <c:yMode val="edge"/>
          <c:x val="0.30028751350989924"/>
          <c:y val="2.80074459133551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6551651457552"/>
          <c:y val="0.17628215957229437"/>
          <c:w val="0.64598887937160432"/>
          <c:h val="0.63593377191500589"/>
        </c:manualLayout>
      </c:layout>
      <c:lineChart>
        <c:grouping val="standard"/>
        <c:varyColors val="0"/>
        <c:ser>
          <c:idx val="0"/>
          <c:order val="0"/>
          <c:tx>
            <c:strRef>
              <c:f>Summary!$A$88</c:f>
              <c:strCache>
                <c:ptCount val="1"/>
                <c:pt idx="0">
                  <c:v>Brownsville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Summary!$B$87:$F$87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Summary!$B$88:$F$88</c:f>
              <c:numCache>
                <c:formatCode>_(* #,##0_);_(* \(#,##0\);_(* "-"??_);_(@_)</c:formatCode>
                <c:ptCount val="5"/>
                <c:pt idx="0">
                  <c:v>167960.24994276988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A-4741-A168-3B179926B3A6}"/>
            </c:ext>
          </c:extLst>
        </c:ser>
        <c:ser>
          <c:idx val="1"/>
          <c:order val="1"/>
          <c:tx>
            <c:strRef>
              <c:f>Summary!$A$89</c:f>
              <c:strCache>
                <c:ptCount val="1"/>
                <c:pt idx="0">
                  <c:v>Caledonia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Summary!$B$87:$F$87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Summary!$B$89:$F$89</c:f>
              <c:numCache>
                <c:formatCode>_(* #,##0_);_(* \(#,##0\);_(* "-"??_);_(@_)</c:formatCode>
                <c:ptCount val="5"/>
                <c:pt idx="0">
                  <c:v>167180.95193797437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A-4741-A168-3B179926B3A6}"/>
            </c:ext>
          </c:extLst>
        </c:ser>
        <c:ser>
          <c:idx val="2"/>
          <c:order val="2"/>
          <c:tx>
            <c:strRef>
              <c:f>Summary!$A$90</c:f>
              <c:strCache>
                <c:ptCount val="1"/>
                <c:pt idx="0">
                  <c:v>New Albany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Summary!$B$87:$F$87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Summary!$B$90:$F$90</c:f>
              <c:numCache>
                <c:formatCode>_(* #,##0_);_(* \(#,##0\);_(* "-"??_);_(@_)</c:formatCode>
                <c:ptCount val="5"/>
                <c:pt idx="0">
                  <c:v>133690.15173029259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A-4741-A168-3B179926B3A6}"/>
            </c:ext>
          </c:extLst>
        </c:ser>
        <c:ser>
          <c:idx val="3"/>
          <c:order val="3"/>
          <c:tx>
            <c:strRef>
              <c:f>Summary!$A$91</c:f>
              <c:strCache>
                <c:ptCount val="1"/>
                <c:pt idx="0">
                  <c:v>Gleason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Summary!$B$87:$F$87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Summary!$B$91:$F$91</c:f>
              <c:numCache>
                <c:formatCode>_(* #,##0_);_(* \(#,##0\);_(* "-"??_);_(@_)</c:formatCode>
                <c:ptCount val="5"/>
                <c:pt idx="0">
                  <c:v>185129.8604045845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2A-4741-A168-3B179926B3A6}"/>
            </c:ext>
          </c:extLst>
        </c:ser>
        <c:ser>
          <c:idx val="4"/>
          <c:order val="4"/>
          <c:tx>
            <c:strRef>
              <c:f>Summary!$A$92</c:f>
              <c:strCache>
                <c:ptCount val="1"/>
                <c:pt idx="0">
                  <c:v>Wheatland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Summary!$B$87:$F$87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Summary!$B$92:$F$92</c:f>
              <c:numCache>
                <c:formatCode>_(* #,##0_);_(* \(#,##0\);_(* "-"??_);_(@_)</c:formatCode>
                <c:ptCount val="5"/>
                <c:pt idx="0">
                  <c:v>174927.97936637784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2A-4741-A168-3B179926B3A6}"/>
            </c:ext>
          </c:extLst>
        </c:ser>
        <c:ser>
          <c:idx val="5"/>
          <c:order val="5"/>
          <c:tx>
            <c:strRef>
              <c:f>Summary!$A$93</c:f>
              <c:strCache>
                <c:ptCount val="1"/>
                <c:pt idx="0">
                  <c:v>Wilton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Summary!$B$87:$F$87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Summary!$B$93:$F$93</c:f>
              <c:numCache>
                <c:formatCode>_(* #,##0_);_(* \(#,##0\);_(* "-"??_);_(@_)</c:formatCode>
                <c:ptCount val="5"/>
                <c:pt idx="0">
                  <c:v>230963.72419643158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2A-4741-A168-3B179926B3A6}"/>
            </c:ext>
          </c:extLst>
        </c:ser>
        <c:ser>
          <c:idx val="6"/>
          <c:order val="6"/>
          <c:tx>
            <c:strRef>
              <c:f>Summary!$A$94</c:f>
              <c:strCache>
                <c:ptCount val="1"/>
                <c:pt idx="0">
                  <c:v>GenCo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Summary!$B$87:$F$87</c:f>
              <c:numCache>
                <c:formatCode>m/d/yyyy</c:formatCode>
                <c:ptCount val="5"/>
                <c:pt idx="0">
                  <c:v>36591</c:v>
                </c:pt>
              </c:numCache>
            </c:numRef>
          </c:cat>
          <c:val>
            <c:numRef>
              <c:f>Summary!$B$94:$F$94</c:f>
              <c:numCache>
                <c:formatCode>_(* #,##0_);_(* \(#,##0\);_(* "-"??_);_(@_)</c:formatCode>
                <c:ptCount val="5"/>
                <c:pt idx="0">
                  <c:v>1059852.9175784308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2A-4741-A168-3B179926B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524800"/>
        <c:axId val="1"/>
      </c:lineChart>
      <c:dateAx>
        <c:axId val="118052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layout>
            <c:manualLayout>
              <c:xMode val="edge"/>
              <c:yMode val="edge"/>
              <c:x val="0.42262687086578415"/>
              <c:y val="0.8715258169508759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10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Enterprise Value ($000)</a:t>
                </a:r>
              </a:p>
            </c:rich>
          </c:tx>
          <c:layout>
            <c:manualLayout>
              <c:xMode val="edge"/>
              <c:yMode val="edge"/>
              <c:x val="4.2633412411899281E-2"/>
              <c:y val="0.3229093764128009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524800"/>
        <c:crosses val="autoZero"/>
        <c:crossBetween val="between"/>
        <c:majorUnit val="100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66824823798559"/>
          <c:y val="0.25206701322019665"/>
          <c:w val="0.13809518368202159"/>
          <c:h val="0.324556873231233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Prices ($/kW-mo)</a:t>
            </a:r>
          </a:p>
        </c:rich>
      </c:tx>
      <c:layout>
        <c:manualLayout>
          <c:xMode val="edge"/>
          <c:yMode val="edge"/>
          <c:x val="0.37181852328687526"/>
          <c:y val="2.78697699028938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90965173388525"/>
          <c:y val="0.14590644243279732"/>
          <c:w val="0.73417601544685795"/>
          <c:h val="0.71969582278649469"/>
        </c:manualLayout>
      </c:layout>
      <c:lineChart>
        <c:grouping val="standard"/>
        <c:varyColors val="0"/>
        <c:ser>
          <c:idx val="2"/>
          <c:order val="0"/>
          <c:tx>
            <c:strRef>
              <c:f>Summary!$A$98</c:f>
              <c:strCache>
                <c:ptCount val="1"/>
                <c:pt idx="0">
                  <c:v>Brownsville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Summary!$B$97:$D$97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Summary!$B$98:$D$98</c:f>
              <c:numCache>
                <c:formatCode>_(* #,##0.00_);_(* \(#,##0.00\);_(* "-"??_);_(@_)</c:formatCode>
                <c:ptCount val="3"/>
                <c:pt idx="0">
                  <c:v>8.0613831624439438</c:v>
                </c:pt>
                <c:pt idx="1">
                  <c:v>6.0834492351063671</c:v>
                </c:pt>
                <c:pt idx="2">
                  <c:v>4.8474509565593271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0-4EFB-890E-4288C3F545F2}"/>
            </c:ext>
          </c:extLst>
        </c:ser>
        <c:ser>
          <c:idx val="3"/>
          <c:order val="1"/>
          <c:tx>
            <c:strRef>
              <c:f>Summary!$A$99</c:f>
              <c:strCache>
                <c:ptCount val="1"/>
                <c:pt idx="0">
                  <c:v>Caledonia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Summary!$B$97:$D$97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Summary!$B$99:$D$99</c:f>
              <c:numCache>
                <c:formatCode>_(* #,##0.00_);_(* \(#,##0.00\);_(* "-"??_);_(@_)</c:formatCode>
                <c:ptCount val="3"/>
                <c:pt idx="0">
                  <c:v>8.1109974895062962</c:v>
                </c:pt>
                <c:pt idx="1">
                  <c:v>6.0714087412791207</c:v>
                </c:pt>
                <c:pt idx="2">
                  <c:v>4.8234550291008693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0-4EFB-890E-4288C3F545F2}"/>
            </c:ext>
          </c:extLst>
        </c:ser>
        <c:ser>
          <c:idx val="1"/>
          <c:order val="2"/>
          <c:tx>
            <c:strRef>
              <c:f>Summary!$A$100</c:f>
              <c:strCache>
                <c:ptCount val="1"/>
                <c:pt idx="0">
                  <c:v>New Albany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Summary!$B$97:$D$97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Summary!$B$100:$D$100</c:f>
              <c:numCache>
                <c:formatCode>_(* #,##0.00_);_(* \(#,##0.00\);_(* "-"??_);_(@_)</c:formatCode>
                <c:ptCount val="3"/>
                <c:pt idx="0">
                  <c:v>7.7025605706158302</c:v>
                </c:pt>
                <c:pt idx="1">
                  <c:v>5.7930019622238147</c:v>
                </c:pt>
                <c:pt idx="2">
                  <c:v>4.5849431454301515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0-4EFB-890E-4288C3F545F2}"/>
            </c:ext>
          </c:extLst>
        </c:ser>
        <c:ser>
          <c:idx val="4"/>
          <c:order val="3"/>
          <c:tx>
            <c:strRef>
              <c:f>Summary!$A$101</c:f>
              <c:strCache>
                <c:ptCount val="1"/>
                <c:pt idx="0">
                  <c:v>Gleason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Summary!$B$97:$D$97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Summary!$B$101:$D$101</c:f>
              <c:numCache>
                <c:formatCode>_(* #,##0.00_);_(* \(#,##0.00\);_(* "-"??_);_(@_)</c:formatCode>
                <c:ptCount val="3"/>
                <c:pt idx="0">
                  <c:v>14.222096208167065</c:v>
                </c:pt>
                <c:pt idx="1">
                  <c:v>6.4080493844179252</c:v>
                </c:pt>
                <c:pt idx="2">
                  <c:v>5.145509173241547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E0-4EFB-890E-4288C3F545F2}"/>
            </c:ext>
          </c:extLst>
        </c:ser>
        <c:ser>
          <c:idx val="5"/>
          <c:order val="4"/>
          <c:tx>
            <c:strRef>
              <c:f>Summary!$A$102</c:f>
              <c:strCache>
                <c:ptCount val="1"/>
                <c:pt idx="0">
                  <c:v>Wheatland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Summary!$B$97:$D$97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Summary!$B$102:$D$102</c:f>
              <c:numCache>
                <c:formatCode>_(* #,##0.00_);_(* \(#,##0.00\);_(* "-"??_);_(@_)</c:formatCode>
                <c:ptCount val="3"/>
                <c:pt idx="0">
                  <c:v>13.904370017205412</c:v>
                </c:pt>
                <c:pt idx="1">
                  <c:v>6.2825904306326263</c:v>
                </c:pt>
                <c:pt idx="2">
                  <c:v>4.859572446674953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E0-4EFB-890E-4288C3F545F2}"/>
            </c:ext>
          </c:extLst>
        </c:ser>
        <c:ser>
          <c:idx val="6"/>
          <c:order val="5"/>
          <c:tx>
            <c:strRef>
              <c:f>Summary!$A$103</c:f>
              <c:strCache>
                <c:ptCount val="1"/>
                <c:pt idx="0">
                  <c:v>Wilton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Summary!$B$97:$D$97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Summary!$B$103:$D$103</c:f>
              <c:numCache>
                <c:formatCode>_(* #,##0.00_);_(* \(#,##0.00\);_(* "-"??_);_(@_)</c:formatCode>
                <c:ptCount val="3"/>
                <c:pt idx="0">
                  <c:v>13.981572970379291</c:v>
                </c:pt>
                <c:pt idx="1">
                  <c:v>6.4520428270365864</c:v>
                </c:pt>
                <c:pt idx="2">
                  <c:v>5.040401895243054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E0-4EFB-890E-4288C3F545F2}"/>
            </c:ext>
          </c:extLst>
        </c:ser>
        <c:ser>
          <c:idx val="7"/>
          <c:order val="6"/>
          <c:tx>
            <c:strRef>
              <c:f>Summary!$A$104</c:f>
              <c:strCache>
                <c:ptCount val="1"/>
                <c:pt idx="0">
                  <c:v>GenCo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Summary!$B$97:$D$97</c:f>
              <c:numCache>
                <c:formatCode>0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Summary!$B$104:$D$104</c:f>
              <c:numCache>
                <c:formatCode>_(* #,##0.00_);_(* \(#,##0.00\);_(* "-"??_);_(@_)</c:formatCode>
                <c:ptCount val="3"/>
                <c:pt idx="0">
                  <c:v>11.292024729542963</c:v>
                </c:pt>
                <c:pt idx="1">
                  <c:v>6.2091622612662523</c:v>
                </c:pt>
                <c:pt idx="2">
                  <c:v>4.9026511399784667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E0-4EFB-890E-4288C3F54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861344"/>
        <c:axId val="1"/>
      </c:lineChart>
      <c:catAx>
        <c:axId val="11808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5034508164008297"/>
              <c:y val="0.924620601484243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.5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$/kW-mo</a:t>
                </a:r>
              </a:p>
            </c:rich>
          </c:tx>
          <c:layout>
            <c:manualLayout>
              <c:xMode val="edge"/>
              <c:yMode val="edge"/>
              <c:x val="1.5137649803028E-2"/>
              <c:y val="0.4377193272983919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861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49280142032502"/>
          <c:y val="0.34427362821221841"/>
          <c:w val="0.14096936379069824"/>
          <c:h val="0.322961451227652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Brownsville Capacity Prices ($/kW-mo)</a:t>
            </a:r>
          </a:p>
        </c:rich>
      </c:tx>
      <c:layout>
        <c:manualLayout>
          <c:xMode val="edge"/>
          <c:yMode val="edge"/>
          <c:x val="0.30901585636703116"/>
          <c:y val="3.61853462973754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5022794119969"/>
          <c:y val="0.20066419310362738"/>
          <c:w val="0.68946251370332579"/>
          <c:h val="0.58225511769413185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'Capacity Prices'!$B$70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Prices'!$B$71</c:f>
              <c:numCache>
                <c:formatCode>_(* #,##0.00_);_(* \(#,##0.00\);_(* "-"??_);_(@_)</c:formatCode>
                <c:ptCount val="1"/>
                <c:pt idx="0">
                  <c:v>8.0613831624439438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D-44C2-BA43-18E5D1FC1836}"/>
            </c:ext>
          </c:extLst>
        </c:ser>
        <c:ser>
          <c:idx val="2"/>
          <c:order val="1"/>
          <c:tx>
            <c:v>2001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'Capacity Prices'!$B$70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Prices'!$B$72</c:f>
              <c:numCache>
                <c:formatCode>_(* #,##0.00_);_(* \(#,##0.00\);_(* "-"??_);_(@_)</c:formatCode>
                <c:ptCount val="1"/>
                <c:pt idx="0">
                  <c:v>6.0834492351063671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D-44C2-BA43-18E5D1FC1836}"/>
            </c:ext>
          </c:extLst>
        </c:ser>
        <c:ser>
          <c:idx val="3"/>
          <c:order val="2"/>
          <c:tx>
            <c:v>2002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'Capacity Prices'!$B$70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Prices'!$B$73</c:f>
              <c:numCache>
                <c:formatCode>_(* #,##0.00_);_(* \(#,##0.00\);_(* "-"??_);_(@_)</c:formatCode>
                <c:ptCount val="1"/>
                <c:pt idx="0">
                  <c:v>4.8474509565593271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D-44C2-BA43-18E5D1FC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640560"/>
        <c:axId val="1"/>
      </c:lineChart>
      <c:dateAx>
        <c:axId val="117964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layout>
            <c:manualLayout>
              <c:xMode val="edge"/>
              <c:yMode val="edge"/>
              <c:x val="0.41771490132025818"/>
              <c:y val="0.8816066188815103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$/kW-mo</a:t>
                </a:r>
              </a:p>
            </c:rich>
          </c:tx>
          <c:layout>
            <c:manualLayout>
              <c:xMode val="edge"/>
              <c:yMode val="edge"/>
              <c:x val="2.4845495989309036E-2"/>
              <c:y val="0.4046179631433797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64056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6795111980257"/>
          <c:y val="0.39145965539887961"/>
          <c:w val="0.10404051445523159"/>
          <c:h val="0.200664193103627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Caledonia Capacity Prices ($/kW-mo)</a:t>
            </a:r>
          </a:p>
        </c:rich>
      </c:tx>
      <c:layout>
        <c:manualLayout>
          <c:xMode val="edge"/>
          <c:yMode val="edge"/>
          <c:x val="0.31579955868094089"/>
          <c:y val="3.6425107259878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3903829331937"/>
          <c:y val="0.19868240323570333"/>
          <c:w val="0.71209704408447461"/>
          <c:h val="0.59273583631984827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'Capacity Prices'!$B$77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Prices'!$B$78</c:f>
              <c:numCache>
                <c:formatCode>_(* #,##0.00_);_(* \(#,##0.00\);_(* "-"??_);_(@_)</c:formatCode>
                <c:ptCount val="1"/>
                <c:pt idx="0">
                  <c:v>8.1109974895062962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A-4D81-B00F-37568727C392}"/>
            </c:ext>
          </c:extLst>
        </c:ser>
        <c:ser>
          <c:idx val="2"/>
          <c:order val="1"/>
          <c:tx>
            <c:v>2001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'Capacity Prices'!$B$77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Prices'!$B$79</c:f>
              <c:numCache>
                <c:formatCode>_(* #,##0.00_);_(* \(#,##0.00\);_(* "-"??_);_(@_)</c:formatCode>
                <c:ptCount val="1"/>
                <c:pt idx="0">
                  <c:v>6.0714087412791207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A-4D81-B00F-37568727C392}"/>
            </c:ext>
          </c:extLst>
        </c:ser>
        <c:ser>
          <c:idx val="3"/>
          <c:order val="2"/>
          <c:tx>
            <c:v>2002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'Capacity Prices'!$B$77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Prices'!$B$80</c:f>
              <c:numCache>
                <c:formatCode>_(* #,##0.00_);_(* \(#,##0.00\);_(* "-"??_);_(@_)</c:formatCode>
                <c:ptCount val="1"/>
                <c:pt idx="0">
                  <c:v>4.8234550291008693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A-4D81-B00F-37568727C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646128"/>
        <c:axId val="1"/>
      </c:lineChart>
      <c:dateAx>
        <c:axId val="117964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layout>
            <c:manualLayout>
              <c:xMode val="edge"/>
              <c:yMode val="edge"/>
              <c:x val="0.41951804118889702"/>
              <c:y val="0.8808253210116181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$/kW-mo</a:t>
                </a:r>
              </a:p>
            </c:rich>
          </c:tx>
          <c:layout>
            <c:manualLayout>
              <c:xMode val="edge"/>
              <c:yMode val="edge"/>
              <c:x val="2.4768592837720857E-2"/>
              <c:y val="0.4072989266331918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646128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66934215795079"/>
          <c:y val="0.40067617985866838"/>
          <c:w val="9.5978297246168312E-2"/>
          <c:h val="0.19205965646117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Albany Capacity Prices ($/kW-mo)</a:t>
            </a:r>
          </a:p>
        </c:rich>
      </c:tx>
      <c:layout>
        <c:manualLayout>
          <c:xMode val="edge"/>
          <c:yMode val="edge"/>
          <c:x val="0.30746301286769934"/>
          <c:y val="3.61853462973754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5022794119969"/>
          <c:y val="0.20066419310362738"/>
          <c:w val="0.68946251370332579"/>
          <c:h val="0.58225511769413185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'Capacity Prices'!$B$84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Prices'!$B$85</c:f>
              <c:numCache>
                <c:formatCode>_(* #,##0.00_);_(* \(#,##0.00\);_(* "-"??_);_(@_)</c:formatCode>
                <c:ptCount val="1"/>
                <c:pt idx="0">
                  <c:v>7.7025605706158302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A-44CE-99C6-4A5A5E91EF26}"/>
            </c:ext>
          </c:extLst>
        </c:ser>
        <c:ser>
          <c:idx val="2"/>
          <c:order val="1"/>
          <c:tx>
            <c:v>2001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'Capacity Prices'!$B$84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Prices'!$B$86</c:f>
              <c:numCache>
                <c:formatCode>_(* #,##0.00_);_(* \(#,##0.00\);_(* "-"??_);_(@_)</c:formatCode>
                <c:ptCount val="1"/>
                <c:pt idx="0">
                  <c:v>5.7930019622238147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A-44CE-99C6-4A5A5E91EF26}"/>
            </c:ext>
          </c:extLst>
        </c:ser>
        <c:ser>
          <c:idx val="3"/>
          <c:order val="2"/>
          <c:tx>
            <c:v>2002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'Capacity Prices'!$B$84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Prices'!$B$87</c:f>
              <c:numCache>
                <c:formatCode>_(* #,##0.00_);_(* \(#,##0.00\);_(* "-"??_);_(@_)</c:formatCode>
                <c:ptCount val="1"/>
                <c:pt idx="0">
                  <c:v>4.5849431454301515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A-44CE-99C6-4A5A5E91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647056"/>
        <c:axId val="1"/>
      </c:lineChart>
      <c:dateAx>
        <c:axId val="117964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layout>
            <c:manualLayout>
              <c:xMode val="edge"/>
              <c:yMode val="edge"/>
              <c:x val="0.41771490132025818"/>
              <c:y val="0.8816066188815103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$/kW-mo</a:t>
                </a:r>
              </a:p>
            </c:rich>
          </c:tx>
          <c:layout>
            <c:manualLayout>
              <c:xMode val="edge"/>
              <c:yMode val="edge"/>
              <c:x val="2.4845495989309036E-2"/>
              <c:y val="0.4046179631433797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647056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6795111980257"/>
          <c:y val="0.39145965539887961"/>
          <c:w val="0.10404051445523159"/>
          <c:h val="0.200664193103627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Gleason Capacity Prices ($/kW-mo)</a:t>
            </a:r>
          </a:p>
        </c:rich>
      </c:tx>
      <c:layout>
        <c:manualLayout>
          <c:xMode val="edge"/>
          <c:yMode val="edge"/>
          <c:x val="0.32717116652883593"/>
          <c:y val="3.6425107259878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09059821647822"/>
          <c:y val="0.22186201694653537"/>
          <c:w val="0.72378904293407575"/>
          <c:h val="0.59273583631984827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'Capacity Prices'!$J$70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Prices'!$J$71</c:f>
              <c:numCache>
                <c:formatCode>_(* #,##0.00_);_(* \(#,##0.00\);_(* "-"??_);_(@_)</c:formatCode>
                <c:ptCount val="1"/>
                <c:pt idx="0">
                  <c:v>14.222096208167065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4-4340-8F3D-0A2668E71EB9}"/>
            </c:ext>
          </c:extLst>
        </c:ser>
        <c:ser>
          <c:idx val="2"/>
          <c:order val="1"/>
          <c:tx>
            <c:v>2001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'Capacity Prices'!$J$70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Prices'!$J$72</c:f>
              <c:numCache>
                <c:formatCode>_(* #,##0.00_);_(* \(#,##0.00\);_(* "-"??_);_(@_)</c:formatCode>
                <c:ptCount val="1"/>
                <c:pt idx="0">
                  <c:v>6.4080493844179252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4-4340-8F3D-0A2668E71EB9}"/>
            </c:ext>
          </c:extLst>
        </c:ser>
        <c:ser>
          <c:idx val="3"/>
          <c:order val="2"/>
          <c:tx>
            <c:v>2002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'Capacity Prices'!$J$70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Prices'!$J$73</c:f>
              <c:numCache>
                <c:formatCode>_(* #,##0.00_);_(* \(#,##0.00\);_(* "-"??_);_(@_)</c:formatCode>
                <c:ptCount val="1"/>
                <c:pt idx="0">
                  <c:v>5.145509173241547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4-4340-8F3D-0A2668E7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528512"/>
        <c:axId val="1"/>
      </c:lineChart>
      <c:dateAx>
        <c:axId val="118052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layout>
            <c:manualLayout>
              <c:xMode val="edge"/>
              <c:yMode val="edge"/>
              <c:x val="0.42593982057527702"/>
              <c:y val="0.913939054884235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$/kW-mo</a:t>
                </a:r>
              </a:p>
            </c:rich>
          </c:tx>
          <c:layout>
            <c:manualLayout>
              <c:xMode val="edge"/>
              <c:yMode val="edge"/>
              <c:x val="1.6975862414232053E-2"/>
              <c:y val="0.4304785403440238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528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46114663744502"/>
          <c:y val="0.41723304679497697"/>
          <c:w val="9.5682133607489755E-2"/>
          <c:h val="0.19205965646117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Wheatland Capacity Prices ($/kW-mo)</a:t>
            </a:r>
          </a:p>
        </c:rich>
      </c:tx>
      <c:layout>
        <c:manualLayout>
          <c:xMode val="edge"/>
          <c:yMode val="edge"/>
          <c:x val="0.31328182455355519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54733799700257"/>
          <c:y val="0.19934184044717268"/>
          <c:w val="0.71298622139774626"/>
          <c:h val="0.59138079332661231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'Capacity Prices'!$J$77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Prices'!$J$78</c:f>
              <c:numCache>
                <c:formatCode>_(* #,##0.00_);_(* \(#,##0.00\);_(* "-"??_);_(@_)</c:formatCode>
                <c:ptCount val="1"/>
                <c:pt idx="0">
                  <c:v>13.904370017205412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4-40B9-92B1-A85DBDB3D3F8}"/>
            </c:ext>
          </c:extLst>
        </c:ser>
        <c:ser>
          <c:idx val="2"/>
          <c:order val="1"/>
          <c:tx>
            <c:v>2001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'Capacity Prices'!$J$77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Prices'!$J$79</c:f>
              <c:numCache>
                <c:formatCode>_(* #,##0.00_);_(* \(#,##0.00\);_(* "-"??_);_(@_)</c:formatCode>
                <c:ptCount val="1"/>
                <c:pt idx="0">
                  <c:v>6.2825904306326263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4-40B9-92B1-A85DBDB3D3F8}"/>
            </c:ext>
          </c:extLst>
        </c:ser>
        <c:ser>
          <c:idx val="3"/>
          <c:order val="2"/>
          <c:tx>
            <c:v>2002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'Capacity Prices'!$J$77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Prices'!$J$80</c:f>
              <c:numCache>
                <c:formatCode>_(* #,##0.00_);_(* \(#,##0.00\);_(* "-"??_);_(@_)</c:formatCode>
                <c:ptCount val="1"/>
                <c:pt idx="0">
                  <c:v>4.859572446674953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4-40B9-92B1-A85DBDB3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527584"/>
        <c:axId val="1"/>
      </c:lineChart>
      <c:dateAx>
        <c:axId val="118052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layout>
            <c:manualLayout>
              <c:xMode val="edge"/>
              <c:yMode val="edge"/>
              <c:x val="0.41976677969737441"/>
              <c:y val="0.880426461975012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$/kW-mo</a:t>
                </a:r>
              </a:p>
            </c:rich>
          </c:tx>
          <c:layout>
            <c:manualLayout>
              <c:xMode val="edge"/>
              <c:yMode val="edge"/>
              <c:x val="2.4692163511610261E-2"/>
              <c:y val="0.4086507729167039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527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00440685692062"/>
          <c:y val="0.39868368089434536"/>
          <c:w val="9.5682133607489755E-2"/>
          <c:h val="0.192697112432266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Capacity Prices ($/kW-mo)</a:t>
            </a:r>
          </a:p>
        </c:rich>
      </c:tx>
      <c:layout>
        <c:manualLayout>
          <c:xMode val="edge"/>
          <c:yMode val="edge"/>
          <c:x val="0.33591208550887075"/>
          <c:y val="3.66678851497208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35225234737338"/>
          <c:y val="0.20000664627120449"/>
          <c:w val="0.71342796142480347"/>
          <c:h val="0.59001960650005325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'Capacity Prices'!$J$84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Prices'!$J$85</c:f>
              <c:numCache>
                <c:formatCode>_(* #,##0.00_);_(* \(#,##0.00\);_(* "-"??_);_(@_)</c:formatCode>
                <c:ptCount val="1"/>
                <c:pt idx="0">
                  <c:v>13.981572970379291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E-4F28-856E-9BA145ED3073}"/>
            </c:ext>
          </c:extLst>
        </c:ser>
        <c:ser>
          <c:idx val="2"/>
          <c:order val="1"/>
          <c:tx>
            <c:v>2001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'Capacity Prices'!$J$84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Prices'!$J$86</c:f>
              <c:numCache>
                <c:formatCode>_(* #,##0.00_);_(* \(#,##0.00\);_(* "-"??_);_(@_)</c:formatCode>
                <c:ptCount val="1"/>
                <c:pt idx="0">
                  <c:v>6.4520428270365864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E-4F28-856E-9BA145ED3073}"/>
            </c:ext>
          </c:extLst>
        </c:ser>
        <c:ser>
          <c:idx val="3"/>
          <c:order val="2"/>
          <c:tx>
            <c:v>2002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'Capacity Prices'!$J$84</c:f>
              <c:numCache>
                <c:formatCode>m/d/yyyy</c:formatCode>
                <c:ptCount val="1"/>
                <c:pt idx="0">
                  <c:v>36591</c:v>
                </c:pt>
              </c:numCache>
            </c:numRef>
          </c:cat>
          <c:val>
            <c:numRef>
              <c:f>'Capacity Prices'!$J$87</c:f>
              <c:numCache>
                <c:formatCode>_(* #,##0.00_);_(* \(#,##0.00\);_(* "-"??_);_(@_)</c:formatCode>
                <c:ptCount val="1"/>
                <c:pt idx="0">
                  <c:v>5.040401895243054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E-4F28-856E-9BA145ED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527120"/>
        <c:axId val="1"/>
      </c:lineChart>
      <c:dateAx>
        <c:axId val="118052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Valuation Date</a:t>
                </a:r>
              </a:p>
            </c:rich>
          </c:tx>
          <c:layout>
            <c:manualLayout>
              <c:xMode val="edge"/>
              <c:yMode val="edge"/>
              <c:x val="0.41911966632299469"/>
              <c:y val="0.880029243593299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$/kW-mo</a:t>
                </a:r>
              </a:p>
            </c:rich>
          </c:tx>
          <c:layout>
            <c:manualLayout>
              <c:xMode val="edge"/>
              <c:yMode val="edge"/>
              <c:x val="2.4654098018999687E-2"/>
              <c:y val="0.4066801807514491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527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17017206255111"/>
          <c:y val="0.40001329254240897"/>
          <c:w val="9.553462982362379E-2"/>
          <c:h val="0.193339758062164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104775</xdr:rowOff>
    </xdr:from>
    <xdr:to>
      <xdr:col>18</xdr:col>
      <xdr:colOff>28575</xdr:colOff>
      <xdr:row>39</xdr:row>
      <xdr:rowOff>95250</xdr:rowOff>
    </xdr:to>
    <xdr:graphicFrame macro="">
      <xdr:nvGraphicFramePr>
        <xdr:cNvPr id="7564" name="Chart 396">
          <a:extLst>
            <a:ext uri="{FF2B5EF4-FFF2-40B4-BE49-F238E27FC236}">
              <a16:creationId xmlns:a16="http://schemas.microsoft.com/office/drawing/2014/main" id="{7F7006EA-BB7D-858F-1826-28EB1BC12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45</xdr:row>
      <xdr:rowOff>9525</xdr:rowOff>
    </xdr:from>
    <xdr:to>
      <xdr:col>8</xdr:col>
      <xdr:colOff>0</xdr:colOff>
      <xdr:row>73</xdr:row>
      <xdr:rowOff>190500</xdr:rowOff>
    </xdr:to>
    <xdr:graphicFrame macro="">
      <xdr:nvGraphicFramePr>
        <xdr:cNvPr id="7566" name="Chart 398">
          <a:extLst>
            <a:ext uri="{FF2B5EF4-FFF2-40B4-BE49-F238E27FC236}">
              <a16:creationId xmlns:a16="http://schemas.microsoft.com/office/drawing/2014/main" id="{02D8E044-377F-2C60-8231-0DA89FF6A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485775</xdr:colOff>
      <xdr:row>44</xdr:row>
      <xdr:rowOff>190500</xdr:rowOff>
    </xdr:from>
    <xdr:to>
      <xdr:col>18</xdr:col>
      <xdr:colOff>0</xdr:colOff>
      <xdr:row>74</xdr:row>
      <xdr:rowOff>0</xdr:rowOff>
    </xdr:to>
    <xdr:graphicFrame macro="">
      <xdr:nvGraphicFramePr>
        <xdr:cNvPr id="7570" name="Chart 402">
          <a:extLst>
            <a:ext uri="{FF2B5EF4-FFF2-40B4-BE49-F238E27FC236}">
              <a16:creationId xmlns:a16="http://schemas.microsoft.com/office/drawing/2014/main" id="{771E7C54-7AE4-1E8F-FD9A-03EBA6215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4</xdr:row>
      <xdr:rowOff>9525</xdr:rowOff>
    </xdr:from>
    <xdr:to>
      <xdr:col>5</xdr:col>
      <xdr:colOff>1019175</xdr:colOff>
      <xdr:row>21</xdr:row>
      <xdr:rowOff>152400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0F059506-0C3E-292D-23EA-6EFE0BB1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23</xdr:row>
      <xdr:rowOff>9525</xdr:rowOff>
    </xdr:from>
    <xdr:to>
      <xdr:col>6</xdr:col>
      <xdr:colOff>0</xdr:colOff>
      <xdr:row>40</xdr:row>
      <xdr:rowOff>133350</xdr:rowOff>
    </xdr:to>
    <xdr:graphicFrame macro="">
      <xdr:nvGraphicFramePr>
        <xdr:cNvPr id="22530" name="Chart 2">
          <a:extLst>
            <a:ext uri="{FF2B5EF4-FFF2-40B4-BE49-F238E27FC236}">
              <a16:creationId xmlns:a16="http://schemas.microsoft.com/office/drawing/2014/main" id="{135F3E31-80E0-71AE-520E-D1C0AE814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41</xdr:row>
      <xdr:rowOff>152400</xdr:rowOff>
    </xdr:from>
    <xdr:to>
      <xdr:col>5</xdr:col>
      <xdr:colOff>1028700</xdr:colOff>
      <xdr:row>59</xdr:row>
      <xdr:rowOff>133350</xdr:rowOff>
    </xdr:to>
    <xdr:graphicFrame macro="">
      <xdr:nvGraphicFramePr>
        <xdr:cNvPr id="22531" name="Chart 3">
          <a:extLst>
            <a:ext uri="{FF2B5EF4-FFF2-40B4-BE49-F238E27FC236}">
              <a16:creationId xmlns:a16="http://schemas.microsoft.com/office/drawing/2014/main" id="{3E91C05D-65F5-AC22-2FF1-43DD59CCF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533400</xdr:colOff>
      <xdr:row>4</xdr:row>
      <xdr:rowOff>28575</xdr:rowOff>
    </xdr:from>
    <xdr:to>
      <xdr:col>12</xdr:col>
      <xdr:colOff>419100</xdr:colOff>
      <xdr:row>21</xdr:row>
      <xdr:rowOff>152400</xdr:rowOff>
    </xdr:to>
    <xdr:graphicFrame macro="">
      <xdr:nvGraphicFramePr>
        <xdr:cNvPr id="22532" name="Chart 4">
          <a:extLst>
            <a:ext uri="{FF2B5EF4-FFF2-40B4-BE49-F238E27FC236}">
              <a16:creationId xmlns:a16="http://schemas.microsoft.com/office/drawing/2014/main" id="{DC5970EC-170E-BB4D-F62A-2AB4E175B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523875</xdr:colOff>
      <xdr:row>22</xdr:row>
      <xdr:rowOff>152400</xdr:rowOff>
    </xdr:from>
    <xdr:to>
      <xdr:col>12</xdr:col>
      <xdr:colOff>409575</xdr:colOff>
      <xdr:row>40</xdr:row>
      <xdr:rowOff>104775</xdr:rowOff>
    </xdr:to>
    <xdr:graphicFrame macro="">
      <xdr:nvGraphicFramePr>
        <xdr:cNvPr id="22533" name="Chart 5">
          <a:extLst>
            <a:ext uri="{FF2B5EF4-FFF2-40B4-BE49-F238E27FC236}">
              <a16:creationId xmlns:a16="http://schemas.microsoft.com/office/drawing/2014/main" id="{74FFDB81-DD38-F43D-6A56-714C0E3F1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504825</xdr:colOff>
      <xdr:row>42</xdr:row>
      <xdr:rowOff>9525</xdr:rowOff>
    </xdr:from>
    <xdr:to>
      <xdr:col>12</xdr:col>
      <xdr:colOff>400050</xdr:colOff>
      <xdr:row>59</xdr:row>
      <xdr:rowOff>114300</xdr:rowOff>
    </xdr:to>
    <xdr:graphicFrame macro="">
      <xdr:nvGraphicFramePr>
        <xdr:cNvPr id="22534" name="Chart 6">
          <a:extLst>
            <a:ext uri="{FF2B5EF4-FFF2-40B4-BE49-F238E27FC236}">
              <a16:creationId xmlns:a16="http://schemas.microsoft.com/office/drawing/2014/main" id="{30BF3EAB-5517-3551-2054-95A2969FC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1495425</xdr:colOff>
      <xdr:row>0</xdr:row>
      <xdr:rowOff>0</xdr:rowOff>
    </xdr:from>
    <xdr:to>
      <xdr:col>6</xdr:col>
      <xdr:colOff>257175</xdr:colOff>
      <xdr:row>0</xdr:row>
      <xdr:rowOff>0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825E6035-2E2B-2131-86AF-0774326BC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1485900</xdr:colOff>
      <xdr:row>0</xdr:row>
      <xdr:rowOff>0</xdr:rowOff>
    </xdr:from>
    <xdr:to>
      <xdr:col>6</xdr:col>
      <xdr:colOff>266700</xdr:colOff>
      <xdr:row>0</xdr:row>
      <xdr:rowOff>0</xdr:rowOff>
    </xdr:to>
    <xdr:graphicFrame macro="">
      <xdr:nvGraphicFramePr>
        <xdr:cNvPr id="21506" name="Chart 2">
          <a:extLst>
            <a:ext uri="{FF2B5EF4-FFF2-40B4-BE49-F238E27FC236}">
              <a16:creationId xmlns:a16="http://schemas.microsoft.com/office/drawing/2014/main" id="{D9062F8C-F0BF-898D-64F3-1ECC3289D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NPV"/>
    </definedNames>
    <sheetDataSet>
      <sheetData sheetId="0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6"/>
  <sheetViews>
    <sheetView tabSelected="1" topLeftCell="A2" zoomScale="75" zoomScaleNormal="75" workbookViewId="0">
      <selection activeCell="A2" sqref="A2"/>
    </sheetView>
  </sheetViews>
  <sheetFormatPr defaultRowHeight="12.75"/>
  <cols>
    <col min="1" max="1" width="53.28515625" style="12" customWidth="1"/>
    <col min="2" max="8" width="14.42578125" style="12" customWidth="1"/>
    <col min="9" max="9" width="7.5703125" style="12" customWidth="1"/>
    <col min="10" max="10" width="41.85546875" style="12" customWidth="1"/>
    <col min="11" max="12" width="14.42578125" style="12" customWidth="1"/>
    <col min="13" max="14" width="13.85546875" style="12" customWidth="1"/>
    <col min="15" max="17" width="14.42578125" style="12" customWidth="1"/>
    <col min="18" max="18" width="9" style="12" customWidth="1"/>
    <col min="19" max="19" width="12" style="12" customWidth="1"/>
    <col min="20" max="20" width="11.42578125" style="12" customWidth="1"/>
    <col min="21" max="21" width="22.42578125" style="12" customWidth="1"/>
    <col min="22" max="22" width="19" style="12" customWidth="1"/>
    <col min="23" max="23" width="10.28515625" style="12" customWidth="1"/>
    <col min="24" max="35" width="12.85546875" style="12" customWidth="1"/>
    <col min="36" max="43" width="12" style="12" customWidth="1"/>
    <col min="44" max="44" width="9.140625" style="12"/>
    <col min="45" max="47" width="10" style="12" customWidth="1"/>
    <col min="48" max="48" width="12" style="12" customWidth="1"/>
    <col min="49" max="49" width="17.5703125" style="12" customWidth="1"/>
    <col min="50" max="50" width="22.42578125" style="12" customWidth="1"/>
    <col min="51" max="51" width="19" style="12" customWidth="1"/>
    <col min="52" max="52" width="10.28515625" style="12" customWidth="1"/>
    <col min="53" max="72" width="13.140625" style="12" customWidth="1"/>
    <col min="73" max="73" width="9.140625" style="12"/>
    <col min="74" max="83" width="10" style="12" customWidth="1"/>
    <col min="84" max="84" width="9.140625" style="12"/>
    <col min="85" max="90" width="10" style="12" customWidth="1"/>
    <col min="91" max="91" width="9.140625" style="12"/>
    <col min="92" max="97" width="10" style="12" customWidth="1"/>
    <col min="98" max="16384" width="9.140625" style="12"/>
  </cols>
  <sheetData>
    <row r="1" spans="1:48" ht="25.5" hidden="1">
      <c r="A1" s="207" t="s">
        <v>65</v>
      </c>
      <c r="S1" s="93"/>
      <c r="AV1" s="93"/>
    </row>
    <row r="2" spans="1:48" ht="13.5" customHeight="1">
      <c r="A2" s="207"/>
      <c r="S2" s="93"/>
      <c r="AV2" s="93"/>
    </row>
    <row r="3" spans="1:48" ht="20.25">
      <c r="A3" s="16" t="s">
        <v>104</v>
      </c>
      <c r="C3" s="6"/>
      <c r="D3" s="6"/>
    </row>
    <row r="4" spans="1:48">
      <c r="C4" s="6"/>
      <c r="D4" s="6"/>
    </row>
    <row r="5" spans="1:48" ht="20.25">
      <c r="A5" s="187" t="s">
        <v>97</v>
      </c>
      <c r="B5" s="251">
        <v>36591</v>
      </c>
    </row>
    <row r="6" spans="1:48">
      <c r="C6" s="202"/>
      <c r="I6" s="87"/>
      <c r="R6" s="87"/>
    </row>
    <row r="7" spans="1:48" ht="13.5" thickBot="1">
      <c r="I7" s="87"/>
      <c r="R7" s="87"/>
    </row>
    <row r="8" spans="1:48" ht="15.75">
      <c r="A8" s="104" t="s">
        <v>0</v>
      </c>
      <c r="B8" s="105"/>
      <c r="C8" s="105"/>
      <c r="D8" s="105"/>
      <c r="E8" s="18"/>
      <c r="F8" s="18"/>
      <c r="G8" s="18"/>
      <c r="H8" s="19"/>
      <c r="I8" s="87"/>
      <c r="R8" s="87"/>
      <c r="S8" s="189"/>
    </row>
    <row r="9" spans="1:48" ht="15.75">
      <c r="A9" s="106" t="s">
        <v>4</v>
      </c>
      <c r="B9" s="107" t="s">
        <v>5</v>
      </c>
      <c r="C9" s="162" t="s">
        <v>6</v>
      </c>
      <c r="D9" s="108"/>
      <c r="E9" s="109" t="s">
        <v>72</v>
      </c>
      <c r="F9" s="107" t="s">
        <v>5</v>
      </c>
      <c r="G9" s="225" t="s">
        <v>6</v>
      </c>
      <c r="H9" s="20"/>
      <c r="I9" s="87"/>
      <c r="R9" s="87"/>
    </row>
    <row r="10" spans="1:48" ht="15.75">
      <c r="A10" s="110" t="s">
        <v>88</v>
      </c>
      <c r="B10" s="215">
        <f>C10/G13</f>
        <v>1</v>
      </c>
      <c r="C10" s="121">
        <f>G13</f>
        <v>1024681.7010000001</v>
      </c>
      <c r="D10" s="200"/>
      <c r="E10" s="111" t="s">
        <v>86</v>
      </c>
      <c r="F10" s="241">
        <f>G10/G13</f>
        <v>0.42120412668519003</v>
      </c>
      <c r="G10" s="252">
        <v>431600.16100000008</v>
      </c>
      <c r="H10" s="92"/>
      <c r="I10" s="87"/>
      <c r="R10" s="87"/>
    </row>
    <row r="11" spans="1:48" ht="15.75">
      <c r="A11" s="110"/>
      <c r="B11" s="186"/>
      <c r="C11" s="121"/>
      <c r="D11" s="125"/>
      <c r="E11" s="111" t="s">
        <v>87</v>
      </c>
      <c r="F11" s="242">
        <f>G11/G13</f>
        <v>0.57879587331480997</v>
      </c>
      <c r="G11" s="252">
        <v>593081.54</v>
      </c>
      <c r="H11" s="206"/>
      <c r="I11" s="87"/>
      <c r="R11" s="87"/>
      <c r="S11" s="198"/>
    </row>
    <row r="12" spans="1:48" ht="15.75">
      <c r="A12" s="113"/>
      <c r="B12" s="208"/>
      <c r="C12" s="179"/>
      <c r="D12" s="108"/>
      <c r="E12" s="108"/>
      <c r="F12" s="204"/>
      <c r="G12" s="179"/>
      <c r="H12" s="224"/>
      <c r="I12" s="87"/>
      <c r="R12" s="87"/>
      <c r="S12" s="198"/>
    </row>
    <row r="13" spans="1:48" ht="15.75">
      <c r="A13" s="114" t="s">
        <v>13</v>
      </c>
      <c r="B13" s="184">
        <f>B10</f>
        <v>1</v>
      </c>
      <c r="C13" s="209">
        <f>C10</f>
        <v>1024681.7010000001</v>
      </c>
      <c r="D13" s="108"/>
      <c r="E13" s="175" t="s">
        <v>16</v>
      </c>
      <c r="F13" s="226">
        <f>SUM(F10:F11)</f>
        <v>1</v>
      </c>
      <c r="G13" s="227">
        <f>SUM(G10:G11)</f>
        <v>1024681.7010000001</v>
      </c>
      <c r="H13" s="206"/>
      <c r="I13" s="87"/>
      <c r="S13" s="198"/>
    </row>
    <row r="14" spans="1:48" ht="15.75">
      <c r="A14" s="115"/>
      <c r="B14" s="210"/>
      <c r="C14" s="180"/>
      <c r="D14" s="108"/>
      <c r="E14" s="13"/>
      <c r="F14" s="13"/>
      <c r="G14" s="13"/>
      <c r="H14" s="228"/>
      <c r="I14" s="87"/>
      <c r="R14" s="87"/>
      <c r="S14" s="198"/>
    </row>
    <row r="15" spans="1:48" ht="15.75">
      <c r="A15" s="116" t="s">
        <v>15</v>
      </c>
      <c r="B15" s="215">
        <v>0</v>
      </c>
      <c r="C15" s="181">
        <f>B15*C13</f>
        <v>0</v>
      </c>
      <c r="D15" s="108"/>
      <c r="E15" s="175"/>
      <c r="F15" s="13"/>
      <c r="G15" s="13"/>
      <c r="H15" s="206"/>
      <c r="I15" s="87"/>
      <c r="R15" s="87"/>
      <c r="S15" s="198"/>
    </row>
    <row r="16" spans="1:48" ht="16.5" thickBot="1">
      <c r="A16" s="118" t="s">
        <v>98</v>
      </c>
      <c r="B16" s="216">
        <f>1-B15</f>
        <v>1</v>
      </c>
      <c r="C16" s="182">
        <f>B16*C13</f>
        <v>1024681.7010000001</v>
      </c>
      <c r="D16" s="176"/>
      <c r="E16" s="22"/>
      <c r="F16" s="22"/>
      <c r="G16" s="22"/>
      <c r="H16" s="229"/>
      <c r="I16" s="87"/>
      <c r="R16" s="87"/>
      <c r="S16" s="198"/>
    </row>
    <row r="17" spans="1:23" ht="15.75">
      <c r="C17" s="13"/>
      <c r="D17" s="108"/>
      <c r="E17" s="111"/>
      <c r="F17" s="211"/>
      <c r="G17" s="112"/>
      <c r="H17" s="6"/>
      <c r="I17" s="87"/>
      <c r="R17" s="87"/>
      <c r="S17" s="198"/>
    </row>
    <row r="18" spans="1:23" ht="16.5" thickBot="1">
      <c r="I18" s="87"/>
      <c r="R18" s="87"/>
      <c r="S18" s="198"/>
    </row>
    <row r="19" spans="1:23" ht="15.75">
      <c r="A19" s="104" t="s">
        <v>91</v>
      </c>
      <c r="B19" s="258">
        <v>36526</v>
      </c>
      <c r="C19" s="18"/>
      <c r="D19" s="99"/>
      <c r="E19" s="18"/>
      <c r="F19" s="18"/>
      <c r="G19" s="18"/>
      <c r="H19" s="223"/>
      <c r="I19" s="87"/>
      <c r="R19" s="87"/>
      <c r="S19" s="198"/>
    </row>
    <row r="20" spans="1:23" ht="15.75">
      <c r="A20" s="212"/>
      <c r="B20" s="169"/>
      <c r="C20" s="13"/>
      <c r="D20" s="23"/>
      <c r="E20" s="13"/>
      <c r="F20" s="13"/>
      <c r="G20" s="13"/>
      <c r="H20" s="206"/>
      <c r="I20" s="87"/>
      <c r="S20" s="198"/>
      <c r="T20" s="24"/>
      <c r="U20" s="24"/>
      <c r="V20" s="24"/>
      <c r="W20" s="24"/>
    </row>
    <row r="21" spans="1:23" ht="15.75">
      <c r="A21" s="97"/>
      <c r="B21" s="13"/>
      <c r="C21" s="13"/>
      <c r="D21" s="13"/>
      <c r="E21" s="28"/>
      <c r="F21" s="28"/>
      <c r="G21" s="28"/>
      <c r="H21" s="206"/>
      <c r="I21" s="87"/>
      <c r="R21" s="24"/>
      <c r="S21" s="198"/>
    </row>
    <row r="22" spans="1:23" ht="15.75">
      <c r="A22" s="21"/>
      <c r="B22" s="230" t="s">
        <v>73</v>
      </c>
      <c r="C22" s="230" t="s">
        <v>74</v>
      </c>
      <c r="D22" s="13"/>
      <c r="E22" s="230" t="s">
        <v>19</v>
      </c>
      <c r="F22" s="23"/>
      <c r="G22" s="23"/>
      <c r="H22" s="206"/>
      <c r="I22" s="87"/>
      <c r="J22" s="13"/>
      <c r="K22" s="13"/>
      <c r="L22" s="13"/>
      <c r="M22" s="13"/>
      <c r="N22" s="13"/>
      <c r="O22" s="13"/>
      <c r="P22" s="13"/>
      <c r="Q22" s="13"/>
      <c r="S22" s="198"/>
    </row>
    <row r="23" spans="1:23" ht="15.75">
      <c r="A23" s="120" t="s">
        <v>92</v>
      </c>
      <c r="B23" s="243">
        <v>0.5</v>
      </c>
      <c r="C23" s="244">
        <f>1-B23</f>
        <v>0.5</v>
      </c>
      <c r="D23" s="13"/>
      <c r="E23" s="244">
        <f>SUM(B23:C23)</f>
        <v>1</v>
      </c>
      <c r="F23" s="13"/>
      <c r="G23" s="13"/>
      <c r="H23" s="20"/>
      <c r="I23" s="87"/>
      <c r="J23" s="13"/>
      <c r="K23" s="13"/>
      <c r="L23" s="13"/>
      <c r="M23" s="13"/>
      <c r="N23" s="13"/>
      <c r="O23" s="13"/>
      <c r="P23" s="13"/>
      <c r="Q23" s="13"/>
      <c r="R23" s="101"/>
      <c r="S23" s="198"/>
    </row>
    <row r="24" spans="1:23" ht="15.75">
      <c r="A24" s="120" t="s">
        <v>21</v>
      </c>
      <c r="B24" s="121">
        <f>B23*G13</f>
        <v>512340.85050000006</v>
      </c>
      <c r="C24" s="121">
        <f>C23*G13</f>
        <v>512340.85050000006</v>
      </c>
      <c r="D24" s="13"/>
      <c r="E24" s="121">
        <f>SUM(B24:C24)</f>
        <v>1024681.7010000001</v>
      </c>
      <c r="F24" s="100"/>
      <c r="G24" s="100"/>
      <c r="H24" s="224"/>
      <c r="I24" s="87"/>
      <c r="R24" s="87"/>
      <c r="S24" s="198"/>
    </row>
    <row r="25" spans="1:23" ht="15.75">
      <c r="A25" s="21"/>
      <c r="B25" s="13"/>
      <c r="C25" s="13"/>
      <c r="D25" s="13"/>
      <c r="E25" s="13"/>
      <c r="F25" s="13"/>
      <c r="G25" s="13"/>
      <c r="H25" s="206"/>
      <c r="I25" s="87"/>
      <c r="S25" s="198"/>
    </row>
    <row r="26" spans="1:23" ht="15.75">
      <c r="A26" s="119" t="s">
        <v>93</v>
      </c>
      <c r="B26" s="13"/>
      <c r="C26" s="13"/>
      <c r="D26" s="13"/>
      <c r="E26" s="13"/>
      <c r="F26" s="13"/>
      <c r="G26" s="13"/>
      <c r="H26" s="20"/>
      <c r="I26" s="87"/>
      <c r="S26" s="198"/>
    </row>
    <row r="27" spans="1:23" ht="15.75">
      <c r="A27" s="116" t="s">
        <v>94</v>
      </c>
      <c r="B27" s="217">
        <v>6.4199999999999993E-2</v>
      </c>
      <c r="C27" s="122"/>
      <c r="D27" s="13"/>
      <c r="E27" s="177"/>
      <c r="F27" s="13"/>
      <c r="G27" s="13"/>
      <c r="H27" s="20"/>
      <c r="I27" s="87"/>
      <c r="S27" s="198"/>
    </row>
    <row r="28" spans="1:23" ht="15.75">
      <c r="A28" s="116" t="s">
        <v>23</v>
      </c>
      <c r="B28" s="218">
        <v>2.4400000000000002E-2</v>
      </c>
      <c r="C28" s="123"/>
      <c r="D28" s="13"/>
      <c r="E28" s="178"/>
      <c r="F28" s="13"/>
      <c r="G28" s="13"/>
      <c r="H28" s="20"/>
      <c r="I28" s="87"/>
      <c r="S28" s="198"/>
    </row>
    <row r="29" spans="1:23" ht="15.75">
      <c r="A29" s="120" t="s">
        <v>24</v>
      </c>
      <c r="B29" s="124">
        <f>SUM(B27:B28)</f>
        <v>8.8599999999999998E-2</v>
      </c>
      <c r="C29" s="222">
        <v>0.23</v>
      </c>
      <c r="D29" s="13"/>
      <c r="E29" s="177">
        <f>SUMPRODUCT(B29:C29,B24:C24)/C13</f>
        <v>0.1593</v>
      </c>
      <c r="F29" s="108" t="s">
        <v>76</v>
      </c>
      <c r="G29" s="13"/>
      <c r="H29" s="20"/>
      <c r="I29" s="87"/>
      <c r="S29" s="198"/>
    </row>
    <row r="30" spans="1:23" ht="15.75">
      <c r="A30" s="21"/>
      <c r="B30" s="13"/>
      <c r="C30" s="13"/>
      <c r="D30" s="13"/>
      <c r="E30" s="13"/>
      <c r="F30" s="13"/>
      <c r="G30" s="13"/>
      <c r="H30" s="20"/>
      <c r="I30" s="87"/>
      <c r="S30" s="198"/>
    </row>
    <row r="31" spans="1:23" ht="16.5" thickBot="1">
      <c r="A31" s="214" t="s">
        <v>106</v>
      </c>
      <c r="B31" s="259">
        <v>300</v>
      </c>
      <c r="C31" s="22"/>
      <c r="D31" s="22"/>
      <c r="E31" s="22"/>
      <c r="F31" s="22"/>
      <c r="G31" s="22"/>
      <c r="H31" s="94"/>
      <c r="I31" s="87"/>
      <c r="S31" s="198"/>
    </row>
    <row r="32" spans="1:23" ht="15.75">
      <c r="I32" s="87"/>
      <c r="S32" s="198"/>
    </row>
    <row r="33" spans="1:19" ht="16.5" thickBot="1">
      <c r="I33" s="87"/>
      <c r="S33" s="198"/>
    </row>
    <row r="34" spans="1:19" ht="15.75">
      <c r="A34" s="104" t="s">
        <v>89</v>
      </c>
      <c r="B34" s="128"/>
      <c r="C34" s="128"/>
      <c r="D34" s="128"/>
      <c r="E34" s="128"/>
      <c r="F34" s="128"/>
      <c r="G34" s="128"/>
      <c r="H34" s="19"/>
      <c r="I34" s="87"/>
      <c r="S34" s="198"/>
    </row>
    <row r="35" spans="1:19" ht="16.5" thickBot="1">
      <c r="A35" s="116"/>
      <c r="B35" s="108"/>
      <c r="C35" s="108"/>
      <c r="D35" s="108"/>
      <c r="E35" s="108"/>
      <c r="F35" s="108"/>
      <c r="G35" s="108"/>
      <c r="H35" s="20"/>
      <c r="I35" s="87"/>
      <c r="R35" s="6"/>
      <c r="S35" s="198"/>
    </row>
    <row r="36" spans="1:19" ht="16.5" thickBot="1">
      <c r="A36" s="116" t="s">
        <v>28</v>
      </c>
      <c r="B36" s="220">
        <f>G13/SUM(Assumptions!B7:H7)</f>
        <v>324.3690094966762</v>
      </c>
      <c r="C36" s="108"/>
      <c r="D36" s="108"/>
      <c r="E36" s="13"/>
      <c r="F36" s="13"/>
      <c r="G36" s="108"/>
      <c r="H36" s="20"/>
      <c r="I36" s="87"/>
      <c r="R36" s="6"/>
      <c r="S36" s="198"/>
    </row>
    <row r="37" spans="1:19" ht="15.75">
      <c r="A37" s="116"/>
      <c r="B37" s="108"/>
      <c r="C37" s="108"/>
      <c r="D37" s="126"/>
      <c r="E37" s="108"/>
      <c r="F37" s="108"/>
      <c r="G37" s="108"/>
      <c r="H37" s="20"/>
      <c r="I37" s="87"/>
      <c r="R37" s="6"/>
      <c r="S37" s="198"/>
    </row>
    <row r="38" spans="1:19" ht="15.75">
      <c r="A38" s="21"/>
      <c r="B38" s="107">
        <v>2000</v>
      </c>
      <c r="C38" s="107">
        <v>2001</v>
      </c>
      <c r="D38" s="107">
        <v>2002</v>
      </c>
      <c r="E38" s="107"/>
      <c r="F38" s="107"/>
      <c r="G38" s="108"/>
      <c r="H38" s="20"/>
      <c r="I38" s="87"/>
      <c r="R38" s="6"/>
      <c r="S38" s="198"/>
    </row>
    <row r="39" spans="1:19" ht="15.75">
      <c r="A39" s="116" t="s">
        <v>90</v>
      </c>
      <c r="B39" s="126">
        <f>IS!C27</f>
        <v>250093.47498090001</v>
      </c>
      <c r="C39" s="126">
        <f>IS!D27</f>
        <v>191246.81497273981</v>
      </c>
      <c r="D39" s="126">
        <f>IS!E27</f>
        <v>145794.91327916124</v>
      </c>
      <c r="E39" s="126"/>
      <c r="F39" s="126"/>
      <c r="G39" s="108"/>
      <c r="H39" s="20"/>
      <c r="I39" s="87"/>
      <c r="R39" s="6"/>
      <c r="S39" s="198"/>
    </row>
    <row r="40" spans="1:19" ht="15.75">
      <c r="A40" s="116"/>
      <c r="B40" s="203"/>
      <c r="C40" s="125"/>
      <c r="D40" s="183"/>
      <c r="E40" s="108"/>
      <c r="F40" s="108"/>
      <c r="G40" s="108"/>
      <c r="H40" s="20"/>
      <c r="I40" s="87"/>
      <c r="R40" s="6"/>
      <c r="S40" s="198"/>
    </row>
    <row r="41" spans="1:19" ht="15.75">
      <c r="A41" s="21"/>
      <c r="B41" s="230" t="s">
        <v>7</v>
      </c>
      <c r="C41" s="230" t="s">
        <v>8</v>
      </c>
      <c r="D41" s="230" t="s">
        <v>9</v>
      </c>
      <c r="E41" s="230" t="s">
        <v>64</v>
      </c>
      <c r="F41" s="230" t="s">
        <v>10</v>
      </c>
      <c r="G41" s="230" t="s">
        <v>11</v>
      </c>
      <c r="H41" s="231" t="s">
        <v>77</v>
      </c>
      <c r="I41" s="87"/>
      <c r="R41" s="6"/>
      <c r="S41" s="198"/>
    </row>
    <row r="42" spans="1:19" ht="15.75">
      <c r="A42" s="116" t="s">
        <v>79</v>
      </c>
      <c r="B42" s="126">
        <f>Brownsville!B40</f>
        <v>71687.41703853129</v>
      </c>
      <c r="C42" s="126">
        <f>Caledonia!B40</f>
        <v>70137.936370501877</v>
      </c>
      <c r="D42" s="126">
        <f>'New Albany'!B40</f>
        <v>51858.243761689788</v>
      </c>
      <c r="E42" s="126">
        <f>Gleason!B40</f>
        <v>80385.018204772932</v>
      </c>
      <c r="F42" s="126">
        <f>Wheatland!B40</f>
        <v>75959.507140820584</v>
      </c>
      <c r="G42" s="126">
        <f>Wilton!B40</f>
        <v>101573.0367731349</v>
      </c>
      <c r="H42" s="221">
        <f>IS!B40</f>
        <v>451601.15928945137</v>
      </c>
      <c r="I42" s="87"/>
      <c r="R42" s="6"/>
      <c r="S42" s="198"/>
    </row>
    <row r="43" spans="1:19" ht="16.5" thickBot="1">
      <c r="A43" s="118" t="s">
        <v>78</v>
      </c>
      <c r="B43" s="253">
        <f>Brownsville!B48</f>
        <v>167960.24994276988</v>
      </c>
      <c r="C43" s="253">
        <f>Caledonia!B48</f>
        <v>167180.95193797437</v>
      </c>
      <c r="D43" s="253">
        <f>'New Albany'!B48</f>
        <v>133690.15173029259</v>
      </c>
      <c r="E43" s="253">
        <f>Gleason!B48</f>
        <v>185129.8604045845</v>
      </c>
      <c r="F43" s="253">
        <f>Wheatland!B48</f>
        <v>174927.97936637784</v>
      </c>
      <c r="G43" s="253">
        <f>Wilton!B48</f>
        <v>230963.72419643158</v>
      </c>
      <c r="H43" s="254">
        <f>IS!B48</f>
        <v>1059852.9175784308</v>
      </c>
      <c r="I43" s="87"/>
      <c r="R43" s="6"/>
      <c r="S43" s="198"/>
    </row>
    <row r="44" spans="1:19" ht="15.75">
      <c r="I44" s="87"/>
      <c r="R44" s="6"/>
      <c r="S44" s="198"/>
    </row>
    <row r="45" spans="1:19" ht="15.75">
      <c r="I45" s="87"/>
      <c r="R45" s="6"/>
      <c r="S45" s="198"/>
    </row>
    <row r="46" spans="1:19" ht="15.75">
      <c r="I46" s="87"/>
      <c r="R46" s="6"/>
      <c r="S46" s="198"/>
    </row>
    <row r="47" spans="1:19" ht="15.75">
      <c r="I47" s="87"/>
      <c r="R47" s="6"/>
      <c r="S47" s="198"/>
    </row>
    <row r="48" spans="1:19" ht="15.75">
      <c r="I48" s="87"/>
      <c r="R48" s="6"/>
      <c r="S48" s="198"/>
    </row>
    <row r="49" spans="1:20" ht="15.75">
      <c r="A49" s="13"/>
      <c r="B49" s="13"/>
      <c r="C49" s="13"/>
      <c r="D49" s="13"/>
      <c r="E49" s="13"/>
      <c r="F49" s="13"/>
      <c r="G49" s="13"/>
      <c r="H49" s="13"/>
      <c r="I49" s="87"/>
      <c r="R49" s="6"/>
      <c r="S49" s="198"/>
    </row>
    <row r="50" spans="1:20" ht="15.75">
      <c r="A50" s="13"/>
      <c r="B50" s="13"/>
      <c r="C50" s="13"/>
      <c r="D50" s="13"/>
      <c r="E50" s="13"/>
      <c r="F50" s="13"/>
      <c r="G50" s="13"/>
      <c r="H50" s="13"/>
      <c r="I50" s="87"/>
      <c r="R50" s="6"/>
      <c r="S50" s="198"/>
    </row>
    <row r="51" spans="1:20" ht="15.75">
      <c r="I51" s="87"/>
      <c r="R51" s="6"/>
      <c r="S51" s="198"/>
    </row>
    <row r="52" spans="1:20" ht="15.75">
      <c r="I52" s="87"/>
      <c r="R52" s="6"/>
      <c r="S52" s="198"/>
    </row>
    <row r="53" spans="1:20" ht="15.75">
      <c r="I53" s="13"/>
      <c r="R53" s="6"/>
      <c r="S53" s="198"/>
    </row>
    <row r="54" spans="1:20" ht="15.75">
      <c r="I54" s="13"/>
      <c r="R54" s="6"/>
      <c r="S54" s="198"/>
    </row>
    <row r="55" spans="1:20" ht="15.75">
      <c r="I55" s="13"/>
      <c r="S55" s="198"/>
    </row>
    <row r="56" spans="1:20" ht="15.75">
      <c r="I56" s="13"/>
      <c r="S56" s="198"/>
    </row>
    <row r="57" spans="1:20" ht="15.75">
      <c r="I57" s="13"/>
      <c r="S57" s="198"/>
      <c r="T57" s="14"/>
    </row>
    <row r="58" spans="1:20" ht="15.75">
      <c r="I58" s="13"/>
      <c r="S58" s="198"/>
      <c r="T58" s="14"/>
    </row>
    <row r="59" spans="1:20" ht="15.75">
      <c r="I59" s="13"/>
      <c r="S59" s="198"/>
      <c r="T59" s="14"/>
    </row>
    <row r="60" spans="1:20" ht="15.75">
      <c r="I60" s="13"/>
      <c r="S60" s="198"/>
      <c r="T60" s="14"/>
    </row>
    <row r="61" spans="1:20" ht="15.75">
      <c r="I61" s="13"/>
      <c r="S61" s="198"/>
      <c r="T61" s="14"/>
    </row>
    <row r="62" spans="1:20" ht="15.75">
      <c r="I62" s="13"/>
      <c r="S62" s="198"/>
      <c r="T62" s="14"/>
    </row>
    <row r="63" spans="1:20" ht="15.75">
      <c r="I63" s="13"/>
      <c r="S63" s="198"/>
      <c r="T63" s="14"/>
    </row>
    <row r="64" spans="1:20" ht="15.75">
      <c r="I64" s="13"/>
      <c r="S64" s="198"/>
      <c r="T64" s="14"/>
    </row>
    <row r="65" spans="1:20" ht="15.75">
      <c r="I65" s="13"/>
      <c r="S65" s="198"/>
      <c r="T65" s="14"/>
    </row>
    <row r="66" spans="1:20" ht="15.75">
      <c r="I66" s="13"/>
      <c r="S66" s="198"/>
      <c r="T66" s="14"/>
    </row>
    <row r="67" spans="1:20" ht="15.75">
      <c r="I67" s="13"/>
      <c r="S67" s="198"/>
      <c r="T67" s="14"/>
    </row>
    <row r="68" spans="1:20" ht="15.75">
      <c r="I68" s="13"/>
      <c r="S68" s="198"/>
      <c r="T68" s="14"/>
    </row>
    <row r="69" spans="1:20" ht="15.75">
      <c r="I69" s="13"/>
      <c r="S69" s="198"/>
      <c r="T69" s="14"/>
    </row>
    <row r="70" spans="1:20" ht="15.75">
      <c r="I70" s="13"/>
      <c r="S70" s="198"/>
      <c r="T70" s="14"/>
    </row>
    <row r="71" spans="1:20" ht="15.75">
      <c r="I71" s="13"/>
      <c r="S71" s="198"/>
      <c r="T71" s="14"/>
    </row>
    <row r="72" spans="1:20" ht="15.75">
      <c r="I72" s="13"/>
      <c r="S72" s="198"/>
      <c r="T72" s="14"/>
    </row>
    <row r="73" spans="1:20" ht="15.75">
      <c r="I73" s="13"/>
      <c r="S73" s="198"/>
      <c r="T73" s="14"/>
    </row>
    <row r="74" spans="1:20" ht="15.75">
      <c r="S74" s="198"/>
      <c r="T74" s="14"/>
    </row>
    <row r="75" spans="1:20" ht="15.75">
      <c r="S75" s="198"/>
      <c r="T75" s="14"/>
    </row>
    <row r="76" spans="1:20" ht="15.75">
      <c r="S76" s="198"/>
      <c r="T76" s="14"/>
    </row>
    <row r="77" spans="1:20" ht="15.75">
      <c r="S77" s="198"/>
      <c r="T77" s="196"/>
    </row>
    <row r="78" spans="1:20">
      <c r="R78" s="87"/>
    </row>
    <row r="79" spans="1:20">
      <c r="A79" s="13"/>
      <c r="B79" s="13"/>
      <c r="C79" s="13"/>
      <c r="D79" s="13"/>
      <c r="E79" s="13"/>
      <c r="F79" s="13"/>
      <c r="G79" s="13"/>
      <c r="H79" s="13"/>
    </row>
    <row r="80" spans="1:20" ht="15.75">
      <c r="A80" s="13"/>
      <c r="B80" s="13"/>
      <c r="C80" s="13"/>
      <c r="D80" s="13"/>
      <c r="E80" s="13"/>
      <c r="F80" s="13"/>
      <c r="G80" s="13"/>
      <c r="H80" s="13"/>
      <c r="S80" s="198"/>
      <c r="T80" s="197"/>
    </row>
    <row r="81" spans="1:20" ht="15.75">
      <c r="A81" s="256" t="s">
        <v>100</v>
      </c>
      <c r="G81" s="13"/>
      <c r="H81" s="13"/>
      <c r="S81" s="198"/>
      <c r="T81" s="197"/>
    </row>
    <row r="82" spans="1:20" ht="15.75">
      <c r="A82" s="24" t="s">
        <v>97</v>
      </c>
      <c r="B82" s="245">
        <f>B5</f>
        <v>36591</v>
      </c>
      <c r="C82" s="245"/>
      <c r="D82" s="245"/>
      <c r="E82" s="245"/>
      <c r="F82" s="245"/>
      <c r="G82" s="13"/>
      <c r="H82" s="13"/>
      <c r="S82" s="198"/>
      <c r="T82" s="197"/>
    </row>
    <row r="83" spans="1:20" ht="15.75">
      <c r="A83" s="24" t="s">
        <v>80</v>
      </c>
      <c r="B83" s="246">
        <f>B27</f>
        <v>6.4199999999999993E-2</v>
      </c>
      <c r="C83" s="246"/>
      <c r="D83" s="246"/>
      <c r="E83" s="246"/>
      <c r="F83" s="246"/>
      <c r="G83" s="13"/>
      <c r="H83" s="13"/>
      <c r="S83" s="198"/>
      <c r="T83" s="197"/>
    </row>
    <row r="84" spans="1:20" ht="15.75">
      <c r="A84" s="24" t="s">
        <v>81</v>
      </c>
      <c r="B84" s="246">
        <f>B28</f>
        <v>2.4400000000000002E-2</v>
      </c>
      <c r="C84" s="246"/>
      <c r="D84" s="246"/>
      <c r="E84" s="246"/>
      <c r="F84" s="246"/>
      <c r="G84" s="13"/>
      <c r="H84" s="13"/>
      <c r="I84" s="13"/>
      <c r="S84" s="198"/>
      <c r="T84" s="197"/>
    </row>
    <row r="85" spans="1:20" ht="15.75">
      <c r="A85" s="24"/>
      <c r="B85" s="246"/>
      <c r="C85" s="246"/>
      <c r="D85" s="246"/>
      <c r="E85" s="246"/>
      <c r="F85" s="246"/>
      <c r="G85" s="13"/>
      <c r="H85" s="13"/>
      <c r="I85" s="13"/>
      <c r="S85" s="198"/>
      <c r="T85" s="197"/>
    </row>
    <row r="86" spans="1:20" ht="15.75">
      <c r="A86" s="256" t="s">
        <v>101</v>
      </c>
      <c r="B86" s="247"/>
      <c r="C86" s="247"/>
      <c r="D86" s="247"/>
      <c r="E86" s="247"/>
      <c r="F86" s="247"/>
      <c r="G86" s="13"/>
      <c r="H86" s="13"/>
      <c r="I86" s="13"/>
      <c r="S86" s="198"/>
      <c r="T86" s="197"/>
    </row>
    <row r="87" spans="1:20" ht="15.75">
      <c r="A87" s="24" t="s">
        <v>97</v>
      </c>
      <c r="B87" s="245">
        <f>B5</f>
        <v>36591</v>
      </c>
      <c r="C87" s="245"/>
      <c r="D87" s="245"/>
      <c r="E87" s="245"/>
      <c r="F87" s="245"/>
      <c r="G87" s="13"/>
      <c r="H87" s="13"/>
      <c r="I87" s="13"/>
      <c r="S87" s="198"/>
      <c r="T87" s="197"/>
    </row>
    <row r="88" spans="1:20" ht="15.75">
      <c r="A88" s="24" t="s">
        <v>7</v>
      </c>
      <c r="B88" s="248">
        <f>B43</f>
        <v>167960.24994276988</v>
      </c>
      <c r="C88" s="248"/>
      <c r="D88" s="248"/>
      <c r="E88" s="248"/>
      <c r="F88" s="248"/>
      <c r="G88" s="13"/>
      <c r="H88" s="13"/>
      <c r="I88" s="13"/>
      <c r="S88" s="198"/>
      <c r="T88" s="197"/>
    </row>
    <row r="89" spans="1:20" ht="15.75">
      <c r="A89" s="24" t="s">
        <v>8</v>
      </c>
      <c r="B89" s="248">
        <f>C43</f>
        <v>167180.95193797437</v>
      </c>
      <c r="C89" s="248"/>
      <c r="D89" s="248"/>
      <c r="E89" s="248"/>
      <c r="F89" s="248"/>
      <c r="G89" s="13"/>
      <c r="H89" s="13"/>
      <c r="J89" s="13"/>
      <c r="K89" s="13"/>
      <c r="L89" s="13"/>
      <c r="M89" s="13"/>
      <c r="N89" s="13"/>
      <c r="O89" s="13"/>
      <c r="P89" s="13"/>
      <c r="Q89" s="13"/>
      <c r="S89" s="198"/>
      <c r="T89" s="197"/>
    </row>
    <row r="90" spans="1:20" ht="15.75">
      <c r="A90" s="24" t="s">
        <v>9</v>
      </c>
      <c r="B90" s="248">
        <f>D43</f>
        <v>133690.15173029259</v>
      </c>
      <c r="C90" s="248"/>
      <c r="D90" s="248"/>
      <c r="E90" s="248"/>
      <c r="F90" s="248"/>
      <c r="G90" s="13"/>
      <c r="H90" s="13"/>
      <c r="J90" s="13"/>
      <c r="K90" s="13"/>
      <c r="L90" s="13"/>
      <c r="M90" s="13"/>
      <c r="N90" s="13"/>
      <c r="O90" s="13"/>
      <c r="P90" s="13"/>
      <c r="Q90" s="13"/>
      <c r="S90" s="198"/>
      <c r="T90" s="197"/>
    </row>
    <row r="91" spans="1:20" ht="15.75">
      <c r="A91" s="24" t="s">
        <v>64</v>
      </c>
      <c r="B91" s="248">
        <f>E43</f>
        <v>185129.8604045845</v>
      </c>
      <c r="C91" s="248"/>
      <c r="D91" s="248"/>
      <c r="E91" s="248"/>
      <c r="F91" s="248"/>
      <c r="J91" s="13"/>
      <c r="K91" s="13"/>
      <c r="L91" s="13"/>
      <c r="M91" s="13"/>
      <c r="N91" s="13"/>
      <c r="O91" s="13"/>
      <c r="P91" s="13"/>
      <c r="Q91" s="13"/>
      <c r="S91" s="198"/>
      <c r="T91" s="197"/>
    </row>
    <row r="92" spans="1:20" ht="15.75">
      <c r="A92" s="24" t="s">
        <v>10</v>
      </c>
      <c r="B92" s="248">
        <f>F43</f>
        <v>174927.97936637784</v>
      </c>
      <c r="C92" s="248"/>
      <c r="D92" s="248"/>
      <c r="E92" s="248"/>
      <c r="F92" s="248"/>
      <c r="J92" s="13"/>
      <c r="K92" s="13"/>
      <c r="L92" s="13"/>
      <c r="M92" s="13"/>
      <c r="N92" s="13"/>
      <c r="O92" s="13"/>
      <c r="P92" s="13"/>
      <c r="Q92" s="13"/>
      <c r="S92" s="198"/>
      <c r="T92" s="197"/>
    </row>
    <row r="93" spans="1:20" ht="15.75">
      <c r="A93" s="24" t="s">
        <v>11</v>
      </c>
      <c r="B93" s="248">
        <f>G43</f>
        <v>230963.72419643158</v>
      </c>
      <c r="C93" s="248"/>
      <c r="D93" s="248"/>
      <c r="E93" s="248"/>
      <c r="F93" s="248"/>
      <c r="J93" s="13"/>
      <c r="K93" s="13"/>
      <c r="L93" s="13"/>
      <c r="M93" s="13"/>
      <c r="N93" s="13"/>
      <c r="O93" s="13"/>
      <c r="P93" s="13"/>
      <c r="Q93" s="13"/>
      <c r="S93" s="198"/>
      <c r="T93" s="197"/>
    </row>
    <row r="94" spans="1:20" ht="15.75">
      <c r="A94" s="24" t="s">
        <v>77</v>
      </c>
      <c r="B94" s="248">
        <f>H43</f>
        <v>1059852.9175784308</v>
      </c>
      <c r="C94" s="248"/>
      <c r="D94" s="248"/>
      <c r="E94" s="248"/>
      <c r="F94" s="248"/>
      <c r="J94" s="13"/>
      <c r="K94" s="13"/>
      <c r="L94" s="13"/>
      <c r="M94" s="13"/>
      <c r="N94" s="13"/>
      <c r="O94" s="13"/>
      <c r="P94" s="13"/>
      <c r="Q94" s="13"/>
      <c r="S94" s="198"/>
      <c r="T94" s="197"/>
    </row>
    <row r="95" spans="1:20" ht="15.75">
      <c r="A95" s="24"/>
      <c r="B95" s="24"/>
      <c r="C95" s="24"/>
      <c r="D95" s="24"/>
      <c r="E95" s="24"/>
      <c r="F95" s="24"/>
      <c r="J95" s="13"/>
      <c r="K95" s="13"/>
      <c r="L95" s="13"/>
      <c r="M95" s="13"/>
      <c r="N95" s="13"/>
      <c r="O95" s="13"/>
      <c r="P95" s="13"/>
      <c r="Q95" s="13"/>
      <c r="S95" s="198"/>
      <c r="T95" s="197"/>
    </row>
    <row r="96" spans="1:20" ht="15.75">
      <c r="A96" s="256" t="s">
        <v>102</v>
      </c>
      <c r="B96" s="305"/>
      <c r="C96" s="305"/>
      <c r="D96" s="305"/>
      <c r="E96" s="305"/>
      <c r="F96" s="305"/>
      <c r="J96" s="13"/>
      <c r="K96" s="13"/>
      <c r="L96" s="13"/>
      <c r="M96" s="13"/>
      <c r="N96" s="13"/>
      <c r="O96" s="13"/>
      <c r="P96" s="13"/>
      <c r="Q96" s="13"/>
      <c r="S96" s="198"/>
    </row>
    <row r="97" spans="1:35" ht="15.75">
      <c r="A97" s="24" t="s">
        <v>82</v>
      </c>
      <c r="B97" s="306">
        <v>2000</v>
      </c>
      <c r="C97" s="306">
        <v>2001</v>
      </c>
      <c r="D97" s="306">
        <v>2002</v>
      </c>
      <c r="E97" s="307"/>
      <c r="F97" s="307"/>
      <c r="H97" s="292"/>
      <c r="S97" s="198"/>
    </row>
    <row r="98" spans="1:35" ht="15.75">
      <c r="A98" s="24" t="s">
        <v>7</v>
      </c>
      <c r="B98" s="308">
        <f>Brownsville!C6</f>
        <v>8.0613831624439438</v>
      </c>
      <c r="C98" s="308">
        <f>Brownsville!D6</f>
        <v>6.0834492351063671</v>
      </c>
      <c r="D98" s="308">
        <f>Brownsville!E6</f>
        <v>4.8474509565593271</v>
      </c>
      <c r="E98" s="309"/>
      <c r="F98" s="309"/>
      <c r="H98" s="290"/>
      <c r="J98" s="13"/>
      <c r="K98" s="13"/>
      <c r="L98" s="13"/>
      <c r="M98" s="13"/>
      <c r="N98" s="13"/>
      <c r="O98" s="13"/>
      <c r="P98" s="13"/>
      <c r="Q98" s="13"/>
      <c r="S98" s="198"/>
    </row>
    <row r="99" spans="1:35" ht="15.75">
      <c r="A99" s="24" t="s">
        <v>8</v>
      </c>
      <c r="B99" s="308">
        <f>Caledonia!C6</f>
        <v>8.1109974895062962</v>
      </c>
      <c r="C99" s="308">
        <f>Caledonia!D6</f>
        <v>6.0714087412791207</v>
      </c>
      <c r="D99" s="308">
        <f>Caledonia!E6</f>
        <v>4.8234550291008693</v>
      </c>
      <c r="E99" s="309"/>
      <c r="F99" s="309"/>
      <c r="H99" s="290"/>
      <c r="S99" s="198"/>
    </row>
    <row r="100" spans="1:35" ht="15.75">
      <c r="A100" s="24" t="s">
        <v>9</v>
      </c>
      <c r="B100" s="308">
        <f>'New Albany'!C6</f>
        <v>7.7025605706158302</v>
      </c>
      <c r="C100" s="308">
        <f>'New Albany'!D6</f>
        <v>5.7930019622238147</v>
      </c>
      <c r="D100" s="308">
        <f>'New Albany'!E6</f>
        <v>4.5849431454301515</v>
      </c>
      <c r="E100" s="309"/>
      <c r="F100" s="309"/>
      <c r="H100" s="290"/>
      <c r="I100" s="24"/>
      <c r="S100" s="198"/>
    </row>
    <row r="101" spans="1:35" ht="15.75">
      <c r="A101" s="24" t="s">
        <v>64</v>
      </c>
      <c r="B101" s="308">
        <f>Gleason!C6</f>
        <v>14.222096208167065</v>
      </c>
      <c r="C101" s="308">
        <f>Gleason!D6</f>
        <v>6.4080493844179252</v>
      </c>
      <c r="D101" s="308">
        <f>Gleason!E6</f>
        <v>5.145509173241547</v>
      </c>
      <c r="E101" s="309"/>
      <c r="F101" s="309"/>
      <c r="H101" s="291"/>
      <c r="I101" s="24"/>
      <c r="J101" s="13"/>
      <c r="K101" s="13"/>
      <c r="L101" s="13"/>
      <c r="M101" s="13"/>
      <c r="N101" s="13"/>
      <c r="O101" s="13"/>
      <c r="P101" s="13"/>
      <c r="Q101" s="13"/>
      <c r="S101" s="198"/>
    </row>
    <row r="102" spans="1:35" ht="15.75">
      <c r="A102" s="24" t="s">
        <v>10</v>
      </c>
      <c r="B102" s="308">
        <f>Wheatland!C6</f>
        <v>13.904370017205412</v>
      </c>
      <c r="C102" s="308">
        <f>Wheatland!D6</f>
        <v>6.2825904306326263</v>
      </c>
      <c r="D102" s="308">
        <f>Wheatland!E6</f>
        <v>4.859572446674953</v>
      </c>
      <c r="E102" s="309"/>
      <c r="F102" s="309"/>
      <c r="G102" s="24"/>
      <c r="H102" s="291"/>
      <c r="I102" s="24"/>
      <c r="J102" s="13"/>
      <c r="K102" s="13"/>
      <c r="L102" s="13"/>
      <c r="M102" s="13"/>
      <c r="N102" s="13"/>
      <c r="O102" s="13"/>
      <c r="P102" s="13"/>
      <c r="Q102" s="13"/>
      <c r="S102" s="198"/>
    </row>
    <row r="103" spans="1:35" ht="15.75">
      <c r="A103" s="24" t="s">
        <v>11</v>
      </c>
      <c r="B103" s="310">
        <f>Wilton!C6</f>
        <v>13.981572970379291</v>
      </c>
      <c r="C103" s="310">
        <f>Wilton!D6</f>
        <v>6.4520428270365864</v>
      </c>
      <c r="D103" s="310">
        <f>Wilton!E6</f>
        <v>5.040401895243054</v>
      </c>
      <c r="E103" s="309"/>
      <c r="F103" s="309"/>
      <c r="G103" s="24"/>
      <c r="H103" s="293"/>
      <c r="I103" s="24"/>
      <c r="J103" s="13"/>
      <c r="K103" s="13"/>
      <c r="L103" s="13"/>
      <c r="M103" s="13"/>
      <c r="N103" s="13"/>
      <c r="O103" s="13"/>
      <c r="P103" s="13"/>
      <c r="Q103" s="13"/>
      <c r="S103" s="198"/>
    </row>
    <row r="104" spans="1:35" ht="15.75">
      <c r="A104" s="24" t="s">
        <v>77</v>
      </c>
      <c r="B104" s="308">
        <f>IS!C6</f>
        <v>11.292024729542963</v>
      </c>
      <c r="C104" s="308">
        <f>IS!D6</f>
        <v>6.2091622612662523</v>
      </c>
      <c r="D104" s="308">
        <f>IS!E6</f>
        <v>4.9026511399784667</v>
      </c>
      <c r="E104" s="309"/>
      <c r="F104" s="309"/>
      <c r="G104" s="24"/>
      <c r="H104" s="290"/>
      <c r="I104" s="24"/>
      <c r="J104" s="13"/>
      <c r="K104" s="13"/>
      <c r="L104" s="13"/>
      <c r="M104" s="13"/>
      <c r="N104" s="13"/>
      <c r="O104" s="13"/>
      <c r="P104" s="13"/>
      <c r="Q104" s="13"/>
    </row>
    <row r="105" spans="1:35" ht="15.75">
      <c r="B105"/>
      <c r="C105"/>
      <c r="D105"/>
      <c r="E105"/>
      <c r="F105"/>
      <c r="G105" s="24"/>
      <c r="H105" s="24"/>
      <c r="I105" s="24"/>
      <c r="J105" s="13"/>
      <c r="K105" s="13"/>
      <c r="L105" s="13"/>
      <c r="M105" s="13"/>
      <c r="N105" s="13"/>
      <c r="O105" s="13"/>
      <c r="P105" s="13"/>
      <c r="Q105" s="13"/>
    </row>
    <row r="106" spans="1:35" ht="15.75">
      <c r="B106"/>
      <c r="C106"/>
      <c r="D106"/>
      <c r="E106"/>
      <c r="F106"/>
      <c r="G106" s="24"/>
      <c r="H106" s="24"/>
      <c r="I106" s="24"/>
      <c r="J106" s="13"/>
      <c r="K106" s="13"/>
      <c r="L106" s="13"/>
      <c r="M106" s="13"/>
      <c r="N106" s="13"/>
      <c r="O106" s="13"/>
      <c r="P106" s="13"/>
      <c r="Q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</row>
    <row r="107" spans="1:35" ht="15.75">
      <c r="G107" s="24"/>
      <c r="H107" s="24"/>
      <c r="I107" s="24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</row>
    <row r="108" spans="1:35" ht="15.75" hidden="1">
      <c r="G108" s="24"/>
      <c r="H108" s="24"/>
      <c r="I108" s="24"/>
      <c r="S108" s="199"/>
      <c r="T108" s="199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</row>
    <row r="109" spans="1:35" ht="15.75" hidden="1">
      <c r="G109" s="24"/>
      <c r="H109" s="24"/>
      <c r="I109" s="24"/>
      <c r="S109" s="13"/>
      <c r="T109" s="13"/>
      <c r="U109" s="13"/>
      <c r="V109" s="98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</row>
    <row r="110" spans="1:35" ht="15.75" hidden="1">
      <c r="G110" s="24"/>
      <c r="H110" s="24"/>
      <c r="I110" s="24"/>
      <c r="S110" s="13"/>
      <c r="T110" s="13"/>
      <c r="U110" s="13"/>
      <c r="V110" s="98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</row>
    <row r="111" spans="1:35" ht="15.75" hidden="1">
      <c r="G111" s="24"/>
      <c r="H111" s="24"/>
      <c r="I111" s="24"/>
      <c r="S111" s="191"/>
      <c r="T111" s="13"/>
      <c r="U111" s="13"/>
      <c r="V111" s="98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</row>
    <row r="112" spans="1:35" ht="15.75" hidden="1">
      <c r="G112" s="24"/>
      <c r="H112" s="24"/>
      <c r="I112" s="24"/>
      <c r="S112" s="193"/>
      <c r="T112" s="13"/>
      <c r="U112" s="13"/>
      <c r="V112" s="192"/>
      <c r="W112" s="191"/>
      <c r="X112" s="191"/>
      <c r="Y112" s="191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</row>
    <row r="113" spans="7:35" ht="15.75" hidden="1">
      <c r="G113" s="24"/>
      <c r="H113" s="24"/>
      <c r="I113" s="24"/>
      <c r="S113" s="194"/>
      <c r="T113" s="191"/>
      <c r="U113" s="191"/>
      <c r="V113" s="190"/>
      <c r="W113" s="193"/>
      <c r="X113" s="193"/>
      <c r="Y113" s="19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</row>
    <row r="114" spans="7:35" ht="15.75" hidden="1">
      <c r="G114" s="24"/>
      <c r="H114" s="24"/>
      <c r="I114" s="24"/>
      <c r="S114" s="102"/>
      <c r="T114" s="193"/>
      <c r="U114" s="193"/>
      <c r="V114" s="195"/>
      <c r="W114" s="194"/>
      <c r="X114" s="194"/>
      <c r="Y114" s="194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</row>
    <row r="115" spans="7:35" ht="15.75" hidden="1">
      <c r="G115" s="24"/>
      <c r="H115" s="24"/>
      <c r="I115" s="24"/>
      <c r="S115" s="194"/>
      <c r="T115" s="194"/>
      <c r="U115" s="194"/>
      <c r="V115" s="195"/>
      <c r="W115" s="194"/>
      <c r="X115" s="194"/>
      <c r="Y115" s="194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</row>
    <row r="116" spans="7:35" ht="15.75" hidden="1">
      <c r="G116" s="24"/>
      <c r="H116" s="24"/>
      <c r="I116" s="24"/>
      <c r="S116" s="194"/>
      <c r="T116" s="194"/>
      <c r="U116" s="194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</row>
    <row r="117" spans="7:35" ht="15.75" hidden="1">
      <c r="G117" s="24"/>
      <c r="H117" s="24"/>
      <c r="I117" s="24"/>
      <c r="S117" s="13"/>
      <c r="T117" s="13"/>
      <c r="U117" s="13"/>
    </row>
    <row r="118" spans="7:35" ht="15.75" hidden="1">
      <c r="G118" s="24"/>
      <c r="H118" s="24"/>
      <c r="I118" s="24"/>
    </row>
    <row r="119" spans="7:35" ht="15.75" hidden="1">
      <c r="G119" s="24"/>
      <c r="H119" s="24"/>
      <c r="I119" s="24"/>
      <c r="S119" s="199"/>
      <c r="T119" s="199"/>
    </row>
    <row r="120" spans="7:35" ht="15.75" hidden="1">
      <c r="G120" s="24"/>
      <c r="H120" s="24"/>
      <c r="I120" s="24"/>
      <c r="S120" s="13"/>
      <c r="T120" s="13"/>
    </row>
    <row r="121" spans="7:35" ht="15.75" hidden="1">
      <c r="G121" s="24"/>
      <c r="H121" s="24"/>
      <c r="I121" s="24"/>
      <c r="S121" s="13"/>
      <c r="T121" s="13"/>
    </row>
    <row r="122" spans="7:35" ht="15.75" hidden="1">
      <c r="G122" s="24"/>
      <c r="H122" s="24"/>
      <c r="I122" s="24"/>
      <c r="S122" s="191"/>
      <c r="T122" s="13"/>
    </row>
    <row r="123" spans="7:35" ht="15.75" hidden="1">
      <c r="G123" s="24"/>
      <c r="H123" s="24"/>
      <c r="I123" s="24"/>
      <c r="S123" s="191"/>
      <c r="T123" s="13"/>
    </row>
    <row r="124" spans="7:35" ht="15.75" hidden="1">
      <c r="G124" s="24"/>
      <c r="H124" s="24"/>
      <c r="I124" s="24"/>
      <c r="S124" s="193"/>
      <c r="T124" s="13"/>
    </row>
    <row r="125" spans="7:35" ht="15.75" hidden="1">
      <c r="G125" s="24"/>
      <c r="H125" s="24"/>
      <c r="I125" s="24"/>
      <c r="S125" s="193"/>
      <c r="T125" s="13"/>
    </row>
    <row r="126" spans="7:35" ht="15.75" hidden="1">
      <c r="G126" s="24"/>
      <c r="H126" s="24"/>
      <c r="I126" s="24"/>
      <c r="S126" s="194"/>
      <c r="T126" s="191"/>
    </row>
    <row r="127" spans="7:35" ht="15.75" hidden="1">
      <c r="G127" s="24"/>
      <c r="H127" s="24"/>
      <c r="I127" s="24"/>
      <c r="S127" s="102"/>
      <c r="T127" s="193"/>
    </row>
    <row r="128" spans="7:35" ht="15.75" hidden="1">
      <c r="G128" s="24"/>
      <c r="H128" s="24"/>
      <c r="I128" s="24"/>
      <c r="S128" s="194"/>
      <c r="T128" s="194"/>
    </row>
    <row r="129" spans="7:20" ht="15.75" hidden="1">
      <c r="G129" s="24"/>
      <c r="H129" s="24"/>
      <c r="I129" s="24"/>
      <c r="S129" s="194"/>
      <c r="T129" s="194"/>
    </row>
    <row r="130" spans="7:20" ht="15.75">
      <c r="G130" s="24"/>
      <c r="H130" s="24"/>
      <c r="I130" s="24"/>
    </row>
    <row r="131" spans="7:20" ht="15.75">
      <c r="G131" s="24"/>
      <c r="H131" s="24"/>
      <c r="I131" s="24"/>
    </row>
    <row r="132" spans="7:20" ht="15.75">
      <c r="G132" s="24"/>
      <c r="H132" s="24"/>
      <c r="I132" s="24"/>
    </row>
    <row r="133" spans="7:20" ht="15.75">
      <c r="G133" s="24"/>
      <c r="H133" s="24"/>
      <c r="I133" s="24"/>
    </row>
    <row r="134" spans="7:20" ht="15.75">
      <c r="G134" s="24"/>
      <c r="H134" s="24"/>
      <c r="I134" s="24"/>
    </row>
    <row r="135" spans="7:20" ht="15.75">
      <c r="G135" s="24"/>
      <c r="H135" s="24"/>
    </row>
    <row r="136" spans="7:20" ht="15.75">
      <c r="G136" s="24"/>
      <c r="H136" s="24"/>
    </row>
  </sheetData>
  <pageMargins left="0.5" right="0.5" top="0.75" bottom="0.75" header="0.17" footer="0.21"/>
  <pageSetup scale="41" orientation="landscape" r:id="rId1"/>
  <headerFooter alignWithMargins="0">
    <oddHeader>&amp;L&amp;12GENCO&amp;RCONFIDENTIAL</oddHeader>
    <oddFooter>&amp;L&amp;T, &amp;D&amp;C&amp;F&amp;RPage &amp;P</oddFooter>
  </headerFooter>
  <colBreaks count="1" manualBreakCount="1">
    <brk id="17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730"/>
  <sheetViews>
    <sheetView zoomScale="75" zoomScaleNormal="75" workbookViewId="0"/>
  </sheetViews>
  <sheetFormatPr defaultRowHeight="12.75"/>
  <cols>
    <col min="1" max="1" width="55.7109375" style="6" customWidth="1"/>
    <col min="2" max="5" width="15.7109375" style="6" customWidth="1"/>
    <col min="6" max="39" width="15.7109375" style="7" customWidth="1"/>
    <col min="40" max="16384" width="9.140625" style="7"/>
  </cols>
  <sheetData>
    <row r="2" spans="1:5" ht="20.25">
      <c r="A2" s="261" t="s">
        <v>61</v>
      </c>
      <c r="C2" s="88"/>
      <c r="D2" s="88"/>
      <c r="E2" s="88"/>
    </row>
    <row r="3" spans="1:5">
      <c r="A3" s="1"/>
      <c r="C3" s="311">
        <f>7/12</f>
        <v>0.58333333333333337</v>
      </c>
    </row>
    <row r="4" spans="1:5" ht="13.5" thickBot="1">
      <c r="A4" s="155" t="s">
        <v>34</v>
      </c>
      <c r="B4" s="185">
        <f>Summary!$B$19</f>
        <v>36526</v>
      </c>
      <c r="C4" s="185">
        <v>36891</v>
      </c>
      <c r="D4" s="185">
        <v>37256</v>
      </c>
      <c r="E4" s="185">
        <v>37621</v>
      </c>
    </row>
    <row r="5" spans="1:5">
      <c r="A5" s="2"/>
      <c r="E5" s="9"/>
    </row>
    <row r="6" spans="1:5">
      <c r="A6" s="2" t="s">
        <v>111</v>
      </c>
      <c r="B6" s="9"/>
      <c r="C6" s="325">
        <f>C64</f>
        <v>13.981572970379291</v>
      </c>
      <c r="D6" s="325">
        <f>C65</f>
        <v>6.4520428270365864</v>
      </c>
      <c r="E6" s="325">
        <f>C66</f>
        <v>5.040401895243054</v>
      </c>
    </row>
    <row r="7" spans="1:5">
      <c r="A7" s="2"/>
      <c r="E7" s="9"/>
    </row>
    <row r="8" spans="1:5" s="12" customFormat="1">
      <c r="A8" s="2" t="s">
        <v>67</v>
      </c>
      <c r="C8" s="28">
        <f>SUMIF($B$53:$AL$53,"=1",$B$55:$AL$55)</f>
        <v>57815.325999999994</v>
      </c>
      <c r="D8" s="28">
        <f>SUMIF($B$53:$AL$53,"=2",$B$55:$AL$55)</f>
        <v>42716.784</v>
      </c>
      <c r="E8" s="28">
        <f>SUMIF($B$53:$AL$53,"=3",$B$55:$AL$55)</f>
        <v>31064.880000000001</v>
      </c>
    </row>
    <row r="9" spans="1:5" s="12" customFormat="1">
      <c r="A9" s="2"/>
    </row>
    <row r="10" spans="1:5" s="12" customFormat="1">
      <c r="A10" s="2" t="s">
        <v>68</v>
      </c>
      <c r="C10" s="321">
        <f>B64</f>
        <v>59505.574561934256</v>
      </c>
      <c r="D10" s="321">
        <f>B65</f>
        <v>47074.104466058925</v>
      </c>
      <c r="E10" s="321">
        <f>B66</f>
        <v>36774.772227693305</v>
      </c>
    </row>
    <row r="11" spans="1:5" s="30" customFormat="1" ht="12" customHeight="1">
      <c r="A11" s="4"/>
      <c r="B11" s="4"/>
      <c r="C11" s="12"/>
      <c r="D11" s="12"/>
      <c r="E11" s="12"/>
    </row>
    <row r="12" spans="1:5">
      <c r="A12" s="1" t="s">
        <v>35</v>
      </c>
      <c r="C12" s="12"/>
      <c r="D12" s="12"/>
      <c r="E12" s="12"/>
    </row>
    <row r="13" spans="1:5">
      <c r="A13" s="3" t="s">
        <v>36</v>
      </c>
      <c r="C13" s="26">
        <v>0</v>
      </c>
      <c r="D13" s="26">
        <v>0</v>
      </c>
      <c r="E13" s="26">
        <v>0</v>
      </c>
    </row>
    <row r="14" spans="1:5">
      <c r="A14" s="3" t="s">
        <v>26</v>
      </c>
      <c r="C14" s="26">
        <f>Assumptions!H26*C3</f>
        <v>728.18600000000004</v>
      </c>
      <c r="D14" s="26">
        <f>C14/$C$3*(1+Assumptions!$B$23)</f>
        <v>1285.7684228571427</v>
      </c>
      <c r="E14" s="26">
        <f>D14*(1+Assumptions!$B$23)</f>
        <v>1324.3414755428571</v>
      </c>
    </row>
    <row r="15" spans="1:5">
      <c r="A15" s="3" t="s">
        <v>112</v>
      </c>
      <c r="C15" s="26">
        <f>Assumptions!H27*C3</f>
        <v>539.98699999999997</v>
      </c>
      <c r="D15" s="26">
        <f>C15/$C$3*(1+Assumptions!$B$23)</f>
        <v>953.46275999999989</v>
      </c>
      <c r="E15" s="26">
        <f>D15*(1+Assumptions!$B$23)</f>
        <v>982.06664279999995</v>
      </c>
    </row>
    <row r="16" spans="1:5">
      <c r="A16" s="3" t="s">
        <v>27</v>
      </c>
      <c r="C16" s="26">
        <f>Assumptions!H28*C3</f>
        <v>466.66699999999997</v>
      </c>
      <c r="D16" s="26">
        <f>C16/$C$3*(1+Assumptions!$B$23)</f>
        <v>824.00058857142847</v>
      </c>
      <c r="E16" s="26">
        <f>D16*(1+Assumptions!$B$23)</f>
        <v>848.72060622857134</v>
      </c>
    </row>
    <row r="17" spans="1:5">
      <c r="A17" s="3" t="s">
        <v>29</v>
      </c>
      <c r="C17" s="26">
        <f>Assumptions!H29*C3</f>
        <v>155.60300000000004</v>
      </c>
      <c r="D17" s="26">
        <f>C17/$C$3*(1+Assumptions!$B$23)</f>
        <v>274.75044000000008</v>
      </c>
      <c r="E17" s="26">
        <f>D17*(1+Assumptions!$B$23)</f>
        <v>282.9929532000001</v>
      </c>
    </row>
    <row r="18" spans="1:5">
      <c r="A18" s="3" t="s">
        <v>30</v>
      </c>
      <c r="C18" s="26">
        <f>Assumptions!H30*C3</f>
        <v>0</v>
      </c>
      <c r="D18" s="26">
        <f>C18/$C$3*(1+Assumptions!$B$23)</f>
        <v>0</v>
      </c>
      <c r="E18" s="26">
        <f>D18*(1+Assumptions!$B$23)</f>
        <v>0</v>
      </c>
    </row>
    <row r="19" spans="1:5">
      <c r="A19" s="3" t="s">
        <v>44</v>
      </c>
      <c r="C19" s="26">
        <f>+Assumptions!H31*C3</f>
        <v>34.985999999999997</v>
      </c>
      <c r="D19" s="26">
        <f>C19/$C$3*(1+Assumptions!$B$23)</f>
        <v>61.775279999999995</v>
      </c>
      <c r="E19" s="26">
        <f>D19*(1+Assumptions!$B$23)</f>
        <v>63.628538399999996</v>
      </c>
    </row>
    <row r="20" spans="1:5">
      <c r="A20" s="3" t="s">
        <v>45</v>
      </c>
      <c r="C20" s="275">
        <v>457.26710401560013</v>
      </c>
      <c r="D20" s="275">
        <v>421.46774301560015</v>
      </c>
      <c r="E20" s="275">
        <v>421.46774301560015</v>
      </c>
    </row>
    <row r="21" spans="1:5">
      <c r="A21" s="3" t="s">
        <v>113</v>
      </c>
      <c r="C21" s="275">
        <v>858.48</v>
      </c>
      <c r="D21" s="275">
        <v>0</v>
      </c>
      <c r="E21" s="275">
        <v>0</v>
      </c>
    </row>
    <row r="22" spans="1:5">
      <c r="A22" s="3" t="s">
        <v>39</v>
      </c>
      <c r="C22" s="26">
        <v>0</v>
      </c>
      <c r="D22" s="26">
        <f>C22/$C$3*(1+Assumptions!$B$23)</f>
        <v>0</v>
      </c>
      <c r="E22" s="26">
        <v>0</v>
      </c>
    </row>
    <row r="23" spans="1:5">
      <c r="A23" s="3" t="s">
        <v>40</v>
      </c>
      <c r="C23" s="26">
        <f>Assumptions!H32*C3</f>
        <v>0</v>
      </c>
      <c r="D23" s="26">
        <f>C23/$C$3*(1+Assumptions!$B$23)</f>
        <v>0</v>
      </c>
      <c r="E23" s="26">
        <f>D23*(1+Assumptions!$B$23)</f>
        <v>0</v>
      </c>
    </row>
    <row r="24" spans="1:5">
      <c r="A24" s="3" t="s">
        <v>41</v>
      </c>
      <c r="B24" s="7"/>
      <c r="C24" s="235">
        <f>Assumptions!H33*C3</f>
        <v>68.055750000000003</v>
      </c>
      <c r="D24" s="235">
        <f>C24/$C$3*(1+Assumptions!$B$23)</f>
        <v>120.16701</v>
      </c>
      <c r="E24" s="235">
        <f>D24*(1+Assumptions!$B$23)</f>
        <v>123.77202030000001</v>
      </c>
    </row>
    <row r="25" spans="1:5">
      <c r="A25" s="3" t="s">
        <v>42</v>
      </c>
      <c r="B25" s="7"/>
      <c r="C25" s="88">
        <f>SUM(C13:C24)</f>
        <v>3309.2318540156002</v>
      </c>
      <c r="D25" s="88">
        <f>SUM(D13:D24)</f>
        <v>3941.3922444441719</v>
      </c>
      <c r="E25" s="88">
        <f>SUM(E13:E24)</f>
        <v>4046.9899794870284</v>
      </c>
    </row>
    <row r="26" spans="1:5" s="30" customFormat="1" ht="17.25" customHeight="1">
      <c r="A26" s="5"/>
      <c r="B26" s="29"/>
      <c r="C26" s="89"/>
      <c r="D26" s="90"/>
      <c r="E26" s="90"/>
    </row>
    <row r="27" spans="1:5" s="27" customFormat="1" ht="12" customHeight="1">
      <c r="A27" s="1" t="s">
        <v>43</v>
      </c>
      <c r="B27" s="1"/>
      <c r="C27" s="91">
        <f>C10-C25</f>
        <v>56196.342707918659</v>
      </c>
      <c r="D27" s="91">
        <f>D10-D25</f>
        <v>43132.712221614755</v>
      </c>
      <c r="E27" s="91">
        <f>E10-E25</f>
        <v>32727.782248206277</v>
      </c>
    </row>
    <row r="28" spans="1:5">
      <c r="A28" s="33"/>
      <c r="B28" s="34"/>
      <c r="C28" s="34"/>
      <c r="D28" s="34"/>
      <c r="E28" s="34"/>
    </row>
    <row r="29" spans="1:5">
      <c r="A29" s="33"/>
      <c r="B29" s="34"/>
      <c r="C29" s="34"/>
      <c r="D29" s="34"/>
      <c r="E29" s="34"/>
    </row>
    <row r="30" spans="1:5">
      <c r="A30" s="239"/>
      <c r="B30" s="240"/>
      <c r="C30" s="240"/>
      <c r="D30" s="240"/>
      <c r="E30" s="240"/>
    </row>
    <row r="31" spans="1:5">
      <c r="A31" s="33"/>
      <c r="B31" s="34"/>
      <c r="C31" s="34"/>
      <c r="D31" s="34"/>
      <c r="E31" s="34"/>
    </row>
    <row r="32" spans="1:5" s="12" customFormat="1">
      <c r="A32" s="12" t="s">
        <v>83</v>
      </c>
      <c r="C32" s="28">
        <v>0</v>
      </c>
      <c r="D32" s="28">
        <v>0</v>
      </c>
      <c r="E32" s="28">
        <f>Summary!$B$31*Assumptions!H7</f>
        <v>201600</v>
      </c>
    </row>
    <row r="33" spans="1:5" s="12" customFormat="1">
      <c r="C33" s="28"/>
      <c r="D33" s="28"/>
      <c r="E33" s="28"/>
    </row>
    <row r="34" spans="1:5" s="12" customFormat="1">
      <c r="C34" s="269"/>
      <c r="D34" s="269"/>
      <c r="E34" s="269"/>
    </row>
    <row r="35" spans="1:5" s="12" customFormat="1">
      <c r="A35" s="270" t="s">
        <v>84</v>
      </c>
      <c r="C35" s="269"/>
      <c r="D35" s="269"/>
      <c r="E35" s="269"/>
    </row>
    <row r="36" spans="1:5" s="12" customFormat="1">
      <c r="A36" s="12" t="s">
        <v>69</v>
      </c>
      <c r="B36" s="14">
        <v>0</v>
      </c>
      <c r="C36" s="268">
        <f>C27</f>
        <v>56196.342707918659</v>
      </c>
      <c r="D36" s="268">
        <f>D27</f>
        <v>43132.712221614755</v>
      </c>
      <c r="E36" s="268">
        <f>E27</f>
        <v>32727.782248206277</v>
      </c>
    </row>
    <row r="37" spans="1:5">
      <c r="A37" s="12"/>
      <c r="B37" s="12"/>
      <c r="C37" s="269"/>
      <c r="D37" s="269"/>
      <c r="E37" s="269"/>
    </row>
    <row r="38" spans="1:5">
      <c r="A38" s="12" t="s">
        <v>70</v>
      </c>
      <c r="B38" s="271">
        <f>Summary!$E$29</f>
        <v>0.1593</v>
      </c>
      <c r="C38" s="7"/>
      <c r="D38" s="7"/>
      <c r="E38" s="7"/>
    </row>
    <row r="39" spans="1:5" ht="13.5" thickBot="1">
      <c r="A39" s="12"/>
      <c r="B39" s="12"/>
      <c r="C39" s="269"/>
      <c r="D39" s="269"/>
      <c r="E39" s="269"/>
    </row>
    <row r="40" spans="1:5" ht="16.5" thickBot="1">
      <c r="A40" s="272" t="s">
        <v>71</v>
      </c>
      <c r="B40" s="273">
        <f>[1]!_xludf.xNPV(B38,B36:E36,B4:E4)</f>
        <v>101573.0367731349</v>
      </c>
      <c r="C40" s="269"/>
      <c r="D40" s="269"/>
      <c r="E40" s="269"/>
    </row>
    <row r="41" spans="1:5">
      <c r="A41" s="12"/>
      <c r="B41" s="12"/>
      <c r="C41" s="269"/>
      <c r="D41" s="269"/>
      <c r="E41" s="269"/>
    </row>
    <row r="42" spans="1:5">
      <c r="A42" s="12"/>
      <c r="B42" s="274"/>
      <c r="C42" s="269"/>
      <c r="D42" s="269"/>
      <c r="E42" s="269"/>
    </row>
    <row r="43" spans="1:5">
      <c r="A43" s="270" t="s">
        <v>85</v>
      </c>
      <c r="B43" s="274"/>
      <c r="C43" s="269"/>
      <c r="D43" s="269"/>
      <c r="E43" s="269"/>
    </row>
    <row r="44" spans="1:5">
      <c r="A44" s="12" t="s">
        <v>69</v>
      </c>
      <c r="B44" s="14">
        <v>0</v>
      </c>
      <c r="C44" s="268">
        <f>C36+C32</f>
        <v>56196.342707918659</v>
      </c>
      <c r="D44" s="268">
        <f>D36+D32</f>
        <v>43132.712221614755</v>
      </c>
      <c r="E44" s="268">
        <f>E36+E32</f>
        <v>234327.78224820626</v>
      </c>
    </row>
    <row r="45" spans="1:5">
      <c r="A45" s="12"/>
      <c r="B45" s="12"/>
      <c r="C45" s="269"/>
      <c r="D45" s="269"/>
      <c r="E45" s="269"/>
    </row>
    <row r="46" spans="1:5">
      <c r="A46" s="12" t="s">
        <v>70</v>
      </c>
      <c r="B46" s="271">
        <f>Summary!$E$29</f>
        <v>0.1593</v>
      </c>
      <c r="C46" s="7"/>
      <c r="D46" s="7"/>
      <c r="E46" s="7"/>
    </row>
    <row r="47" spans="1:5" ht="13.5" thickBot="1">
      <c r="A47" s="12"/>
      <c r="B47" s="12"/>
      <c r="C47" s="269"/>
      <c r="D47" s="269"/>
      <c r="E47" s="269"/>
    </row>
    <row r="48" spans="1:5" ht="16.5" thickBot="1">
      <c r="A48" s="272" t="s">
        <v>71</v>
      </c>
      <c r="B48" s="273">
        <f>[1]!_xludf.xNPV(B46,B44:E44,B4:E4)</f>
        <v>230963.72419643158</v>
      </c>
      <c r="C48" s="269"/>
      <c r="D48" s="269"/>
      <c r="E48" s="269"/>
    </row>
    <row r="49" spans="1:39">
      <c r="A49" s="27"/>
      <c r="B49" s="7"/>
      <c r="C49" s="35"/>
      <c r="D49" s="35"/>
      <c r="E49" s="35"/>
    </row>
    <row r="50" spans="1:39">
      <c r="A50" s="27"/>
      <c r="B50" s="7"/>
      <c r="C50" s="35"/>
      <c r="D50" s="35"/>
      <c r="E50" s="35"/>
    </row>
    <row r="51" spans="1:39">
      <c r="A51" s="7"/>
      <c r="B51" s="7"/>
      <c r="C51" s="35"/>
      <c r="D51" s="35"/>
      <c r="E51" s="35"/>
    </row>
    <row r="52" spans="1:39">
      <c r="A52" s="7"/>
      <c r="B52" s="35"/>
      <c r="C52" s="35"/>
      <c r="D52" s="35"/>
      <c r="E52" s="35"/>
    </row>
    <row r="53" spans="1:39">
      <c r="A53" s="7"/>
      <c r="B53" s="36">
        <v>1</v>
      </c>
      <c r="C53" s="36">
        <v>1</v>
      </c>
      <c r="D53" s="36">
        <v>1</v>
      </c>
      <c r="E53" s="36">
        <v>1</v>
      </c>
      <c r="F53" s="36">
        <v>1</v>
      </c>
      <c r="G53" s="36">
        <v>1</v>
      </c>
      <c r="H53" s="36">
        <v>1</v>
      </c>
      <c r="I53" s="36">
        <v>1</v>
      </c>
      <c r="J53" s="36">
        <v>1</v>
      </c>
      <c r="K53" s="36">
        <v>1</v>
      </c>
      <c r="L53" s="36">
        <v>1</v>
      </c>
      <c r="M53" s="36">
        <v>1</v>
      </c>
      <c r="N53" s="36">
        <v>1</v>
      </c>
      <c r="O53" s="36">
        <v>2</v>
      </c>
      <c r="P53" s="36">
        <v>2</v>
      </c>
      <c r="Q53" s="36">
        <v>2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W53" s="36">
        <v>2</v>
      </c>
      <c r="X53" s="36">
        <v>2</v>
      </c>
      <c r="Y53" s="36">
        <v>2</v>
      </c>
      <c r="Z53" s="36">
        <v>2</v>
      </c>
      <c r="AA53" s="36">
        <v>3</v>
      </c>
      <c r="AB53" s="36">
        <v>3</v>
      </c>
      <c r="AC53" s="36">
        <v>3</v>
      </c>
      <c r="AD53" s="36">
        <v>3</v>
      </c>
      <c r="AE53" s="36">
        <v>3</v>
      </c>
      <c r="AF53" s="36">
        <v>3</v>
      </c>
      <c r="AG53" s="36">
        <v>3</v>
      </c>
      <c r="AH53" s="36">
        <v>3</v>
      </c>
      <c r="AI53" s="36">
        <v>3</v>
      </c>
      <c r="AJ53" s="36">
        <v>3</v>
      </c>
      <c r="AK53" s="36">
        <v>3</v>
      </c>
      <c r="AL53" s="36">
        <v>3</v>
      </c>
      <c r="AM53" s="36"/>
    </row>
    <row r="54" spans="1:39" ht="13.5" thickBot="1">
      <c r="A54" s="7"/>
      <c r="B54" s="316">
        <v>36556</v>
      </c>
      <c r="C54" s="316">
        <v>36578</v>
      </c>
      <c r="D54" s="318">
        <v>36585</v>
      </c>
      <c r="E54" s="318">
        <v>36616</v>
      </c>
      <c r="F54" s="318">
        <v>36646</v>
      </c>
      <c r="G54" s="318">
        <v>36677</v>
      </c>
      <c r="H54" s="318">
        <v>36707</v>
      </c>
      <c r="I54" s="318">
        <v>36738</v>
      </c>
      <c r="J54" s="318">
        <v>36769</v>
      </c>
      <c r="K54" s="318">
        <v>36799</v>
      </c>
      <c r="L54" s="318">
        <v>36830</v>
      </c>
      <c r="M54" s="318">
        <v>36860</v>
      </c>
      <c r="N54" s="318">
        <v>36891</v>
      </c>
      <c r="O54" s="318">
        <v>36922</v>
      </c>
      <c r="P54" s="318">
        <v>36950</v>
      </c>
      <c r="Q54" s="318">
        <v>36981</v>
      </c>
      <c r="R54" s="318">
        <v>37011</v>
      </c>
      <c r="S54" s="318">
        <v>37042</v>
      </c>
      <c r="T54" s="318">
        <v>37072</v>
      </c>
      <c r="U54" s="318">
        <v>37103</v>
      </c>
      <c r="V54" s="318">
        <v>37134</v>
      </c>
      <c r="W54" s="318">
        <v>37164</v>
      </c>
      <c r="X54" s="318">
        <v>37195</v>
      </c>
      <c r="Y54" s="318">
        <v>37225</v>
      </c>
      <c r="Z54" s="318">
        <v>37256</v>
      </c>
      <c r="AA54" s="318">
        <v>37287</v>
      </c>
      <c r="AB54" s="318">
        <v>37315</v>
      </c>
      <c r="AC54" s="318">
        <v>37346</v>
      </c>
      <c r="AD54" s="318">
        <v>37376</v>
      </c>
      <c r="AE54" s="318">
        <v>37407</v>
      </c>
      <c r="AF54" s="318">
        <v>37437</v>
      </c>
      <c r="AG54" s="318">
        <v>37468</v>
      </c>
      <c r="AH54" s="318">
        <v>37499</v>
      </c>
      <c r="AI54" s="318">
        <v>37529</v>
      </c>
      <c r="AJ54" s="318">
        <v>37560</v>
      </c>
      <c r="AK54" s="318">
        <v>37590</v>
      </c>
      <c r="AL54" s="318">
        <v>37621</v>
      </c>
    </row>
    <row r="55" spans="1:39">
      <c r="A55" s="27" t="s">
        <v>114</v>
      </c>
      <c r="B55" s="317">
        <v>0</v>
      </c>
      <c r="C55" s="317">
        <v>0</v>
      </c>
      <c r="D55" s="275">
        <v>0</v>
      </c>
      <c r="E55" s="320">
        <v>0</v>
      </c>
      <c r="F55" s="320">
        <v>0</v>
      </c>
      <c r="G55" s="320">
        <v>0</v>
      </c>
      <c r="H55" s="320">
        <v>7894.0309999999999</v>
      </c>
      <c r="I55" s="320">
        <v>22999.952000000001</v>
      </c>
      <c r="J55" s="320">
        <v>25493.13</v>
      </c>
      <c r="K55" s="320">
        <v>1252.231</v>
      </c>
      <c r="L55" s="320">
        <v>63.884</v>
      </c>
      <c r="M55" s="320">
        <v>75.692999999999998</v>
      </c>
      <c r="N55" s="320">
        <v>36.405000000000001</v>
      </c>
      <c r="O55" s="320">
        <v>249.11099999999999</v>
      </c>
      <c r="P55" s="320">
        <v>265.98700000000002</v>
      </c>
      <c r="Q55" s="320">
        <v>54.783000000000001</v>
      </c>
      <c r="R55" s="320">
        <v>114.877</v>
      </c>
      <c r="S55" s="320">
        <v>557.005</v>
      </c>
      <c r="T55" s="320">
        <v>6200.5320000000002</v>
      </c>
      <c r="U55" s="320">
        <v>16413.437999999998</v>
      </c>
      <c r="V55" s="320">
        <v>17457.845000000001</v>
      </c>
      <c r="W55" s="320">
        <v>1137.5029999999999</v>
      </c>
      <c r="X55" s="320">
        <v>105.22</v>
      </c>
      <c r="Y55" s="320">
        <v>106.76300000000001</v>
      </c>
      <c r="Z55" s="320">
        <v>53.72</v>
      </c>
      <c r="AA55" s="320">
        <v>309.88299999999998</v>
      </c>
      <c r="AB55" s="320">
        <v>318.78399999999999</v>
      </c>
      <c r="AC55" s="320">
        <v>81.998999999999995</v>
      </c>
      <c r="AD55" s="320">
        <v>161.78100000000001</v>
      </c>
      <c r="AE55" s="320">
        <v>572.32799999999997</v>
      </c>
      <c r="AF55" s="320">
        <v>4307.7870000000003</v>
      </c>
      <c r="AG55" s="320">
        <v>11985.495000000001</v>
      </c>
      <c r="AH55" s="320">
        <v>11920.352999999999</v>
      </c>
      <c r="AI55" s="320">
        <v>1175.7139999999999</v>
      </c>
      <c r="AJ55" s="320">
        <v>94.534999999999997</v>
      </c>
      <c r="AK55" s="320">
        <v>84.575000000000003</v>
      </c>
      <c r="AL55" s="320">
        <v>51.646000000000001</v>
      </c>
    </row>
    <row r="56" spans="1:39">
      <c r="A56" s="27"/>
      <c r="B56" s="36"/>
      <c r="C56" s="36"/>
      <c r="D56" s="36"/>
      <c r="E56" s="36"/>
    </row>
    <row r="57" spans="1:39">
      <c r="A57" s="27" t="s">
        <v>115</v>
      </c>
      <c r="B57" s="36"/>
      <c r="C57" s="36"/>
      <c r="D57" s="319">
        <v>6.0568125402810299E-2</v>
      </c>
      <c r="E57" s="319">
        <v>6.0568125402810299E-2</v>
      </c>
      <c r="F57" s="319">
        <v>6.0568125402810299E-2</v>
      </c>
      <c r="G57" s="319">
        <v>6.1452893850074901E-2</v>
      </c>
      <c r="H57" s="319">
        <v>6.2272420332016E-2</v>
      </c>
      <c r="I57" s="319">
        <v>6.3141810282094202E-2</v>
      </c>
      <c r="J57" s="319">
        <v>6.3791031540835E-2</v>
      </c>
      <c r="K57" s="319">
        <v>6.4440252939363493E-2</v>
      </c>
      <c r="L57" s="319">
        <v>6.5028182184613495E-2</v>
      </c>
      <c r="M57" s="319">
        <v>6.5560980648202705E-2</v>
      </c>
      <c r="N57" s="319">
        <v>6.6076592154143701E-2</v>
      </c>
      <c r="O57" s="319">
        <v>6.6580029496134105E-2</v>
      </c>
      <c r="P57" s="319">
        <v>6.7036978179332504E-2</v>
      </c>
      <c r="Q57" s="319">
        <v>6.7449706081649893E-2</v>
      </c>
      <c r="R57" s="319">
        <v>6.7864077630454198E-2</v>
      </c>
      <c r="S57" s="319">
        <v>6.8188925324209407E-2</v>
      </c>
      <c r="T57" s="319">
        <v>6.8524601311112904E-2</v>
      </c>
      <c r="U57" s="319">
        <v>6.8829534012743804E-2</v>
      </c>
      <c r="V57" s="319">
        <v>6.9106971956319499E-2</v>
      </c>
      <c r="W57" s="319">
        <v>6.9384409925358395E-2</v>
      </c>
      <c r="X57" s="319">
        <v>6.9632943375797798E-2</v>
      </c>
      <c r="Y57" s="319">
        <v>6.9856963974845004E-2</v>
      </c>
      <c r="Z57" s="319">
        <v>7.0073758118756102E-2</v>
      </c>
      <c r="AA57" s="319">
        <v>7.0287201906710006E-2</v>
      </c>
      <c r="AB57" s="319">
        <v>7.0486000848181393E-2</v>
      </c>
      <c r="AC57" s="319">
        <v>7.0665561193643506E-2</v>
      </c>
      <c r="AD57" s="319">
        <v>7.0837809966831394E-2</v>
      </c>
      <c r="AE57" s="319">
        <v>7.0965582403327995E-2</v>
      </c>
      <c r="AF57" s="319">
        <v>7.1097613926708603E-2</v>
      </c>
      <c r="AG57" s="319">
        <v>7.1217095961853896E-2</v>
      </c>
      <c r="AH57" s="319">
        <v>7.1326891482179605E-2</v>
      </c>
      <c r="AI57" s="319">
        <v>7.1436687006488406E-2</v>
      </c>
      <c r="AJ57" s="319">
        <v>7.1534430694747603E-2</v>
      </c>
      <c r="AK57" s="319">
        <v>7.1623203471021593E-2</v>
      </c>
      <c r="AL57" s="319">
        <v>7.17091126118303E-2</v>
      </c>
    </row>
    <row r="58" spans="1:39">
      <c r="A58" s="27"/>
      <c r="B58" s="36"/>
      <c r="C58" s="36"/>
      <c r="D58" s="36"/>
      <c r="E58" s="36"/>
    </row>
    <row r="59" spans="1:39" ht="14.25">
      <c r="A59" s="37" t="s">
        <v>116</v>
      </c>
      <c r="B59" s="28">
        <f>B55</f>
        <v>0</v>
      </c>
      <c r="C59" s="28">
        <f>C55</f>
        <v>0</v>
      </c>
      <c r="D59" s="28">
        <f>D55*(1+D57)^((D54-$C$54)/365.25)</f>
        <v>0</v>
      </c>
      <c r="E59" s="28">
        <f t="shared" ref="E59:AL59" si="0">E55*(1+E57)^((E54-$C$54)/365.25)</f>
        <v>0</v>
      </c>
      <c r="F59" s="28">
        <f t="shared" si="0"/>
        <v>0</v>
      </c>
      <c r="G59" s="28">
        <f t="shared" si="0"/>
        <v>0</v>
      </c>
      <c r="H59" s="28">
        <f t="shared" si="0"/>
        <v>8064.2669747228992</v>
      </c>
      <c r="I59" s="28">
        <f t="shared" si="0"/>
        <v>23625.193097980107</v>
      </c>
      <c r="J59" s="28">
        <f t="shared" si="0"/>
        <v>26330.986174145968</v>
      </c>
      <c r="K59" s="28">
        <f t="shared" si="0"/>
        <v>1300.4528014910979</v>
      </c>
      <c r="L59" s="28">
        <f t="shared" si="0"/>
        <v>66.722079682958949</v>
      </c>
      <c r="M59" s="28">
        <f t="shared" si="0"/>
        <v>79.496537166532946</v>
      </c>
      <c r="N59" s="28">
        <f t="shared" si="0"/>
        <v>38.456896744695982</v>
      </c>
      <c r="O59" s="28">
        <f t="shared" si="0"/>
        <v>264.70229874642337</v>
      </c>
      <c r="P59" s="28">
        <f t="shared" si="0"/>
        <v>284.15850018360771</v>
      </c>
      <c r="Q59" s="28">
        <f t="shared" si="0"/>
        <v>58.873932941934136</v>
      </c>
      <c r="R59" s="28">
        <f t="shared" si="0"/>
        <v>124.17623102574225</v>
      </c>
      <c r="S59" s="28">
        <f t="shared" si="0"/>
        <v>605.69297467051513</v>
      </c>
      <c r="T59" s="28">
        <f t="shared" si="0"/>
        <v>6782.0341902243435</v>
      </c>
      <c r="U59" s="28">
        <f t="shared" si="0"/>
        <v>18061.413676665496</v>
      </c>
      <c r="V59" s="28">
        <f t="shared" si="0"/>
        <v>19327.156026305045</v>
      </c>
      <c r="W59" s="28">
        <f t="shared" si="0"/>
        <v>1266.7599692142533</v>
      </c>
      <c r="X59" s="28">
        <f t="shared" si="0"/>
        <v>117.89170483016395</v>
      </c>
      <c r="Y59" s="28">
        <f t="shared" si="0"/>
        <v>120.3283707758447</v>
      </c>
      <c r="Z59" s="28">
        <f t="shared" si="0"/>
        <v>60.916590475560753</v>
      </c>
      <c r="AA59" s="28">
        <f t="shared" si="0"/>
        <v>353.55901473837531</v>
      </c>
      <c r="AB59" s="28">
        <f t="shared" si="0"/>
        <v>365.75049655682341</v>
      </c>
      <c r="AC59" s="28">
        <f t="shared" si="0"/>
        <v>94.658749843322454</v>
      </c>
      <c r="AD59" s="28">
        <f t="shared" si="0"/>
        <v>187.87456829158137</v>
      </c>
      <c r="AE59" s="28">
        <f t="shared" si="0"/>
        <v>668.69154475557195</v>
      </c>
      <c r="AF59" s="28">
        <f t="shared" si="0"/>
        <v>5062.9845003219398</v>
      </c>
      <c r="AG59" s="28">
        <f t="shared" si="0"/>
        <v>14172.879184591784</v>
      </c>
      <c r="AH59" s="28">
        <f t="shared" si="0"/>
        <v>14182.058350750198</v>
      </c>
      <c r="AI59" s="28">
        <f t="shared" si="0"/>
        <v>1407.1013590501188</v>
      </c>
      <c r="AJ59" s="28">
        <f t="shared" si="0"/>
        <v>113.83247924040532</v>
      </c>
      <c r="AK59" s="28">
        <f t="shared" si="0"/>
        <v>102.44241947258139</v>
      </c>
      <c r="AL59" s="28">
        <f t="shared" si="0"/>
        <v>62.93956008061771</v>
      </c>
    </row>
    <row r="60" spans="1:39" ht="14.25">
      <c r="A60" s="37" t="s">
        <v>117</v>
      </c>
      <c r="B60" s="28">
        <f>Assumptions!$H$17</f>
        <v>608</v>
      </c>
      <c r="C60" s="28">
        <f>Assumptions!$H$17</f>
        <v>608</v>
      </c>
      <c r="D60" s="28">
        <f>Assumptions!$H$17</f>
        <v>608</v>
      </c>
      <c r="E60" s="28">
        <f>Assumptions!$H$17</f>
        <v>608</v>
      </c>
      <c r="F60" s="28">
        <f>Assumptions!$H$17</f>
        <v>608</v>
      </c>
      <c r="G60" s="28">
        <f>Assumptions!$H$17</f>
        <v>608</v>
      </c>
      <c r="H60" s="28">
        <f>Assumptions!$H$17</f>
        <v>608</v>
      </c>
      <c r="I60" s="28">
        <f>Assumptions!$H$17</f>
        <v>608</v>
      </c>
      <c r="J60" s="28">
        <f>Assumptions!$H$17</f>
        <v>608</v>
      </c>
      <c r="K60" s="28">
        <f>Assumptions!$H$17</f>
        <v>608</v>
      </c>
      <c r="L60" s="28">
        <f>Assumptions!$H$17</f>
        <v>608</v>
      </c>
      <c r="M60" s="28">
        <f>Assumptions!$H$17</f>
        <v>608</v>
      </c>
      <c r="N60" s="28">
        <f>Assumptions!$H$17</f>
        <v>608</v>
      </c>
      <c r="O60" s="28">
        <f>Assumptions!$H$17</f>
        <v>608</v>
      </c>
      <c r="P60" s="28">
        <f>Assumptions!$H$17</f>
        <v>608</v>
      </c>
      <c r="Q60" s="28">
        <f>Assumptions!$H$17</f>
        <v>608</v>
      </c>
      <c r="R60" s="28">
        <f>Assumptions!$H$17</f>
        <v>608</v>
      </c>
      <c r="S60" s="28">
        <f>Assumptions!$H$17</f>
        <v>608</v>
      </c>
      <c r="T60" s="28">
        <f>Assumptions!$H$17</f>
        <v>608</v>
      </c>
      <c r="U60" s="28">
        <f>Assumptions!$H$17</f>
        <v>608</v>
      </c>
      <c r="V60" s="28">
        <f>Assumptions!$H$17</f>
        <v>608</v>
      </c>
      <c r="W60" s="28">
        <f>Assumptions!$H$17</f>
        <v>608</v>
      </c>
      <c r="X60" s="28">
        <f>Assumptions!$H$17</f>
        <v>608</v>
      </c>
      <c r="Y60" s="28">
        <f>Assumptions!$H$17</f>
        <v>608</v>
      </c>
      <c r="Z60" s="28">
        <f>Assumptions!$H$17</f>
        <v>608</v>
      </c>
      <c r="AA60" s="28">
        <f>Assumptions!$H$17</f>
        <v>608</v>
      </c>
      <c r="AB60" s="28">
        <f>Assumptions!$H$17</f>
        <v>608</v>
      </c>
      <c r="AC60" s="28">
        <f>Assumptions!$H$17</f>
        <v>608</v>
      </c>
      <c r="AD60" s="28">
        <f>Assumptions!$H$17</f>
        <v>608</v>
      </c>
      <c r="AE60" s="28">
        <f>Assumptions!$H$17</f>
        <v>608</v>
      </c>
      <c r="AF60" s="28">
        <f>Assumptions!$H$17</f>
        <v>608</v>
      </c>
      <c r="AG60" s="28">
        <f>Assumptions!$H$17</f>
        <v>608</v>
      </c>
      <c r="AH60" s="28">
        <f>Assumptions!$H$17</f>
        <v>608</v>
      </c>
      <c r="AI60" s="28">
        <f>Assumptions!$H$17</f>
        <v>608</v>
      </c>
      <c r="AJ60" s="28">
        <f>Assumptions!$H$17</f>
        <v>608</v>
      </c>
      <c r="AK60" s="28">
        <f>Assumptions!$H$17</f>
        <v>608</v>
      </c>
      <c r="AL60" s="28">
        <f>Assumptions!$H$17</f>
        <v>608</v>
      </c>
    </row>
    <row r="61" spans="1:39" ht="14.25">
      <c r="A61" s="37" t="s">
        <v>118</v>
      </c>
      <c r="B61" s="322">
        <f>B59/B60</f>
        <v>0</v>
      </c>
      <c r="C61" s="322">
        <f t="shared" ref="C61:AL61" si="1">C59/C60</f>
        <v>0</v>
      </c>
      <c r="D61" s="322">
        <f t="shared" si="1"/>
        <v>0</v>
      </c>
      <c r="E61" s="322">
        <f t="shared" si="1"/>
        <v>0</v>
      </c>
      <c r="F61" s="322">
        <f t="shared" si="1"/>
        <v>0</v>
      </c>
      <c r="G61" s="322">
        <f t="shared" si="1"/>
        <v>0</v>
      </c>
      <c r="H61" s="322">
        <f t="shared" si="1"/>
        <v>13.263596997899505</v>
      </c>
      <c r="I61" s="322">
        <f t="shared" si="1"/>
        <v>38.857225490098863</v>
      </c>
      <c r="J61" s="322">
        <f t="shared" si="1"/>
        <v>43.307543049582186</v>
      </c>
      <c r="K61" s="322">
        <f t="shared" si="1"/>
        <v>2.1389026340314112</v>
      </c>
      <c r="L61" s="322">
        <f t="shared" si="1"/>
        <v>0.10974026263644564</v>
      </c>
      <c r="M61" s="322">
        <f t="shared" si="1"/>
        <v>0.13075088349758709</v>
      </c>
      <c r="N61" s="322">
        <f t="shared" si="1"/>
        <v>6.3251474909039443E-2</v>
      </c>
      <c r="O61" s="322">
        <f t="shared" si="1"/>
        <v>0.43536562293819631</v>
      </c>
      <c r="P61" s="322">
        <f t="shared" si="1"/>
        <v>0.46736595424935479</v>
      </c>
      <c r="Q61" s="322">
        <f t="shared" si="1"/>
        <v>9.6832126549233774E-2</v>
      </c>
      <c r="R61" s="322">
        <f t="shared" si="1"/>
        <v>0.20423722208181291</v>
      </c>
      <c r="S61" s="322">
        <f t="shared" si="1"/>
        <v>0.9962055504449262</v>
      </c>
      <c r="T61" s="322">
        <f t="shared" si="1"/>
        <v>11.154661497079513</v>
      </c>
      <c r="U61" s="322">
        <f t="shared" si="1"/>
        <v>29.706272494515616</v>
      </c>
      <c r="V61" s="322">
        <f t="shared" si="1"/>
        <v>31.788085569580666</v>
      </c>
      <c r="W61" s="322">
        <f t="shared" si="1"/>
        <v>2.0834867914708113</v>
      </c>
      <c r="X61" s="322">
        <f t="shared" si="1"/>
        <v>0.19390083031276964</v>
      </c>
      <c r="Y61" s="322">
        <f t="shared" si="1"/>
        <v>0.19790850456553405</v>
      </c>
      <c r="Z61" s="322">
        <f t="shared" si="1"/>
        <v>0.10019176065059335</v>
      </c>
      <c r="AA61" s="322">
        <f t="shared" si="1"/>
        <v>0.58151153739864359</v>
      </c>
      <c r="AB61" s="322">
        <f t="shared" si="1"/>
        <v>0.60156331670530161</v>
      </c>
      <c r="AC61" s="322">
        <f t="shared" si="1"/>
        <v>0.15568873329493824</v>
      </c>
      <c r="AD61" s="322">
        <f t="shared" si="1"/>
        <v>0.30900422416378515</v>
      </c>
      <c r="AE61" s="322">
        <f t="shared" si="1"/>
        <v>1.0998216196637696</v>
      </c>
      <c r="AF61" s="322">
        <f t="shared" si="1"/>
        <v>8.3272771386874016</v>
      </c>
      <c r="AG61" s="322">
        <f t="shared" si="1"/>
        <v>23.310656553604908</v>
      </c>
      <c r="AH61" s="322">
        <f t="shared" si="1"/>
        <v>23.325753866365456</v>
      </c>
      <c r="AI61" s="322">
        <f t="shared" si="1"/>
        <v>2.3143114458061165</v>
      </c>
      <c r="AJ61" s="322">
        <f t="shared" si="1"/>
        <v>0.18722447243487716</v>
      </c>
      <c r="AK61" s="322">
        <f t="shared" si="1"/>
        <v>0.16849082150095623</v>
      </c>
      <c r="AL61" s="322">
        <f t="shared" si="1"/>
        <v>0.10351901329048965</v>
      </c>
    </row>
    <row r="62" spans="1:39">
      <c r="A62" s="7"/>
      <c r="B62" s="36"/>
      <c r="C62" s="36"/>
      <c r="D62" s="36"/>
      <c r="E62" s="36"/>
    </row>
    <row r="63" spans="1:39">
      <c r="A63" s="7"/>
      <c r="B63" s="85" t="s">
        <v>119</v>
      </c>
      <c r="C63" s="85" t="s">
        <v>120</v>
      </c>
      <c r="D63" s="36"/>
      <c r="E63" s="36"/>
    </row>
    <row r="64" spans="1:39">
      <c r="A64" s="27">
        <v>2000</v>
      </c>
      <c r="B64" s="28">
        <f>SUMIF($B$53:$AL$53,"=1",$B$59:$AL$59)</f>
        <v>59505.574561934256</v>
      </c>
      <c r="C64" s="323">
        <f>AVERAGE(H61:N61)</f>
        <v>13.981572970379291</v>
      </c>
      <c r="D64" s="7"/>
      <c r="E64" s="7"/>
    </row>
    <row r="65" spans="1:5">
      <c r="A65" s="27">
        <v>2001</v>
      </c>
      <c r="B65" s="28">
        <f>SUMIF($B$53:$AL$53,"=2",$B$59:$AL$59)</f>
        <v>47074.104466058925</v>
      </c>
      <c r="C65" s="323">
        <f>AVERAGE(O61:Z61)</f>
        <v>6.4520428270365864</v>
      </c>
      <c r="D65" s="35"/>
      <c r="E65" s="35"/>
    </row>
    <row r="66" spans="1:5">
      <c r="A66" s="27">
        <v>2002</v>
      </c>
      <c r="B66" s="28">
        <f>SUMIF($B$53:$AL$53,"=3",$B$59:$AL$59)</f>
        <v>36774.772227693305</v>
      </c>
      <c r="C66" s="323">
        <f>AVERAGE(AA61:AL61)</f>
        <v>5.040401895243054</v>
      </c>
      <c r="D66" s="35"/>
      <c r="E66" s="35"/>
    </row>
    <row r="67" spans="1:5">
      <c r="A67" s="7"/>
      <c r="B67" s="35"/>
      <c r="C67" s="35"/>
      <c r="D67" s="35"/>
      <c r="E67" s="35"/>
    </row>
    <row r="68" spans="1:5">
      <c r="A68" s="7"/>
      <c r="B68" s="36"/>
      <c r="C68" s="36"/>
      <c r="D68" s="36"/>
      <c r="E68" s="36"/>
    </row>
    <row r="69" spans="1:5" ht="14.25">
      <c r="A69" s="37"/>
      <c r="B69" s="35"/>
      <c r="C69" s="35"/>
      <c r="D69" s="35"/>
      <c r="E69" s="35"/>
    </row>
    <row r="70" spans="1:5">
      <c r="A70" s="38"/>
      <c r="B70" s="7"/>
      <c r="C70" s="28"/>
      <c r="D70" s="28"/>
      <c r="E70" s="28"/>
    </row>
    <row r="71" spans="1:5">
      <c r="A71" s="39"/>
      <c r="B71" s="7"/>
      <c r="C71" s="28"/>
      <c r="D71" s="28"/>
      <c r="E71" s="28"/>
    </row>
    <row r="72" spans="1:5">
      <c r="A72" s="39"/>
      <c r="B72" s="7"/>
      <c r="C72" s="28"/>
      <c r="D72" s="28"/>
      <c r="E72" s="28"/>
    </row>
    <row r="73" spans="1:5">
      <c r="A73" s="39"/>
      <c r="B73" s="7"/>
      <c r="C73" s="28"/>
      <c r="D73" s="28"/>
      <c r="E73" s="28"/>
    </row>
    <row r="74" spans="1:5">
      <c r="A74" s="39"/>
      <c r="B74" s="7"/>
      <c r="C74" s="28"/>
      <c r="D74" s="28"/>
      <c r="E74" s="28"/>
    </row>
    <row r="75" spans="1:5">
      <c r="A75" s="39"/>
      <c r="B75" s="7"/>
      <c r="C75" s="28"/>
      <c r="D75" s="28"/>
      <c r="E75" s="28"/>
    </row>
    <row r="76" spans="1:5">
      <c r="A76" s="39"/>
      <c r="B76" s="7"/>
      <c r="C76" s="28"/>
      <c r="D76" s="28"/>
      <c r="E76" s="28"/>
    </row>
    <row r="77" spans="1:5">
      <c r="A77" s="39"/>
      <c r="B77" s="7"/>
      <c r="C77" s="28"/>
      <c r="D77" s="28"/>
      <c r="E77" s="28"/>
    </row>
    <row r="78" spans="1:5">
      <c r="A78" s="40"/>
      <c r="B78" s="7"/>
      <c r="C78" s="28"/>
      <c r="D78" s="28"/>
      <c r="E78" s="28"/>
    </row>
    <row r="79" spans="1:5">
      <c r="A79" s="41"/>
      <c r="B79" s="7"/>
      <c r="C79" s="28"/>
      <c r="D79" s="28"/>
      <c r="E79" s="28"/>
    </row>
    <row r="80" spans="1:5">
      <c r="A80" s="39"/>
      <c r="B80" s="7"/>
      <c r="C80" s="28"/>
      <c r="D80" s="28"/>
      <c r="E80" s="28"/>
    </row>
    <row r="81" spans="1:5">
      <c r="A81" s="39"/>
      <c r="B81" s="7"/>
      <c r="C81" s="28"/>
      <c r="D81" s="28"/>
      <c r="E81" s="28"/>
    </row>
    <row r="82" spans="1:5">
      <c r="A82" s="42"/>
      <c r="B82" s="7"/>
      <c r="C82" s="28"/>
      <c r="D82" s="28"/>
      <c r="E82" s="28"/>
    </row>
    <row r="83" spans="1:5">
      <c r="A83" s="42"/>
      <c r="B83" s="7"/>
      <c r="C83" s="28"/>
      <c r="D83" s="28"/>
      <c r="E83" s="28"/>
    </row>
    <row r="84" spans="1:5">
      <c r="A84" s="39"/>
      <c r="B84" s="7"/>
      <c r="C84" s="28"/>
      <c r="D84" s="28"/>
      <c r="E84" s="28"/>
    </row>
    <row r="85" spans="1:5">
      <c r="A85" s="42"/>
      <c r="B85" s="7"/>
      <c r="C85" s="28"/>
      <c r="D85" s="28"/>
      <c r="E85" s="28"/>
    </row>
    <row r="86" spans="1:5">
      <c r="A86" s="39"/>
      <c r="B86" s="7"/>
      <c r="C86" s="28"/>
      <c r="D86" s="28"/>
      <c r="E86" s="28"/>
    </row>
    <row r="87" spans="1:5">
      <c r="A87" s="39"/>
      <c r="B87" s="7"/>
      <c r="C87" s="28"/>
      <c r="D87" s="28"/>
      <c r="E87" s="28"/>
    </row>
    <row r="88" spans="1:5">
      <c r="A88" s="39"/>
      <c r="B88" s="7"/>
      <c r="C88" s="28"/>
      <c r="D88" s="28"/>
      <c r="E88" s="28"/>
    </row>
    <row r="89" spans="1:5">
      <c r="A89" s="42"/>
      <c r="B89" s="7"/>
      <c r="C89" s="28"/>
      <c r="D89" s="28"/>
      <c r="E89" s="28"/>
    </row>
    <row r="90" spans="1:5">
      <c r="A90" s="38"/>
      <c r="B90" s="7"/>
      <c r="C90" s="28"/>
      <c r="D90" s="28"/>
      <c r="E90" s="28"/>
    </row>
    <row r="91" spans="1:5">
      <c r="A91" s="40"/>
      <c r="B91" s="7"/>
      <c r="C91" s="28"/>
      <c r="D91" s="28"/>
      <c r="E91" s="28"/>
    </row>
    <row r="92" spans="1:5">
      <c r="A92" s="40"/>
      <c r="B92" s="7"/>
      <c r="C92" s="28"/>
      <c r="D92" s="28"/>
      <c r="E92" s="28"/>
    </row>
    <row r="93" spans="1:5" ht="15" customHeight="1">
      <c r="A93" s="40"/>
      <c r="B93" s="7"/>
      <c r="C93" s="7"/>
      <c r="D93" s="32"/>
      <c r="E93" s="32"/>
    </row>
    <row r="94" spans="1:5">
      <c r="A94" s="40"/>
      <c r="B94" s="7"/>
      <c r="C94" s="7"/>
      <c r="D94" s="32"/>
      <c r="E94" s="32"/>
    </row>
    <row r="95" spans="1:5" ht="14.25" customHeight="1">
      <c r="A95" s="40"/>
      <c r="B95" s="7"/>
      <c r="C95" s="7"/>
      <c r="D95" s="32"/>
      <c r="E95" s="32"/>
    </row>
    <row r="96" spans="1:5">
      <c r="A96" s="40"/>
      <c r="B96" s="7"/>
      <c r="C96" s="7"/>
      <c r="D96" s="32"/>
      <c r="E96" s="32"/>
    </row>
    <row r="97" spans="1:5">
      <c r="A97" s="40"/>
      <c r="B97" s="7"/>
      <c r="C97" s="7"/>
      <c r="D97" s="32"/>
      <c r="E97" s="32"/>
    </row>
    <row r="98" spans="1:5">
      <c r="A98" s="43"/>
      <c r="B98" s="7"/>
      <c r="C98" s="7"/>
      <c r="D98" s="32"/>
      <c r="E98" s="32"/>
    </row>
    <row r="99" spans="1:5">
      <c r="A99" s="43"/>
      <c r="B99" s="7"/>
      <c r="C99" s="7"/>
      <c r="D99" s="32"/>
      <c r="E99" s="32"/>
    </row>
    <row r="100" spans="1:5">
      <c r="A100" s="43"/>
      <c r="B100" s="7"/>
      <c r="C100" s="7"/>
      <c r="D100" s="32"/>
      <c r="E100" s="32"/>
    </row>
    <row r="101" spans="1:5">
      <c r="A101" s="32"/>
      <c r="B101" s="7"/>
      <c r="C101" s="7"/>
      <c r="D101" s="32"/>
      <c r="E101" s="32"/>
    </row>
    <row r="102" spans="1:5">
      <c r="A102" s="7"/>
      <c r="B102" s="7"/>
      <c r="C102" s="7"/>
      <c r="D102" s="32"/>
      <c r="E102" s="32"/>
    </row>
    <row r="103" spans="1:5">
      <c r="A103" s="7"/>
      <c r="B103" s="7"/>
      <c r="C103" s="7"/>
      <c r="D103" s="32"/>
      <c r="E103" s="32"/>
    </row>
    <row r="104" spans="1:5">
      <c r="A104" s="7"/>
      <c r="B104" s="7"/>
      <c r="C104" s="7"/>
      <c r="D104" s="32"/>
      <c r="E104" s="32"/>
    </row>
    <row r="105" spans="1:5" ht="18.75">
      <c r="A105" s="44"/>
      <c r="B105" s="7"/>
      <c r="C105" s="7"/>
      <c r="D105" s="32"/>
      <c r="E105" s="32"/>
    </row>
    <row r="106" spans="1:5">
      <c r="A106" s="27"/>
      <c r="B106" s="7"/>
      <c r="C106" s="7"/>
      <c r="D106" s="32"/>
      <c r="E106" s="32"/>
    </row>
    <row r="107" spans="1:5">
      <c r="A107" s="27"/>
      <c r="B107" s="7"/>
      <c r="C107" s="7"/>
      <c r="D107" s="32"/>
      <c r="E107" s="32"/>
    </row>
    <row r="108" spans="1:5">
      <c r="A108" s="7"/>
      <c r="B108" s="7"/>
      <c r="C108" s="7"/>
      <c r="D108" s="32"/>
      <c r="E108" s="32"/>
    </row>
    <row r="109" spans="1:5">
      <c r="A109" s="7"/>
      <c r="B109" s="7"/>
      <c r="C109" s="7"/>
      <c r="D109" s="32"/>
      <c r="E109" s="32"/>
    </row>
    <row r="110" spans="1:5">
      <c r="A110" s="2"/>
      <c r="B110" s="2"/>
      <c r="C110" s="9"/>
      <c r="D110" s="9"/>
      <c r="E110" s="9"/>
    </row>
    <row r="111" spans="1:5">
      <c r="A111" s="40"/>
      <c r="B111" s="7"/>
      <c r="C111" s="7"/>
      <c r="D111" s="32"/>
      <c r="E111" s="32"/>
    </row>
    <row r="112" spans="1:5">
      <c r="A112" s="39"/>
      <c r="B112" s="7"/>
      <c r="C112" s="7"/>
      <c r="D112" s="32"/>
      <c r="E112" s="32"/>
    </row>
    <row r="113" spans="1:5">
      <c r="A113" s="39"/>
      <c r="B113" s="7"/>
      <c r="C113" s="7"/>
      <c r="D113" s="32"/>
      <c r="E113" s="32"/>
    </row>
    <row r="114" spans="1:5">
      <c r="A114" s="38"/>
      <c r="B114" s="7"/>
      <c r="C114" s="7"/>
      <c r="D114" s="32"/>
      <c r="E114" s="32"/>
    </row>
    <row r="115" spans="1:5">
      <c r="A115" s="32"/>
      <c r="B115" s="7"/>
      <c r="C115" s="7"/>
      <c r="D115" s="32"/>
      <c r="E115" s="32"/>
    </row>
    <row r="116" spans="1:5">
      <c r="A116" s="40"/>
      <c r="B116" s="7"/>
      <c r="C116" s="7"/>
      <c r="D116" s="32"/>
      <c r="E116" s="32"/>
    </row>
    <row r="117" spans="1:5">
      <c r="A117" s="39"/>
      <c r="B117" s="7"/>
      <c r="C117" s="7"/>
      <c r="D117" s="32"/>
      <c r="E117" s="32"/>
    </row>
    <row r="118" spans="1:5">
      <c r="A118" s="39"/>
      <c r="B118" s="7"/>
      <c r="C118" s="7"/>
      <c r="D118" s="32"/>
      <c r="E118" s="32"/>
    </row>
    <row r="119" spans="1:5">
      <c r="A119" s="39"/>
      <c r="B119" s="7"/>
      <c r="C119" s="28"/>
      <c r="D119" s="32"/>
      <c r="E119" s="32"/>
    </row>
    <row r="120" spans="1:5">
      <c r="A120" s="39"/>
      <c r="B120" s="7"/>
      <c r="C120" s="7"/>
      <c r="D120" s="32"/>
      <c r="E120" s="32"/>
    </row>
    <row r="121" spans="1:5">
      <c r="A121" s="32"/>
      <c r="B121" s="7"/>
      <c r="C121" s="7"/>
      <c r="D121" s="32"/>
      <c r="E121" s="32"/>
    </row>
    <row r="122" spans="1:5">
      <c r="A122" s="40"/>
      <c r="B122" s="7"/>
      <c r="C122" s="7"/>
      <c r="D122" s="32"/>
      <c r="E122" s="32"/>
    </row>
    <row r="123" spans="1:5">
      <c r="A123" s="32"/>
      <c r="B123" s="7"/>
      <c r="C123" s="7"/>
      <c r="D123" s="32"/>
      <c r="E123" s="32"/>
    </row>
    <row r="124" spans="1:5">
      <c r="A124" s="40"/>
      <c r="B124" s="7"/>
      <c r="C124" s="7"/>
      <c r="D124" s="32"/>
      <c r="E124" s="32"/>
    </row>
    <row r="125" spans="1:5">
      <c r="A125" s="39"/>
      <c r="B125" s="7"/>
      <c r="C125" s="7"/>
      <c r="D125" s="32"/>
      <c r="E125" s="32"/>
    </row>
    <row r="126" spans="1:5">
      <c r="A126" s="40"/>
      <c r="B126" s="7"/>
      <c r="C126" s="7"/>
      <c r="D126" s="32"/>
      <c r="E126" s="32"/>
    </row>
    <row r="127" spans="1:5">
      <c r="A127" s="42"/>
      <c r="B127" s="7"/>
      <c r="C127" s="7"/>
      <c r="D127" s="32"/>
      <c r="E127" s="32"/>
    </row>
    <row r="128" spans="1:5">
      <c r="A128" s="39"/>
      <c r="B128" s="7"/>
      <c r="C128" s="7"/>
      <c r="D128" s="32"/>
      <c r="E128" s="32"/>
    </row>
    <row r="129" spans="1:5">
      <c r="A129" s="38"/>
      <c r="B129" s="7"/>
      <c r="C129" s="7"/>
      <c r="D129" s="32"/>
      <c r="E129" s="32"/>
    </row>
    <row r="130" spans="1:5">
      <c r="A130" s="39"/>
      <c r="B130" s="7"/>
      <c r="C130" s="7"/>
      <c r="D130" s="32"/>
      <c r="E130" s="32"/>
    </row>
    <row r="131" spans="1:5">
      <c r="A131" s="38"/>
      <c r="B131" s="7"/>
      <c r="C131" s="7"/>
      <c r="D131" s="32"/>
      <c r="E131" s="32"/>
    </row>
    <row r="132" spans="1:5">
      <c r="A132" s="39"/>
      <c r="B132" s="7"/>
      <c r="C132" s="7"/>
      <c r="D132" s="32"/>
      <c r="E132" s="32"/>
    </row>
    <row r="133" spans="1:5">
      <c r="A133" s="39"/>
      <c r="B133" s="7"/>
      <c r="C133" s="7"/>
      <c r="D133" s="32"/>
      <c r="E133" s="32"/>
    </row>
    <row r="134" spans="1:5">
      <c r="A134" s="39"/>
      <c r="B134" s="7"/>
      <c r="C134" s="7"/>
      <c r="D134" s="32"/>
      <c r="E134" s="32"/>
    </row>
    <row r="135" spans="1:5">
      <c r="A135" s="39"/>
      <c r="B135" s="7"/>
      <c r="C135" s="7"/>
      <c r="D135" s="32"/>
      <c r="E135" s="32"/>
    </row>
    <row r="136" spans="1:5">
      <c r="A136" s="39"/>
      <c r="B136" s="7"/>
      <c r="C136" s="7"/>
      <c r="D136" s="32"/>
      <c r="E136" s="32"/>
    </row>
    <row r="137" spans="1:5">
      <c r="A137" s="39"/>
      <c r="B137" s="7"/>
      <c r="C137" s="7"/>
      <c r="D137" s="32"/>
      <c r="E137" s="32"/>
    </row>
    <row r="138" spans="1:5">
      <c r="A138" s="40"/>
      <c r="B138" s="7"/>
      <c r="C138" s="7"/>
      <c r="D138" s="32"/>
      <c r="E138" s="32"/>
    </row>
    <row r="139" spans="1:5">
      <c r="A139" s="41"/>
      <c r="B139" s="7"/>
      <c r="C139" s="7"/>
      <c r="D139" s="32"/>
      <c r="E139" s="32"/>
    </row>
    <row r="140" spans="1:5">
      <c r="A140" s="39"/>
      <c r="B140" s="7"/>
      <c r="C140" s="7"/>
      <c r="D140" s="32"/>
      <c r="E140" s="32"/>
    </row>
    <row r="141" spans="1:5">
      <c r="A141" s="42"/>
      <c r="B141" s="7"/>
      <c r="C141" s="7"/>
      <c r="D141" s="32"/>
      <c r="E141" s="32"/>
    </row>
    <row r="142" spans="1:5">
      <c r="A142" s="42"/>
      <c r="B142" s="7"/>
      <c r="C142" s="7"/>
      <c r="D142" s="32"/>
      <c r="E142" s="32"/>
    </row>
    <row r="143" spans="1:5">
      <c r="A143" s="39"/>
      <c r="B143" s="7"/>
      <c r="C143" s="7"/>
      <c r="D143" s="32"/>
      <c r="E143" s="32"/>
    </row>
    <row r="144" spans="1:5">
      <c r="A144" s="39"/>
      <c r="B144" s="7"/>
      <c r="C144" s="7"/>
      <c r="D144" s="32"/>
      <c r="E144" s="32"/>
    </row>
    <row r="145" spans="1:5">
      <c r="A145" s="38"/>
      <c r="B145" s="7"/>
      <c r="C145" s="7"/>
      <c r="D145" s="32"/>
      <c r="E145" s="32"/>
    </row>
    <row r="146" spans="1:5">
      <c r="A146" s="40"/>
      <c r="B146" s="7"/>
      <c r="C146" s="7"/>
      <c r="D146" s="32"/>
      <c r="E146" s="32"/>
    </row>
    <row r="147" spans="1:5">
      <c r="A147" s="40"/>
      <c r="B147" s="7"/>
      <c r="C147" s="7"/>
      <c r="D147" s="32"/>
      <c r="E147" s="32"/>
    </row>
    <row r="148" spans="1:5">
      <c r="A148" s="40"/>
      <c r="B148" s="7"/>
      <c r="C148" s="7"/>
      <c r="D148" s="32"/>
      <c r="E148" s="32"/>
    </row>
    <row r="149" spans="1:5">
      <c r="A149" s="40"/>
      <c r="B149" s="7"/>
      <c r="C149" s="7"/>
      <c r="D149" s="32"/>
      <c r="E149" s="32"/>
    </row>
    <row r="150" spans="1:5">
      <c r="A150" s="40"/>
      <c r="B150" s="7"/>
      <c r="C150" s="7"/>
      <c r="D150" s="32"/>
      <c r="E150" s="32"/>
    </row>
    <row r="151" spans="1:5">
      <c r="A151" s="40"/>
      <c r="B151" s="7"/>
      <c r="C151" s="7"/>
      <c r="D151" s="32"/>
      <c r="E151" s="32"/>
    </row>
    <row r="152" spans="1:5">
      <c r="A152" s="40"/>
      <c r="B152" s="7"/>
      <c r="C152" s="7"/>
      <c r="D152" s="32"/>
      <c r="E152" s="32"/>
    </row>
    <row r="153" spans="1:5">
      <c r="A153" s="7"/>
      <c r="B153" s="7"/>
      <c r="C153" s="7"/>
      <c r="D153" s="32"/>
      <c r="E153" s="32"/>
    </row>
    <row r="154" spans="1:5">
      <c r="A154" s="7"/>
      <c r="B154" s="7"/>
      <c r="C154" s="7"/>
      <c r="D154" s="32"/>
      <c r="E154" s="32"/>
    </row>
    <row r="155" spans="1:5">
      <c r="A155" s="7"/>
      <c r="B155" s="7"/>
      <c r="C155" s="7"/>
      <c r="D155" s="7"/>
      <c r="E155" s="7"/>
    </row>
    <row r="156" spans="1:5" ht="18.75">
      <c r="A156" s="45"/>
      <c r="B156" s="45"/>
      <c r="C156" s="7"/>
      <c r="D156" s="7"/>
      <c r="E156" s="7"/>
    </row>
    <row r="157" spans="1:5">
      <c r="A157" s="27"/>
      <c r="B157" s="27"/>
      <c r="C157" s="7"/>
      <c r="D157" s="7"/>
      <c r="E157" s="7"/>
    </row>
    <row r="158" spans="1:5">
      <c r="A158" s="27"/>
      <c r="B158" s="46"/>
      <c r="C158" s="7"/>
      <c r="D158" s="7"/>
      <c r="E158" s="7"/>
    </row>
    <row r="159" spans="1:5">
      <c r="A159" s="7"/>
      <c r="B159" s="7"/>
      <c r="C159" s="7"/>
      <c r="D159" s="7"/>
      <c r="E159" s="7"/>
    </row>
    <row r="160" spans="1:5">
      <c r="A160" s="2"/>
      <c r="B160" s="9"/>
      <c r="C160" s="9"/>
      <c r="D160" s="9"/>
      <c r="E160" s="9"/>
    </row>
    <row r="161" spans="1:5">
      <c r="A161" s="27"/>
      <c r="B161" s="27"/>
      <c r="C161" s="27"/>
      <c r="D161" s="7"/>
      <c r="E161" s="7"/>
    </row>
    <row r="162" spans="1:5">
      <c r="A162" s="47"/>
      <c r="B162" s="27"/>
      <c r="C162" s="27"/>
      <c r="D162" s="48"/>
      <c r="E162" s="48"/>
    </row>
    <row r="163" spans="1:5">
      <c r="A163" s="47"/>
      <c r="B163" s="27"/>
      <c r="C163" s="27"/>
      <c r="D163" s="48"/>
      <c r="E163" s="48"/>
    </row>
    <row r="164" spans="1:5">
      <c r="A164" s="47"/>
      <c r="B164" s="47"/>
      <c r="C164" s="47"/>
      <c r="D164" s="48"/>
      <c r="E164" s="48"/>
    </row>
    <row r="165" spans="1:5">
      <c r="A165" s="47"/>
      <c r="B165" s="47"/>
      <c r="C165" s="47"/>
      <c r="D165" s="48"/>
      <c r="E165" s="48"/>
    </row>
    <row r="166" spans="1:5">
      <c r="A166" s="47"/>
      <c r="B166" s="2"/>
      <c r="C166" s="2"/>
      <c r="D166" s="48"/>
      <c r="E166" s="48"/>
    </row>
    <row r="167" spans="1:5">
      <c r="A167" s="7"/>
      <c r="B167" s="7"/>
      <c r="C167" s="7"/>
      <c r="D167" s="48"/>
      <c r="E167" s="48"/>
    </row>
    <row r="168" spans="1:5">
      <c r="A168" s="27"/>
      <c r="B168" s="27"/>
      <c r="C168" s="27"/>
      <c r="D168" s="48"/>
      <c r="E168" s="48"/>
    </row>
    <row r="169" spans="1:5">
      <c r="A169" s="47"/>
      <c r="B169" s="27"/>
      <c r="C169" s="27"/>
      <c r="D169" s="48"/>
      <c r="E169" s="48"/>
    </row>
    <row r="170" spans="1:5">
      <c r="A170" s="47"/>
      <c r="B170" s="27"/>
      <c r="C170" s="27"/>
      <c r="D170" s="48"/>
      <c r="E170" s="48"/>
    </row>
    <row r="171" spans="1:5">
      <c r="A171" s="47"/>
      <c r="B171" s="27"/>
      <c r="C171" s="27"/>
      <c r="D171" s="48"/>
      <c r="E171" s="48"/>
    </row>
    <row r="172" spans="1:5">
      <c r="A172" s="47"/>
      <c r="B172" s="27"/>
      <c r="C172" s="27"/>
      <c r="D172" s="48"/>
      <c r="E172" s="48"/>
    </row>
    <row r="173" spans="1:5">
      <c r="A173" s="47"/>
      <c r="B173" s="27"/>
      <c r="C173" s="27"/>
      <c r="D173" s="48"/>
      <c r="E173" s="48"/>
    </row>
    <row r="174" spans="1:5">
      <c r="A174" s="47"/>
      <c r="B174" s="27"/>
      <c r="C174" s="27"/>
      <c r="D174" s="48"/>
      <c r="E174" s="48"/>
    </row>
    <row r="175" spans="1:5">
      <c r="A175" s="47"/>
      <c r="B175" s="27"/>
      <c r="C175" s="27"/>
      <c r="D175" s="48"/>
      <c r="E175" s="48"/>
    </row>
    <row r="176" spans="1:5">
      <c r="A176" s="47"/>
      <c r="B176" s="27"/>
      <c r="C176" s="27"/>
      <c r="D176" s="48"/>
      <c r="E176" s="48"/>
    </row>
    <row r="177" spans="1:5">
      <c r="A177" s="47"/>
      <c r="B177" s="27"/>
      <c r="C177" s="27"/>
      <c r="D177" s="48"/>
      <c r="E177" s="48"/>
    </row>
    <row r="178" spans="1:5">
      <c r="A178" s="47"/>
      <c r="B178" s="47"/>
      <c r="C178" s="47"/>
      <c r="D178" s="48"/>
      <c r="E178" s="48"/>
    </row>
    <row r="179" spans="1:5">
      <c r="A179" s="47"/>
      <c r="B179" s="47"/>
      <c r="C179" s="47"/>
      <c r="D179" s="48"/>
      <c r="E179" s="48"/>
    </row>
    <row r="180" spans="1:5">
      <c r="A180" s="27"/>
      <c r="B180" s="27"/>
      <c r="C180" s="27"/>
      <c r="D180" s="48"/>
      <c r="E180" s="48"/>
    </row>
    <row r="181" spans="1:5">
      <c r="A181" s="47"/>
      <c r="B181" s="47"/>
      <c r="C181" s="47"/>
      <c r="D181" s="48"/>
      <c r="E181" s="48"/>
    </row>
    <row r="182" spans="1:5">
      <c r="A182" s="47"/>
      <c r="B182" s="47"/>
      <c r="C182" s="47"/>
      <c r="D182" s="48"/>
      <c r="E182" s="48"/>
    </row>
    <row r="183" spans="1:5">
      <c r="A183" s="27"/>
      <c r="B183" s="27"/>
      <c r="C183" s="27"/>
      <c r="D183" s="48"/>
      <c r="E183" s="48"/>
    </row>
    <row r="184" spans="1:5">
      <c r="A184" s="27"/>
      <c r="B184" s="27"/>
      <c r="C184" s="27"/>
      <c r="D184" s="48"/>
      <c r="E184" s="48"/>
    </row>
    <row r="185" spans="1:5">
      <c r="A185" s="7"/>
      <c r="B185" s="27"/>
      <c r="C185" s="27"/>
      <c r="D185" s="48"/>
      <c r="E185" s="48"/>
    </row>
    <row r="186" spans="1:5">
      <c r="A186" s="7"/>
      <c r="B186" s="49"/>
      <c r="C186" s="49"/>
      <c r="D186" s="48"/>
      <c r="E186" s="48"/>
    </row>
    <row r="187" spans="1:5">
      <c r="A187" s="27"/>
      <c r="B187" s="49"/>
      <c r="C187" s="49"/>
      <c r="D187" s="48"/>
      <c r="E187" s="48"/>
    </row>
    <row r="188" spans="1:5">
      <c r="A188" s="47"/>
      <c r="B188" s="49"/>
      <c r="C188" s="49"/>
      <c r="D188" s="48"/>
      <c r="E188" s="48"/>
    </row>
    <row r="189" spans="1:5">
      <c r="A189" s="27"/>
      <c r="B189" s="27"/>
      <c r="C189" s="27"/>
      <c r="D189" s="48"/>
      <c r="E189" s="48"/>
    </row>
    <row r="190" spans="1:5">
      <c r="A190" s="7"/>
      <c r="B190" s="7"/>
      <c r="C190" s="7"/>
      <c r="D190" s="48"/>
      <c r="E190" s="48"/>
    </row>
    <row r="191" spans="1:5">
      <c r="A191" s="27"/>
      <c r="B191" s="27"/>
      <c r="C191" s="27"/>
      <c r="D191" s="48"/>
      <c r="E191" s="48"/>
    </row>
    <row r="192" spans="1:5">
      <c r="A192" s="47"/>
      <c r="B192" s="47"/>
      <c r="C192" s="47"/>
      <c r="D192" s="48"/>
      <c r="E192" s="48"/>
    </row>
    <row r="193" spans="1:5">
      <c r="A193" s="47"/>
      <c r="B193" s="47"/>
      <c r="C193" s="47"/>
      <c r="D193" s="48"/>
      <c r="E193" s="48"/>
    </row>
    <row r="194" spans="1:5">
      <c r="A194" s="47"/>
      <c r="B194" s="47"/>
      <c r="C194" s="47"/>
      <c r="D194" s="48"/>
      <c r="E194" s="48"/>
    </row>
    <row r="195" spans="1:5">
      <c r="A195" s="47"/>
      <c r="B195" s="47"/>
      <c r="C195" s="47"/>
      <c r="D195" s="48"/>
      <c r="E195" s="48"/>
    </row>
    <row r="196" spans="1:5">
      <c r="A196" s="47"/>
      <c r="B196" s="47"/>
      <c r="C196" s="47"/>
      <c r="D196" s="48"/>
      <c r="E196" s="48"/>
    </row>
    <row r="197" spans="1:5">
      <c r="A197" s="47"/>
      <c r="B197" s="7"/>
      <c r="C197" s="7"/>
      <c r="D197" s="48"/>
      <c r="E197" s="48"/>
    </row>
    <row r="198" spans="1:5">
      <c r="A198" s="27"/>
      <c r="B198" s="27"/>
      <c r="C198" s="27"/>
      <c r="D198" s="48"/>
      <c r="E198" s="48"/>
    </row>
    <row r="199" spans="1:5">
      <c r="A199" s="27"/>
      <c r="B199" s="27"/>
      <c r="C199" s="27"/>
      <c r="D199" s="48"/>
      <c r="E199" s="48"/>
    </row>
    <row r="200" spans="1:5">
      <c r="A200" s="7"/>
      <c r="B200" s="7"/>
      <c r="C200" s="7"/>
      <c r="D200" s="48"/>
      <c r="E200" s="48"/>
    </row>
    <row r="201" spans="1:5">
      <c r="A201" s="27"/>
      <c r="B201" s="50"/>
      <c r="C201" s="7"/>
      <c r="D201" s="48"/>
      <c r="E201" s="48"/>
    </row>
    <row r="202" spans="1:5">
      <c r="A202" s="27"/>
      <c r="B202" s="46"/>
      <c r="C202" s="46"/>
      <c r="D202" s="48"/>
      <c r="E202" s="48"/>
    </row>
    <row r="203" spans="1:5">
      <c r="A203" s="7"/>
      <c r="B203" s="7"/>
      <c r="C203" s="7"/>
      <c r="D203" s="7"/>
      <c r="E203" s="7"/>
    </row>
    <row r="204" spans="1:5">
      <c r="A204" s="27"/>
      <c r="B204" s="51"/>
      <c r="C204" s="7"/>
      <c r="D204" s="7"/>
      <c r="E204" s="7"/>
    </row>
    <row r="205" spans="1:5">
      <c r="A205" s="27"/>
      <c r="B205" s="7"/>
      <c r="C205" s="7"/>
      <c r="D205" s="7"/>
      <c r="E205" s="7"/>
    </row>
    <row r="206" spans="1:5">
      <c r="A206" s="27"/>
      <c r="B206" s="7"/>
      <c r="C206" s="7"/>
      <c r="D206" s="7"/>
      <c r="E206" s="7"/>
    </row>
    <row r="207" spans="1:5">
      <c r="A207" s="27"/>
      <c r="B207" s="7"/>
      <c r="C207" s="7"/>
      <c r="D207" s="7"/>
      <c r="E207" s="7"/>
    </row>
    <row r="208" spans="1:5">
      <c r="A208" s="7"/>
      <c r="B208" s="7"/>
      <c r="C208" s="7"/>
      <c r="D208" s="7"/>
      <c r="E208" s="7"/>
    </row>
    <row r="209" spans="1:5" ht="18.75">
      <c r="A209" s="44"/>
      <c r="B209" s="7"/>
      <c r="C209" s="7"/>
      <c r="D209" s="7"/>
      <c r="E209" s="7"/>
    </row>
    <row r="210" spans="1:5">
      <c r="A210" s="27"/>
      <c r="B210" s="7"/>
      <c r="C210" s="7"/>
      <c r="D210" s="7"/>
      <c r="E210" s="7"/>
    </row>
    <row r="211" spans="1:5">
      <c r="A211" s="7"/>
      <c r="B211" s="7"/>
      <c r="C211" s="7"/>
      <c r="D211" s="7"/>
      <c r="E211" s="7"/>
    </row>
    <row r="212" spans="1:5">
      <c r="A212" s="7"/>
      <c r="B212" s="7"/>
      <c r="C212" s="7"/>
      <c r="D212" s="7"/>
      <c r="E212" s="7"/>
    </row>
    <row r="213" spans="1:5" s="53" customFormat="1">
      <c r="A213" s="52"/>
    </row>
    <row r="214" spans="1:5">
      <c r="A214" s="27"/>
      <c r="B214" s="7"/>
      <c r="C214" s="7"/>
      <c r="D214" s="7"/>
      <c r="E214" s="7"/>
    </row>
    <row r="215" spans="1:5">
      <c r="A215" s="27"/>
      <c r="B215" s="7"/>
      <c r="C215" s="7"/>
      <c r="D215" s="7"/>
      <c r="E215" s="7"/>
    </row>
    <row r="216" spans="1:5">
      <c r="A216" s="27"/>
      <c r="B216" s="7"/>
      <c r="C216" s="7"/>
      <c r="D216" s="7"/>
      <c r="E216" s="7"/>
    </row>
    <row r="217" spans="1:5">
      <c r="A217" s="7"/>
      <c r="B217" s="55"/>
      <c r="C217" s="55"/>
      <c r="D217" s="7"/>
      <c r="E217" s="7"/>
    </row>
    <row r="218" spans="1:5">
      <c r="A218" s="27"/>
      <c r="B218" s="56"/>
      <c r="C218" s="56"/>
      <c r="D218" s="7"/>
      <c r="E218" s="7"/>
    </row>
    <row r="219" spans="1:5">
      <c r="A219" s="52"/>
      <c r="B219" s="7"/>
      <c r="C219" s="7"/>
      <c r="D219" s="7"/>
      <c r="E219" s="7"/>
    </row>
    <row r="220" spans="1:5">
      <c r="A220" s="57"/>
      <c r="B220" s="7"/>
      <c r="C220" s="7"/>
      <c r="D220" s="7"/>
      <c r="E220" s="7"/>
    </row>
    <row r="221" spans="1:5">
      <c r="A221" s="57"/>
      <c r="B221" s="7"/>
      <c r="C221" s="7"/>
      <c r="D221" s="7"/>
      <c r="E221" s="7"/>
    </row>
    <row r="222" spans="1:5">
      <c r="A222" s="57"/>
      <c r="B222" s="7"/>
      <c r="C222" s="7"/>
      <c r="D222" s="7"/>
      <c r="E222" s="7"/>
    </row>
    <row r="223" spans="1:5">
      <c r="A223" s="57"/>
      <c r="B223" s="7"/>
      <c r="C223" s="7"/>
      <c r="D223" s="7"/>
      <c r="E223" s="7"/>
    </row>
    <row r="224" spans="1:5">
      <c r="A224" s="57"/>
      <c r="B224" s="7"/>
      <c r="C224" s="7"/>
      <c r="D224" s="7"/>
      <c r="E224" s="7"/>
    </row>
    <row r="225" spans="1:5">
      <c r="A225" s="27"/>
      <c r="B225" s="7"/>
      <c r="C225" s="7"/>
      <c r="D225" s="7"/>
      <c r="E225" s="7"/>
    </row>
    <row r="226" spans="1:5">
      <c r="A226" s="57"/>
      <c r="B226" s="15"/>
      <c r="C226" s="15"/>
      <c r="D226" s="7"/>
      <c r="E226" s="7"/>
    </row>
    <row r="227" spans="1:5">
      <c r="A227" s="57"/>
      <c r="B227" s="7"/>
      <c r="C227" s="7"/>
      <c r="D227" s="7"/>
      <c r="E227" s="7"/>
    </row>
    <row r="228" spans="1:5">
      <c r="A228" s="57"/>
      <c r="B228" s="7"/>
      <c r="C228" s="7"/>
      <c r="D228" s="7"/>
      <c r="E228" s="7"/>
    </row>
    <row r="229" spans="1:5">
      <c r="A229" s="57"/>
      <c r="B229" s="7"/>
      <c r="C229" s="7"/>
      <c r="D229" s="7"/>
      <c r="E229" s="7"/>
    </row>
    <row r="230" spans="1:5">
      <c r="A230" s="57"/>
      <c r="B230" s="7"/>
      <c r="C230" s="7"/>
      <c r="D230" s="7"/>
      <c r="E230" s="7"/>
    </row>
    <row r="231" spans="1:5">
      <c r="A231" s="27"/>
      <c r="B231" s="7"/>
      <c r="C231" s="7"/>
      <c r="D231" s="7"/>
      <c r="E231" s="7"/>
    </row>
    <row r="232" spans="1:5">
      <c r="A232" s="7"/>
      <c r="B232" s="7"/>
      <c r="C232" s="7"/>
      <c r="D232" s="7"/>
      <c r="E232" s="7"/>
    </row>
    <row r="233" spans="1:5">
      <c r="A233" s="7"/>
      <c r="B233" s="7"/>
      <c r="C233" s="7"/>
      <c r="D233" s="7"/>
      <c r="E233" s="7"/>
    </row>
    <row r="234" spans="1:5">
      <c r="A234" s="7"/>
      <c r="B234" s="7"/>
      <c r="C234" s="7"/>
      <c r="D234" s="7"/>
      <c r="E234" s="7"/>
    </row>
    <row r="235" spans="1:5">
      <c r="A235" s="7"/>
      <c r="B235" s="7"/>
      <c r="C235" s="7"/>
      <c r="D235" s="58"/>
      <c r="E235" s="58"/>
    </row>
    <row r="236" spans="1:5">
      <c r="A236" s="7"/>
      <c r="B236" s="7"/>
      <c r="C236" s="7"/>
      <c r="D236" s="7"/>
      <c r="E236" s="7"/>
    </row>
    <row r="237" spans="1:5">
      <c r="A237" s="27"/>
      <c r="B237" s="7"/>
      <c r="C237" s="7"/>
      <c r="D237" s="7"/>
      <c r="E237" s="7"/>
    </row>
    <row r="238" spans="1:5">
      <c r="A238" s="7"/>
      <c r="B238" s="7"/>
      <c r="C238" s="7"/>
      <c r="D238" s="7"/>
      <c r="E238" s="7"/>
    </row>
    <row r="239" spans="1:5">
      <c r="A239" s="57"/>
      <c r="B239" s="7"/>
      <c r="C239" s="7"/>
      <c r="D239" s="7"/>
      <c r="E239" s="7"/>
    </row>
    <row r="240" spans="1:5">
      <c r="A240" s="57"/>
      <c r="B240" s="7"/>
      <c r="C240" s="7"/>
      <c r="D240" s="7"/>
      <c r="E240" s="7"/>
    </row>
    <row r="241" spans="1:5">
      <c r="A241" s="57"/>
      <c r="B241" s="7"/>
      <c r="C241" s="7"/>
      <c r="D241" s="58"/>
      <c r="E241" s="58"/>
    </row>
    <row r="242" spans="1:5">
      <c r="A242" s="7"/>
      <c r="B242" s="7"/>
      <c r="C242" s="7"/>
      <c r="D242" s="7"/>
      <c r="E242" s="7"/>
    </row>
    <row r="243" spans="1:5">
      <c r="A243" s="7"/>
      <c r="B243" s="7"/>
      <c r="C243" s="7"/>
      <c r="D243" s="7"/>
      <c r="E243" s="7"/>
    </row>
    <row r="244" spans="1:5">
      <c r="A244" s="7"/>
      <c r="B244" s="7"/>
      <c r="C244" s="7"/>
      <c r="D244" s="7"/>
      <c r="E244" s="7"/>
    </row>
    <row r="245" spans="1:5">
      <c r="A245" s="7"/>
      <c r="B245" s="7"/>
      <c r="C245" s="7"/>
      <c r="D245" s="7"/>
      <c r="E245" s="7"/>
    </row>
    <row r="246" spans="1:5">
      <c r="A246" s="7"/>
      <c r="B246" s="7"/>
      <c r="C246" s="7"/>
      <c r="D246" s="7"/>
      <c r="E246" s="7"/>
    </row>
    <row r="247" spans="1:5">
      <c r="A247" s="7"/>
      <c r="B247" s="7"/>
      <c r="C247" s="7"/>
      <c r="D247" s="7"/>
      <c r="E247" s="7"/>
    </row>
    <row r="248" spans="1:5">
      <c r="A248" s="7"/>
      <c r="B248" s="7"/>
      <c r="C248" s="7"/>
      <c r="D248" s="7"/>
      <c r="E248" s="7"/>
    </row>
    <row r="249" spans="1:5">
      <c r="A249" s="27"/>
      <c r="B249" s="7"/>
      <c r="C249" s="7"/>
      <c r="D249" s="59"/>
      <c r="E249" s="59"/>
    </row>
    <row r="250" spans="1:5">
      <c r="A250" s="27"/>
      <c r="B250" s="7"/>
      <c r="C250" s="15"/>
      <c r="D250" s="58"/>
      <c r="E250" s="58"/>
    </row>
    <row r="251" spans="1:5">
      <c r="A251" s="27"/>
      <c r="B251" s="7"/>
      <c r="C251" s="7"/>
      <c r="D251" s="59"/>
      <c r="E251" s="59"/>
    </row>
    <row r="252" spans="1:5">
      <c r="A252" s="27"/>
      <c r="B252" s="7"/>
      <c r="C252" s="7"/>
      <c r="D252" s="7"/>
      <c r="E252" s="7"/>
    </row>
    <row r="253" spans="1:5">
      <c r="A253" s="7"/>
      <c r="B253" s="7"/>
      <c r="C253" s="7"/>
      <c r="D253" s="7"/>
      <c r="E253" s="7"/>
    </row>
    <row r="254" spans="1:5">
      <c r="A254" s="27"/>
      <c r="B254" s="7"/>
      <c r="C254" s="7"/>
      <c r="D254" s="7"/>
      <c r="E254" s="7"/>
    </row>
    <row r="255" spans="1:5">
      <c r="A255" s="27"/>
      <c r="B255" s="7"/>
      <c r="C255" s="7"/>
      <c r="D255" s="7"/>
      <c r="E255" s="7"/>
    </row>
    <row r="256" spans="1:5">
      <c r="A256" s="7"/>
      <c r="B256" s="7"/>
      <c r="C256" s="7"/>
      <c r="D256" s="7"/>
      <c r="E256" s="7"/>
    </row>
    <row r="257" spans="1:5">
      <c r="A257" s="7"/>
      <c r="B257" s="7"/>
      <c r="C257" s="7"/>
      <c r="D257" s="7"/>
      <c r="E257" s="7"/>
    </row>
    <row r="258" spans="1:5">
      <c r="A258" s="7"/>
      <c r="B258" s="7"/>
      <c r="C258" s="7"/>
      <c r="D258" s="7"/>
      <c r="E258" s="7"/>
    </row>
    <row r="259" spans="1:5">
      <c r="A259" s="7"/>
      <c r="B259" s="7"/>
      <c r="C259" s="7"/>
      <c r="D259" s="7"/>
      <c r="E259" s="7"/>
    </row>
    <row r="260" spans="1:5">
      <c r="A260" s="7"/>
      <c r="B260" s="7"/>
      <c r="C260" s="7"/>
      <c r="D260" s="7"/>
      <c r="E260" s="7"/>
    </row>
    <row r="261" spans="1:5">
      <c r="A261" s="7"/>
      <c r="B261" s="7"/>
      <c r="C261" s="7"/>
      <c r="D261" s="7"/>
      <c r="E261" s="7"/>
    </row>
    <row r="262" spans="1:5">
      <c r="A262" s="7"/>
      <c r="B262" s="7"/>
      <c r="C262" s="7"/>
      <c r="D262" s="7"/>
      <c r="E262" s="7"/>
    </row>
    <row r="263" spans="1:5">
      <c r="A263" s="7"/>
      <c r="B263" s="7"/>
      <c r="C263" s="7"/>
      <c r="D263" s="7"/>
      <c r="E263" s="7"/>
    </row>
    <row r="264" spans="1:5" ht="18.75">
      <c r="A264" s="44"/>
      <c r="B264" s="7"/>
      <c r="C264" s="7"/>
      <c r="D264" s="7"/>
      <c r="E264" s="7"/>
    </row>
    <row r="265" spans="1:5">
      <c r="A265" s="27"/>
      <c r="B265" s="7"/>
      <c r="C265" s="7"/>
      <c r="D265" s="7"/>
      <c r="E265" s="7"/>
    </row>
    <row r="266" spans="1:5">
      <c r="A266" s="7"/>
      <c r="B266" s="7"/>
      <c r="C266" s="7"/>
      <c r="D266" s="7"/>
      <c r="E266" s="7"/>
    </row>
    <row r="267" spans="1:5">
      <c r="A267" s="27"/>
      <c r="B267" s="10"/>
      <c r="C267" s="10"/>
      <c r="D267" s="11"/>
      <c r="E267" s="11"/>
    </row>
    <row r="268" spans="1:5">
      <c r="A268" s="27"/>
      <c r="B268" s="7"/>
      <c r="C268" s="7"/>
      <c r="D268" s="7"/>
      <c r="E268" s="7"/>
    </row>
    <row r="269" spans="1:5">
      <c r="A269" s="7"/>
      <c r="B269" s="7"/>
      <c r="C269" s="7"/>
      <c r="D269" s="7"/>
      <c r="E269" s="7"/>
    </row>
    <row r="270" spans="1:5">
      <c r="A270" s="7"/>
      <c r="B270" s="48"/>
      <c r="C270" s="48"/>
      <c r="D270" s="48"/>
      <c r="E270" s="48"/>
    </row>
    <row r="271" spans="1:5">
      <c r="A271" s="7"/>
      <c r="B271" s="7"/>
      <c r="C271" s="7"/>
      <c r="D271" s="7"/>
      <c r="E271" s="7"/>
    </row>
    <row r="272" spans="1:5">
      <c r="A272" s="7"/>
      <c r="B272" s="59"/>
      <c r="C272" s="59"/>
      <c r="D272" s="59"/>
      <c r="E272" s="59"/>
    </row>
    <row r="273" spans="1:8">
      <c r="A273" s="7"/>
      <c r="B273" s="7"/>
      <c r="C273" s="7"/>
      <c r="D273" s="7"/>
      <c r="E273" s="7"/>
    </row>
    <row r="274" spans="1:8">
      <c r="A274" s="7"/>
      <c r="B274" s="48"/>
      <c r="C274" s="48"/>
      <c r="D274" s="48"/>
      <c r="E274" s="48"/>
      <c r="F274" s="48"/>
      <c r="G274" s="48"/>
      <c r="H274" s="48"/>
    </row>
    <row r="275" spans="1:8">
      <c r="A275" s="7"/>
      <c r="B275" s="7"/>
      <c r="C275" s="7"/>
      <c r="D275" s="7"/>
      <c r="E275" s="7"/>
    </row>
    <row r="276" spans="1:8">
      <c r="A276" s="7"/>
      <c r="B276" s="48"/>
      <c r="C276" s="48"/>
      <c r="D276" s="48"/>
      <c r="E276" s="48"/>
    </row>
    <row r="277" spans="1:8">
      <c r="A277" s="7"/>
      <c r="B277" s="7"/>
      <c r="C277" s="7"/>
      <c r="D277" s="7"/>
      <c r="E277" s="7"/>
    </row>
    <row r="278" spans="1:8">
      <c r="A278" s="7"/>
      <c r="B278" s="48"/>
      <c r="C278" s="48"/>
      <c r="D278" s="48"/>
      <c r="E278" s="48"/>
    </row>
    <row r="279" spans="1:8">
      <c r="A279" s="7"/>
      <c r="B279" s="7"/>
      <c r="C279" s="7"/>
      <c r="D279" s="7"/>
      <c r="E279" s="7"/>
    </row>
    <row r="280" spans="1:8">
      <c r="A280" s="7"/>
      <c r="B280" s="48"/>
      <c r="C280" s="48"/>
      <c r="D280" s="48"/>
      <c r="E280" s="48"/>
    </row>
    <row r="281" spans="1:8">
      <c r="A281" s="7"/>
      <c r="B281" s="7"/>
      <c r="C281" s="7"/>
      <c r="D281" s="7"/>
      <c r="E281" s="7"/>
    </row>
    <row r="282" spans="1:8">
      <c r="A282" s="7"/>
      <c r="B282" s="7"/>
      <c r="C282" s="7"/>
      <c r="D282" s="7"/>
      <c r="E282" s="7"/>
    </row>
    <row r="283" spans="1:8">
      <c r="A283" s="7"/>
      <c r="B283" s="7"/>
      <c r="C283" s="7"/>
      <c r="D283" s="7"/>
      <c r="E283" s="7"/>
    </row>
    <row r="284" spans="1:8">
      <c r="A284" s="7"/>
      <c r="B284" s="7"/>
      <c r="C284" s="7"/>
      <c r="D284" s="7"/>
      <c r="E284" s="7"/>
    </row>
    <row r="285" spans="1:8" ht="18.75">
      <c r="A285" s="45"/>
      <c r="B285" s="45"/>
      <c r="C285" s="7"/>
      <c r="D285" s="7"/>
      <c r="E285" s="7"/>
    </row>
    <row r="286" spans="1:8">
      <c r="A286" s="27"/>
      <c r="B286" s="27"/>
      <c r="C286" s="7"/>
      <c r="D286" s="7"/>
      <c r="E286" s="7"/>
    </row>
    <row r="287" spans="1:8">
      <c r="A287" s="27"/>
      <c r="B287" s="46"/>
      <c r="C287" s="7"/>
      <c r="D287" s="7"/>
      <c r="E287" s="7"/>
    </row>
    <row r="288" spans="1:8">
      <c r="A288" s="7"/>
      <c r="B288" s="7"/>
      <c r="C288" s="7"/>
      <c r="D288" s="7"/>
      <c r="E288" s="7"/>
    </row>
    <row r="289" spans="1:5">
      <c r="A289" s="2"/>
      <c r="B289" s="9"/>
      <c r="C289" s="9"/>
      <c r="D289" s="9"/>
      <c r="E289" s="9"/>
    </row>
    <row r="290" spans="1:5">
      <c r="A290" s="27"/>
      <c r="B290" s="27"/>
      <c r="C290" s="7"/>
      <c r="D290" s="7"/>
      <c r="E290" s="7"/>
    </row>
    <row r="291" spans="1:5">
      <c r="A291" s="47"/>
      <c r="B291" s="27"/>
      <c r="C291" s="48"/>
      <c r="D291" s="48"/>
      <c r="E291" s="48"/>
    </row>
    <row r="292" spans="1:5">
      <c r="A292" s="47"/>
      <c r="B292" s="27"/>
      <c r="C292" s="48"/>
      <c r="D292" s="48"/>
      <c r="E292" s="48"/>
    </row>
    <row r="293" spans="1:5">
      <c r="A293" s="47"/>
      <c r="B293" s="47"/>
      <c r="C293" s="48"/>
      <c r="D293" s="48"/>
      <c r="E293" s="48"/>
    </row>
    <row r="294" spans="1:5">
      <c r="A294" s="47"/>
      <c r="B294" s="47"/>
      <c r="C294" s="48"/>
      <c r="D294" s="48"/>
      <c r="E294" s="48"/>
    </row>
    <row r="295" spans="1:5">
      <c r="A295" s="47"/>
      <c r="B295" s="2"/>
      <c r="C295" s="48"/>
      <c r="D295" s="48"/>
      <c r="E295" s="48"/>
    </row>
    <row r="296" spans="1:5">
      <c r="A296" s="7"/>
      <c r="B296" s="7"/>
      <c r="C296" s="48"/>
      <c r="D296" s="48"/>
      <c r="E296" s="48"/>
    </row>
    <row r="297" spans="1:5">
      <c r="A297" s="27"/>
      <c r="B297" s="27"/>
      <c r="C297" s="48"/>
      <c r="D297" s="48"/>
      <c r="E297" s="48"/>
    </row>
    <row r="298" spans="1:5">
      <c r="A298" s="47"/>
      <c r="B298" s="27"/>
      <c r="C298" s="48"/>
      <c r="D298" s="48"/>
      <c r="E298" s="48"/>
    </row>
    <row r="299" spans="1:5">
      <c r="A299" s="47"/>
      <c r="B299" s="27"/>
      <c r="C299" s="48"/>
      <c r="D299" s="48"/>
      <c r="E299" s="48"/>
    </row>
    <row r="300" spans="1:5">
      <c r="A300" s="47"/>
      <c r="B300" s="27"/>
      <c r="C300" s="48"/>
      <c r="D300" s="48"/>
      <c r="E300" s="48"/>
    </row>
    <row r="301" spans="1:5">
      <c r="A301" s="47"/>
      <c r="B301" s="27"/>
      <c r="C301" s="48"/>
      <c r="D301" s="48"/>
      <c r="E301" s="48"/>
    </row>
    <row r="302" spans="1:5">
      <c r="A302" s="47"/>
      <c r="B302" s="27"/>
      <c r="C302" s="48"/>
      <c r="D302" s="48"/>
      <c r="E302" s="48"/>
    </row>
    <row r="303" spans="1:5">
      <c r="A303" s="47"/>
      <c r="B303" s="27"/>
      <c r="C303" s="48"/>
      <c r="D303" s="48"/>
      <c r="E303" s="48"/>
    </row>
    <row r="304" spans="1:5">
      <c r="A304" s="47"/>
      <c r="B304" s="27"/>
      <c r="C304" s="48"/>
      <c r="D304" s="48"/>
      <c r="E304" s="48"/>
    </row>
    <row r="305" spans="1:5">
      <c r="A305" s="47"/>
      <c r="B305" s="27"/>
      <c r="C305" s="48"/>
      <c r="D305" s="48"/>
      <c r="E305" s="48"/>
    </row>
    <row r="306" spans="1:5">
      <c r="A306" s="47"/>
      <c r="B306" s="27"/>
      <c r="C306" s="48"/>
      <c r="D306" s="48"/>
      <c r="E306" s="48"/>
    </row>
    <row r="307" spans="1:5">
      <c r="A307" s="47"/>
      <c r="B307" s="47"/>
      <c r="C307" s="48"/>
      <c r="D307" s="48"/>
      <c r="E307" s="48"/>
    </row>
    <row r="308" spans="1:5">
      <c r="A308" s="47"/>
      <c r="B308" s="47"/>
      <c r="C308" s="48"/>
      <c r="D308" s="48"/>
      <c r="E308" s="48"/>
    </row>
    <row r="309" spans="1:5">
      <c r="A309" s="27"/>
      <c r="B309" s="27"/>
      <c r="C309" s="48"/>
      <c r="D309" s="48"/>
      <c r="E309" s="48"/>
    </row>
    <row r="310" spans="1:5">
      <c r="A310" s="47"/>
      <c r="B310" s="47"/>
      <c r="C310" s="48"/>
      <c r="D310" s="48"/>
      <c r="E310" s="48"/>
    </row>
    <row r="311" spans="1:5">
      <c r="A311" s="27"/>
      <c r="B311" s="27"/>
      <c r="C311" s="48"/>
      <c r="D311" s="48"/>
      <c r="E311" s="48"/>
    </row>
    <row r="312" spans="1:5">
      <c r="A312" s="47"/>
      <c r="B312" s="49"/>
      <c r="C312" s="48"/>
      <c r="D312" s="48"/>
      <c r="E312" s="48"/>
    </row>
    <row r="313" spans="1:5">
      <c r="A313" s="27"/>
      <c r="B313" s="27"/>
      <c r="C313" s="48"/>
      <c r="D313" s="48"/>
      <c r="E313" s="48"/>
    </row>
    <row r="314" spans="1:5">
      <c r="A314" s="7"/>
      <c r="B314" s="7"/>
      <c r="C314" s="48"/>
      <c r="D314" s="48"/>
      <c r="E314" s="48"/>
    </row>
    <row r="315" spans="1:5">
      <c r="A315" s="27"/>
      <c r="B315" s="27"/>
      <c r="C315" s="48"/>
      <c r="D315" s="48"/>
      <c r="E315" s="48"/>
    </row>
    <row r="316" spans="1:5">
      <c r="A316" s="47"/>
      <c r="B316" s="47"/>
      <c r="C316" s="48"/>
      <c r="D316" s="48"/>
      <c r="E316" s="48"/>
    </row>
    <row r="317" spans="1:5">
      <c r="A317" s="47"/>
      <c r="B317" s="47"/>
      <c r="C317" s="48"/>
      <c r="D317" s="48"/>
      <c r="E317" s="48"/>
    </row>
    <row r="318" spans="1:5">
      <c r="A318" s="47"/>
      <c r="B318" s="47"/>
      <c r="C318" s="48"/>
      <c r="D318" s="48"/>
      <c r="E318" s="48"/>
    </row>
    <row r="319" spans="1:5">
      <c r="A319" s="47"/>
      <c r="B319" s="7"/>
      <c r="C319" s="48"/>
      <c r="D319" s="48"/>
      <c r="E319" s="48"/>
    </row>
    <row r="320" spans="1:5">
      <c r="A320" s="27"/>
      <c r="B320" s="27"/>
      <c r="C320" s="48"/>
      <c r="D320" s="48"/>
      <c r="E320" s="48"/>
    </row>
    <row r="321" spans="1:5">
      <c r="A321" s="27"/>
      <c r="B321" s="27"/>
      <c r="C321" s="48"/>
      <c r="D321" s="48"/>
      <c r="E321" s="48"/>
    </row>
    <row r="322" spans="1:5">
      <c r="A322" s="47"/>
      <c r="B322" s="27"/>
      <c r="C322" s="48"/>
      <c r="D322" s="48"/>
      <c r="E322" s="48"/>
    </row>
    <row r="323" spans="1:5">
      <c r="A323" s="47"/>
      <c r="B323" s="27"/>
      <c r="C323" s="48"/>
      <c r="D323" s="48"/>
      <c r="E323" s="48"/>
    </row>
    <row r="324" spans="1:5">
      <c r="A324" s="47"/>
      <c r="B324" s="27"/>
      <c r="C324" s="48"/>
      <c r="D324" s="48"/>
      <c r="E324" s="48"/>
    </row>
    <row r="325" spans="1:5">
      <c r="A325" s="47"/>
      <c r="B325" s="27"/>
      <c r="C325" s="48"/>
      <c r="D325" s="48"/>
      <c r="E325" s="48"/>
    </row>
    <row r="326" spans="1:5">
      <c r="A326" s="47"/>
      <c r="B326" s="27"/>
      <c r="C326" s="48"/>
      <c r="D326" s="48"/>
      <c r="E326" s="48"/>
    </row>
    <row r="327" spans="1:5">
      <c r="A327" s="2"/>
      <c r="B327" s="49"/>
      <c r="C327" s="48"/>
      <c r="D327" s="48"/>
      <c r="E327" s="48"/>
    </row>
    <row r="328" spans="1:5">
      <c r="A328" s="27"/>
      <c r="B328" s="27"/>
      <c r="C328" s="48"/>
      <c r="D328" s="48"/>
      <c r="E328" s="48"/>
    </row>
    <row r="329" spans="1:5">
      <c r="A329" s="7"/>
      <c r="B329" s="7"/>
      <c r="C329" s="48"/>
      <c r="D329" s="48"/>
      <c r="E329" s="48"/>
    </row>
    <row r="330" spans="1:5">
      <c r="A330" s="27"/>
      <c r="B330" s="46"/>
      <c r="C330" s="48"/>
      <c r="D330" s="48"/>
      <c r="E330" s="48"/>
    </row>
    <row r="331" spans="1:5">
      <c r="A331" s="27"/>
      <c r="B331" s="46"/>
      <c r="C331" s="48"/>
      <c r="D331" s="48"/>
      <c r="E331" s="48"/>
    </row>
    <row r="332" spans="1:5">
      <c r="A332" s="27"/>
      <c r="B332" s="46"/>
      <c r="C332" s="48"/>
      <c r="D332" s="48"/>
      <c r="E332" s="48"/>
    </row>
    <row r="333" spans="1:5">
      <c r="A333" s="7"/>
      <c r="B333" s="7"/>
      <c r="C333" s="7"/>
      <c r="D333" s="7"/>
      <c r="E333" s="7"/>
    </row>
    <row r="334" spans="1:5">
      <c r="A334" s="7"/>
      <c r="B334" s="7"/>
      <c r="C334" s="7"/>
      <c r="D334" s="7"/>
      <c r="E334" s="7"/>
    </row>
    <row r="335" spans="1:5" ht="18.75">
      <c r="A335" s="45"/>
      <c r="B335" s="45"/>
      <c r="C335" s="7"/>
      <c r="D335" s="7"/>
      <c r="E335" s="7"/>
    </row>
    <row r="336" spans="1:5">
      <c r="A336" s="27"/>
      <c r="B336" s="27"/>
      <c r="C336" s="7"/>
      <c r="D336" s="7"/>
      <c r="E336" s="7"/>
    </row>
    <row r="337" spans="1:5">
      <c r="A337" s="27"/>
      <c r="B337" s="46"/>
      <c r="C337" s="7"/>
      <c r="D337" s="7"/>
      <c r="E337" s="7"/>
    </row>
    <row r="338" spans="1:5">
      <c r="A338" s="7"/>
      <c r="B338" s="7"/>
      <c r="C338" s="7"/>
      <c r="D338" s="7"/>
      <c r="E338" s="7"/>
    </row>
    <row r="339" spans="1:5">
      <c r="A339" s="2"/>
      <c r="B339" s="9"/>
      <c r="C339" s="9"/>
      <c r="D339" s="9"/>
      <c r="E339" s="9"/>
    </row>
    <row r="340" spans="1:5">
      <c r="A340" s="27"/>
      <c r="B340" s="27"/>
      <c r="C340" s="27"/>
      <c r="D340" s="7"/>
      <c r="E340" s="7"/>
    </row>
    <row r="341" spans="1:5">
      <c r="A341" s="47"/>
      <c r="B341" s="27"/>
      <c r="C341" s="27"/>
      <c r="D341" s="60"/>
      <c r="E341" s="60"/>
    </row>
    <row r="342" spans="1:5">
      <c r="A342" s="47"/>
      <c r="B342" s="27"/>
      <c r="C342" s="27"/>
      <c r="D342" s="60"/>
      <c r="E342" s="60"/>
    </row>
    <row r="343" spans="1:5">
      <c r="A343" s="47"/>
      <c r="B343" s="47"/>
      <c r="C343" s="47"/>
      <c r="D343" s="60"/>
      <c r="E343" s="60"/>
    </row>
    <row r="344" spans="1:5">
      <c r="A344" s="47"/>
      <c r="B344" s="47"/>
      <c r="C344" s="47"/>
      <c r="D344" s="60"/>
      <c r="E344" s="60"/>
    </row>
    <row r="345" spans="1:5">
      <c r="A345" s="47"/>
      <c r="B345" s="2"/>
      <c r="C345" s="2"/>
      <c r="D345" s="60"/>
      <c r="E345" s="60"/>
    </row>
    <row r="346" spans="1:5">
      <c r="A346" s="47"/>
      <c r="B346" s="2"/>
      <c r="C346" s="2"/>
      <c r="D346" s="60"/>
      <c r="E346" s="60"/>
    </row>
    <row r="347" spans="1:5">
      <c r="A347" s="27"/>
      <c r="B347" s="27"/>
      <c r="C347" s="27"/>
      <c r="D347" s="60"/>
      <c r="E347" s="60"/>
    </row>
    <row r="348" spans="1:5">
      <c r="A348" s="47"/>
      <c r="B348" s="27"/>
      <c r="C348" s="27"/>
      <c r="D348" s="60"/>
      <c r="E348" s="60"/>
    </row>
    <row r="349" spans="1:5">
      <c r="A349" s="47"/>
      <c r="B349" s="27"/>
      <c r="C349" s="27"/>
      <c r="D349" s="60"/>
      <c r="E349" s="60"/>
    </row>
    <row r="350" spans="1:5">
      <c r="A350" s="47"/>
      <c r="B350" s="27"/>
      <c r="C350" s="27"/>
      <c r="D350" s="60"/>
      <c r="E350" s="60"/>
    </row>
    <row r="351" spans="1:5">
      <c r="A351" s="47"/>
      <c r="B351" s="27"/>
      <c r="C351" s="27"/>
      <c r="D351" s="60"/>
      <c r="E351" s="60"/>
    </row>
    <row r="352" spans="1:5">
      <c r="A352" s="47"/>
      <c r="B352" s="27"/>
      <c r="C352" s="27"/>
      <c r="D352" s="60"/>
      <c r="E352" s="60"/>
    </row>
    <row r="353" spans="1:5">
      <c r="A353" s="47"/>
      <c r="B353" s="27"/>
      <c r="C353" s="27"/>
      <c r="D353" s="60"/>
      <c r="E353" s="60"/>
    </row>
    <row r="354" spans="1:5">
      <c r="A354" s="47"/>
      <c r="B354" s="27"/>
      <c r="C354" s="27"/>
      <c r="D354" s="60"/>
      <c r="E354" s="60"/>
    </row>
    <row r="355" spans="1:5">
      <c r="A355" s="47"/>
      <c r="B355" s="27"/>
      <c r="C355" s="27"/>
      <c r="D355" s="60"/>
      <c r="E355" s="60"/>
    </row>
    <row r="356" spans="1:5">
      <c r="A356" s="47"/>
      <c r="B356" s="27"/>
      <c r="C356" s="27"/>
      <c r="D356" s="60"/>
      <c r="E356" s="60"/>
    </row>
    <row r="357" spans="1:5">
      <c r="A357" s="47"/>
      <c r="B357" s="27"/>
      <c r="C357" s="27"/>
      <c r="D357" s="60"/>
      <c r="E357" s="60"/>
    </row>
    <row r="358" spans="1:5">
      <c r="A358" s="47"/>
      <c r="B358" s="47"/>
      <c r="C358" s="47"/>
      <c r="D358" s="60"/>
      <c r="E358" s="60"/>
    </row>
    <row r="359" spans="1:5">
      <c r="A359" s="47"/>
      <c r="B359" s="47"/>
      <c r="C359" s="47"/>
      <c r="D359" s="60"/>
      <c r="E359" s="60"/>
    </row>
    <row r="360" spans="1:5">
      <c r="A360" s="27"/>
      <c r="B360" s="27"/>
      <c r="C360" s="27"/>
      <c r="D360" s="60"/>
      <c r="E360" s="60"/>
    </row>
    <row r="361" spans="1:5">
      <c r="A361" s="7"/>
      <c r="B361" s="27"/>
      <c r="C361" s="27"/>
      <c r="D361" s="60"/>
      <c r="E361" s="60"/>
    </row>
    <row r="362" spans="1:5">
      <c r="A362" s="47"/>
      <c r="B362" s="47"/>
      <c r="C362" s="47"/>
      <c r="D362" s="60"/>
      <c r="E362" s="60"/>
    </row>
    <row r="363" spans="1:5">
      <c r="A363" s="27"/>
      <c r="B363" s="27"/>
      <c r="C363" s="27"/>
      <c r="D363" s="60"/>
      <c r="E363" s="60"/>
    </row>
    <row r="364" spans="1:5">
      <c r="A364" s="47"/>
      <c r="B364" s="49"/>
      <c r="C364" s="49"/>
      <c r="D364" s="60"/>
      <c r="E364" s="60"/>
    </row>
    <row r="365" spans="1:5">
      <c r="A365" s="27"/>
      <c r="B365" s="27"/>
      <c r="C365" s="27"/>
      <c r="D365" s="60"/>
      <c r="E365" s="60"/>
    </row>
    <row r="366" spans="1:5">
      <c r="A366" s="27"/>
      <c r="B366" s="27"/>
      <c r="C366" s="27"/>
      <c r="D366" s="60"/>
      <c r="E366" s="60"/>
    </row>
    <row r="367" spans="1:5">
      <c r="A367" s="27"/>
      <c r="B367" s="27"/>
      <c r="C367" s="27"/>
      <c r="D367" s="60"/>
      <c r="E367" s="60"/>
    </row>
    <row r="368" spans="1:5">
      <c r="A368" s="27"/>
      <c r="B368" s="46"/>
      <c r="C368" s="46"/>
      <c r="D368" s="60"/>
      <c r="E368" s="60"/>
    </row>
    <row r="369" spans="1:5">
      <c r="A369" s="27"/>
      <c r="B369" s="46"/>
      <c r="C369" s="46"/>
      <c r="D369" s="60"/>
      <c r="E369" s="60"/>
    </row>
    <row r="370" spans="1:5">
      <c r="A370" s="27"/>
      <c r="B370" s="46"/>
      <c r="C370" s="46"/>
      <c r="D370" s="60"/>
      <c r="E370" s="60"/>
    </row>
    <row r="371" spans="1:5">
      <c r="A371" s="27"/>
      <c r="B371" s="46"/>
      <c r="C371" s="46"/>
      <c r="D371" s="60"/>
      <c r="E371" s="60"/>
    </row>
    <row r="372" spans="1:5">
      <c r="A372" s="27"/>
      <c r="B372" s="46"/>
      <c r="C372" s="46"/>
      <c r="D372" s="60"/>
      <c r="E372" s="60"/>
    </row>
    <row r="373" spans="1:5">
      <c r="A373" s="7"/>
      <c r="B373" s="46"/>
      <c r="C373" s="46"/>
      <c r="D373" s="60"/>
      <c r="E373" s="60"/>
    </row>
    <row r="374" spans="1:5">
      <c r="A374" s="7"/>
      <c r="B374" s="60"/>
      <c r="C374" s="46"/>
      <c r="D374" s="60"/>
      <c r="E374" s="60"/>
    </row>
    <row r="375" spans="1:5">
      <c r="A375" s="7"/>
      <c r="B375" s="46"/>
      <c r="C375" s="46"/>
      <c r="D375" s="60"/>
      <c r="E375" s="60"/>
    </row>
    <row r="376" spans="1:5">
      <c r="A376" s="7"/>
      <c r="B376" s="46"/>
      <c r="C376" s="46"/>
      <c r="D376" s="60"/>
      <c r="E376" s="60"/>
    </row>
    <row r="377" spans="1:5">
      <c r="A377" s="7"/>
      <c r="B377" s="46"/>
      <c r="C377" s="46"/>
      <c r="D377" s="60"/>
      <c r="E377" s="60"/>
    </row>
    <row r="378" spans="1:5">
      <c r="A378" s="7"/>
      <c r="B378" s="46"/>
      <c r="C378" s="46"/>
      <c r="D378" s="60"/>
      <c r="E378" s="60"/>
    </row>
    <row r="379" spans="1:5">
      <c r="A379" s="27"/>
      <c r="B379" s="46"/>
      <c r="C379" s="46"/>
      <c r="D379" s="60"/>
      <c r="E379" s="60"/>
    </row>
    <row r="380" spans="1:5">
      <c r="A380" s="7"/>
      <c r="B380" s="46"/>
      <c r="C380" s="46"/>
      <c r="D380" s="60"/>
      <c r="E380" s="60"/>
    </row>
    <row r="381" spans="1:5">
      <c r="A381" s="7"/>
      <c r="B381" s="46"/>
      <c r="C381" s="46"/>
      <c r="D381" s="60"/>
      <c r="E381" s="60"/>
    </row>
    <row r="382" spans="1:5">
      <c r="A382" s="27"/>
      <c r="B382" s="46"/>
      <c r="C382" s="46"/>
      <c r="D382" s="60"/>
      <c r="E382" s="60"/>
    </row>
    <row r="383" spans="1:5">
      <c r="A383" s="27"/>
      <c r="B383" s="46"/>
      <c r="C383" s="46"/>
      <c r="D383" s="60"/>
      <c r="E383" s="60"/>
    </row>
    <row r="384" spans="1:5">
      <c r="A384" s="7"/>
      <c r="B384" s="46"/>
      <c r="C384" s="46"/>
      <c r="D384" s="60"/>
      <c r="E384" s="60"/>
    </row>
    <row r="385" spans="1:5">
      <c r="A385" s="7"/>
      <c r="B385" s="46"/>
      <c r="C385" s="46"/>
      <c r="D385" s="60"/>
      <c r="E385" s="60"/>
    </row>
    <row r="386" spans="1:5">
      <c r="A386" s="7"/>
      <c r="B386" s="46"/>
      <c r="C386" s="46"/>
      <c r="D386" s="60"/>
      <c r="E386" s="60"/>
    </row>
    <row r="387" spans="1:5">
      <c r="A387" s="7"/>
      <c r="B387" s="46"/>
      <c r="C387" s="46"/>
      <c r="D387" s="60"/>
      <c r="E387" s="60"/>
    </row>
    <row r="388" spans="1:5">
      <c r="A388" s="7"/>
      <c r="B388" s="46"/>
      <c r="C388" s="46"/>
      <c r="D388" s="60"/>
      <c r="E388" s="60"/>
    </row>
    <row r="389" spans="1:5">
      <c r="A389" s="7"/>
      <c r="B389" s="46"/>
      <c r="C389" s="46"/>
      <c r="D389" s="60"/>
      <c r="E389" s="60"/>
    </row>
    <row r="390" spans="1:5">
      <c r="A390" s="7"/>
      <c r="B390" s="46"/>
      <c r="C390" s="46"/>
      <c r="D390" s="60"/>
      <c r="E390" s="60"/>
    </row>
    <row r="391" spans="1:5">
      <c r="A391" s="7"/>
      <c r="B391" s="46"/>
      <c r="C391" s="46"/>
      <c r="D391" s="60"/>
      <c r="E391" s="60"/>
    </row>
    <row r="392" spans="1:5">
      <c r="A392" s="27"/>
      <c r="B392" s="46"/>
      <c r="C392" s="46"/>
      <c r="D392" s="60"/>
      <c r="E392" s="60"/>
    </row>
    <row r="393" spans="1:5">
      <c r="A393" s="27"/>
      <c r="B393" s="46"/>
      <c r="C393" s="46"/>
      <c r="D393" s="60"/>
      <c r="E393" s="60"/>
    </row>
    <row r="394" spans="1:5">
      <c r="A394" s="27"/>
      <c r="B394" s="46"/>
      <c r="C394" s="46"/>
      <c r="D394" s="60"/>
      <c r="E394" s="60"/>
    </row>
    <row r="395" spans="1:5">
      <c r="A395" s="27"/>
      <c r="B395" s="46"/>
      <c r="C395" s="46"/>
      <c r="D395" s="60"/>
      <c r="E395" s="60"/>
    </row>
    <row r="396" spans="1:5">
      <c r="A396" s="27"/>
      <c r="B396" s="46"/>
      <c r="C396" s="46"/>
      <c r="D396" s="61"/>
      <c r="E396" s="61"/>
    </row>
    <row r="397" spans="1:5">
      <c r="A397" s="7"/>
      <c r="B397" s="7"/>
      <c r="C397" s="7"/>
      <c r="D397" s="7"/>
      <c r="E397" s="7"/>
    </row>
    <row r="398" spans="1:5" ht="18.75">
      <c r="A398" s="44"/>
      <c r="B398" s="7"/>
      <c r="C398" s="7"/>
      <c r="D398" s="7"/>
      <c r="E398" s="7"/>
    </row>
    <row r="399" spans="1:5">
      <c r="A399" s="27"/>
      <c r="B399" s="7"/>
      <c r="C399" s="7"/>
      <c r="D399" s="7"/>
      <c r="E399" s="7"/>
    </row>
    <row r="400" spans="1:5">
      <c r="A400" s="7"/>
      <c r="B400" s="7"/>
      <c r="C400" s="7"/>
      <c r="D400" s="7"/>
      <c r="E400" s="7"/>
    </row>
    <row r="401" spans="1:5">
      <c r="A401" s="7"/>
      <c r="B401" s="7"/>
      <c r="C401" s="7"/>
      <c r="D401" s="7"/>
      <c r="E401" s="7"/>
    </row>
    <row r="402" spans="1:5">
      <c r="A402" s="2"/>
      <c r="B402" s="9"/>
      <c r="C402" s="9"/>
      <c r="D402" s="9"/>
      <c r="E402" s="9"/>
    </row>
    <row r="403" spans="1:5">
      <c r="A403" s="7"/>
      <c r="B403" s="7"/>
      <c r="C403" s="7"/>
      <c r="D403" s="7"/>
      <c r="E403" s="7"/>
    </row>
    <row r="404" spans="1:5">
      <c r="A404" s="27"/>
      <c r="B404" s="7"/>
      <c r="C404" s="7"/>
      <c r="D404" s="7"/>
      <c r="E404" s="7"/>
    </row>
    <row r="405" spans="1:5">
      <c r="A405" s="7"/>
      <c r="B405" s="7"/>
      <c r="C405" s="7"/>
      <c r="D405" s="7"/>
      <c r="E405" s="7"/>
    </row>
    <row r="406" spans="1:5">
      <c r="A406" s="7"/>
      <c r="B406" s="7"/>
      <c r="C406" s="7"/>
      <c r="D406" s="7"/>
      <c r="E406" s="7"/>
    </row>
    <row r="407" spans="1:5">
      <c r="A407" s="7"/>
      <c r="B407" s="7"/>
      <c r="C407" s="7"/>
      <c r="D407" s="7"/>
      <c r="E407" s="7"/>
    </row>
    <row r="408" spans="1:5">
      <c r="A408" s="7"/>
      <c r="B408" s="7"/>
      <c r="C408" s="7"/>
      <c r="D408" s="7"/>
      <c r="E408" s="7"/>
    </row>
    <row r="409" spans="1:5">
      <c r="A409" s="57"/>
      <c r="B409" s="7"/>
      <c r="C409" s="7"/>
      <c r="D409" s="7"/>
      <c r="E409" s="7"/>
    </row>
    <row r="410" spans="1:5">
      <c r="A410" s="57"/>
      <c r="B410" s="7"/>
      <c r="C410" s="7"/>
      <c r="D410" s="7"/>
      <c r="E410" s="7"/>
    </row>
    <row r="411" spans="1:5">
      <c r="A411" s="27"/>
      <c r="B411" s="7"/>
      <c r="C411" s="7"/>
      <c r="D411" s="7"/>
      <c r="E411" s="7"/>
    </row>
    <row r="412" spans="1:5">
      <c r="A412" s="7"/>
      <c r="B412" s="7"/>
      <c r="C412" s="61"/>
      <c r="D412" s="61"/>
      <c r="E412" s="61"/>
    </row>
    <row r="413" spans="1:5">
      <c r="A413" s="7"/>
      <c r="B413" s="7"/>
      <c r="C413" s="7"/>
      <c r="D413" s="7"/>
      <c r="E413" s="7"/>
    </row>
    <row r="414" spans="1:5">
      <c r="A414" s="27"/>
      <c r="B414" s="7"/>
      <c r="C414" s="7"/>
      <c r="D414" s="7"/>
      <c r="E414" s="7"/>
    </row>
    <row r="415" spans="1:5">
      <c r="A415" s="7"/>
      <c r="B415" s="62"/>
      <c r="C415" s="7"/>
      <c r="D415" s="7"/>
      <c r="E415" s="7"/>
    </row>
    <row r="416" spans="1:5">
      <c r="A416" s="27"/>
      <c r="B416" s="7"/>
      <c r="C416" s="7"/>
      <c r="D416" s="7"/>
      <c r="E416" s="7"/>
    </row>
    <row r="417" spans="1:5">
      <c r="A417" s="7"/>
      <c r="B417" s="7"/>
      <c r="C417" s="7"/>
      <c r="D417" s="7"/>
      <c r="E417" s="7"/>
    </row>
    <row r="418" spans="1:5">
      <c r="A418" s="7"/>
      <c r="B418" s="7"/>
      <c r="C418" s="7"/>
      <c r="D418" s="7"/>
      <c r="E418" s="7"/>
    </row>
    <row r="419" spans="1:5" s="65" customFormat="1" ht="18.75">
      <c r="A419" s="63"/>
      <c r="B419" s="64"/>
      <c r="C419" s="64"/>
      <c r="D419" s="64"/>
      <c r="E419" s="64"/>
    </row>
    <row r="420" spans="1:5" s="65" customFormat="1">
      <c r="A420" s="64"/>
      <c r="B420" s="64"/>
      <c r="C420" s="64"/>
      <c r="D420" s="64"/>
      <c r="E420" s="66"/>
    </row>
    <row r="421" spans="1:5" s="65" customFormat="1">
      <c r="A421" s="64"/>
      <c r="B421" s="67"/>
      <c r="C421" s="67"/>
      <c r="D421" s="67"/>
      <c r="E421" s="68"/>
    </row>
    <row r="422" spans="1:5" s="65" customFormat="1">
      <c r="A422" s="64"/>
      <c r="B422" s="50"/>
      <c r="C422" s="50"/>
      <c r="D422" s="50"/>
      <c r="E422" s="50"/>
    </row>
    <row r="423" spans="1:5" s="65" customFormat="1">
      <c r="A423" s="69"/>
      <c r="B423" s="66"/>
      <c r="C423" s="66"/>
      <c r="D423" s="66"/>
      <c r="E423" s="66"/>
    </row>
    <row r="424" spans="1:5" s="65" customFormat="1">
      <c r="A424" s="40"/>
      <c r="B424" s="64"/>
      <c r="C424" s="64"/>
      <c r="D424" s="64"/>
      <c r="E424" s="64"/>
    </row>
    <row r="425" spans="1:5" s="65" customFormat="1">
      <c r="A425" s="39"/>
      <c r="B425" s="64"/>
      <c r="C425" s="70"/>
      <c r="D425" s="70"/>
      <c r="E425" s="70"/>
    </row>
    <row r="426" spans="1:5" s="65" customFormat="1">
      <c r="A426" s="39"/>
      <c r="B426" s="71"/>
      <c r="C426" s="70"/>
      <c r="D426" s="70"/>
      <c r="E426" s="70"/>
    </row>
    <row r="427" spans="1:5" s="65" customFormat="1">
      <c r="A427" s="39"/>
      <c r="B427" s="72"/>
      <c r="C427" s="70"/>
      <c r="D427" s="70"/>
      <c r="E427" s="70"/>
    </row>
    <row r="428" spans="1:5" s="65" customFormat="1">
      <c r="A428" s="38"/>
      <c r="B428" s="69"/>
      <c r="C428" s="70"/>
      <c r="D428" s="70"/>
      <c r="E428" s="70"/>
    </row>
    <row r="429" spans="1:5" s="65" customFormat="1">
      <c r="A429" s="32"/>
      <c r="C429" s="70"/>
      <c r="D429" s="70"/>
      <c r="E429" s="70"/>
    </row>
    <row r="430" spans="1:5" s="65" customFormat="1">
      <c r="A430" s="40"/>
      <c r="B430" s="64"/>
      <c r="C430" s="70"/>
      <c r="D430" s="70"/>
      <c r="E430" s="70"/>
    </row>
    <row r="431" spans="1:5" s="65" customFormat="1">
      <c r="A431" s="73"/>
      <c r="B431" s="74"/>
      <c r="C431" s="70"/>
      <c r="D431" s="70"/>
      <c r="E431" s="70"/>
    </row>
    <row r="432" spans="1:5" s="65" customFormat="1">
      <c r="A432" s="73"/>
      <c r="B432" s="74"/>
      <c r="C432" s="70"/>
      <c r="D432" s="70"/>
      <c r="E432" s="70"/>
    </row>
    <row r="433" spans="1:5" s="65" customFormat="1">
      <c r="A433" s="73"/>
      <c r="B433" s="74"/>
      <c r="C433" s="70"/>
      <c r="D433" s="70"/>
      <c r="E433" s="70"/>
    </row>
    <row r="434" spans="1:5" s="65" customFormat="1">
      <c r="A434" s="73"/>
      <c r="B434" s="74"/>
      <c r="C434" s="70"/>
      <c r="D434" s="70"/>
      <c r="E434" s="70"/>
    </row>
    <row r="435" spans="1:5" s="65" customFormat="1">
      <c r="A435" s="73"/>
      <c r="B435" s="74"/>
      <c r="C435" s="70"/>
      <c r="D435" s="70"/>
      <c r="E435" s="70"/>
    </row>
    <row r="436" spans="1:5" s="65" customFormat="1">
      <c r="A436" s="43"/>
      <c r="B436" s="74"/>
      <c r="C436" s="70"/>
      <c r="D436" s="70"/>
      <c r="E436" s="70"/>
    </row>
    <row r="437" spans="1:5" s="65" customFormat="1">
      <c r="A437" s="73"/>
      <c r="B437" s="74"/>
      <c r="C437" s="70"/>
      <c r="D437" s="70"/>
      <c r="E437" s="70"/>
    </row>
    <row r="438" spans="1:5" s="65" customFormat="1">
      <c r="A438" s="73"/>
      <c r="B438" s="74"/>
      <c r="C438" s="70"/>
      <c r="D438" s="70"/>
      <c r="E438" s="70"/>
    </row>
    <row r="439" spans="1:5" s="65" customFormat="1">
      <c r="A439" s="73"/>
      <c r="B439" s="74"/>
      <c r="C439" s="70"/>
      <c r="D439" s="70"/>
      <c r="E439" s="70"/>
    </row>
    <row r="440" spans="1:5" s="65" customFormat="1">
      <c r="A440" s="73"/>
      <c r="B440" s="74"/>
      <c r="C440" s="70"/>
      <c r="D440" s="70"/>
      <c r="E440" s="70"/>
    </row>
    <row r="441" spans="1:5" s="65" customFormat="1">
      <c r="A441" s="73"/>
      <c r="B441" s="75"/>
      <c r="C441" s="70"/>
      <c r="D441" s="70"/>
      <c r="E441" s="70"/>
    </row>
    <row r="442" spans="1:5" s="65" customFormat="1">
      <c r="A442" s="40"/>
      <c r="B442" s="74"/>
      <c r="C442" s="70"/>
      <c r="D442" s="70"/>
      <c r="E442" s="70"/>
    </row>
    <row r="443" spans="1:5" s="65" customFormat="1">
      <c r="A443" s="40"/>
      <c r="B443" s="74"/>
      <c r="C443" s="70"/>
      <c r="D443" s="70"/>
      <c r="E443" s="70"/>
    </row>
    <row r="444" spans="1:5" s="65" customFormat="1">
      <c r="A444" s="40"/>
      <c r="B444" s="74"/>
      <c r="C444" s="70"/>
      <c r="D444" s="70"/>
      <c r="E444" s="70"/>
    </row>
    <row r="445" spans="1:5" s="65" customFormat="1">
      <c r="A445" s="40"/>
      <c r="B445" s="74"/>
      <c r="C445" s="70"/>
      <c r="D445" s="70"/>
      <c r="E445" s="70"/>
    </row>
    <row r="446" spans="1:5" s="65" customFormat="1">
      <c r="A446" s="39"/>
      <c r="B446" s="74"/>
      <c r="C446" s="70"/>
      <c r="D446" s="70"/>
      <c r="E446" s="70"/>
    </row>
    <row r="447" spans="1:5" s="65" customFormat="1">
      <c r="A447" s="39"/>
      <c r="B447" s="74"/>
      <c r="C447" s="70"/>
      <c r="D447" s="70"/>
      <c r="E447" s="70"/>
    </row>
    <row r="448" spans="1:5" s="65" customFormat="1">
      <c r="A448" s="40"/>
      <c r="B448" s="74"/>
      <c r="C448" s="70"/>
      <c r="D448" s="70"/>
      <c r="E448" s="70"/>
    </row>
    <row r="449" spans="1:10" s="65" customFormat="1">
      <c r="A449" s="42"/>
      <c r="B449" s="74"/>
      <c r="C449" s="76"/>
      <c r="D449" s="76"/>
      <c r="E449" s="76"/>
    </row>
    <row r="450" spans="1:10" s="65" customFormat="1">
      <c r="A450" s="39"/>
      <c r="B450" s="77"/>
      <c r="C450" s="70"/>
      <c r="D450" s="70"/>
      <c r="E450" s="70"/>
    </row>
    <row r="451" spans="1:10" s="65" customFormat="1" ht="13.9" customHeight="1">
      <c r="A451" s="38"/>
      <c r="B451" s="77"/>
      <c r="C451" s="70"/>
      <c r="D451" s="70"/>
      <c r="E451" s="70"/>
    </row>
    <row r="452" spans="1:10" s="80" customFormat="1">
      <c r="A452" s="78"/>
      <c r="B452" s="79"/>
      <c r="C452" s="70"/>
      <c r="D452" s="70"/>
      <c r="E452" s="70"/>
    </row>
    <row r="453" spans="1:10" s="65" customFormat="1">
      <c r="A453" s="38"/>
      <c r="B453" s="71"/>
      <c r="C453" s="70"/>
      <c r="D453" s="70"/>
      <c r="E453" s="70"/>
    </row>
    <row r="454" spans="1:10" s="65" customFormat="1">
      <c r="A454" s="39"/>
      <c r="B454" s="71"/>
      <c r="C454" s="70"/>
      <c r="D454" s="70"/>
      <c r="E454" s="70"/>
    </row>
    <row r="455" spans="1:10" s="65" customFormat="1">
      <c r="A455" s="39"/>
      <c r="B455" s="81"/>
      <c r="C455" s="70"/>
      <c r="D455" s="70"/>
      <c r="E455" s="70"/>
    </row>
    <row r="456" spans="1:10" s="65" customFormat="1">
      <c r="A456" s="39"/>
      <c r="B456" s="81"/>
      <c r="C456" s="70"/>
      <c r="D456" s="70"/>
      <c r="E456" s="70"/>
    </row>
    <row r="457" spans="1:10" s="65" customFormat="1">
      <c r="A457" s="39"/>
      <c r="B457" s="81"/>
      <c r="C457" s="70"/>
      <c r="D457" s="70"/>
      <c r="E457" s="70"/>
    </row>
    <row r="458" spans="1:10" s="65" customFormat="1">
      <c r="A458" s="40"/>
      <c r="C458" s="70"/>
      <c r="D458" s="70"/>
      <c r="E458" s="70"/>
    </row>
    <row r="459" spans="1:10" s="80" customFormat="1">
      <c r="A459" s="82"/>
      <c r="B459" s="83"/>
      <c r="C459" s="70"/>
      <c r="D459" s="70"/>
      <c r="E459" s="70"/>
    </row>
    <row r="460" spans="1:10" s="65" customForma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</row>
    <row r="461" spans="1:10" s="65" customForma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</row>
    <row r="462" spans="1:10" s="65" customForma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</row>
    <row r="463" spans="1:10" s="65" customForma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</row>
    <row r="464" spans="1:10" s="65" customForma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</row>
    <row r="465" spans="1:10" s="80" customForma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</row>
    <row r="466" spans="1:10" s="65" customForma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</row>
    <row r="467" spans="1:10" s="65" customForma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</row>
    <row r="468" spans="1:10" s="65" customForma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</row>
    <row r="469" spans="1:10" s="80" customForma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</row>
    <row r="470" spans="1:10" s="65" customForma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</row>
    <row r="471" spans="1:10" s="80" customForma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</row>
    <row r="472" spans="1:10" s="65" customForma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</row>
    <row r="473" spans="1:10" s="65" customFormat="1">
      <c r="A473" s="40"/>
      <c r="B473" s="77"/>
      <c r="C473" s="70"/>
      <c r="D473" s="70"/>
      <c r="E473" s="70"/>
    </row>
    <row r="474" spans="1:10" s="65" customFormat="1">
      <c r="A474" s="40"/>
      <c r="B474" s="77"/>
      <c r="C474" s="70"/>
      <c r="D474" s="70"/>
      <c r="E474" s="70"/>
    </row>
    <row r="475" spans="1:10">
      <c r="A475" s="7"/>
      <c r="B475" s="7"/>
      <c r="C475" s="7"/>
      <c r="D475" s="7"/>
      <c r="E475" s="7"/>
    </row>
    <row r="476" spans="1:10">
      <c r="A476" s="7"/>
      <c r="B476" s="7"/>
      <c r="C476" s="7"/>
      <c r="D476" s="7"/>
      <c r="E476" s="7"/>
    </row>
    <row r="477" spans="1:10">
      <c r="A477" s="7"/>
      <c r="B477" s="7"/>
      <c r="C477" s="7"/>
      <c r="D477" s="7"/>
      <c r="E477" s="7"/>
    </row>
    <row r="478" spans="1:10" ht="18.75">
      <c r="A478" s="45"/>
      <c r="B478" s="7"/>
      <c r="C478" s="7"/>
      <c r="D478" s="7"/>
      <c r="E478" s="7"/>
    </row>
    <row r="479" spans="1:10">
      <c r="A479" s="27"/>
      <c r="B479" s="7"/>
      <c r="C479" s="7"/>
      <c r="D479" s="7"/>
      <c r="E479" s="7"/>
    </row>
    <row r="480" spans="1:10">
      <c r="A480" s="85"/>
      <c r="B480" s="7"/>
      <c r="C480" s="7"/>
      <c r="D480" s="55"/>
      <c r="E480" s="55"/>
    </row>
    <row r="481" spans="1:5">
      <c r="A481" s="7"/>
      <c r="B481" s="7"/>
      <c r="C481" s="7"/>
      <c r="D481" s="7"/>
      <c r="E481" s="7"/>
    </row>
    <row r="482" spans="1:5">
      <c r="A482" s="2"/>
      <c r="B482" s="2"/>
      <c r="C482" s="9"/>
      <c r="D482" s="9"/>
      <c r="E482" s="9"/>
    </row>
    <row r="483" spans="1:5">
      <c r="A483" s="27"/>
      <c r="B483" s="7"/>
      <c r="C483" s="7"/>
      <c r="D483" s="7"/>
      <c r="E483" s="7"/>
    </row>
    <row r="484" spans="1:5">
      <c r="A484" s="47"/>
      <c r="B484" s="7"/>
      <c r="C484" s="7"/>
      <c r="D484" s="48"/>
      <c r="E484" s="48"/>
    </row>
    <row r="485" spans="1:5">
      <c r="A485" s="47"/>
      <c r="B485" s="7"/>
      <c r="C485" s="7"/>
      <c r="D485" s="48"/>
      <c r="E485" s="48"/>
    </row>
    <row r="486" spans="1:5">
      <c r="A486" s="86"/>
      <c r="B486" s="7"/>
      <c r="C486" s="7"/>
      <c r="D486" s="48"/>
      <c r="E486" s="48"/>
    </row>
    <row r="487" spans="1:5">
      <c r="A487" s="47"/>
      <c r="B487" s="7"/>
      <c r="C487" s="7"/>
      <c r="D487" s="48"/>
      <c r="E487" s="48"/>
    </row>
    <row r="488" spans="1:5">
      <c r="A488" s="7"/>
      <c r="B488" s="7"/>
      <c r="C488" s="7"/>
      <c r="D488" s="48"/>
      <c r="E488" s="48"/>
    </row>
    <row r="489" spans="1:5">
      <c r="A489" s="27"/>
      <c r="B489" s="7"/>
      <c r="C489" s="7"/>
      <c r="D489" s="48"/>
      <c r="E489" s="48"/>
    </row>
    <row r="490" spans="1:5">
      <c r="A490" s="47"/>
      <c r="B490" s="7"/>
      <c r="C490" s="7"/>
      <c r="D490" s="48"/>
      <c r="E490" s="48"/>
    </row>
    <row r="491" spans="1:5">
      <c r="A491" s="47"/>
      <c r="B491" s="7"/>
      <c r="C491" s="7"/>
      <c r="D491" s="48"/>
      <c r="E491" s="48"/>
    </row>
    <row r="492" spans="1:5">
      <c r="A492" s="47"/>
      <c r="B492" s="7"/>
      <c r="C492" s="7"/>
      <c r="D492" s="48"/>
      <c r="E492" s="48"/>
    </row>
    <row r="493" spans="1:5">
      <c r="A493" s="47"/>
      <c r="B493" s="7"/>
      <c r="C493" s="7"/>
      <c r="D493" s="48"/>
      <c r="E493" s="48"/>
    </row>
    <row r="494" spans="1:5">
      <c r="A494" s="47"/>
      <c r="B494" s="7"/>
      <c r="C494" s="7"/>
      <c r="D494" s="48"/>
      <c r="E494" s="48"/>
    </row>
    <row r="495" spans="1:5">
      <c r="A495" s="47"/>
      <c r="B495" s="7"/>
      <c r="C495" s="7"/>
      <c r="D495" s="48"/>
      <c r="E495" s="48"/>
    </row>
    <row r="496" spans="1:5">
      <c r="A496" s="47"/>
      <c r="B496" s="7"/>
      <c r="C496" s="7"/>
      <c r="D496" s="48"/>
      <c r="E496" s="48"/>
    </row>
    <row r="497" spans="1:5">
      <c r="A497" s="47"/>
      <c r="B497" s="7"/>
      <c r="C497" s="7"/>
      <c r="D497" s="48"/>
      <c r="E497" s="48"/>
    </row>
    <row r="498" spans="1:5">
      <c r="A498" s="47"/>
      <c r="B498" s="7"/>
      <c r="C498" s="7"/>
      <c r="D498" s="48"/>
      <c r="E498" s="48"/>
    </row>
    <row r="499" spans="1:5">
      <c r="A499" s="47"/>
      <c r="B499" s="7"/>
      <c r="C499" s="7"/>
      <c r="D499" s="48"/>
      <c r="E499" s="48"/>
    </row>
    <row r="500" spans="1:5">
      <c r="A500" s="7"/>
      <c r="B500" s="7"/>
      <c r="C500" s="7"/>
      <c r="D500" s="48"/>
      <c r="E500" s="48"/>
    </row>
    <row r="501" spans="1:5">
      <c r="A501" s="7"/>
      <c r="B501" s="7"/>
      <c r="C501" s="7"/>
      <c r="D501" s="48"/>
      <c r="E501" s="48"/>
    </row>
    <row r="502" spans="1:5">
      <c r="A502" s="7"/>
      <c r="B502" s="7"/>
      <c r="C502" s="7"/>
      <c r="D502" s="48"/>
      <c r="E502" s="48"/>
    </row>
    <row r="503" spans="1:5">
      <c r="A503" s="47"/>
      <c r="B503" s="7"/>
      <c r="C503" s="7"/>
      <c r="D503" s="48"/>
      <c r="E503" s="48"/>
    </row>
    <row r="504" spans="1:5">
      <c r="A504" s="7"/>
      <c r="B504" s="7"/>
      <c r="C504" s="7"/>
      <c r="D504" s="48"/>
      <c r="E504" s="48"/>
    </row>
    <row r="505" spans="1:5">
      <c r="A505" s="7"/>
      <c r="B505" s="7"/>
      <c r="C505" s="7"/>
      <c r="D505" s="48"/>
      <c r="E505" s="48"/>
    </row>
    <row r="506" spans="1:5">
      <c r="A506" s="27"/>
      <c r="B506" s="7"/>
      <c r="C506" s="7"/>
      <c r="D506" s="48"/>
      <c r="E506" s="48"/>
    </row>
    <row r="507" spans="1:5">
      <c r="A507" s="47"/>
      <c r="B507" s="7"/>
      <c r="C507" s="7"/>
      <c r="D507" s="48"/>
      <c r="E507" s="48"/>
    </row>
    <row r="508" spans="1:5">
      <c r="A508" s="27"/>
      <c r="B508" s="7"/>
      <c r="C508" s="7"/>
      <c r="D508" s="48"/>
      <c r="E508" s="48"/>
    </row>
    <row r="509" spans="1:5">
      <c r="A509" s="27"/>
      <c r="B509" s="7"/>
      <c r="C509" s="7"/>
      <c r="D509" s="48"/>
      <c r="E509" s="48"/>
    </row>
    <row r="510" spans="1:5">
      <c r="A510" s="27"/>
      <c r="B510" s="7"/>
      <c r="C510" s="7"/>
      <c r="D510" s="48"/>
      <c r="E510" s="48"/>
    </row>
    <row r="511" spans="1:5">
      <c r="A511" s="7"/>
      <c r="B511" s="7"/>
      <c r="C511" s="7"/>
      <c r="D511" s="48"/>
      <c r="E511" s="48"/>
    </row>
    <row r="512" spans="1:5">
      <c r="A512" s="7"/>
      <c r="B512" s="7"/>
      <c r="C512" s="7"/>
      <c r="D512" s="48"/>
      <c r="E512" s="48"/>
    </row>
    <row r="513" spans="1:5">
      <c r="A513" s="27"/>
      <c r="B513" s="7"/>
      <c r="C513" s="7"/>
      <c r="D513" s="48"/>
      <c r="E513" s="48"/>
    </row>
    <row r="514" spans="1:5">
      <c r="A514" s="27"/>
      <c r="B514" s="7"/>
      <c r="C514" s="7"/>
      <c r="D514" s="48"/>
      <c r="E514" s="48"/>
    </row>
    <row r="515" spans="1:5">
      <c r="A515" s="27"/>
      <c r="B515" s="7"/>
      <c r="C515" s="7"/>
      <c r="D515" s="48"/>
      <c r="E515" s="48"/>
    </row>
    <row r="516" spans="1:5">
      <c r="A516" s="27"/>
      <c r="B516" s="7"/>
      <c r="C516" s="7"/>
      <c r="D516" s="48"/>
      <c r="E516" s="48"/>
    </row>
    <row r="517" spans="1:5">
      <c r="A517" s="7"/>
      <c r="B517" s="7"/>
      <c r="C517" s="7"/>
      <c r="D517" s="7"/>
      <c r="E517" s="7"/>
    </row>
    <row r="518" spans="1:5">
      <c r="A518" s="7"/>
      <c r="B518" s="7"/>
      <c r="C518" s="7"/>
      <c r="D518" s="7"/>
      <c r="E518" s="7"/>
    </row>
    <row r="519" spans="1:5">
      <c r="A519" s="7"/>
      <c r="B519" s="7"/>
      <c r="C519" s="7"/>
      <c r="D519" s="7"/>
      <c r="E519" s="7"/>
    </row>
    <row r="520" spans="1:5">
      <c r="A520" s="7"/>
      <c r="B520" s="7"/>
      <c r="C520" s="7"/>
      <c r="D520" s="7"/>
      <c r="E520" s="7"/>
    </row>
    <row r="521" spans="1:5">
      <c r="A521" s="7"/>
      <c r="B521" s="7"/>
      <c r="C521" s="7"/>
      <c r="D521" s="7"/>
      <c r="E521" s="7"/>
    </row>
    <row r="522" spans="1:5">
      <c r="A522" s="7"/>
      <c r="B522" s="7"/>
      <c r="C522" s="7"/>
      <c r="D522" s="7"/>
      <c r="E522" s="7"/>
    </row>
    <row r="523" spans="1:5">
      <c r="A523" s="7"/>
      <c r="B523" s="7"/>
      <c r="C523" s="7"/>
      <c r="D523" s="7"/>
      <c r="E523" s="7"/>
    </row>
    <row r="524" spans="1:5">
      <c r="A524" s="7"/>
      <c r="B524" s="7"/>
      <c r="C524" s="7"/>
      <c r="D524" s="7"/>
      <c r="E524" s="7"/>
    </row>
    <row r="525" spans="1:5">
      <c r="A525" s="7"/>
      <c r="B525" s="7"/>
      <c r="C525" s="7"/>
      <c r="D525" s="7"/>
      <c r="E525" s="7"/>
    </row>
    <row r="526" spans="1:5">
      <c r="A526" s="7"/>
      <c r="B526" s="7"/>
      <c r="C526" s="7"/>
      <c r="D526" s="7"/>
      <c r="E526" s="7"/>
    </row>
    <row r="527" spans="1:5">
      <c r="A527" s="7"/>
      <c r="B527" s="7"/>
      <c r="C527" s="7"/>
      <c r="D527" s="7"/>
      <c r="E527" s="7"/>
    </row>
    <row r="528" spans="1:5">
      <c r="A528" s="7"/>
      <c r="B528" s="7"/>
      <c r="C528" s="7"/>
      <c r="D528" s="7"/>
      <c r="E528" s="7"/>
    </row>
    <row r="529" s="7" customFormat="1"/>
    <row r="530" s="7" customFormat="1"/>
    <row r="531" s="7" customFormat="1"/>
    <row r="532" s="7" customFormat="1"/>
    <row r="533" s="7" customFormat="1"/>
    <row r="534" s="7" customFormat="1"/>
    <row r="535" s="7" customFormat="1"/>
    <row r="536" s="7" customFormat="1"/>
    <row r="537" s="7" customFormat="1"/>
    <row r="538" s="7" customFormat="1"/>
    <row r="539" s="7" customFormat="1"/>
    <row r="540" s="7" customFormat="1"/>
    <row r="541" s="7" customFormat="1"/>
    <row r="542" s="7" customFormat="1"/>
    <row r="543" s="7" customFormat="1"/>
    <row r="544" s="7" customFormat="1"/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</sheetData>
  <pageMargins left="0.5" right="0.5" top="0.75" bottom="0.75" header="0.17" footer="0.21"/>
  <pageSetup scale="74" orientation="landscape" r:id="rId1"/>
  <headerFooter alignWithMargins="0">
    <oddHeader>&amp;L&amp;12GENCO&amp;RCONFIDENTIAL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F81"/>
  <sheetViews>
    <sheetView zoomScale="75" zoomScaleNormal="75" workbookViewId="0"/>
  </sheetViews>
  <sheetFormatPr defaultColWidth="15.140625" defaultRowHeight="12.75"/>
  <cols>
    <col min="1" max="1" width="16.85546875" customWidth="1"/>
    <col min="2" max="5" width="15.140625" customWidth="1"/>
    <col min="6" max="6" width="7.7109375" customWidth="1"/>
    <col min="7" max="12" width="15.140625" customWidth="1"/>
    <col min="13" max="13" width="7.28515625" customWidth="1"/>
  </cols>
  <sheetData>
    <row r="2" spans="1:32" ht="20.25">
      <c r="A2" s="16" t="s">
        <v>95</v>
      </c>
      <c r="B2" s="17"/>
      <c r="C2" s="17"/>
      <c r="D2" s="6"/>
      <c r="E2" s="6"/>
      <c r="F2" s="6"/>
      <c r="G2" s="6"/>
      <c r="H2" s="6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AD2" s="12"/>
      <c r="AE2" s="12"/>
      <c r="AF2" s="12"/>
    </row>
    <row r="3" spans="1:32" ht="15.7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2"/>
      <c r="V3" s="12"/>
      <c r="AD3" s="12"/>
      <c r="AE3" s="12"/>
      <c r="AF3" s="12"/>
    </row>
    <row r="4" spans="1:32" ht="15.7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2"/>
      <c r="V4" s="12"/>
      <c r="AD4" s="12"/>
      <c r="AE4" s="12"/>
      <c r="AF4" s="12"/>
    </row>
    <row r="5" spans="1:32" ht="16.5" thickBot="1">
      <c r="A5" s="132"/>
      <c r="B5" s="133"/>
      <c r="C5" s="133"/>
      <c r="D5" s="133"/>
      <c r="E5" s="133"/>
      <c r="F5" s="133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24"/>
      <c r="T5" s="24"/>
      <c r="U5" s="24"/>
      <c r="V5" s="24"/>
      <c r="W5" s="25"/>
      <c r="X5" s="25"/>
      <c r="AD5" s="12"/>
      <c r="AE5" s="12"/>
      <c r="AF5" s="12"/>
    </row>
    <row r="6" spans="1:32" ht="16.5" thickBot="1">
      <c r="A6" s="135" t="s">
        <v>47</v>
      </c>
      <c r="B6" s="174" t="s">
        <v>48</v>
      </c>
      <c r="C6" s="139"/>
      <c r="D6" s="140"/>
      <c r="E6" s="140"/>
      <c r="G6" s="138" t="s">
        <v>49</v>
      </c>
      <c r="H6" s="139"/>
      <c r="I6" s="139"/>
      <c r="J6" s="139"/>
      <c r="K6" s="139"/>
      <c r="L6" s="140"/>
      <c r="N6" s="141" t="s">
        <v>50</v>
      </c>
      <c r="O6" s="136"/>
      <c r="P6" s="136"/>
      <c r="Q6" s="136"/>
      <c r="R6" s="136"/>
      <c r="S6" s="137"/>
      <c r="U6" s="24"/>
      <c r="V6" s="24"/>
      <c r="W6" s="25"/>
      <c r="X6" s="25"/>
      <c r="AD6" s="12"/>
      <c r="AE6" s="12"/>
      <c r="AF6" s="12"/>
    </row>
    <row r="7" spans="1:32" ht="16.5" thickBot="1">
      <c r="A7" s="142"/>
      <c r="B7" s="163" t="s">
        <v>51</v>
      </c>
      <c r="C7" s="164" t="s">
        <v>52</v>
      </c>
      <c r="D7" s="164" t="s">
        <v>53</v>
      </c>
      <c r="E7" s="165" t="s">
        <v>54</v>
      </c>
      <c r="G7" s="166" t="s">
        <v>7</v>
      </c>
      <c r="H7" s="167" t="s">
        <v>8</v>
      </c>
      <c r="I7" s="167" t="s">
        <v>9</v>
      </c>
      <c r="J7" s="167" t="s">
        <v>64</v>
      </c>
      <c r="K7" s="167" t="s">
        <v>10</v>
      </c>
      <c r="L7" s="168" t="s">
        <v>11</v>
      </c>
      <c r="N7" s="163" t="s">
        <v>7</v>
      </c>
      <c r="O7" s="164" t="s">
        <v>8</v>
      </c>
      <c r="P7" s="164" t="s">
        <v>9</v>
      </c>
      <c r="Q7" s="164" t="s">
        <v>64</v>
      </c>
      <c r="R7" s="164" t="s">
        <v>10</v>
      </c>
      <c r="S7" s="165" t="s">
        <v>11</v>
      </c>
      <c r="U7" s="24"/>
      <c r="V7" s="24"/>
      <c r="W7" s="25"/>
      <c r="X7" s="25"/>
      <c r="AD7" s="12"/>
      <c r="AE7" s="12"/>
      <c r="AF7" s="12"/>
    </row>
    <row r="8" spans="1:32" ht="15.75">
      <c r="A8" s="170"/>
      <c r="B8" s="116"/>
      <c r="C8" s="108"/>
      <c r="D8" s="108"/>
      <c r="E8" s="117"/>
      <c r="G8" s="143" t="s">
        <v>14</v>
      </c>
      <c r="H8" s="144"/>
      <c r="I8" s="144"/>
      <c r="J8" s="144"/>
      <c r="K8" s="144"/>
      <c r="L8" s="145"/>
      <c r="N8" s="116"/>
      <c r="O8" s="108"/>
      <c r="P8" s="108"/>
      <c r="Q8" s="108"/>
      <c r="R8" s="108"/>
      <c r="S8" s="117"/>
      <c r="U8" s="24"/>
      <c r="V8" s="24"/>
      <c r="W8" s="25"/>
      <c r="X8" s="25"/>
      <c r="AD8" s="12"/>
      <c r="AE8" s="12"/>
      <c r="AF8" s="12"/>
    </row>
    <row r="9" spans="1:32" ht="16.5" thickBot="1">
      <c r="A9" s="116"/>
      <c r="B9" s="116"/>
      <c r="C9" s="108"/>
      <c r="D9" s="108"/>
      <c r="E9" s="117"/>
      <c r="G9" s="146">
        <v>4</v>
      </c>
      <c r="H9" s="147">
        <v>6</v>
      </c>
      <c r="I9" s="147">
        <v>6</v>
      </c>
      <c r="J9" s="147">
        <v>3</v>
      </c>
      <c r="K9" s="147">
        <v>4</v>
      </c>
      <c r="L9" s="148">
        <v>8</v>
      </c>
      <c r="N9" s="116"/>
      <c r="O9" s="108"/>
      <c r="P9" s="108"/>
      <c r="Q9" s="108"/>
      <c r="R9" s="108"/>
      <c r="S9" s="117"/>
      <c r="U9" s="24"/>
      <c r="V9" s="24"/>
      <c r="W9" s="25"/>
      <c r="X9" s="25"/>
      <c r="AD9" s="12"/>
      <c r="AE9" s="12"/>
      <c r="AF9" s="12"/>
    </row>
    <row r="10" spans="1:32" ht="15.75">
      <c r="A10" s="171">
        <v>0</v>
      </c>
      <c r="B10" s="149">
        <v>0</v>
      </c>
      <c r="C10" s="150">
        <v>0</v>
      </c>
      <c r="D10" s="150">
        <v>0</v>
      </c>
      <c r="E10" s="151">
        <v>0</v>
      </c>
      <c r="G10" s="149">
        <f t="shared" ref="G10:G35" si="0">(2*B10+2*D10)/4</f>
        <v>0</v>
      </c>
      <c r="H10" s="150">
        <f t="shared" ref="H10:H35" si="1">C10</f>
        <v>0</v>
      </c>
      <c r="I10" s="150">
        <f t="shared" ref="I10:I35" si="2">C10</f>
        <v>0</v>
      </c>
      <c r="J10" s="150">
        <f t="shared" ref="J10:J35" si="3">E10</f>
        <v>0</v>
      </c>
      <c r="K10" s="150">
        <f t="shared" ref="K10:K35" si="4">D10</f>
        <v>0</v>
      </c>
      <c r="L10" s="151">
        <f t="shared" ref="L10:L35" si="5">C10</f>
        <v>0</v>
      </c>
      <c r="N10" s="116">
        <f t="shared" ref="N10:N35" si="6">G10*$A10*G$9/1000</f>
        <v>0</v>
      </c>
      <c r="O10" s="108">
        <f t="shared" ref="O10:O35" si="7">H10*$A10*H$9/1000</f>
        <v>0</v>
      </c>
      <c r="P10" s="108">
        <f t="shared" ref="P10:P35" si="8">I10*$A10*I$9/1000</f>
        <v>0</v>
      </c>
      <c r="Q10" s="108">
        <f t="shared" ref="Q10:Q35" si="9">J10*$A10*J$9/1000</f>
        <v>0</v>
      </c>
      <c r="R10" s="108">
        <f t="shared" ref="R10:R35" si="10">K10*$A10*K$9/1000</f>
        <v>0</v>
      </c>
      <c r="S10" s="117">
        <f t="shared" ref="S10:S35" si="11">L10*$A10*L$9/1000</f>
        <v>0</v>
      </c>
      <c r="U10" s="24"/>
      <c r="V10" s="24"/>
      <c r="W10" s="25"/>
      <c r="X10" s="25"/>
      <c r="AD10" s="12"/>
      <c r="AE10" s="12"/>
      <c r="AF10" s="12"/>
    </row>
    <row r="11" spans="1:32" ht="15.75">
      <c r="A11" s="171">
        <v>10</v>
      </c>
      <c r="B11" s="149">
        <v>0</v>
      </c>
      <c r="C11" s="150">
        <v>0</v>
      </c>
      <c r="D11" s="150">
        <v>0</v>
      </c>
      <c r="E11" s="151">
        <v>0</v>
      </c>
      <c r="G11" s="149">
        <f t="shared" si="0"/>
        <v>0</v>
      </c>
      <c r="H11" s="150">
        <f t="shared" si="1"/>
        <v>0</v>
      </c>
      <c r="I11" s="150">
        <f t="shared" si="2"/>
        <v>0</v>
      </c>
      <c r="J11" s="150">
        <f t="shared" si="3"/>
        <v>0</v>
      </c>
      <c r="K11" s="150">
        <f t="shared" si="4"/>
        <v>0</v>
      </c>
      <c r="L11" s="151">
        <f t="shared" si="5"/>
        <v>0</v>
      </c>
      <c r="N11" s="149">
        <f t="shared" si="6"/>
        <v>0</v>
      </c>
      <c r="O11" s="150">
        <f t="shared" si="7"/>
        <v>0</v>
      </c>
      <c r="P11" s="150">
        <f t="shared" si="8"/>
        <v>0</v>
      </c>
      <c r="Q11" s="150">
        <f t="shared" si="9"/>
        <v>0</v>
      </c>
      <c r="R11" s="150">
        <f t="shared" si="10"/>
        <v>0</v>
      </c>
      <c r="S11" s="151">
        <f t="shared" si="11"/>
        <v>0</v>
      </c>
      <c r="U11" s="24"/>
      <c r="V11" s="24"/>
      <c r="W11" s="25"/>
      <c r="X11" s="25"/>
      <c r="AD11" s="12"/>
      <c r="AE11" s="12"/>
      <c r="AF11" s="12"/>
    </row>
    <row r="12" spans="1:32" ht="15.75">
      <c r="A12" s="171">
        <f t="shared" ref="A12:A35" si="12">A11+10</f>
        <v>20</v>
      </c>
      <c r="B12" s="149">
        <v>704</v>
      </c>
      <c r="C12" s="150">
        <v>457</v>
      </c>
      <c r="D12" s="150">
        <v>1164</v>
      </c>
      <c r="E12" s="151">
        <v>1374</v>
      </c>
      <c r="G12" s="149">
        <f t="shared" si="0"/>
        <v>934</v>
      </c>
      <c r="H12" s="150">
        <f t="shared" si="1"/>
        <v>457</v>
      </c>
      <c r="I12" s="150">
        <f t="shared" si="2"/>
        <v>457</v>
      </c>
      <c r="J12" s="150">
        <f>E12</f>
        <v>1374</v>
      </c>
      <c r="K12" s="150">
        <f t="shared" si="4"/>
        <v>1164</v>
      </c>
      <c r="L12" s="151">
        <f t="shared" si="5"/>
        <v>457</v>
      </c>
      <c r="N12" s="149">
        <f>G12*$A12*G$9/1000</f>
        <v>74.72</v>
      </c>
      <c r="O12" s="150">
        <f t="shared" si="7"/>
        <v>54.84</v>
      </c>
      <c r="P12" s="150">
        <f t="shared" si="8"/>
        <v>54.84</v>
      </c>
      <c r="Q12" s="150">
        <f t="shared" si="9"/>
        <v>82.44</v>
      </c>
      <c r="R12" s="150">
        <f t="shared" si="10"/>
        <v>93.12</v>
      </c>
      <c r="S12" s="151">
        <f t="shared" si="11"/>
        <v>73.12</v>
      </c>
      <c r="U12" s="24"/>
      <c r="V12" s="24"/>
      <c r="W12" s="25"/>
      <c r="X12" s="25"/>
      <c r="AD12" s="12"/>
      <c r="AE12" s="12"/>
      <c r="AF12" s="12"/>
    </row>
    <row r="13" spans="1:32" ht="15.75">
      <c r="A13" s="171">
        <f t="shared" si="12"/>
        <v>30</v>
      </c>
      <c r="B13" s="149">
        <v>704</v>
      </c>
      <c r="C13" s="150">
        <v>457</v>
      </c>
      <c r="D13" s="150">
        <v>1164</v>
      </c>
      <c r="E13" s="151">
        <v>1374</v>
      </c>
      <c r="G13" s="149">
        <f t="shared" si="0"/>
        <v>934</v>
      </c>
      <c r="H13" s="150">
        <f t="shared" si="1"/>
        <v>457</v>
      </c>
      <c r="I13" s="150">
        <f t="shared" si="2"/>
        <v>457</v>
      </c>
      <c r="J13" s="150">
        <f t="shared" si="3"/>
        <v>1374</v>
      </c>
      <c r="K13" s="150">
        <f t="shared" si="4"/>
        <v>1164</v>
      </c>
      <c r="L13" s="151">
        <f t="shared" si="5"/>
        <v>457</v>
      </c>
      <c r="N13" s="149">
        <f t="shared" si="6"/>
        <v>112.08</v>
      </c>
      <c r="O13" s="150">
        <f t="shared" si="7"/>
        <v>82.26</v>
      </c>
      <c r="P13" s="150">
        <f t="shared" si="8"/>
        <v>82.26</v>
      </c>
      <c r="Q13" s="150">
        <f t="shared" si="9"/>
        <v>123.66</v>
      </c>
      <c r="R13" s="150">
        <f t="shared" si="10"/>
        <v>139.68</v>
      </c>
      <c r="S13" s="151">
        <f t="shared" si="11"/>
        <v>109.68</v>
      </c>
      <c r="U13" s="24"/>
      <c r="V13" s="24"/>
      <c r="W13" s="25"/>
      <c r="X13" s="25"/>
      <c r="AD13" s="12"/>
      <c r="AE13" s="12"/>
      <c r="AF13" s="12"/>
    </row>
    <row r="14" spans="1:32" ht="15.75">
      <c r="A14" s="171">
        <f t="shared" si="12"/>
        <v>40</v>
      </c>
      <c r="B14" s="149">
        <v>1407</v>
      </c>
      <c r="C14" s="150">
        <v>457</v>
      </c>
      <c r="D14" s="150">
        <v>2140</v>
      </c>
      <c r="E14" s="151">
        <v>3334</v>
      </c>
      <c r="G14" s="149">
        <f t="shared" si="0"/>
        <v>1773.5</v>
      </c>
      <c r="H14" s="150">
        <f t="shared" si="1"/>
        <v>457</v>
      </c>
      <c r="I14" s="150">
        <f t="shared" si="2"/>
        <v>457</v>
      </c>
      <c r="J14" s="150">
        <f t="shared" si="3"/>
        <v>3334</v>
      </c>
      <c r="K14" s="150">
        <f t="shared" si="4"/>
        <v>2140</v>
      </c>
      <c r="L14" s="151">
        <f t="shared" si="5"/>
        <v>457</v>
      </c>
      <c r="N14" s="149">
        <f t="shared" si="6"/>
        <v>283.76</v>
      </c>
      <c r="O14" s="150">
        <f t="shared" si="7"/>
        <v>109.68</v>
      </c>
      <c r="P14" s="150">
        <f t="shared" si="8"/>
        <v>109.68</v>
      </c>
      <c r="Q14" s="150">
        <f t="shared" si="9"/>
        <v>400.08</v>
      </c>
      <c r="R14" s="150">
        <f t="shared" si="10"/>
        <v>342.4</v>
      </c>
      <c r="S14" s="151">
        <f t="shared" si="11"/>
        <v>146.24</v>
      </c>
      <c r="U14" s="24"/>
      <c r="V14" s="24"/>
      <c r="W14" s="25"/>
      <c r="X14" s="25"/>
      <c r="AD14" s="12"/>
      <c r="AE14" s="12"/>
      <c r="AF14" s="12"/>
    </row>
    <row r="15" spans="1:32" ht="15.75">
      <c r="A15" s="171">
        <f t="shared" si="12"/>
        <v>50</v>
      </c>
      <c r="B15" s="149">
        <v>1407</v>
      </c>
      <c r="C15" s="150">
        <v>457</v>
      </c>
      <c r="D15" s="150">
        <v>2140</v>
      </c>
      <c r="E15" s="151">
        <v>3334</v>
      </c>
      <c r="G15" s="149">
        <f>(2*B15+2*D15)/4</f>
        <v>1773.5</v>
      </c>
      <c r="H15" s="150">
        <f t="shared" si="1"/>
        <v>457</v>
      </c>
      <c r="I15" s="150">
        <f t="shared" si="2"/>
        <v>457</v>
      </c>
      <c r="J15" s="150">
        <f>E15</f>
        <v>3334</v>
      </c>
      <c r="K15" s="150">
        <f t="shared" si="4"/>
        <v>2140</v>
      </c>
      <c r="L15" s="151">
        <f t="shared" si="5"/>
        <v>457</v>
      </c>
      <c r="N15" s="149">
        <f>G15*$A15*G$9/1000</f>
        <v>354.7</v>
      </c>
      <c r="O15" s="150">
        <f t="shared" si="7"/>
        <v>137.1</v>
      </c>
      <c r="P15" s="150">
        <f t="shared" si="8"/>
        <v>137.1</v>
      </c>
      <c r="Q15" s="150">
        <f t="shared" si="9"/>
        <v>500.1</v>
      </c>
      <c r="R15" s="150">
        <f t="shared" si="10"/>
        <v>428</v>
      </c>
      <c r="S15" s="151">
        <f t="shared" si="11"/>
        <v>182.8</v>
      </c>
      <c r="U15" s="24"/>
      <c r="V15" s="24"/>
      <c r="W15" s="25"/>
      <c r="X15" s="25"/>
      <c r="AD15" s="12"/>
      <c r="AE15" s="12"/>
      <c r="AF15" s="12"/>
    </row>
    <row r="16" spans="1:32" ht="15.75">
      <c r="A16" s="171">
        <f t="shared" si="12"/>
        <v>60</v>
      </c>
      <c r="B16" s="149">
        <v>1407</v>
      </c>
      <c r="C16" s="150">
        <v>1243</v>
      </c>
      <c r="D16" s="150">
        <v>2140</v>
      </c>
      <c r="E16" s="151">
        <v>3334</v>
      </c>
      <c r="G16" s="149">
        <f t="shared" si="0"/>
        <v>1773.5</v>
      </c>
      <c r="H16" s="150">
        <f t="shared" si="1"/>
        <v>1243</v>
      </c>
      <c r="I16" s="150">
        <f t="shared" si="2"/>
        <v>1243</v>
      </c>
      <c r="J16" s="150">
        <f t="shared" si="3"/>
        <v>3334</v>
      </c>
      <c r="K16" s="150">
        <f t="shared" si="4"/>
        <v>2140</v>
      </c>
      <c r="L16" s="151">
        <f t="shared" si="5"/>
        <v>1243</v>
      </c>
      <c r="N16" s="149">
        <f t="shared" si="6"/>
        <v>425.64</v>
      </c>
      <c r="O16" s="150">
        <f t="shared" si="7"/>
        <v>447.48</v>
      </c>
      <c r="P16" s="150">
        <f t="shared" si="8"/>
        <v>447.48</v>
      </c>
      <c r="Q16" s="150">
        <f t="shared" si="9"/>
        <v>600.12</v>
      </c>
      <c r="R16" s="150">
        <f t="shared" si="10"/>
        <v>513.6</v>
      </c>
      <c r="S16" s="151">
        <f t="shared" si="11"/>
        <v>596.64</v>
      </c>
      <c r="U16" s="24"/>
      <c r="V16" s="24"/>
      <c r="W16" s="25"/>
      <c r="X16" s="25"/>
      <c r="AD16" s="12"/>
      <c r="AE16" s="12"/>
      <c r="AF16" s="12"/>
    </row>
    <row r="17" spans="1:32" ht="15.75">
      <c r="A17" s="171">
        <f t="shared" si="12"/>
        <v>70</v>
      </c>
      <c r="B17" s="149">
        <v>1407</v>
      </c>
      <c r="C17" s="150">
        <v>1243</v>
      </c>
      <c r="D17" s="150">
        <v>2140</v>
      </c>
      <c r="E17" s="151">
        <v>3334</v>
      </c>
      <c r="G17" s="149">
        <f t="shared" si="0"/>
        <v>1773.5</v>
      </c>
      <c r="H17" s="150">
        <f t="shared" si="1"/>
        <v>1243</v>
      </c>
      <c r="I17" s="150">
        <f t="shared" si="2"/>
        <v>1243</v>
      </c>
      <c r="J17" s="150">
        <f t="shared" si="3"/>
        <v>3334</v>
      </c>
      <c r="K17" s="150">
        <f t="shared" si="4"/>
        <v>2140</v>
      </c>
      <c r="L17" s="151">
        <f t="shared" si="5"/>
        <v>1243</v>
      </c>
      <c r="N17" s="149">
        <f t="shared" si="6"/>
        <v>496.58</v>
      </c>
      <c r="O17" s="150">
        <f t="shared" si="7"/>
        <v>522.05999999999995</v>
      </c>
      <c r="P17" s="150">
        <f t="shared" si="8"/>
        <v>522.05999999999995</v>
      </c>
      <c r="Q17" s="150">
        <f t="shared" si="9"/>
        <v>700.14</v>
      </c>
      <c r="R17" s="150">
        <f t="shared" si="10"/>
        <v>599.20000000000005</v>
      </c>
      <c r="S17" s="151">
        <f t="shared" si="11"/>
        <v>696.08</v>
      </c>
      <c r="U17" s="24"/>
      <c r="V17" s="24"/>
      <c r="W17" s="25"/>
      <c r="X17" s="25"/>
      <c r="AD17" s="12"/>
      <c r="AE17" s="12"/>
      <c r="AF17" s="12"/>
    </row>
    <row r="18" spans="1:32" ht="15.75">
      <c r="A18" s="171">
        <f t="shared" si="12"/>
        <v>80</v>
      </c>
      <c r="B18" s="149">
        <v>3479</v>
      </c>
      <c r="C18" s="150">
        <v>1243</v>
      </c>
      <c r="D18" s="150">
        <v>4330</v>
      </c>
      <c r="E18" s="151">
        <v>5634</v>
      </c>
      <c r="G18" s="149">
        <f t="shared" si="0"/>
        <v>3904.5</v>
      </c>
      <c r="H18" s="150">
        <f t="shared" si="1"/>
        <v>1243</v>
      </c>
      <c r="I18" s="150">
        <f t="shared" si="2"/>
        <v>1243</v>
      </c>
      <c r="J18" s="150">
        <f t="shared" si="3"/>
        <v>5634</v>
      </c>
      <c r="K18" s="150">
        <f t="shared" si="4"/>
        <v>4330</v>
      </c>
      <c r="L18" s="151">
        <f t="shared" si="5"/>
        <v>1243</v>
      </c>
      <c r="N18" s="149">
        <f t="shared" si="6"/>
        <v>1249.44</v>
      </c>
      <c r="O18" s="150">
        <f t="shared" si="7"/>
        <v>596.64</v>
      </c>
      <c r="P18" s="150">
        <f t="shared" si="8"/>
        <v>596.64</v>
      </c>
      <c r="Q18" s="150">
        <f t="shared" si="9"/>
        <v>1352.16</v>
      </c>
      <c r="R18" s="150">
        <f t="shared" si="10"/>
        <v>1385.6</v>
      </c>
      <c r="S18" s="151">
        <f t="shared" si="11"/>
        <v>795.52</v>
      </c>
      <c r="U18" s="24"/>
      <c r="V18" s="24"/>
      <c r="W18" s="25"/>
      <c r="X18" s="25"/>
      <c r="AD18" s="12"/>
      <c r="AE18" s="12"/>
      <c r="AF18" s="12"/>
    </row>
    <row r="19" spans="1:32" ht="15.75">
      <c r="A19" s="171">
        <f t="shared" si="12"/>
        <v>90</v>
      </c>
      <c r="B19" s="149">
        <v>3479</v>
      </c>
      <c r="C19" s="150">
        <v>1243</v>
      </c>
      <c r="D19" s="150">
        <v>4330</v>
      </c>
      <c r="E19" s="151">
        <v>5634</v>
      </c>
      <c r="G19" s="149">
        <f t="shared" si="0"/>
        <v>3904.5</v>
      </c>
      <c r="H19" s="150">
        <f t="shared" si="1"/>
        <v>1243</v>
      </c>
      <c r="I19" s="150">
        <f t="shared" si="2"/>
        <v>1243</v>
      </c>
      <c r="J19" s="150">
        <f t="shared" si="3"/>
        <v>5634</v>
      </c>
      <c r="K19" s="150">
        <f t="shared" si="4"/>
        <v>4330</v>
      </c>
      <c r="L19" s="151">
        <f t="shared" si="5"/>
        <v>1243</v>
      </c>
      <c r="N19" s="149">
        <f t="shared" si="6"/>
        <v>1405.62</v>
      </c>
      <c r="O19" s="150">
        <f t="shared" si="7"/>
        <v>671.22</v>
      </c>
      <c r="P19" s="150">
        <f t="shared" si="8"/>
        <v>671.22</v>
      </c>
      <c r="Q19" s="150">
        <f t="shared" si="9"/>
        <v>1521.18</v>
      </c>
      <c r="R19" s="150">
        <f t="shared" si="10"/>
        <v>1558.8</v>
      </c>
      <c r="S19" s="151">
        <f t="shared" si="11"/>
        <v>894.96</v>
      </c>
      <c r="U19" s="24"/>
      <c r="V19" s="24"/>
      <c r="W19" s="25"/>
      <c r="X19" s="25"/>
      <c r="AD19" s="12"/>
      <c r="AE19" s="12"/>
      <c r="AF19" s="12"/>
    </row>
    <row r="20" spans="1:32" ht="15.75">
      <c r="A20" s="171">
        <f t="shared" si="12"/>
        <v>100</v>
      </c>
      <c r="B20" s="149">
        <v>3479</v>
      </c>
      <c r="C20" s="150">
        <v>1243</v>
      </c>
      <c r="D20" s="150">
        <v>4330</v>
      </c>
      <c r="E20" s="151">
        <v>5634</v>
      </c>
      <c r="G20" s="149">
        <f t="shared" si="0"/>
        <v>3904.5</v>
      </c>
      <c r="H20" s="150">
        <f t="shared" si="1"/>
        <v>1243</v>
      </c>
      <c r="I20" s="150">
        <f t="shared" si="2"/>
        <v>1243</v>
      </c>
      <c r="J20" s="150">
        <f t="shared" si="3"/>
        <v>5634</v>
      </c>
      <c r="K20" s="150">
        <f t="shared" si="4"/>
        <v>4330</v>
      </c>
      <c r="L20" s="151">
        <f t="shared" si="5"/>
        <v>1243</v>
      </c>
      <c r="N20" s="149">
        <f t="shared" si="6"/>
        <v>1561.8</v>
      </c>
      <c r="O20" s="150">
        <f t="shared" si="7"/>
        <v>745.8</v>
      </c>
      <c r="P20" s="150">
        <f t="shared" si="8"/>
        <v>745.8</v>
      </c>
      <c r="Q20" s="150">
        <f t="shared" si="9"/>
        <v>1690.2</v>
      </c>
      <c r="R20" s="150">
        <f t="shared" si="10"/>
        <v>1732</v>
      </c>
      <c r="S20" s="151">
        <f t="shared" si="11"/>
        <v>994.4</v>
      </c>
      <c r="U20" s="24"/>
      <c r="V20" s="24"/>
      <c r="W20" s="25"/>
      <c r="X20" s="25"/>
      <c r="AD20" s="12"/>
      <c r="AE20" s="12"/>
      <c r="AF20" s="12"/>
    </row>
    <row r="21" spans="1:32" ht="15.75">
      <c r="A21" s="171">
        <f t="shared" si="12"/>
        <v>110</v>
      </c>
      <c r="B21" s="149">
        <v>3479</v>
      </c>
      <c r="C21" s="150">
        <v>1243</v>
      </c>
      <c r="D21" s="150">
        <v>4330</v>
      </c>
      <c r="E21" s="151">
        <v>5634</v>
      </c>
      <c r="G21" s="149">
        <f t="shared" si="0"/>
        <v>3904.5</v>
      </c>
      <c r="H21" s="150">
        <f t="shared" si="1"/>
        <v>1243</v>
      </c>
      <c r="I21" s="150">
        <f t="shared" si="2"/>
        <v>1243</v>
      </c>
      <c r="J21" s="150">
        <f t="shared" si="3"/>
        <v>5634</v>
      </c>
      <c r="K21" s="150">
        <f t="shared" si="4"/>
        <v>4330</v>
      </c>
      <c r="L21" s="151">
        <f t="shared" si="5"/>
        <v>1243</v>
      </c>
      <c r="N21" s="149">
        <f t="shared" si="6"/>
        <v>1717.98</v>
      </c>
      <c r="O21" s="150">
        <f t="shared" si="7"/>
        <v>820.38</v>
      </c>
      <c r="P21" s="150">
        <f t="shared" si="8"/>
        <v>820.38</v>
      </c>
      <c r="Q21" s="150">
        <f t="shared" si="9"/>
        <v>1859.22</v>
      </c>
      <c r="R21" s="150">
        <f t="shared" si="10"/>
        <v>1905.2</v>
      </c>
      <c r="S21" s="151">
        <f t="shared" si="11"/>
        <v>1093.8399999999999</v>
      </c>
      <c r="U21" s="24"/>
      <c r="V21" s="24"/>
      <c r="W21" s="25"/>
      <c r="X21" s="25"/>
      <c r="AD21" s="12"/>
      <c r="AE21" s="12"/>
      <c r="AF21" s="12"/>
    </row>
    <row r="22" spans="1:32" ht="15.75">
      <c r="A22" s="172">
        <f t="shared" si="12"/>
        <v>120</v>
      </c>
      <c r="B22" s="156">
        <v>3892</v>
      </c>
      <c r="C22" s="157">
        <v>1874</v>
      </c>
      <c r="D22" s="157">
        <v>4330</v>
      </c>
      <c r="E22" s="158">
        <v>6379</v>
      </c>
      <c r="G22" s="156">
        <f t="shared" si="0"/>
        <v>4111</v>
      </c>
      <c r="H22" s="157">
        <f t="shared" si="1"/>
        <v>1874</v>
      </c>
      <c r="I22" s="157">
        <f t="shared" si="2"/>
        <v>1874</v>
      </c>
      <c r="J22" s="157">
        <f t="shared" si="3"/>
        <v>6379</v>
      </c>
      <c r="K22" s="157">
        <f t="shared" si="4"/>
        <v>4330</v>
      </c>
      <c r="L22" s="158">
        <f t="shared" si="5"/>
        <v>1874</v>
      </c>
      <c r="N22" s="156">
        <f t="shared" si="6"/>
        <v>1973.28</v>
      </c>
      <c r="O22" s="157">
        <f t="shared" si="7"/>
        <v>1349.28</v>
      </c>
      <c r="P22" s="157">
        <f t="shared" si="8"/>
        <v>1349.28</v>
      </c>
      <c r="Q22" s="157">
        <f t="shared" si="9"/>
        <v>2296.44</v>
      </c>
      <c r="R22" s="157">
        <f t="shared" si="10"/>
        <v>2078.4</v>
      </c>
      <c r="S22" s="158">
        <f t="shared" si="11"/>
        <v>1799.04</v>
      </c>
      <c r="T22" s="8"/>
      <c r="U22" s="24"/>
      <c r="V22" s="24"/>
      <c r="W22" s="25"/>
      <c r="X22" s="25"/>
      <c r="AD22" s="12"/>
      <c r="AE22" s="12"/>
      <c r="AF22" s="12"/>
    </row>
    <row r="23" spans="1:32" ht="15.75">
      <c r="A23" s="172">
        <f t="shared" si="12"/>
        <v>130</v>
      </c>
      <c r="B23" s="156">
        <v>3892</v>
      </c>
      <c r="C23" s="157">
        <v>1874</v>
      </c>
      <c r="D23" s="157">
        <v>4330</v>
      </c>
      <c r="E23" s="158">
        <v>6379</v>
      </c>
      <c r="G23" s="156">
        <f t="shared" si="0"/>
        <v>4111</v>
      </c>
      <c r="H23" s="157">
        <f t="shared" si="1"/>
        <v>1874</v>
      </c>
      <c r="I23" s="157">
        <f t="shared" si="2"/>
        <v>1874</v>
      </c>
      <c r="J23" s="157">
        <f t="shared" si="3"/>
        <v>6379</v>
      </c>
      <c r="K23" s="157">
        <f t="shared" si="4"/>
        <v>4330</v>
      </c>
      <c r="L23" s="158">
        <f t="shared" si="5"/>
        <v>1874</v>
      </c>
      <c r="N23" s="149">
        <f t="shared" si="6"/>
        <v>2137.7199999999998</v>
      </c>
      <c r="O23" s="150">
        <f t="shared" si="7"/>
        <v>1461.72</v>
      </c>
      <c r="P23" s="150">
        <f t="shared" si="8"/>
        <v>1461.72</v>
      </c>
      <c r="Q23" s="150">
        <f t="shared" si="9"/>
        <v>2487.81</v>
      </c>
      <c r="R23" s="150">
        <f t="shared" si="10"/>
        <v>2251.6</v>
      </c>
      <c r="S23" s="151">
        <f t="shared" si="11"/>
        <v>1948.96</v>
      </c>
      <c r="U23" s="24"/>
      <c r="V23" s="24"/>
      <c r="W23" s="25"/>
      <c r="X23" s="25"/>
      <c r="AD23" s="12"/>
      <c r="AE23" s="12"/>
      <c r="AF23" s="12"/>
    </row>
    <row r="24" spans="1:32" ht="15.75">
      <c r="A24" s="172">
        <f t="shared" si="12"/>
        <v>140</v>
      </c>
      <c r="B24" s="156">
        <v>3892</v>
      </c>
      <c r="C24" s="157">
        <v>1874</v>
      </c>
      <c r="D24" s="157">
        <v>4330</v>
      </c>
      <c r="E24" s="158">
        <v>6379</v>
      </c>
      <c r="G24" s="156">
        <f t="shared" si="0"/>
        <v>4111</v>
      </c>
      <c r="H24" s="157">
        <f t="shared" si="1"/>
        <v>1874</v>
      </c>
      <c r="I24" s="157">
        <f t="shared" si="2"/>
        <v>1874</v>
      </c>
      <c r="J24" s="157">
        <f t="shared" si="3"/>
        <v>6379</v>
      </c>
      <c r="K24" s="157">
        <f t="shared" si="4"/>
        <v>4330</v>
      </c>
      <c r="L24" s="158">
        <f t="shared" si="5"/>
        <v>1874</v>
      </c>
      <c r="N24" s="156">
        <f t="shared" si="6"/>
        <v>2302.16</v>
      </c>
      <c r="O24" s="157">
        <f t="shared" si="7"/>
        <v>1574.16</v>
      </c>
      <c r="P24" s="157">
        <f t="shared" si="8"/>
        <v>1574.16</v>
      </c>
      <c r="Q24" s="157">
        <f t="shared" si="9"/>
        <v>2679.18</v>
      </c>
      <c r="R24" s="157">
        <f t="shared" si="10"/>
        <v>2424.8000000000002</v>
      </c>
      <c r="S24" s="158">
        <f t="shared" si="11"/>
        <v>2098.88</v>
      </c>
      <c r="U24" s="24"/>
      <c r="V24" s="24"/>
      <c r="W24" s="25"/>
      <c r="X24" s="25"/>
      <c r="AD24" s="12"/>
      <c r="AE24" s="12"/>
      <c r="AF24" s="12"/>
    </row>
    <row r="25" spans="1:32" ht="15.75">
      <c r="A25" s="172">
        <f t="shared" si="12"/>
        <v>150</v>
      </c>
      <c r="B25" s="156">
        <v>3892</v>
      </c>
      <c r="C25" s="157">
        <v>1874</v>
      </c>
      <c r="D25" s="157">
        <v>4330</v>
      </c>
      <c r="E25" s="158">
        <v>6379</v>
      </c>
      <c r="G25" s="156">
        <f t="shared" si="0"/>
        <v>4111</v>
      </c>
      <c r="H25" s="157">
        <f t="shared" si="1"/>
        <v>1874</v>
      </c>
      <c r="I25" s="157">
        <f t="shared" si="2"/>
        <v>1874</v>
      </c>
      <c r="J25" s="157">
        <f t="shared" si="3"/>
        <v>6379</v>
      </c>
      <c r="K25" s="157">
        <f t="shared" si="4"/>
        <v>4330</v>
      </c>
      <c r="L25" s="158">
        <f t="shared" si="5"/>
        <v>1874</v>
      </c>
      <c r="N25" s="156">
        <f t="shared" si="6"/>
        <v>2466.6</v>
      </c>
      <c r="O25" s="157">
        <f t="shared" si="7"/>
        <v>1686.6</v>
      </c>
      <c r="P25" s="157">
        <f t="shared" si="8"/>
        <v>1686.6</v>
      </c>
      <c r="Q25" s="157">
        <f t="shared" si="9"/>
        <v>2870.55</v>
      </c>
      <c r="R25" s="157">
        <f t="shared" si="10"/>
        <v>2598</v>
      </c>
      <c r="S25" s="158">
        <f t="shared" si="11"/>
        <v>2248.8000000000002</v>
      </c>
      <c r="U25" s="24"/>
      <c r="V25" s="24"/>
      <c r="W25" s="25"/>
      <c r="X25" s="25"/>
      <c r="AD25" s="12"/>
      <c r="AE25" s="12"/>
      <c r="AF25" s="12"/>
    </row>
    <row r="26" spans="1:32" ht="15.75">
      <c r="A26" s="172">
        <f t="shared" si="12"/>
        <v>160</v>
      </c>
      <c r="B26" s="156">
        <v>5022</v>
      </c>
      <c r="C26" s="157">
        <v>1874</v>
      </c>
      <c r="D26" s="157">
        <v>6112</v>
      </c>
      <c r="E26" s="158">
        <v>7118</v>
      </c>
      <c r="G26" s="156">
        <f t="shared" si="0"/>
        <v>5567</v>
      </c>
      <c r="H26" s="157">
        <f t="shared" si="1"/>
        <v>1874</v>
      </c>
      <c r="I26" s="157">
        <f t="shared" si="2"/>
        <v>1874</v>
      </c>
      <c r="J26" s="157">
        <f t="shared" si="3"/>
        <v>7118</v>
      </c>
      <c r="K26" s="157">
        <f t="shared" si="4"/>
        <v>6112</v>
      </c>
      <c r="L26" s="158">
        <f t="shared" si="5"/>
        <v>1874</v>
      </c>
      <c r="N26" s="156">
        <f t="shared" si="6"/>
        <v>3562.88</v>
      </c>
      <c r="O26" s="157">
        <f t="shared" si="7"/>
        <v>1799.04</v>
      </c>
      <c r="P26" s="157">
        <f t="shared" si="8"/>
        <v>1799.04</v>
      </c>
      <c r="Q26" s="157">
        <f t="shared" si="9"/>
        <v>3416.64</v>
      </c>
      <c r="R26" s="157">
        <f t="shared" si="10"/>
        <v>3911.68</v>
      </c>
      <c r="S26" s="158">
        <f t="shared" si="11"/>
        <v>2398.7199999999998</v>
      </c>
      <c r="U26" s="24"/>
      <c r="V26" s="24"/>
      <c r="W26" s="25"/>
      <c r="X26" s="25"/>
      <c r="AD26" s="12"/>
      <c r="AE26" s="12"/>
      <c r="AF26" s="12"/>
    </row>
    <row r="27" spans="1:32" ht="15.75">
      <c r="A27" s="172">
        <f t="shared" si="12"/>
        <v>170</v>
      </c>
      <c r="B27" s="156">
        <v>5022</v>
      </c>
      <c r="C27" s="157">
        <v>1874</v>
      </c>
      <c r="D27" s="157">
        <v>6112</v>
      </c>
      <c r="E27" s="158">
        <v>7118</v>
      </c>
      <c r="G27" s="156">
        <f t="shared" si="0"/>
        <v>5567</v>
      </c>
      <c r="H27" s="157">
        <f t="shared" si="1"/>
        <v>1874</v>
      </c>
      <c r="I27" s="157">
        <f t="shared" si="2"/>
        <v>1874</v>
      </c>
      <c r="J27" s="157">
        <f t="shared" si="3"/>
        <v>7118</v>
      </c>
      <c r="K27" s="157">
        <f t="shared" si="4"/>
        <v>6112</v>
      </c>
      <c r="L27" s="158">
        <f t="shared" si="5"/>
        <v>1874</v>
      </c>
      <c r="N27" s="156">
        <f t="shared" si="6"/>
        <v>3785.56</v>
      </c>
      <c r="O27" s="157">
        <f t="shared" si="7"/>
        <v>1911.48</v>
      </c>
      <c r="P27" s="157">
        <f t="shared" si="8"/>
        <v>1911.48</v>
      </c>
      <c r="Q27" s="157">
        <f t="shared" si="9"/>
        <v>3630.18</v>
      </c>
      <c r="R27" s="157">
        <f t="shared" si="10"/>
        <v>4156.16</v>
      </c>
      <c r="S27" s="158">
        <f t="shared" si="11"/>
        <v>2548.64</v>
      </c>
      <c r="U27" s="24"/>
      <c r="V27" s="24"/>
      <c r="W27" s="25"/>
      <c r="X27" s="25"/>
      <c r="AD27" s="12"/>
      <c r="AE27" s="12"/>
      <c r="AF27" s="12"/>
    </row>
    <row r="28" spans="1:32" ht="15.75">
      <c r="A28" s="172">
        <f t="shared" si="12"/>
        <v>180</v>
      </c>
      <c r="B28" s="156">
        <v>5022</v>
      </c>
      <c r="C28" s="157">
        <v>2580</v>
      </c>
      <c r="D28" s="157">
        <v>6112</v>
      </c>
      <c r="E28" s="158">
        <v>7118</v>
      </c>
      <c r="G28" s="156">
        <f t="shared" si="0"/>
        <v>5567</v>
      </c>
      <c r="H28" s="157">
        <f t="shared" si="1"/>
        <v>2580</v>
      </c>
      <c r="I28" s="157">
        <f t="shared" si="2"/>
        <v>2580</v>
      </c>
      <c r="J28" s="157">
        <f t="shared" si="3"/>
        <v>7118</v>
      </c>
      <c r="K28" s="157">
        <f t="shared" si="4"/>
        <v>6112</v>
      </c>
      <c r="L28" s="158">
        <f t="shared" si="5"/>
        <v>2580</v>
      </c>
      <c r="N28" s="156">
        <f t="shared" si="6"/>
        <v>4008.24</v>
      </c>
      <c r="O28" s="157">
        <f t="shared" si="7"/>
        <v>2786.4</v>
      </c>
      <c r="P28" s="157">
        <f t="shared" si="8"/>
        <v>2786.4</v>
      </c>
      <c r="Q28" s="157">
        <f t="shared" si="9"/>
        <v>3843.72</v>
      </c>
      <c r="R28" s="157">
        <f t="shared" si="10"/>
        <v>4400.6400000000003</v>
      </c>
      <c r="S28" s="158">
        <f t="shared" si="11"/>
        <v>3715.2</v>
      </c>
      <c r="U28" s="24"/>
      <c r="V28" s="24"/>
      <c r="W28" s="25"/>
      <c r="X28" s="25"/>
      <c r="AD28" s="12"/>
      <c r="AE28" s="12"/>
      <c r="AF28" s="12"/>
    </row>
    <row r="29" spans="1:32" ht="15.75">
      <c r="A29" s="172">
        <f t="shared" si="12"/>
        <v>190</v>
      </c>
      <c r="B29" s="156">
        <v>5022</v>
      </c>
      <c r="C29" s="157">
        <v>2580</v>
      </c>
      <c r="D29" s="157">
        <v>6112</v>
      </c>
      <c r="E29" s="158">
        <v>7118</v>
      </c>
      <c r="G29" s="156">
        <f t="shared" si="0"/>
        <v>5567</v>
      </c>
      <c r="H29" s="157">
        <f t="shared" si="1"/>
        <v>2580</v>
      </c>
      <c r="I29" s="157">
        <f t="shared" si="2"/>
        <v>2580</v>
      </c>
      <c r="J29" s="157">
        <f t="shared" si="3"/>
        <v>7118</v>
      </c>
      <c r="K29" s="157">
        <f t="shared" si="4"/>
        <v>6112</v>
      </c>
      <c r="L29" s="158">
        <f t="shared" si="5"/>
        <v>2580</v>
      </c>
      <c r="N29" s="156">
        <f t="shared" si="6"/>
        <v>4230.92</v>
      </c>
      <c r="O29" s="157">
        <f t="shared" si="7"/>
        <v>2941.2</v>
      </c>
      <c r="P29" s="157">
        <f t="shared" si="8"/>
        <v>2941.2</v>
      </c>
      <c r="Q29" s="157">
        <f t="shared" si="9"/>
        <v>4057.26</v>
      </c>
      <c r="R29" s="157">
        <f t="shared" si="10"/>
        <v>4645.12</v>
      </c>
      <c r="S29" s="158">
        <f t="shared" si="11"/>
        <v>3921.6</v>
      </c>
      <c r="U29" s="24"/>
      <c r="V29" s="24"/>
      <c r="W29" s="25"/>
      <c r="X29" s="25"/>
      <c r="AD29" s="12"/>
      <c r="AE29" s="12"/>
      <c r="AF29" s="12"/>
    </row>
    <row r="30" spans="1:32" ht="15.75">
      <c r="A30" s="172">
        <f t="shared" si="12"/>
        <v>200</v>
      </c>
      <c r="B30" s="156">
        <v>5022</v>
      </c>
      <c r="C30" s="157">
        <v>2580</v>
      </c>
      <c r="D30" s="157">
        <v>6112</v>
      </c>
      <c r="E30" s="158">
        <v>7118</v>
      </c>
      <c r="G30" s="156">
        <f t="shared" si="0"/>
        <v>5567</v>
      </c>
      <c r="H30" s="157">
        <f t="shared" si="1"/>
        <v>2580</v>
      </c>
      <c r="I30" s="157">
        <f t="shared" si="2"/>
        <v>2580</v>
      </c>
      <c r="J30" s="157">
        <f t="shared" si="3"/>
        <v>7118</v>
      </c>
      <c r="K30" s="157">
        <f t="shared" si="4"/>
        <v>6112</v>
      </c>
      <c r="L30" s="158">
        <f t="shared" si="5"/>
        <v>2580</v>
      </c>
      <c r="N30" s="156">
        <f t="shared" si="6"/>
        <v>4453.6000000000004</v>
      </c>
      <c r="O30" s="157">
        <f t="shared" si="7"/>
        <v>3096</v>
      </c>
      <c r="P30" s="157">
        <f t="shared" si="8"/>
        <v>3096</v>
      </c>
      <c r="Q30" s="157">
        <f t="shared" si="9"/>
        <v>4270.8</v>
      </c>
      <c r="R30" s="157">
        <f t="shared" si="10"/>
        <v>4889.6000000000004</v>
      </c>
      <c r="S30" s="158">
        <f t="shared" si="11"/>
        <v>4128</v>
      </c>
      <c r="U30" s="24"/>
      <c r="V30" s="24"/>
      <c r="W30" s="25"/>
      <c r="X30" s="25"/>
      <c r="AD30" s="12"/>
      <c r="AE30" s="12"/>
      <c r="AF30" s="12"/>
    </row>
    <row r="31" spans="1:32" ht="15.75">
      <c r="A31" s="172">
        <f t="shared" si="12"/>
        <v>210</v>
      </c>
      <c r="B31" s="156">
        <v>5022</v>
      </c>
      <c r="C31" s="157">
        <v>2580</v>
      </c>
      <c r="D31" s="157">
        <v>6112</v>
      </c>
      <c r="E31" s="158">
        <v>7118</v>
      </c>
      <c r="G31" s="156">
        <f t="shared" si="0"/>
        <v>5567</v>
      </c>
      <c r="H31" s="157">
        <f t="shared" si="1"/>
        <v>2580</v>
      </c>
      <c r="I31" s="157">
        <f t="shared" si="2"/>
        <v>2580</v>
      </c>
      <c r="J31" s="157">
        <f t="shared" si="3"/>
        <v>7118</v>
      </c>
      <c r="K31" s="157">
        <f t="shared" si="4"/>
        <v>6112</v>
      </c>
      <c r="L31" s="158">
        <f t="shared" si="5"/>
        <v>2580</v>
      </c>
      <c r="N31" s="156">
        <f t="shared" si="6"/>
        <v>4676.28</v>
      </c>
      <c r="O31" s="157">
        <f t="shared" si="7"/>
        <v>3250.8</v>
      </c>
      <c r="P31" s="157">
        <f t="shared" si="8"/>
        <v>3250.8</v>
      </c>
      <c r="Q31" s="157">
        <f t="shared" si="9"/>
        <v>4484.34</v>
      </c>
      <c r="R31" s="157">
        <f t="shared" si="10"/>
        <v>5134.08</v>
      </c>
      <c r="S31" s="158">
        <f t="shared" si="11"/>
        <v>4334.3999999999996</v>
      </c>
      <c r="U31" s="24"/>
      <c r="V31" s="24"/>
      <c r="W31" s="25"/>
      <c r="X31" s="25"/>
      <c r="AD31" s="12"/>
      <c r="AE31" s="12"/>
      <c r="AF31" s="12"/>
    </row>
    <row r="32" spans="1:32" ht="15.75">
      <c r="A32" s="172">
        <f t="shared" si="12"/>
        <v>220</v>
      </c>
      <c r="B32" s="156">
        <v>5022</v>
      </c>
      <c r="C32" s="157">
        <v>2580</v>
      </c>
      <c r="D32" s="157">
        <v>6112</v>
      </c>
      <c r="E32" s="158">
        <v>7118</v>
      </c>
      <c r="G32" s="156">
        <f t="shared" si="0"/>
        <v>5567</v>
      </c>
      <c r="H32" s="157">
        <f t="shared" si="1"/>
        <v>2580</v>
      </c>
      <c r="I32" s="157">
        <f t="shared" si="2"/>
        <v>2580</v>
      </c>
      <c r="J32" s="157">
        <f t="shared" si="3"/>
        <v>7118</v>
      </c>
      <c r="K32" s="157">
        <f t="shared" si="4"/>
        <v>6112</v>
      </c>
      <c r="L32" s="158">
        <f t="shared" si="5"/>
        <v>2580</v>
      </c>
      <c r="N32" s="156">
        <f t="shared" si="6"/>
        <v>4898.96</v>
      </c>
      <c r="O32" s="157">
        <f t="shared" si="7"/>
        <v>3405.6</v>
      </c>
      <c r="P32" s="157">
        <f t="shared" si="8"/>
        <v>3405.6</v>
      </c>
      <c r="Q32" s="157">
        <f t="shared" si="9"/>
        <v>4697.88</v>
      </c>
      <c r="R32" s="157">
        <f t="shared" si="10"/>
        <v>5378.56</v>
      </c>
      <c r="S32" s="158">
        <f t="shared" si="11"/>
        <v>4540.8</v>
      </c>
      <c r="U32" s="24"/>
      <c r="V32" s="24"/>
      <c r="W32" s="25"/>
      <c r="X32" s="25"/>
      <c r="AD32" s="12"/>
      <c r="AE32" s="12"/>
      <c r="AF32" s="12"/>
    </row>
    <row r="33" spans="1:32" ht="15.75">
      <c r="A33" s="172">
        <f t="shared" si="12"/>
        <v>230</v>
      </c>
      <c r="B33" s="156">
        <v>5022</v>
      </c>
      <c r="C33" s="157">
        <v>2580</v>
      </c>
      <c r="D33" s="157">
        <v>6112</v>
      </c>
      <c r="E33" s="158">
        <v>7118</v>
      </c>
      <c r="G33" s="156">
        <f t="shared" si="0"/>
        <v>5567</v>
      </c>
      <c r="H33" s="157">
        <f t="shared" si="1"/>
        <v>2580</v>
      </c>
      <c r="I33" s="157">
        <f t="shared" si="2"/>
        <v>2580</v>
      </c>
      <c r="J33" s="157">
        <f t="shared" si="3"/>
        <v>7118</v>
      </c>
      <c r="K33" s="157">
        <f t="shared" si="4"/>
        <v>6112</v>
      </c>
      <c r="L33" s="158">
        <f t="shared" si="5"/>
        <v>2580</v>
      </c>
      <c r="N33" s="156">
        <f t="shared" si="6"/>
        <v>5121.6400000000003</v>
      </c>
      <c r="O33" s="157">
        <f t="shared" si="7"/>
        <v>3560.4</v>
      </c>
      <c r="P33" s="157">
        <f t="shared" si="8"/>
        <v>3560.4</v>
      </c>
      <c r="Q33" s="157">
        <f t="shared" si="9"/>
        <v>4911.42</v>
      </c>
      <c r="R33" s="157">
        <f t="shared" si="10"/>
        <v>5623.04</v>
      </c>
      <c r="S33" s="158">
        <f t="shared" si="11"/>
        <v>4747.2</v>
      </c>
      <c r="U33" s="24"/>
      <c r="V33" s="24"/>
      <c r="W33" s="25"/>
      <c r="X33" s="25"/>
      <c r="AD33" s="12"/>
      <c r="AE33" s="12"/>
      <c r="AF33" s="12"/>
    </row>
    <row r="34" spans="1:32" ht="15.75">
      <c r="A34" s="172">
        <f t="shared" si="12"/>
        <v>240</v>
      </c>
      <c r="B34" s="156">
        <v>5265</v>
      </c>
      <c r="C34" s="157">
        <v>3137</v>
      </c>
      <c r="D34" s="157">
        <v>6393</v>
      </c>
      <c r="E34" s="158">
        <v>9120</v>
      </c>
      <c r="G34" s="156">
        <f t="shared" si="0"/>
        <v>5829</v>
      </c>
      <c r="H34" s="157">
        <f t="shared" si="1"/>
        <v>3137</v>
      </c>
      <c r="I34" s="157">
        <f t="shared" si="2"/>
        <v>3137</v>
      </c>
      <c r="J34" s="157">
        <f t="shared" si="3"/>
        <v>9120</v>
      </c>
      <c r="K34" s="157">
        <f t="shared" si="4"/>
        <v>6393</v>
      </c>
      <c r="L34" s="158">
        <f t="shared" si="5"/>
        <v>3137</v>
      </c>
      <c r="N34" s="156">
        <f t="shared" si="6"/>
        <v>5595.84</v>
      </c>
      <c r="O34" s="157">
        <f t="shared" si="7"/>
        <v>4517.28</v>
      </c>
      <c r="P34" s="157">
        <f t="shared" si="8"/>
        <v>4517.28</v>
      </c>
      <c r="Q34" s="157">
        <f t="shared" si="9"/>
        <v>6566.4</v>
      </c>
      <c r="R34" s="157">
        <f t="shared" si="10"/>
        <v>6137.28</v>
      </c>
      <c r="S34" s="158">
        <f t="shared" si="11"/>
        <v>6023.04</v>
      </c>
      <c r="U34" s="24"/>
      <c r="V34" s="24"/>
      <c r="W34" s="25"/>
      <c r="X34" s="25"/>
      <c r="AD34" s="12"/>
      <c r="AE34" s="12"/>
      <c r="AF34" s="12"/>
    </row>
    <row r="35" spans="1:32" ht="16.5" thickBot="1">
      <c r="A35" s="173">
        <f t="shared" si="12"/>
        <v>250</v>
      </c>
      <c r="B35" s="152">
        <v>5265</v>
      </c>
      <c r="C35" s="153">
        <v>3137</v>
      </c>
      <c r="D35" s="153">
        <v>6393</v>
      </c>
      <c r="E35" s="154">
        <v>9120</v>
      </c>
      <c r="G35" s="152">
        <f t="shared" si="0"/>
        <v>5829</v>
      </c>
      <c r="H35" s="153">
        <f t="shared" si="1"/>
        <v>3137</v>
      </c>
      <c r="I35" s="153">
        <f t="shared" si="2"/>
        <v>3137</v>
      </c>
      <c r="J35" s="153">
        <f t="shared" si="3"/>
        <v>9120</v>
      </c>
      <c r="K35" s="153">
        <f t="shared" si="4"/>
        <v>6393</v>
      </c>
      <c r="L35" s="154">
        <f t="shared" si="5"/>
        <v>3137</v>
      </c>
      <c r="N35" s="159">
        <f t="shared" si="6"/>
        <v>5829</v>
      </c>
      <c r="O35" s="160">
        <f t="shared" si="7"/>
        <v>4705.5</v>
      </c>
      <c r="P35" s="160">
        <f t="shared" si="8"/>
        <v>4705.5</v>
      </c>
      <c r="Q35" s="160">
        <f t="shared" si="9"/>
        <v>6840</v>
      </c>
      <c r="R35" s="160">
        <f t="shared" si="10"/>
        <v>6393</v>
      </c>
      <c r="S35" s="161">
        <f t="shared" si="11"/>
        <v>6274</v>
      </c>
      <c r="U35" s="24"/>
      <c r="V35" s="24"/>
      <c r="W35" s="25"/>
      <c r="X35" s="25"/>
      <c r="AD35" s="12"/>
      <c r="AE35" s="12"/>
      <c r="AF35" s="12"/>
    </row>
    <row r="36" spans="1:32" ht="15.7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2"/>
      <c r="Z36" s="12"/>
      <c r="AA36" s="12"/>
      <c r="AB36" s="12"/>
      <c r="AC36" s="12"/>
      <c r="AD36" s="12"/>
      <c r="AE36" s="12"/>
      <c r="AF36" s="12"/>
    </row>
    <row r="37" spans="1:32" ht="15.75">
      <c r="A37" s="134"/>
      <c r="B37" s="134"/>
      <c r="C37" s="134"/>
      <c r="D37" s="134"/>
      <c r="E37" s="134"/>
      <c r="F37" s="134"/>
      <c r="G37" s="24"/>
      <c r="H37" s="134"/>
      <c r="I37" s="134"/>
      <c r="J37" s="134"/>
      <c r="K37" s="134"/>
      <c r="L37" s="134"/>
      <c r="M37" s="134"/>
      <c r="N37" s="24"/>
      <c r="O37" s="134"/>
      <c r="P37" s="134"/>
      <c r="Q37" s="134"/>
      <c r="R37" s="134"/>
      <c r="S37" s="134"/>
      <c r="T37" s="134"/>
      <c r="U37" s="134"/>
      <c r="V37" s="134"/>
      <c r="W37" s="24"/>
      <c r="X37" s="24"/>
      <c r="Y37" s="12"/>
      <c r="Z37" s="12"/>
      <c r="AA37" s="12"/>
      <c r="AB37" s="12"/>
      <c r="AC37" s="12"/>
      <c r="AD37" s="12"/>
      <c r="AE37" s="12"/>
      <c r="AF37" s="12"/>
    </row>
    <row r="68" spans="1:32" ht="15.7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5"/>
      <c r="V68" s="25"/>
      <c r="W68" s="25"/>
      <c r="X68" s="25"/>
      <c r="AB68" s="12"/>
      <c r="AC68" s="12"/>
      <c r="AD68" s="12"/>
      <c r="AE68" s="12"/>
      <c r="AF68" s="12"/>
    </row>
    <row r="69" spans="1:32" ht="15.7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5"/>
      <c r="V69" s="25"/>
      <c r="W69" s="25"/>
      <c r="X69" s="25"/>
      <c r="AB69" s="12"/>
      <c r="AC69" s="12"/>
      <c r="AD69" s="12"/>
      <c r="AE69" s="12"/>
      <c r="AF69" s="12"/>
    </row>
    <row r="70" spans="1:32" ht="15.7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5"/>
      <c r="V70" s="25"/>
      <c r="W70" s="25"/>
      <c r="X70" s="25"/>
      <c r="AB70" s="12"/>
      <c r="AC70" s="12"/>
      <c r="AD70" s="12"/>
      <c r="AE70" s="12"/>
      <c r="AF70" s="12"/>
    </row>
    <row r="71" spans="1:32" ht="15.7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5"/>
      <c r="V71" s="25"/>
      <c r="W71" s="25"/>
      <c r="X71" s="25"/>
      <c r="AB71" s="12"/>
      <c r="AC71" s="12"/>
      <c r="AD71" s="12"/>
      <c r="AE71" s="12"/>
      <c r="AF71" s="12"/>
    </row>
    <row r="72" spans="1:32" ht="15.7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5"/>
      <c r="V72" s="25"/>
      <c r="W72" s="25"/>
      <c r="X72" s="25"/>
      <c r="AB72" s="12"/>
      <c r="AC72" s="12"/>
      <c r="AD72" s="12"/>
      <c r="AE72" s="12"/>
      <c r="AF72" s="12"/>
    </row>
    <row r="73" spans="1:32" ht="15.7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5"/>
      <c r="V73" s="25"/>
      <c r="W73" s="25"/>
      <c r="X73" s="25"/>
      <c r="AB73" s="12"/>
      <c r="AC73" s="12"/>
      <c r="AD73" s="12"/>
      <c r="AE73" s="12"/>
      <c r="AF73" s="12"/>
    </row>
    <row r="74" spans="1:32" ht="15.7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5"/>
      <c r="V74" s="25"/>
      <c r="W74" s="25"/>
      <c r="X74" s="25"/>
      <c r="AB74" s="12"/>
      <c r="AC74" s="12"/>
      <c r="AD74" s="12"/>
      <c r="AE74" s="12"/>
      <c r="AF74" s="12"/>
    </row>
    <row r="75" spans="1:32" ht="15.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5"/>
      <c r="V75" s="25"/>
      <c r="W75" s="25"/>
      <c r="X75" s="25"/>
      <c r="AB75" s="12"/>
      <c r="AC75" s="12"/>
      <c r="AD75" s="12"/>
      <c r="AE75" s="12"/>
      <c r="AF75" s="12"/>
    </row>
    <row r="76" spans="1:32" ht="15.7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5"/>
      <c r="V76" s="25"/>
      <c r="W76" s="25"/>
      <c r="X76" s="25"/>
      <c r="AB76" s="12"/>
      <c r="AC76" s="12"/>
      <c r="AD76" s="12"/>
      <c r="AE76" s="12"/>
      <c r="AF76" s="12"/>
    </row>
    <row r="77" spans="1:32" ht="15.7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5"/>
      <c r="V77" s="25"/>
      <c r="W77" s="25"/>
      <c r="X77" s="25"/>
      <c r="AB77" s="12"/>
      <c r="AC77" s="12"/>
      <c r="AD77" s="12"/>
      <c r="AE77" s="12"/>
      <c r="AF77" s="12"/>
    </row>
    <row r="78" spans="1:32" ht="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</row>
    <row r="79" spans="1:32" ht="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</row>
    <row r="80" spans="1:32" ht="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</row>
    <row r="81" spans="1:24" ht="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</row>
  </sheetData>
  <pageMargins left="0.2" right="0.2" top="0.75" bottom="0.75" header="0.17" footer="0.21"/>
  <pageSetup scale="50" orientation="landscape" r:id="rId1"/>
  <headerFooter alignWithMargins="0">
    <oddHeader>&amp;L&amp;12GENCO&amp;RCONFIDENTIAL</oddHeader>
    <oddFooter>&amp;L&amp;T, &amp;D&amp;C&amp;F&amp;RPage &amp;P</oddFooter>
  </headerFooter>
  <colBreaks count="1" manualBreakCount="1">
    <brk id="19" max="1048575" man="1"/>
  </col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zoomScale="75" zoomScaleNormal="75" workbookViewId="0"/>
  </sheetViews>
  <sheetFormatPr defaultRowHeight="12.75"/>
  <cols>
    <col min="1" max="3" width="34.7109375" style="12" customWidth="1"/>
    <col min="4" max="4" width="15.7109375" style="12" customWidth="1"/>
    <col min="5" max="5" width="9.140625" style="12"/>
    <col min="6" max="6" width="18" style="12" bestFit="1" customWidth="1"/>
    <col min="7" max="11" width="9.140625" style="12"/>
    <col min="12" max="12" width="8.28515625" style="12" bestFit="1" customWidth="1"/>
    <col min="13" max="16384" width="9.140625" style="12"/>
  </cols>
  <sheetData>
    <row r="2" spans="1:9" ht="20.25">
      <c r="A2" s="16" t="s">
        <v>55</v>
      </c>
      <c r="B2" s="187"/>
    </row>
    <row r="3" spans="1:9" ht="20.25">
      <c r="A3" s="187"/>
      <c r="B3" s="187"/>
    </row>
    <row r="4" spans="1:9" ht="20.25">
      <c r="A4" s="188"/>
      <c r="B4" s="187"/>
    </row>
    <row r="5" spans="1:9">
      <c r="A5" s="276" t="s">
        <v>56</v>
      </c>
      <c r="B5" s="276" t="s">
        <v>12</v>
      </c>
      <c r="C5" s="276" t="s">
        <v>62</v>
      </c>
    </row>
    <row r="6" spans="1:9">
      <c r="C6" s="6"/>
      <c r="F6" s="6"/>
    </row>
    <row r="7" spans="1:9">
      <c r="C7" s="1"/>
      <c r="F7" s="6"/>
    </row>
    <row r="8" spans="1:9">
      <c r="A8" s="255" t="s">
        <v>7</v>
      </c>
      <c r="B8" s="268">
        <f>Assumptions!B7</f>
        <v>500</v>
      </c>
      <c r="C8" s="277">
        <f>B8/$B$18</f>
        <v>0.15827793605571383</v>
      </c>
      <c r="F8" s="278"/>
      <c r="G8" s="6"/>
      <c r="I8" s="6"/>
    </row>
    <row r="9" spans="1:9">
      <c r="A9" s="255" t="s">
        <v>8</v>
      </c>
      <c r="B9" s="268">
        <f>Assumptions!C7</f>
        <v>504</v>
      </c>
      <c r="C9" s="277">
        <f>B9/$B$18</f>
        <v>0.15954415954415954</v>
      </c>
      <c r="F9" s="278"/>
      <c r="G9" s="6"/>
      <c r="I9" s="6"/>
    </row>
    <row r="10" spans="1:9">
      <c r="A10" s="255" t="s">
        <v>9</v>
      </c>
      <c r="B10" s="279">
        <f>Assumptions!D7</f>
        <v>425</v>
      </c>
      <c r="C10" s="280">
        <f>B10/$B$18</f>
        <v>0.13453624564735675</v>
      </c>
      <c r="F10" s="278"/>
      <c r="G10" s="6"/>
      <c r="I10" s="6"/>
    </row>
    <row r="11" spans="1:9">
      <c r="A11" s="270" t="s">
        <v>57</v>
      </c>
      <c r="B11" s="268">
        <f>SUM(B8:B10)</f>
        <v>1429</v>
      </c>
      <c r="C11" s="277">
        <f>SUM(C8:C10)</f>
        <v>0.45235834124723018</v>
      </c>
      <c r="F11" s="6"/>
      <c r="G11" s="6"/>
      <c r="I11" s="6"/>
    </row>
    <row r="12" spans="1:9">
      <c r="A12" s="270"/>
      <c r="B12" s="279"/>
      <c r="C12" s="281"/>
      <c r="F12" s="6"/>
      <c r="G12" s="6"/>
      <c r="I12" s="6"/>
    </row>
    <row r="13" spans="1:9">
      <c r="A13" s="255" t="s">
        <v>64</v>
      </c>
      <c r="B13" s="268">
        <f>Assumptions!F7</f>
        <v>544</v>
      </c>
      <c r="C13" s="277">
        <f>B13/$B$18</f>
        <v>0.17220639442861665</v>
      </c>
      <c r="F13" s="278"/>
      <c r="G13" s="6"/>
      <c r="I13" s="6"/>
    </row>
    <row r="14" spans="1:9">
      <c r="A14" s="255" t="s">
        <v>10</v>
      </c>
      <c r="B14" s="268">
        <f>Assumptions!G7</f>
        <v>514</v>
      </c>
      <c r="C14" s="277">
        <f>B14/$B$18</f>
        <v>0.16270971826527383</v>
      </c>
      <c r="F14" s="278"/>
      <c r="G14" s="6"/>
      <c r="I14" s="6"/>
    </row>
    <row r="15" spans="1:9">
      <c r="A15" s="255" t="s">
        <v>11</v>
      </c>
      <c r="B15" s="279">
        <f>Assumptions!H7</f>
        <v>672</v>
      </c>
      <c r="C15" s="280">
        <f>B15/$B$18</f>
        <v>0.21272554605887939</v>
      </c>
      <c r="E15" s="282"/>
      <c r="F15" s="283"/>
      <c r="G15" s="6"/>
      <c r="I15" s="6"/>
    </row>
    <row r="16" spans="1:9">
      <c r="A16" s="270" t="s">
        <v>57</v>
      </c>
      <c r="B16" s="268">
        <f>SUM(B13:B15)</f>
        <v>1730</v>
      </c>
      <c r="C16" s="277">
        <f>SUM(C13:C15)</f>
        <v>0.54764165875276993</v>
      </c>
      <c r="F16" s="6"/>
      <c r="G16" s="6"/>
      <c r="I16" s="6"/>
    </row>
    <row r="17" spans="1:9">
      <c r="A17" s="270"/>
      <c r="B17" s="279"/>
      <c r="C17" s="6"/>
      <c r="F17" s="6"/>
      <c r="G17" s="6"/>
      <c r="I17" s="6"/>
    </row>
    <row r="18" spans="1:9" ht="13.5" thickBot="1">
      <c r="A18" s="255" t="s">
        <v>19</v>
      </c>
      <c r="B18" s="284">
        <f>B16+B11</f>
        <v>3159</v>
      </c>
      <c r="C18" s="285">
        <f>C16+C11</f>
        <v>1</v>
      </c>
      <c r="F18" s="286"/>
      <c r="G18" s="6"/>
      <c r="I18" s="6"/>
    </row>
    <row r="19" spans="1:9" ht="13.5" thickTop="1">
      <c r="B19" s="6"/>
      <c r="F19" s="6"/>
      <c r="G19" s="6"/>
      <c r="I19" s="6"/>
    </row>
    <row r="20" spans="1:9">
      <c r="F20" s="6"/>
      <c r="G20" s="6"/>
      <c r="H20" s="6"/>
      <c r="I20" s="6"/>
    </row>
    <row r="21" spans="1:9">
      <c r="B21" s="268"/>
      <c r="E21" s="287"/>
      <c r="F21" s="287"/>
      <c r="G21" s="287"/>
      <c r="H21" s="288"/>
    </row>
    <row r="22" spans="1:9">
      <c r="B22" s="268"/>
    </row>
  </sheetData>
  <pageMargins left="0.5" right="0.5" top="0.75" bottom="0.75" header="0.17" footer="0.21"/>
  <pageSetup scale="70" orientation="landscape" r:id="rId1"/>
  <headerFooter alignWithMargins="0">
    <oddHeader>&amp;L&amp;12GENCO&amp;RCONFIDENTIAL</oddHeader>
    <oddFooter>&amp;L&amp;T, 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89"/>
  <sheetViews>
    <sheetView zoomScale="75" zoomScaleNormal="75" workbookViewId="0"/>
  </sheetViews>
  <sheetFormatPr defaultColWidth="15.7109375" defaultRowHeight="12.75"/>
  <cols>
    <col min="1" max="1" width="17.85546875" style="12" customWidth="1"/>
    <col min="2" max="16384" width="15.7109375" style="12"/>
  </cols>
  <sheetData>
    <row r="2" spans="1:3" ht="20.25">
      <c r="A2" s="16" t="s">
        <v>103</v>
      </c>
      <c r="B2" s="17"/>
      <c r="C2" s="17"/>
    </row>
    <row r="68" spans="1:15">
      <c r="A68" s="257" t="s">
        <v>7</v>
      </c>
      <c r="B68" s="262"/>
      <c r="I68" s="257" t="s">
        <v>64</v>
      </c>
      <c r="J68" s="262"/>
    </row>
    <row r="69" spans="1:15">
      <c r="A69" s="256" t="s">
        <v>102</v>
      </c>
      <c r="I69" s="256" t="s">
        <v>102</v>
      </c>
    </row>
    <row r="70" spans="1:15" ht="15.75">
      <c r="A70" s="24" t="s">
        <v>97</v>
      </c>
      <c r="B70" s="307">
        <f>Summary!$B$5</f>
        <v>36591</v>
      </c>
      <c r="C70" s="307"/>
      <c r="D70" s="307"/>
      <c r="E70" s="307"/>
      <c r="F70" s="307"/>
      <c r="I70" s="24" t="s">
        <v>97</v>
      </c>
      <c r="J70" s="307">
        <f>Summary!$B$5</f>
        <v>36591</v>
      </c>
      <c r="K70" s="307"/>
      <c r="L70" s="307"/>
      <c r="M70" s="307"/>
      <c r="N70" s="307"/>
      <c r="O70" s="6"/>
    </row>
    <row r="71" spans="1:15" ht="15.75">
      <c r="A71" s="24">
        <v>2000</v>
      </c>
      <c r="B71" s="308">
        <f>Brownsville!C6</f>
        <v>8.0613831624439438</v>
      </c>
      <c r="C71" s="308"/>
      <c r="D71" s="308"/>
      <c r="E71" s="308"/>
      <c r="F71" s="308"/>
      <c r="I71" s="24">
        <v>2000</v>
      </c>
      <c r="J71" s="308">
        <f>Gleason!C6</f>
        <v>14.222096208167065</v>
      </c>
      <c r="K71" s="308"/>
      <c r="L71" s="308"/>
      <c r="M71" s="308"/>
      <c r="N71" s="308"/>
      <c r="O71" s="6"/>
    </row>
    <row r="72" spans="1:15" ht="15.75">
      <c r="A72" s="24">
        <v>2001</v>
      </c>
      <c r="B72" s="308">
        <f>Brownsville!D6</f>
        <v>6.0834492351063671</v>
      </c>
      <c r="C72" s="308"/>
      <c r="D72" s="308"/>
      <c r="E72" s="308"/>
      <c r="F72" s="308"/>
      <c r="I72" s="24">
        <v>2001</v>
      </c>
      <c r="J72" s="308">
        <f>Gleason!D6</f>
        <v>6.4080493844179252</v>
      </c>
      <c r="K72" s="308"/>
      <c r="L72" s="308"/>
      <c r="M72" s="308"/>
      <c r="N72" s="308"/>
      <c r="O72" s="6"/>
    </row>
    <row r="73" spans="1:15" ht="15.75">
      <c r="A73" s="24">
        <v>2002</v>
      </c>
      <c r="B73" s="308">
        <f>Brownsville!E6</f>
        <v>4.8474509565593271</v>
      </c>
      <c r="C73" s="308"/>
      <c r="D73" s="308"/>
      <c r="E73" s="308"/>
      <c r="F73" s="308"/>
      <c r="I73" s="24">
        <v>2002</v>
      </c>
      <c r="J73" s="308">
        <f>Gleason!E6</f>
        <v>5.145509173241547</v>
      </c>
      <c r="K73" s="308"/>
      <c r="L73" s="308"/>
      <c r="M73" s="308"/>
      <c r="N73" s="308"/>
      <c r="O73" s="6"/>
    </row>
    <row r="74" spans="1:15">
      <c r="J74" s="6"/>
      <c r="K74" s="6"/>
      <c r="L74" s="6"/>
      <c r="M74" s="6"/>
      <c r="N74" s="6"/>
      <c r="O74" s="6"/>
    </row>
    <row r="75" spans="1:15">
      <c r="A75" s="257" t="s">
        <v>8</v>
      </c>
      <c r="B75" s="262"/>
      <c r="I75" s="257" t="s">
        <v>10</v>
      </c>
      <c r="J75" s="271"/>
      <c r="K75" s="6"/>
      <c r="L75" s="6"/>
      <c r="M75" s="6"/>
      <c r="N75" s="6"/>
      <c r="O75" s="6"/>
    </row>
    <row r="76" spans="1:15">
      <c r="A76" s="256" t="s">
        <v>102</v>
      </c>
      <c r="I76" s="256" t="s">
        <v>102</v>
      </c>
      <c r="J76" s="6"/>
      <c r="K76" s="6"/>
      <c r="L76" s="6"/>
      <c r="M76" s="6"/>
      <c r="N76" s="6"/>
      <c r="O76" s="6"/>
    </row>
    <row r="77" spans="1:15" ht="15.75">
      <c r="A77" s="24" t="s">
        <v>97</v>
      </c>
      <c r="B77" s="307">
        <f>Summary!$B$5</f>
        <v>36591</v>
      </c>
      <c r="C77" s="307"/>
      <c r="D77" s="307"/>
      <c r="E77" s="307"/>
      <c r="F77" s="307"/>
      <c r="I77" s="24" t="s">
        <v>97</v>
      </c>
      <c r="J77" s="307">
        <f>Summary!$B$5</f>
        <v>36591</v>
      </c>
      <c r="K77" s="307"/>
      <c r="L77" s="307"/>
      <c r="M77" s="307"/>
      <c r="N77" s="307"/>
      <c r="O77" s="6"/>
    </row>
    <row r="78" spans="1:15" ht="15.75">
      <c r="A78" s="24">
        <v>2000</v>
      </c>
      <c r="B78" s="308">
        <f>Caledonia!C6</f>
        <v>8.1109974895062962</v>
      </c>
      <c r="C78" s="308"/>
      <c r="D78" s="308"/>
      <c r="E78" s="308"/>
      <c r="F78" s="308"/>
      <c r="I78" s="24">
        <v>2000</v>
      </c>
      <c r="J78" s="308">
        <f>Wheatland!C6</f>
        <v>13.904370017205412</v>
      </c>
      <c r="K78" s="308"/>
      <c r="L78" s="308"/>
      <c r="M78" s="308"/>
      <c r="N78" s="308"/>
      <c r="O78" s="6"/>
    </row>
    <row r="79" spans="1:15" ht="15.75">
      <c r="A79" s="24">
        <v>2001</v>
      </c>
      <c r="B79" s="308">
        <f>Caledonia!D6</f>
        <v>6.0714087412791207</v>
      </c>
      <c r="C79" s="308"/>
      <c r="D79" s="308"/>
      <c r="E79" s="308"/>
      <c r="F79" s="308"/>
      <c r="I79" s="24">
        <v>2001</v>
      </c>
      <c r="J79" s="308">
        <f>Wheatland!D6</f>
        <v>6.2825904306326263</v>
      </c>
      <c r="K79" s="308"/>
      <c r="L79" s="308"/>
      <c r="M79" s="308"/>
      <c r="N79" s="308"/>
      <c r="O79" s="6"/>
    </row>
    <row r="80" spans="1:15" ht="15.75">
      <c r="A80" s="24">
        <v>2002</v>
      </c>
      <c r="B80" s="308">
        <f>Caledonia!E6</f>
        <v>4.8234550291008693</v>
      </c>
      <c r="C80" s="308"/>
      <c r="D80" s="308"/>
      <c r="E80" s="308"/>
      <c r="F80" s="308"/>
      <c r="I80" s="24">
        <v>2002</v>
      </c>
      <c r="J80" s="308">
        <f>Wheatland!E6</f>
        <v>4.859572446674953</v>
      </c>
      <c r="K80" s="308"/>
      <c r="L80" s="308"/>
      <c r="M80" s="308"/>
      <c r="N80" s="308"/>
      <c r="O80" s="6"/>
    </row>
    <row r="81" spans="1:15">
      <c r="J81" s="6"/>
      <c r="K81" s="6"/>
      <c r="L81" s="6"/>
      <c r="M81" s="6"/>
      <c r="N81" s="6"/>
      <c r="O81" s="6"/>
    </row>
    <row r="82" spans="1:15">
      <c r="A82" s="257" t="s">
        <v>9</v>
      </c>
      <c r="B82" s="262"/>
      <c r="I82" s="257" t="s">
        <v>11</v>
      </c>
      <c r="J82" s="271"/>
      <c r="K82" s="6"/>
      <c r="L82" s="6"/>
      <c r="M82" s="6"/>
      <c r="N82" s="6"/>
      <c r="O82" s="6"/>
    </row>
    <row r="83" spans="1:15">
      <c r="A83" s="256" t="s">
        <v>102</v>
      </c>
      <c r="I83" s="256" t="s">
        <v>102</v>
      </c>
      <c r="J83" s="6"/>
      <c r="K83" s="6"/>
      <c r="L83" s="6"/>
      <c r="M83" s="6"/>
      <c r="N83" s="6"/>
      <c r="O83" s="6"/>
    </row>
    <row r="84" spans="1:15" ht="15.75">
      <c r="A84" s="305" t="s">
        <v>97</v>
      </c>
      <c r="B84" s="307">
        <f>Summary!$B$5</f>
        <v>36591</v>
      </c>
      <c r="C84" s="307"/>
      <c r="D84" s="307"/>
      <c r="E84" s="307"/>
      <c r="F84" s="307"/>
      <c r="I84" s="24" t="s">
        <v>97</v>
      </c>
      <c r="J84" s="307">
        <f>Summary!$B$5</f>
        <v>36591</v>
      </c>
      <c r="K84" s="307"/>
      <c r="L84" s="307"/>
      <c r="M84" s="307"/>
      <c r="N84" s="307"/>
      <c r="O84" s="6"/>
    </row>
    <row r="85" spans="1:15" ht="15.75">
      <c r="A85" s="305">
        <v>2000</v>
      </c>
      <c r="B85" s="308">
        <f>'New Albany'!C6</f>
        <v>7.7025605706158302</v>
      </c>
      <c r="C85" s="308"/>
      <c r="D85" s="308"/>
      <c r="E85" s="308"/>
      <c r="F85" s="308"/>
      <c r="I85" s="24">
        <v>2000</v>
      </c>
      <c r="J85" s="308">
        <f>Wilton!C6</f>
        <v>13.981572970379291</v>
      </c>
      <c r="K85" s="308"/>
      <c r="L85" s="308"/>
      <c r="M85" s="308"/>
      <c r="N85" s="308"/>
      <c r="O85" s="6"/>
    </row>
    <row r="86" spans="1:15" ht="15.75">
      <c r="A86" s="305">
        <v>2001</v>
      </c>
      <c r="B86" s="308">
        <f>'New Albany'!D6</f>
        <v>5.7930019622238147</v>
      </c>
      <c r="C86" s="308"/>
      <c r="D86" s="308"/>
      <c r="E86" s="308"/>
      <c r="F86" s="308"/>
      <c r="I86" s="24">
        <v>2001</v>
      </c>
      <c r="J86" s="308">
        <f>Wilton!D6</f>
        <v>6.4520428270365864</v>
      </c>
      <c r="K86" s="308"/>
      <c r="L86" s="308"/>
      <c r="M86" s="308"/>
      <c r="N86" s="308"/>
      <c r="O86" s="6"/>
    </row>
    <row r="87" spans="1:15" ht="15.75">
      <c r="A87" s="305">
        <v>2002</v>
      </c>
      <c r="B87" s="308">
        <f>'New Albany'!E6</f>
        <v>4.5849431454301515</v>
      </c>
      <c r="C87" s="308"/>
      <c r="D87" s="308"/>
      <c r="E87" s="308"/>
      <c r="F87" s="308"/>
      <c r="I87" s="24">
        <v>2002</v>
      </c>
      <c r="J87" s="308">
        <f>Wilton!E6</f>
        <v>5.040401895243054</v>
      </c>
      <c r="K87" s="308"/>
      <c r="L87" s="308"/>
      <c r="M87" s="308"/>
      <c r="N87" s="308"/>
      <c r="O87" s="6"/>
    </row>
    <row r="88" spans="1:15">
      <c r="J88" s="6"/>
      <c r="K88" s="6"/>
      <c r="L88" s="6"/>
      <c r="M88" s="6"/>
      <c r="N88" s="6"/>
      <c r="O88" s="6"/>
    </row>
    <row r="89" spans="1:15">
      <c r="J89" s="6"/>
      <c r="K89" s="6"/>
      <c r="L89" s="6"/>
      <c r="M89" s="6"/>
      <c r="N89" s="6"/>
      <c r="O89" s="6"/>
    </row>
  </sheetData>
  <pageMargins left="0.5" right="0.5" top="0.75" bottom="0.75" header="0.17" footer="0.21"/>
  <pageSetup scale="58" orientation="landscape" verticalDpi="0" r:id="rId1"/>
  <headerFooter alignWithMargins="0">
    <oddHeader>&amp;L&amp;12GENCO&amp;RCONFIDENTIAL</oddHeader>
    <oddFooter>&amp;L&amp;T, &amp;D&amp;C&amp;F&amp;RPage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"/>
  <sheetViews>
    <sheetView zoomScale="75" zoomScaleNormal="75" workbookViewId="0"/>
  </sheetViews>
  <sheetFormatPr defaultRowHeight="12.75"/>
  <cols>
    <col min="1" max="1" width="53.28515625" style="12" customWidth="1"/>
    <col min="2" max="4" width="14.42578125" style="12" customWidth="1"/>
    <col min="5" max="5" width="7.5703125" style="12" customWidth="1"/>
    <col min="6" max="8" width="14.42578125" style="12" customWidth="1"/>
    <col min="9" max="9" width="5.7109375" style="12" customWidth="1"/>
    <col min="10" max="10" width="41.85546875" style="12" customWidth="1"/>
    <col min="11" max="12" width="14.42578125" style="12" customWidth="1"/>
    <col min="13" max="13" width="13.85546875" style="12" customWidth="1"/>
    <col min="14" max="14" width="3.7109375" style="12" customWidth="1"/>
    <col min="15" max="17" width="14.42578125" style="12" customWidth="1"/>
    <col min="18" max="18" width="9" style="12" customWidth="1"/>
    <col min="19" max="19" width="12" style="12" customWidth="1"/>
    <col min="20" max="20" width="11.42578125" style="12" customWidth="1"/>
    <col min="21" max="21" width="22.42578125" style="12" customWidth="1"/>
    <col min="22" max="22" width="19" style="12" customWidth="1"/>
    <col min="23" max="23" width="10.28515625" style="12" customWidth="1"/>
    <col min="24" max="35" width="12.85546875" style="12" customWidth="1"/>
    <col min="36" max="43" width="12" style="12" customWidth="1"/>
    <col min="44" max="44" width="9.140625" style="12"/>
    <col min="45" max="47" width="10" style="12" customWidth="1"/>
    <col min="48" max="48" width="12" style="12" customWidth="1"/>
    <col min="49" max="49" width="17.5703125" style="12" customWidth="1"/>
    <col min="50" max="50" width="22.42578125" style="12" customWidth="1"/>
    <col min="51" max="51" width="19" style="12" customWidth="1"/>
    <col min="52" max="52" width="10.28515625" style="12" customWidth="1"/>
    <col min="53" max="72" width="13.140625" style="12" customWidth="1"/>
    <col min="73" max="73" width="9.140625" style="12"/>
    <col min="74" max="83" width="10" style="12" customWidth="1"/>
    <col min="84" max="84" width="9.140625" style="12"/>
    <col min="85" max="90" width="10" style="12" customWidth="1"/>
    <col min="91" max="91" width="9.140625" style="12"/>
    <col min="92" max="97" width="10" style="12" customWidth="1"/>
    <col min="98" max="16384" width="9.140625" style="12"/>
  </cols>
  <sheetData>
    <row r="2" spans="1:8" ht="20.25">
      <c r="A2" s="16" t="s">
        <v>99</v>
      </c>
      <c r="B2" s="6"/>
      <c r="C2" s="6"/>
    </row>
    <row r="3" spans="1:8" ht="13.5" thickBot="1">
      <c r="A3" s="13"/>
      <c r="B3" s="13"/>
      <c r="C3" s="13"/>
      <c r="D3" s="13"/>
      <c r="E3" s="13"/>
      <c r="F3" s="13"/>
      <c r="G3" s="13"/>
    </row>
    <row r="4" spans="1:8" ht="15.75">
      <c r="A4" s="103" t="s">
        <v>1</v>
      </c>
      <c r="B4" s="130" t="s">
        <v>2</v>
      </c>
      <c r="C4" s="130"/>
      <c r="D4" s="130"/>
      <c r="E4" s="18"/>
      <c r="F4" s="130" t="s">
        <v>3</v>
      </c>
      <c r="G4" s="130"/>
      <c r="H4" s="131"/>
    </row>
    <row r="5" spans="1:8" ht="15.75">
      <c r="A5" s="116"/>
      <c r="B5" s="108"/>
      <c r="C5" s="108"/>
      <c r="D5" s="108"/>
      <c r="E5" s="13"/>
      <c r="F5" s="108"/>
      <c r="G5" s="108"/>
      <c r="H5" s="117"/>
    </row>
    <row r="6" spans="1:8" ht="15.75">
      <c r="A6" s="116"/>
      <c r="B6" s="230" t="s">
        <v>7</v>
      </c>
      <c r="C6" s="230" t="s">
        <v>8</v>
      </c>
      <c r="D6" s="230" t="s">
        <v>9</v>
      </c>
      <c r="E6" s="232"/>
      <c r="F6" s="230" t="s">
        <v>64</v>
      </c>
      <c r="G6" s="230" t="s">
        <v>10</v>
      </c>
      <c r="H6" s="231" t="s">
        <v>11</v>
      </c>
    </row>
    <row r="7" spans="1:8" ht="15.75">
      <c r="A7" s="116" t="s">
        <v>12</v>
      </c>
      <c r="B7" s="249">
        <v>500</v>
      </c>
      <c r="C7" s="249">
        <v>504</v>
      </c>
      <c r="D7" s="249">
        <v>425</v>
      </c>
      <c r="E7" s="102"/>
      <c r="F7" s="249">
        <v>544</v>
      </c>
      <c r="G7" s="249">
        <v>514</v>
      </c>
      <c r="H7" s="295">
        <v>672</v>
      </c>
    </row>
    <row r="8" spans="1:8" ht="15.75">
      <c r="A8" s="116" t="s">
        <v>14</v>
      </c>
      <c r="B8" s="249">
        <v>4</v>
      </c>
      <c r="C8" s="249">
        <v>6</v>
      </c>
      <c r="D8" s="249">
        <v>6</v>
      </c>
      <c r="E8" s="201"/>
      <c r="F8" s="249">
        <v>3</v>
      </c>
      <c r="G8" s="249">
        <v>4</v>
      </c>
      <c r="H8" s="295">
        <v>8</v>
      </c>
    </row>
    <row r="9" spans="1:8" ht="15.75">
      <c r="A9" s="116" t="s">
        <v>107</v>
      </c>
      <c r="B9" s="249">
        <v>11411</v>
      </c>
      <c r="C9" s="249">
        <v>12064</v>
      </c>
      <c r="D9" s="249">
        <v>12228</v>
      </c>
      <c r="E9" s="201"/>
      <c r="F9" s="249">
        <v>10904</v>
      </c>
      <c r="G9" s="249">
        <v>11735</v>
      </c>
      <c r="H9" s="295">
        <v>11973</v>
      </c>
    </row>
    <row r="10" spans="1:8" ht="15.75">
      <c r="A10" s="116" t="s">
        <v>17</v>
      </c>
      <c r="B10" s="249">
        <v>1200</v>
      </c>
      <c r="C10" s="249">
        <v>1500</v>
      </c>
      <c r="D10" s="249">
        <v>1000</v>
      </c>
      <c r="E10" s="201"/>
      <c r="F10" s="249">
        <v>900</v>
      </c>
      <c r="G10" s="249">
        <v>900</v>
      </c>
      <c r="H10" s="295">
        <v>3250</v>
      </c>
    </row>
    <row r="11" spans="1:8" ht="15.75">
      <c r="A11" s="116" t="s">
        <v>18</v>
      </c>
      <c r="B11" s="102">
        <f>B17*B10</f>
        <v>549600</v>
      </c>
      <c r="C11" s="102">
        <f>C17*C10</f>
        <v>663000</v>
      </c>
      <c r="D11" s="102">
        <f>D17*D10</f>
        <v>367000</v>
      </c>
      <c r="E11" s="102"/>
      <c r="F11" s="102">
        <f>F17*F10</f>
        <v>459000</v>
      </c>
      <c r="G11" s="102">
        <f>G17*G10</f>
        <v>423000</v>
      </c>
      <c r="H11" s="219">
        <f>H17*H10</f>
        <v>1976000</v>
      </c>
    </row>
    <row r="12" spans="1:8" ht="16.5" thickBot="1">
      <c r="A12" s="118" t="s">
        <v>20</v>
      </c>
      <c r="B12" s="300">
        <v>120</v>
      </c>
      <c r="C12" s="300">
        <f>B12</f>
        <v>120</v>
      </c>
      <c r="D12" s="300">
        <f>B12</f>
        <v>120</v>
      </c>
      <c r="E12" s="303"/>
      <c r="F12" s="300">
        <f>B12</f>
        <v>120</v>
      </c>
      <c r="G12" s="300">
        <f>B12</f>
        <v>120</v>
      </c>
      <c r="H12" s="302">
        <f>B12</f>
        <v>120</v>
      </c>
    </row>
    <row r="13" spans="1:8" ht="15.75">
      <c r="A13" s="108"/>
      <c r="B13" s="194"/>
      <c r="C13" s="201"/>
      <c r="D13" s="201"/>
      <c r="E13" s="201"/>
      <c r="F13" s="194"/>
      <c r="G13" s="194"/>
      <c r="H13" s="194"/>
    </row>
    <row r="14" spans="1:8" ht="13.5" thickBot="1">
      <c r="A14" s="13"/>
      <c r="B14" s="13"/>
      <c r="C14" s="13"/>
      <c r="D14" s="13"/>
      <c r="E14" s="13"/>
      <c r="F14" s="13"/>
      <c r="G14" s="13"/>
      <c r="H14" s="13"/>
    </row>
    <row r="15" spans="1:8" ht="15.75">
      <c r="A15" s="103" t="s">
        <v>75</v>
      </c>
      <c r="B15" s="128"/>
      <c r="C15" s="128"/>
      <c r="D15" s="128"/>
      <c r="E15" s="18"/>
      <c r="F15" s="128"/>
      <c r="G15" s="128"/>
      <c r="H15" s="129"/>
    </row>
    <row r="16" spans="1:8">
      <c r="A16" s="21"/>
      <c r="B16" s="13"/>
      <c r="C16" s="13"/>
      <c r="D16" s="13"/>
      <c r="E16" s="13"/>
      <c r="F16" s="13"/>
      <c r="G16" s="13"/>
      <c r="H16" s="20"/>
    </row>
    <row r="17" spans="1:8" ht="15.75">
      <c r="A17" s="116" t="s">
        <v>108</v>
      </c>
      <c r="B17" s="249">
        <v>458</v>
      </c>
      <c r="C17" s="249">
        <v>442</v>
      </c>
      <c r="D17" s="249">
        <v>367</v>
      </c>
      <c r="E17" s="294"/>
      <c r="F17" s="249">
        <v>510</v>
      </c>
      <c r="G17" s="249">
        <v>470</v>
      </c>
      <c r="H17" s="295">
        <v>608</v>
      </c>
    </row>
    <row r="18" spans="1:8" ht="16.5" thickBot="1">
      <c r="A18" s="118" t="s">
        <v>22</v>
      </c>
      <c r="B18" s="300">
        <v>4110.75</v>
      </c>
      <c r="C18" s="300">
        <v>1874</v>
      </c>
      <c r="D18" s="300">
        <f>VLOOKUP(D12,'Start Charge Matrix'!$A$10:$S$35,9)</f>
        <v>1874</v>
      </c>
      <c r="E18" s="301"/>
      <c r="F18" s="300">
        <f>VLOOKUP(F12,'Start Charge Matrix'!$A$10:$S$35,10)</f>
        <v>6379</v>
      </c>
      <c r="G18" s="300">
        <f>VLOOKUP(G12,'Start Charge Matrix'!$A$10:$S$35,11)</f>
        <v>4330</v>
      </c>
      <c r="H18" s="302">
        <f>VLOOKUP(H12,'Start Charge Matrix'!$A$10:$S$35,12)</f>
        <v>1874</v>
      </c>
    </row>
    <row r="19" spans="1:8">
      <c r="A19" s="13"/>
      <c r="B19" s="13"/>
      <c r="C19" s="96"/>
      <c r="D19" s="96"/>
      <c r="E19" s="13"/>
      <c r="F19" s="13"/>
      <c r="G19" s="13"/>
      <c r="H19" s="13"/>
    </row>
    <row r="20" spans="1:8" ht="13.5" thickBot="1">
      <c r="A20" s="13"/>
      <c r="B20" s="13"/>
      <c r="C20" s="13"/>
      <c r="D20" s="13"/>
      <c r="E20" s="13"/>
      <c r="F20" s="13"/>
      <c r="G20" s="13"/>
      <c r="H20" s="13"/>
    </row>
    <row r="21" spans="1:8" ht="15.75">
      <c r="A21" s="104" t="s">
        <v>25</v>
      </c>
      <c r="B21" s="312"/>
      <c r="C21" s="312"/>
      <c r="D21" s="312"/>
      <c r="E21" s="18"/>
      <c r="F21" s="312"/>
      <c r="G21" s="312"/>
      <c r="H21" s="313"/>
    </row>
    <row r="22" spans="1:8">
      <c r="A22" s="21"/>
      <c r="B22" s="13"/>
      <c r="C22" s="13"/>
      <c r="D22" s="13"/>
      <c r="E22" s="13"/>
      <c r="F22" s="13"/>
      <c r="G22" s="13"/>
      <c r="H22" s="20"/>
    </row>
    <row r="23" spans="1:8" ht="15.75">
      <c r="A23" s="116" t="s">
        <v>109</v>
      </c>
      <c r="B23" s="260">
        <v>0.03</v>
      </c>
      <c r="C23" s="205">
        <f>B23</f>
        <v>0.03</v>
      </c>
      <c r="D23" s="205">
        <f>B23</f>
        <v>0.03</v>
      </c>
      <c r="E23" s="15"/>
      <c r="F23" s="205">
        <f>B23</f>
        <v>0.03</v>
      </c>
      <c r="G23" s="205">
        <f>B23</f>
        <v>0.03</v>
      </c>
      <c r="H23" s="213">
        <f>B23</f>
        <v>0.03</v>
      </c>
    </row>
    <row r="24" spans="1:8">
      <c r="A24" s="21"/>
      <c r="B24" s="13"/>
      <c r="C24" s="13"/>
      <c r="D24" s="13"/>
      <c r="E24" s="13"/>
      <c r="F24" s="13"/>
      <c r="G24" s="13"/>
      <c r="H24" s="20"/>
    </row>
    <row r="25" spans="1:8" ht="15.75">
      <c r="A25" s="127" t="s">
        <v>110</v>
      </c>
      <c r="B25" s="13"/>
      <c r="C25" s="13"/>
      <c r="D25" s="13"/>
      <c r="E25" s="13"/>
      <c r="F25" s="13"/>
      <c r="G25" s="13"/>
      <c r="H25" s="20"/>
    </row>
    <row r="26" spans="1:8" ht="15.75">
      <c r="A26" s="315" t="s">
        <v>26</v>
      </c>
      <c r="B26" s="249">
        <v>697.32900000000006</v>
      </c>
      <c r="C26" s="249">
        <v>477.91199999999998</v>
      </c>
      <c r="D26" s="249">
        <v>1066.527</v>
      </c>
      <c r="E26" s="294"/>
      <c r="F26" s="249">
        <v>761.2234285714286</v>
      </c>
      <c r="G26" s="249">
        <v>1011</v>
      </c>
      <c r="H26" s="295">
        <v>1248.318857142857</v>
      </c>
    </row>
    <row r="27" spans="1:8" ht="15.75">
      <c r="A27" s="315" t="s">
        <v>112</v>
      </c>
      <c r="B27" s="249">
        <v>681.226</v>
      </c>
      <c r="C27" s="249">
        <v>533.16100000000006</v>
      </c>
      <c r="D27" s="249">
        <v>658.26300000000003</v>
      </c>
      <c r="E27" s="102"/>
      <c r="F27" s="249">
        <v>762.71142857142854</v>
      </c>
      <c r="G27" s="249">
        <v>839.27314285714283</v>
      </c>
      <c r="H27" s="295">
        <v>925.69199999999989</v>
      </c>
    </row>
    <row r="28" spans="1:8" ht="15.75">
      <c r="A28" s="116" t="s">
        <v>27</v>
      </c>
      <c r="B28" s="249">
        <v>1133.3340000000001</v>
      </c>
      <c r="C28" s="249">
        <v>1133.3340000000001</v>
      </c>
      <c r="D28" s="249">
        <v>1133.3330000000001</v>
      </c>
      <c r="E28" s="294"/>
      <c r="F28" s="249">
        <v>800.00057142857133</v>
      </c>
      <c r="G28" s="249">
        <v>800.00057142857133</v>
      </c>
      <c r="H28" s="295">
        <v>800.00057142857133</v>
      </c>
    </row>
    <row r="29" spans="1:8" ht="15.75">
      <c r="A29" s="116" t="s">
        <v>29</v>
      </c>
      <c r="B29" s="249">
        <v>284.06099999999998</v>
      </c>
      <c r="C29" s="249">
        <v>261.45600000000002</v>
      </c>
      <c r="D29" s="249">
        <v>250.554</v>
      </c>
      <c r="E29" s="294"/>
      <c r="F29" s="249">
        <v>206.892</v>
      </c>
      <c r="G29" s="249">
        <v>190.90800000000002</v>
      </c>
      <c r="H29" s="295">
        <v>266.74800000000005</v>
      </c>
    </row>
    <row r="30" spans="1:8" ht="15.75">
      <c r="A30" s="116" t="s">
        <v>30</v>
      </c>
      <c r="B30" s="102">
        <v>0</v>
      </c>
      <c r="C30" s="102">
        <v>0</v>
      </c>
      <c r="D30" s="102">
        <v>0</v>
      </c>
      <c r="E30" s="28"/>
      <c r="F30" s="102">
        <v>0</v>
      </c>
      <c r="G30" s="102">
        <v>0</v>
      </c>
      <c r="H30" s="219">
        <v>0</v>
      </c>
    </row>
    <row r="31" spans="1:8" ht="15.75">
      <c r="A31" s="116" t="s">
        <v>31</v>
      </c>
      <c r="B31" s="249">
        <v>86.845699999999994</v>
      </c>
      <c r="C31" s="249">
        <v>41.143999999999998</v>
      </c>
      <c r="D31" s="249">
        <v>77.881</v>
      </c>
      <c r="E31" s="294"/>
      <c r="F31" s="249">
        <v>49.170857142857145</v>
      </c>
      <c r="G31" s="249">
        <v>64.693714285714293</v>
      </c>
      <c r="H31" s="295">
        <v>59.975999999999992</v>
      </c>
    </row>
    <row r="32" spans="1:8" ht="15.75">
      <c r="A32" s="116" t="s">
        <v>32</v>
      </c>
      <c r="B32" s="102">
        <v>0</v>
      </c>
      <c r="C32" s="102">
        <v>0</v>
      </c>
      <c r="D32" s="102">
        <v>0</v>
      </c>
      <c r="E32" s="28"/>
      <c r="F32" s="102">
        <v>0</v>
      </c>
      <c r="G32" s="102">
        <v>0</v>
      </c>
      <c r="H32" s="219">
        <v>0</v>
      </c>
    </row>
    <row r="33" spans="1:8" ht="15.75">
      <c r="A33" s="116" t="s">
        <v>33</v>
      </c>
      <c r="B33" s="102">
        <v>211.07900000000001</v>
      </c>
      <c r="C33" s="102">
        <v>211.07900000000001</v>
      </c>
      <c r="D33" s="102">
        <v>211.07900000000001</v>
      </c>
      <c r="E33" s="28"/>
      <c r="F33" s="102">
        <v>116.667</v>
      </c>
      <c r="G33" s="102">
        <v>116.667</v>
      </c>
      <c r="H33" s="219">
        <v>116.667</v>
      </c>
    </row>
    <row r="34" spans="1:8" ht="15.75">
      <c r="A34" s="116"/>
      <c r="B34" s="201"/>
      <c r="C34" s="201"/>
      <c r="D34" s="201"/>
      <c r="E34" s="294"/>
      <c r="F34" s="201"/>
      <c r="G34" s="201"/>
      <c r="H34" s="296"/>
    </row>
    <row r="35" spans="1:8" ht="15.75">
      <c r="A35" s="127" t="s">
        <v>66</v>
      </c>
      <c r="B35" s="201"/>
      <c r="C35" s="201"/>
      <c r="D35" s="201"/>
      <c r="E35" s="294"/>
      <c r="F35" s="201"/>
      <c r="G35" s="201"/>
      <c r="H35" s="296"/>
    </row>
    <row r="36" spans="1:8" ht="16.5" thickBot="1">
      <c r="A36" s="118" t="s">
        <v>105</v>
      </c>
      <c r="B36" s="297">
        <f>AVERAGE(Brownsville!C20:E22)</f>
        <v>203.29961945138891</v>
      </c>
      <c r="C36" s="297">
        <f>AVERAGE(Caledonia!C20:E20)</f>
        <v>538.06948224534483</v>
      </c>
      <c r="D36" s="297">
        <f>AVERAGE('New Albany'!C20:E20)</f>
        <v>664.38805431541493</v>
      </c>
      <c r="E36" s="298"/>
      <c r="F36" s="297">
        <f>AVERAGE(Gleason!C20:E20)</f>
        <v>247.76741798</v>
      </c>
      <c r="G36" s="297">
        <f>AVERAGE(Wheatland!C20:E20)</f>
        <v>343.03775457838532</v>
      </c>
      <c r="H36" s="299">
        <f>AVERAGE(Wilton!C20:E20)</f>
        <v>433.40086334893346</v>
      </c>
    </row>
    <row r="37" spans="1:8">
      <c r="A37" s="13"/>
      <c r="B37" s="13"/>
      <c r="C37" s="13"/>
      <c r="D37" s="13"/>
      <c r="E37" s="13"/>
      <c r="F37" s="13"/>
      <c r="G37" s="13"/>
      <c r="H37" s="13"/>
    </row>
    <row r="38" spans="1:8">
      <c r="A38" s="13"/>
      <c r="B38" s="13"/>
      <c r="C38" s="13"/>
      <c r="D38" s="13"/>
      <c r="E38" s="13"/>
      <c r="F38" s="13"/>
      <c r="G38" s="13"/>
      <c r="H38" s="13"/>
    </row>
    <row r="39" spans="1:8">
      <c r="A39" s="13"/>
      <c r="B39" s="13"/>
      <c r="C39" s="13"/>
      <c r="D39" s="13"/>
      <c r="E39" s="13"/>
      <c r="F39" s="13"/>
      <c r="G39" s="13"/>
      <c r="H39" s="13"/>
    </row>
    <row r="40" spans="1:8">
      <c r="A40" s="13"/>
      <c r="B40" s="13"/>
      <c r="C40" s="13"/>
      <c r="D40" s="13"/>
      <c r="E40" s="13"/>
      <c r="F40" s="13"/>
      <c r="G40" s="13"/>
      <c r="H40" s="13"/>
    </row>
    <row r="41" spans="1:8">
      <c r="A41" s="13"/>
      <c r="B41" s="13"/>
      <c r="C41" s="13"/>
      <c r="D41" s="13"/>
      <c r="E41" s="13"/>
      <c r="F41" s="13"/>
      <c r="G41" s="13"/>
      <c r="H41" s="13"/>
    </row>
    <row r="43" spans="1:8">
      <c r="A43" s="13"/>
      <c r="B43" s="13"/>
      <c r="C43" s="13"/>
      <c r="D43" s="13"/>
      <c r="E43" s="13"/>
      <c r="F43" s="13"/>
      <c r="G43" s="13"/>
      <c r="H43" s="13"/>
    </row>
    <row r="44" spans="1:8">
      <c r="A44" s="13"/>
      <c r="B44" s="13"/>
      <c r="C44" s="13"/>
      <c r="D44" s="13"/>
      <c r="E44" s="13"/>
      <c r="F44" s="13"/>
      <c r="G44" s="13"/>
      <c r="H44" s="13"/>
    </row>
    <row r="45" spans="1:8">
      <c r="A45" s="13"/>
      <c r="B45" s="13"/>
      <c r="C45" s="13"/>
      <c r="D45" s="13"/>
      <c r="E45" s="13"/>
      <c r="F45" s="13"/>
      <c r="G45" s="13"/>
      <c r="H45" s="13"/>
    </row>
    <row r="46" spans="1:8">
      <c r="A46" s="13"/>
      <c r="B46" s="13"/>
      <c r="C46" s="13"/>
      <c r="D46" s="13"/>
      <c r="E46" s="13"/>
      <c r="F46" s="13"/>
      <c r="G46" s="13"/>
      <c r="H46" s="13"/>
    </row>
    <row r="47" spans="1:8">
      <c r="A47" s="13"/>
      <c r="B47" s="13"/>
      <c r="C47" s="13"/>
      <c r="D47" s="13"/>
      <c r="E47" s="13"/>
      <c r="F47" s="13"/>
      <c r="G47" s="13"/>
      <c r="H47" s="13"/>
    </row>
    <row r="48" spans="1:8">
      <c r="A48" s="13"/>
      <c r="B48" s="13"/>
      <c r="C48" s="13"/>
      <c r="D48" s="13"/>
      <c r="E48" s="13"/>
      <c r="F48" s="13"/>
      <c r="G48" s="13"/>
      <c r="H48" s="13"/>
    </row>
    <row r="50" spans="1:8">
      <c r="A50" s="13"/>
      <c r="B50" s="13"/>
      <c r="C50" s="13"/>
      <c r="D50" s="13"/>
      <c r="E50" s="13"/>
      <c r="F50" s="13"/>
      <c r="G50" s="13"/>
      <c r="H50" s="13"/>
    </row>
    <row r="51" spans="1:8">
      <c r="A51" s="13"/>
      <c r="B51" s="13"/>
      <c r="C51" s="13"/>
      <c r="D51" s="13"/>
      <c r="E51" s="13"/>
      <c r="F51" s="13"/>
      <c r="G51" s="13"/>
      <c r="H51" s="13"/>
    </row>
  </sheetData>
  <pageMargins left="0.5" right="0.5" top="0.75" bottom="0.75" header="0.17" footer="0.21"/>
  <pageSetup scale="70" orientation="landscape" r:id="rId1"/>
  <headerFooter alignWithMargins="0">
    <oddHeader>&amp;L&amp;12GENCO&amp;RCONFIDENTIAL</oddHeader>
    <oddFooter>&amp;L&amp;T, &amp;D&amp;C&amp;F&amp;RPage &amp;P</oddFooter>
  </headerFooter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51"/>
  <sheetViews>
    <sheetView zoomScale="75" zoomScaleNormal="75" workbookViewId="0"/>
  </sheetViews>
  <sheetFormatPr defaultRowHeight="12.75"/>
  <cols>
    <col min="1" max="1" width="55.7109375" style="12" customWidth="1"/>
    <col min="2" max="5" width="15.7109375" style="12" customWidth="1"/>
    <col min="6" max="16384" width="9.140625" style="12"/>
  </cols>
  <sheetData>
    <row r="2" spans="1:5" ht="20.25">
      <c r="A2" s="261" t="s">
        <v>96</v>
      </c>
      <c r="B2" s="6"/>
    </row>
    <row r="4" spans="1:5" s="7" customFormat="1" ht="13.5" thickBot="1">
      <c r="A4" s="155" t="s">
        <v>34</v>
      </c>
      <c r="B4" s="185">
        <f>Summary!$B$19</f>
        <v>36526</v>
      </c>
      <c r="C4" s="185">
        <v>36891</v>
      </c>
      <c r="D4" s="185">
        <v>37256</v>
      </c>
      <c r="E4" s="185">
        <v>37621</v>
      </c>
    </row>
    <row r="5" spans="1:5">
      <c r="A5" s="2"/>
    </row>
    <row r="6" spans="1:5">
      <c r="A6" s="2" t="s">
        <v>111</v>
      </c>
      <c r="C6" s="304">
        <f>Brownsville!C6*Allocation!$C$8+Caledonia!C6*Allocation!$C$9+'New Albany'!C6*Allocation!$C$10+Gleason!C6*Allocation!$C$13+Wheatland!C6*Allocation!$C$14+Wilton!C6*Allocation!$C$15</f>
        <v>11.292024729542963</v>
      </c>
      <c r="D6" s="304">
        <f>Brownsville!D6*Allocation!$C$8+Caledonia!D6*Allocation!$C$9+'New Albany'!D6*Allocation!$C$10+Gleason!D6*Allocation!$C$13+Wheatland!D6*Allocation!$C$14+Wilton!D6*Allocation!$C$15</f>
        <v>6.2091622612662523</v>
      </c>
      <c r="E6" s="304">
        <f>Brownsville!E6*Allocation!$C$8+Caledonia!E6*Allocation!$C$9+'New Albany'!E6*Allocation!$C$10+Gleason!E6*Allocation!$C$13+Wheatland!E6*Allocation!$C$14+Wilton!E6*Allocation!$C$15</f>
        <v>4.9026511399784667</v>
      </c>
    </row>
    <row r="7" spans="1:5">
      <c r="A7" s="2"/>
    </row>
    <row r="8" spans="1:5">
      <c r="A8" s="2" t="s">
        <v>67</v>
      </c>
      <c r="C8" s="26">
        <f>SUM(Brownsville!C8,Caledonia!C8,'New Albany'!C8,Gleason!C8,Wheatland!C8,Wilton!C8)</f>
        <v>262328.908</v>
      </c>
      <c r="D8" s="26">
        <f>SUM(Brownsville!D8,Caledonia!D8,'New Albany'!D8,Gleason!D8,Wheatland!D8,Wilton!D8)</f>
        <v>193162.826</v>
      </c>
      <c r="E8" s="26">
        <f>SUM(Brownsville!E8,Caledonia!E8,'New Albany'!E8,Gleason!E8,Wheatland!E8,Wilton!E8)</f>
        <v>141973.15700000001</v>
      </c>
    </row>
    <row r="9" spans="1:5">
      <c r="A9" s="2"/>
      <c r="C9" s="14"/>
      <c r="D9" s="14"/>
      <c r="E9" s="14"/>
    </row>
    <row r="10" spans="1:5">
      <c r="A10" s="2" t="s">
        <v>68</v>
      </c>
      <c r="C10" s="26">
        <f>SUM(Brownsville!C10,Caledonia!C10,'New Albany'!C10,Gleason!C10,Wheatland!C10,Wilton!C10)</f>
        <v>270018.7356136567</v>
      </c>
      <c r="D10" s="26">
        <f>SUM(Brownsville!D10,Caledonia!D10,'New Albany'!D10,Gleason!D10,Wheatland!D10,Wilton!D10)</f>
        <v>212874.94632898734</v>
      </c>
      <c r="E10" s="26">
        <f>SUM(Brownsville!E10,Caledonia!E10,'New Albany'!E10,Gleason!E10,Wheatland!E10,Wilton!E10)</f>
        <v>168090.56251125375</v>
      </c>
    </row>
    <row r="11" spans="1:5">
      <c r="A11" s="2"/>
      <c r="C11" s="14"/>
      <c r="D11" s="14"/>
      <c r="E11" s="14"/>
    </row>
    <row r="12" spans="1:5">
      <c r="A12" s="1" t="s">
        <v>35</v>
      </c>
      <c r="C12" s="14"/>
      <c r="D12" s="14"/>
      <c r="E12" s="14"/>
    </row>
    <row r="13" spans="1:5">
      <c r="A13" s="3" t="s">
        <v>36</v>
      </c>
      <c r="C13" s="14">
        <f>Wheatland!C13+'New Albany'!C13+Wilton!C13+Gleason!C13+Brownsville!C13+Caledonia!C13</f>
        <v>0</v>
      </c>
      <c r="D13" s="14">
        <f>Wheatland!D13+'New Albany'!D13+Wilton!D13+Gleason!D13+Brownsville!D13+Caledonia!D13</f>
        <v>0</v>
      </c>
      <c r="E13" s="14">
        <f>Wheatland!E13+'New Albany'!E13+Wilton!E13+Gleason!E13+Brownsville!E13+Caledonia!E13</f>
        <v>0</v>
      </c>
    </row>
    <row r="14" spans="1:5">
      <c r="A14" s="3" t="s">
        <v>26</v>
      </c>
      <c r="C14" s="14">
        <f>Wheatland!C14+'New Albany'!C14+Wilton!C14+Gleason!C14+Brownsville!C14+Caledonia!C14</f>
        <v>4003.7510000000002</v>
      </c>
      <c r="D14" s="14">
        <f>Wheatland!D14+'New Albany'!D14+Wilton!D14+Gleason!D14+Brownsville!D14+Caledonia!D14</f>
        <v>5420.1795942857143</v>
      </c>
      <c r="E14" s="14">
        <f>Wheatland!E14+'New Albany'!E14+Wilton!E14+Gleason!E14+Brownsville!E14+Caledonia!E14</f>
        <v>5582.7849821142854</v>
      </c>
    </row>
    <row r="15" spans="1:5">
      <c r="A15" s="3" t="s">
        <v>112</v>
      </c>
      <c r="C15" s="14">
        <f>Wheatland!C15+'New Albany'!C15+Wilton!C15+Gleason!C15+Brownsville!C15+Caledonia!C15</f>
        <v>3347.1280000000002</v>
      </c>
      <c r="D15" s="14">
        <f>Wheatland!D15+'New Albany'!D15+Wilton!D15+Gleason!D15+Brownsville!D15+Caledonia!D15</f>
        <v>4532.3363685714285</v>
      </c>
      <c r="E15" s="14">
        <f>Wheatland!E15+'New Albany'!E15+Wilton!E15+Gleason!E15+Brownsville!E15+Caledonia!E15</f>
        <v>4668.3064596285712</v>
      </c>
    </row>
    <row r="16" spans="1:5">
      <c r="A16" s="3" t="s">
        <v>27</v>
      </c>
      <c r="C16" s="14">
        <f>Wheatland!C16+'New Albany'!C16+Wilton!C16+Gleason!C16+Brownsville!C16+Caledonia!C16</f>
        <v>4800.0019999999995</v>
      </c>
      <c r="D16" s="14">
        <f>Wheatland!D16+'New Albany'!D16+Wilton!D16+Gleason!D16+Brownsville!D16+Caledonia!D16</f>
        <v>5974.0027957142856</v>
      </c>
      <c r="E16" s="14">
        <f>Wheatland!E16+'New Albany'!E16+Wilton!E16+Gleason!E16+Brownsville!E16+Caledonia!E16</f>
        <v>6153.2228795857145</v>
      </c>
    </row>
    <row r="17" spans="1:5">
      <c r="A17" s="3" t="s">
        <v>29</v>
      </c>
      <c r="C17" s="14">
        <f>Wheatland!C17+'New Albany'!C17+Wilton!C17+Gleason!C17+Brownsville!C17+Caledonia!C17</f>
        <v>1183.7240000000002</v>
      </c>
      <c r="D17" s="14">
        <f>Wheatland!D17+'New Albany'!D17+Wilton!D17+Gleason!D17+Brownsville!D17+Caledonia!D17</f>
        <v>1504.4375700000001</v>
      </c>
      <c r="E17" s="14">
        <f>Wheatland!E17+'New Albany'!E17+Wilton!E17+Gleason!E17+Brownsville!E17+Caledonia!E17</f>
        <v>1549.5706971000004</v>
      </c>
    </row>
    <row r="18" spans="1:5">
      <c r="A18" s="3" t="s">
        <v>30</v>
      </c>
      <c r="C18" s="26">
        <f>Wheatland!C18+'New Albany'!C18+Wilton!C18+Gleason!C18+Brownsville!C18+Caledonia!C18</f>
        <v>0</v>
      </c>
      <c r="D18" s="26">
        <f>Wheatland!D18+'New Albany'!D18+Wilton!D18+Gleason!D18+Brownsville!D18+Caledonia!D18</f>
        <v>0</v>
      </c>
      <c r="E18" s="26">
        <f>Wheatland!E18+'New Albany'!E18+Wilton!E18+Gleason!E18+Brownsville!E18+Caledonia!E18</f>
        <v>0</v>
      </c>
    </row>
    <row r="19" spans="1:5">
      <c r="A19" s="3" t="s">
        <v>37</v>
      </c>
      <c r="C19" s="26">
        <f>Wheatland!C19+'New Albany'!C19+Wilton!C19+Gleason!C19+Brownsville!C19+Caledonia!C19</f>
        <v>307.27769999999998</v>
      </c>
      <c r="D19" s="26">
        <f>Wheatland!D19+'New Albany'!D19+Wilton!D19+Gleason!D19+Brownsville!D19+Caledonia!D19</f>
        <v>391.10260957142862</v>
      </c>
      <c r="E19" s="26">
        <f>Wheatland!E19+'New Albany'!E19+Wilton!E19+Gleason!E19+Brownsville!E19+Caledonia!E19</f>
        <v>402.83568785857148</v>
      </c>
    </row>
    <row r="20" spans="1:5" ht="14.25" customHeight="1">
      <c r="A20" s="3" t="s">
        <v>38</v>
      </c>
      <c r="C20" s="26">
        <f>Wheatland!C20+'New Albany'!C20+Wilton!C20+Gleason!C20+Brownsville!C20+Caledonia!C20</f>
        <v>2820.5386827567004</v>
      </c>
      <c r="D20" s="26">
        <f>Wheatland!D20+'New Albany'!D20+Wilton!D20+Gleason!D20+Brownsville!D20+Caledonia!D20</f>
        <v>2793.3372781046601</v>
      </c>
      <c r="E20" s="26">
        <f>Wheatland!E20+'New Albany'!E20+Wilton!E20+Gleason!E20+Brownsville!E20+Caledonia!E20</f>
        <v>2895.8113316053759</v>
      </c>
    </row>
    <row r="21" spans="1:5" ht="14.25" customHeight="1">
      <c r="A21" s="3" t="s">
        <v>113</v>
      </c>
      <c r="C21" s="26">
        <f>Wheatland!C21+'New Albany'!C21+Wilton!C21+Gleason!C21+Brownsville!C21+Caledonia!C21</f>
        <v>2625.4349999999999</v>
      </c>
      <c r="D21" s="26">
        <f>Wheatland!D21+'New Albany'!D21+Wilton!D21+Gleason!D21+Brownsville!D21+Caledonia!D21</f>
        <v>0</v>
      </c>
      <c r="E21" s="26">
        <f>Wheatland!E21+'New Albany'!E21+Wilton!E21+Gleason!E21+Brownsville!E21+Caledonia!E21</f>
        <v>0</v>
      </c>
    </row>
    <row r="22" spans="1:5">
      <c r="A22" s="13" t="s">
        <v>39</v>
      </c>
      <c r="C22" s="26">
        <f>Caledonia!C22+'New Albany'!C22+Brownsville!C22+Gleason!C22+Wheatland!C22+Wilton!C22</f>
        <v>0</v>
      </c>
      <c r="D22" s="26">
        <f>Caledonia!D22+'New Albany'!D22+Brownsville!D22+Gleason!D22+Wheatland!D22+Wilton!D22</f>
        <v>0</v>
      </c>
      <c r="E22" s="26">
        <f>Caledonia!E22+'New Albany'!E22+Brownsville!E22+Gleason!E22+Wheatland!E22+Wilton!E22</f>
        <v>0</v>
      </c>
    </row>
    <row r="23" spans="1:5">
      <c r="A23" s="3" t="s">
        <v>40</v>
      </c>
      <c r="C23" s="14">
        <f>Wheatland!C23+'New Albany'!C23+Wilton!C23+Gleason!C23+Brownsville!C23+Caledonia!C23</f>
        <v>0</v>
      </c>
      <c r="D23" s="14">
        <f>Wheatland!D23+'New Albany'!D23+Wilton!D23+Gleason!D23+Brownsville!D23+Caledonia!D23</f>
        <v>0</v>
      </c>
      <c r="E23" s="14">
        <f>Wheatland!E23+'New Albany'!E23+Wilton!E23+Gleason!E23+Brownsville!E23+Caledonia!E23</f>
        <v>0</v>
      </c>
    </row>
    <row r="24" spans="1:5">
      <c r="A24" s="3" t="s">
        <v>41</v>
      </c>
      <c r="C24" s="314">
        <f>Wheatland!C24+'New Albany'!C24+Wilton!C24+Gleason!C24+Brownsville!C24+Caledonia!C24</f>
        <v>837.40425000000005</v>
      </c>
      <c r="D24" s="314">
        <f>Wheatland!D24+'New Albany'!D24+Wilton!D24+Gleason!D24+Brownsville!D24+Caledonia!D24</f>
        <v>1012.7351400000001</v>
      </c>
      <c r="E24" s="314">
        <f>Wheatland!E24+'New Albany'!E24+Wilton!E24+Gleason!E24+Brownsville!E24+Caledonia!E24</f>
        <v>1043.1171942000001</v>
      </c>
    </row>
    <row r="25" spans="1:5">
      <c r="A25" s="3" t="s">
        <v>42</v>
      </c>
      <c r="C25" s="87">
        <f>SUM(C13:C24)</f>
        <v>19925.260632756705</v>
      </c>
      <c r="D25" s="87">
        <f>SUM(D13:D24)</f>
        <v>21628.131356247515</v>
      </c>
      <c r="E25" s="87">
        <f>SUM(E13:E24)</f>
        <v>22295.649232092521</v>
      </c>
    </row>
    <row r="26" spans="1:5">
      <c r="A26" s="5"/>
      <c r="C26" s="263"/>
      <c r="D26" s="263"/>
      <c r="E26" s="263"/>
    </row>
    <row r="27" spans="1:5">
      <c r="A27" s="1" t="s">
        <v>43</v>
      </c>
      <c r="C27" s="264">
        <f>C10-C25</f>
        <v>250093.47498090001</v>
      </c>
      <c r="D27" s="264">
        <f>D10-D25</f>
        <v>191246.81497273981</v>
      </c>
      <c r="E27" s="264">
        <f>E10-E25</f>
        <v>145794.91327916124</v>
      </c>
    </row>
    <row r="28" spans="1:5">
      <c r="A28" s="1"/>
      <c r="C28" s="264"/>
      <c r="D28" s="264"/>
      <c r="E28" s="264"/>
    </row>
    <row r="29" spans="1:5">
      <c r="A29" s="1"/>
      <c r="C29" s="264"/>
      <c r="D29" s="264"/>
      <c r="E29" s="264"/>
    </row>
    <row r="30" spans="1:5">
      <c r="A30" s="233"/>
      <c r="B30" s="265"/>
      <c r="C30" s="266"/>
      <c r="D30" s="266"/>
      <c r="E30" s="266"/>
    </row>
    <row r="31" spans="1:5">
      <c r="A31" s="27"/>
      <c r="B31" s="13"/>
      <c r="C31" s="267"/>
      <c r="D31" s="267"/>
      <c r="E31" s="267"/>
    </row>
    <row r="32" spans="1:5">
      <c r="A32" s="12" t="s">
        <v>83</v>
      </c>
      <c r="C32" s="28">
        <v>0</v>
      </c>
      <c r="D32" s="28">
        <v>0</v>
      </c>
      <c r="E32" s="28">
        <f>SUM(Assumptions!B7:H7)*Summary!B31</f>
        <v>947700</v>
      </c>
    </row>
    <row r="33" spans="1:5">
      <c r="C33" s="28"/>
      <c r="D33" s="28"/>
      <c r="E33" s="28"/>
    </row>
    <row r="34" spans="1:5">
      <c r="C34" s="269"/>
      <c r="D34" s="269"/>
      <c r="E34" s="269"/>
    </row>
    <row r="35" spans="1:5">
      <c r="A35" s="270" t="s">
        <v>84</v>
      </c>
      <c r="C35" s="269"/>
      <c r="D35" s="269"/>
      <c r="E35" s="269"/>
    </row>
    <row r="36" spans="1:5">
      <c r="A36" s="12" t="s">
        <v>69</v>
      </c>
      <c r="B36" s="14">
        <v>0</v>
      </c>
      <c r="C36" s="14">
        <f>C27</f>
        <v>250093.47498090001</v>
      </c>
      <c r="D36" s="14">
        <f>D27</f>
        <v>191246.81497273981</v>
      </c>
      <c r="E36" s="14">
        <f>E27</f>
        <v>145794.91327916124</v>
      </c>
    </row>
    <row r="37" spans="1:5">
      <c r="C37" s="269"/>
      <c r="D37" s="269"/>
      <c r="E37" s="269"/>
    </row>
    <row r="38" spans="1:5">
      <c r="A38" s="12" t="s">
        <v>70</v>
      </c>
      <c r="B38" s="271">
        <f>Summary!$E$29</f>
        <v>0.1593</v>
      </c>
      <c r="C38" s="7"/>
      <c r="D38" s="7"/>
      <c r="E38" s="7"/>
    </row>
    <row r="39" spans="1:5" ht="13.5" thickBot="1">
      <c r="C39" s="269"/>
      <c r="D39" s="269"/>
      <c r="E39" s="269"/>
    </row>
    <row r="40" spans="1:5" ht="16.5" thickBot="1">
      <c r="A40" s="272" t="s">
        <v>71</v>
      </c>
      <c r="B40" s="273">
        <f>[1]!_xludf.xNPV(B38,B36:E36,B4:E4)</f>
        <v>451601.15928945137</v>
      </c>
      <c r="C40" s="269"/>
      <c r="D40" s="269"/>
      <c r="E40" s="269"/>
    </row>
    <row r="41" spans="1:5">
      <c r="B41" s="289"/>
      <c r="C41" s="269"/>
      <c r="D41" s="269"/>
      <c r="E41" s="269"/>
    </row>
    <row r="42" spans="1:5">
      <c r="B42" s="289"/>
      <c r="C42" s="269"/>
      <c r="D42" s="269"/>
      <c r="E42" s="269"/>
    </row>
    <row r="43" spans="1:5">
      <c r="A43" s="270" t="s">
        <v>85</v>
      </c>
      <c r="B43" s="274"/>
      <c r="C43" s="269"/>
      <c r="D43" s="269"/>
      <c r="E43" s="269"/>
    </row>
    <row r="44" spans="1:5">
      <c r="A44" s="12" t="s">
        <v>69</v>
      </c>
      <c r="B44" s="14">
        <v>0</v>
      </c>
      <c r="C44" s="14">
        <f>C36+C32</f>
        <v>250093.47498090001</v>
      </c>
      <c r="D44" s="14">
        <f>D36+D32</f>
        <v>191246.81497273981</v>
      </c>
      <c r="E44" s="14">
        <f>E36+E32</f>
        <v>1093494.9132791613</v>
      </c>
    </row>
    <row r="45" spans="1:5">
      <c r="C45" s="269"/>
      <c r="D45" s="269"/>
      <c r="E45" s="269"/>
    </row>
    <row r="46" spans="1:5">
      <c r="A46" s="12" t="s">
        <v>70</v>
      </c>
      <c r="B46" s="271">
        <f>Summary!$E$29</f>
        <v>0.1593</v>
      </c>
      <c r="C46" s="7"/>
      <c r="D46" s="7"/>
      <c r="E46" s="7"/>
    </row>
    <row r="47" spans="1:5" ht="13.5" thickBot="1">
      <c r="C47" s="269"/>
      <c r="D47" s="269"/>
      <c r="E47" s="269"/>
    </row>
    <row r="48" spans="1:5" ht="16.5" thickBot="1">
      <c r="A48" s="272" t="s">
        <v>71</v>
      </c>
      <c r="B48" s="273">
        <f>[1]!_xludf.xNPV(B46,B44:E44,B4:E4)</f>
        <v>1059852.9175784308</v>
      </c>
      <c r="C48" s="269"/>
      <c r="D48" s="269"/>
      <c r="E48" s="269"/>
    </row>
    <row r="49" spans="2:5">
      <c r="B49" s="289"/>
      <c r="C49" s="54"/>
      <c r="D49" s="7"/>
      <c r="E49" s="7"/>
    </row>
    <row r="50" spans="2:5">
      <c r="B50" s="289"/>
      <c r="C50" s="7"/>
      <c r="D50" s="7"/>
      <c r="E50" s="7"/>
    </row>
    <row r="51" spans="2:5">
      <c r="C51" s="7"/>
      <c r="D51" s="7"/>
      <c r="E51" s="7"/>
    </row>
  </sheetData>
  <pageMargins left="0.5" right="0.5" top="0.75" bottom="0.75" header="0.17" footer="0.21"/>
  <pageSetup scale="74" orientation="landscape" r:id="rId1"/>
  <headerFooter alignWithMargins="0">
    <oddHeader>&amp;L&amp;12GENCO&amp;RCONFIDENTIAL</oddHeader>
    <oddFooter>&amp;L&amp;T, &amp;D&amp;C&amp;F&amp;RPage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M736"/>
  <sheetViews>
    <sheetView zoomScale="75" zoomScaleNormal="75" workbookViewId="0"/>
  </sheetViews>
  <sheetFormatPr defaultRowHeight="12.75"/>
  <cols>
    <col min="1" max="1" width="58.42578125" style="6" bestFit="1" customWidth="1"/>
    <col min="2" max="5" width="15.7109375" style="6" customWidth="1"/>
    <col min="6" max="37" width="15.7109375" style="7" customWidth="1"/>
    <col min="38" max="38" width="15.85546875" style="7" customWidth="1"/>
    <col min="39" max="16384" width="9.140625" style="7"/>
  </cols>
  <sheetData>
    <row r="2" spans="1:34" ht="20.25">
      <c r="A2" s="261" t="s">
        <v>58</v>
      </c>
      <c r="C2" s="88"/>
      <c r="D2" s="88"/>
      <c r="E2" s="88"/>
    </row>
    <row r="3" spans="1:34">
      <c r="A3" s="1"/>
    </row>
    <row r="4" spans="1:34" ht="13.5" thickBot="1">
      <c r="A4" s="155" t="s">
        <v>34</v>
      </c>
      <c r="B4" s="185">
        <f>Summary!$B$19</f>
        <v>36526</v>
      </c>
      <c r="C4" s="185">
        <v>36891</v>
      </c>
      <c r="D4" s="185">
        <v>37256</v>
      </c>
      <c r="E4" s="185">
        <v>37621</v>
      </c>
    </row>
    <row r="5" spans="1:34">
      <c r="A5" s="2"/>
      <c r="B5" s="9"/>
      <c r="C5" s="9"/>
      <c r="D5" s="9"/>
      <c r="E5" s="9"/>
    </row>
    <row r="6" spans="1:34">
      <c r="A6" s="2" t="s">
        <v>111</v>
      </c>
      <c r="B6" s="9"/>
      <c r="C6" s="325">
        <f>C64</f>
        <v>8.0613831624439438</v>
      </c>
      <c r="D6" s="325">
        <f>C65</f>
        <v>6.0834492351063671</v>
      </c>
      <c r="E6" s="325">
        <f>C66</f>
        <v>4.8474509565593271</v>
      </c>
    </row>
    <row r="7" spans="1:34">
      <c r="A7" s="2"/>
      <c r="B7" s="9"/>
      <c r="C7" s="9"/>
      <c r="D7" s="9"/>
      <c r="E7" s="9"/>
    </row>
    <row r="8" spans="1:34" s="12" customFormat="1">
      <c r="A8" s="2" t="s">
        <v>67</v>
      </c>
      <c r="C8" s="28">
        <f>SUMIF($B$53:$AL$53,"=1",$B$55:$AL$55)</f>
        <v>43059.30799999999</v>
      </c>
      <c r="D8" s="28">
        <f>SUMIF($B$53:$AL$53,"=2",$B$55:$AL$55)</f>
        <v>30338.623000000003</v>
      </c>
      <c r="E8" s="28">
        <f>SUMIF($B$53:$AL$53,"=3",$B$55:$AL$55)</f>
        <v>22501.298000000003</v>
      </c>
    </row>
    <row r="9" spans="1:34" s="12" customFormat="1">
      <c r="A9" s="2"/>
    </row>
    <row r="10" spans="1:34" s="12" customFormat="1">
      <c r="A10" s="2" t="s">
        <v>68</v>
      </c>
      <c r="C10" s="321">
        <f>B64</f>
        <v>44305.361860791912</v>
      </c>
      <c r="D10" s="321">
        <f>B65</f>
        <v>33434.636996144589</v>
      </c>
      <c r="E10" s="321">
        <f>B66</f>
        <v>26641.590457250062</v>
      </c>
    </row>
    <row r="11" spans="1:34">
      <c r="A11" s="2"/>
      <c r="B11" s="26"/>
      <c r="C11" s="26"/>
      <c r="D11" s="26"/>
      <c r="E11" s="26"/>
    </row>
    <row r="12" spans="1:34">
      <c r="A12" s="1" t="s">
        <v>35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>
      <c r="A13" s="3" t="s">
        <v>36</v>
      </c>
      <c r="B13" s="12"/>
      <c r="C13" s="26">
        <v>0</v>
      </c>
      <c r="D13" s="26">
        <v>0</v>
      </c>
      <c r="E13" s="26">
        <v>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>
      <c r="A14" s="3" t="s">
        <v>26</v>
      </c>
      <c r="B14" s="12"/>
      <c r="C14" s="26">
        <f>Assumptions!B26</f>
        <v>697.32900000000006</v>
      </c>
      <c r="D14" s="26">
        <f>C14*(1+Assumptions!$B$23)</f>
        <v>718.24887000000012</v>
      </c>
      <c r="E14" s="26">
        <f>D14*(1+Assumptions!$B$23)</f>
        <v>739.79633610000019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>
      <c r="A15" s="3" t="s">
        <v>112</v>
      </c>
      <c r="B15" s="12"/>
      <c r="C15" s="26">
        <f>Assumptions!B27</f>
        <v>681.226</v>
      </c>
      <c r="D15" s="26">
        <f>C15*(1+Assumptions!$B$23)</f>
        <v>701.66278</v>
      </c>
      <c r="E15" s="26">
        <f>D15*(1+Assumptions!$B$23)</f>
        <v>722.7126634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>
      <c r="A16" s="3" t="s">
        <v>27</v>
      </c>
      <c r="B16" s="12"/>
      <c r="C16" s="26">
        <f>Assumptions!B28</f>
        <v>1133.3340000000001</v>
      </c>
      <c r="D16" s="26">
        <f>C16*(1+Assumptions!$B$23)</f>
        <v>1167.33402</v>
      </c>
      <c r="E16" s="26">
        <f>D16*(1+Assumptions!$B$23)</f>
        <v>1202.3540406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>
      <c r="A17" s="3" t="s">
        <v>29</v>
      </c>
      <c r="B17" s="12"/>
      <c r="C17" s="26">
        <f>Assumptions!B29</f>
        <v>284.06099999999998</v>
      </c>
      <c r="D17" s="26">
        <f>C17*(1+Assumptions!$B$23)</f>
        <v>292.58283</v>
      </c>
      <c r="E17" s="26">
        <f>D17*(1+Assumptions!$B$23)</f>
        <v>301.36031489999999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>
      <c r="A18" s="3" t="s">
        <v>30</v>
      </c>
      <c r="B18" s="12"/>
      <c r="C18" s="26">
        <f>Assumptions!B30</f>
        <v>0</v>
      </c>
      <c r="D18" s="26">
        <f>C18*(1+Assumptions!$B$23)</f>
        <v>0</v>
      </c>
      <c r="E18" s="26">
        <f>D18*(1+Assumptions!$B$23)</f>
        <v>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>
      <c r="A19" s="3" t="s">
        <v>44</v>
      </c>
      <c r="B19" s="12"/>
      <c r="C19" s="26">
        <f>+Assumptions!B31</f>
        <v>86.845699999999994</v>
      </c>
      <c r="D19" s="26">
        <f>C19*(1+Assumptions!$B$23)</f>
        <v>89.451070999999999</v>
      </c>
      <c r="E19" s="26">
        <f>D19*(1+Assumptions!$B$23)</f>
        <v>92.134603130000002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>
      <c r="A20" s="3" t="s">
        <v>45</v>
      </c>
      <c r="B20" s="12"/>
      <c r="C20" s="275">
        <v>554.33515701250008</v>
      </c>
      <c r="D20" s="275">
        <v>618.23219168750006</v>
      </c>
      <c r="E20" s="275">
        <v>657.12922636250005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>
      <c r="A21" s="3" t="s">
        <v>113</v>
      </c>
      <c r="B21" s="12"/>
      <c r="C21" s="275">
        <v>0</v>
      </c>
      <c r="D21" s="275">
        <v>0</v>
      </c>
      <c r="E21" s="275">
        <v>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>
      <c r="A22" s="3" t="s">
        <v>39</v>
      </c>
      <c r="B22" s="12"/>
      <c r="C22" s="26">
        <v>0</v>
      </c>
      <c r="D22" s="26">
        <v>0</v>
      </c>
      <c r="E22" s="26">
        <v>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>
      <c r="A23" s="3" t="s">
        <v>40</v>
      </c>
      <c r="B23" s="12"/>
      <c r="C23" s="26">
        <f>Assumptions!B32</f>
        <v>0</v>
      </c>
      <c r="D23" s="26">
        <f>C23*(1+Assumptions!$B$23)</f>
        <v>0</v>
      </c>
      <c r="E23" s="26">
        <f>D23*(1+Assumptions!$B$23)</f>
        <v>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>
      <c r="A24" s="3" t="s">
        <v>41</v>
      </c>
      <c r="B24" s="12"/>
      <c r="C24" s="235">
        <f>Assumptions!B33</f>
        <v>211.07900000000001</v>
      </c>
      <c r="D24" s="235">
        <f>C24*(1+Assumptions!$B$23)</f>
        <v>217.41137000000001</v>
      </c>
      <c r="E24" s="235">
        <f>D24*(1+Assumptions!$B$23)</f>
        <v>223.93371110000001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>
      <c r="A25" s="3" t="s">
        <v>42</v>
      </c>
      <c r="B25" s="88"/>
      <c r="C25" s="88">
        <f>SUM(C13:C24)</f>
        <v>3648.2098570125004</v>
      </c>
      <c r="D25" s="88">
        <f>SUM(D13:D24)</f>
        <v>3804.9231326874997</v>
      </c>
      <c r="E25" s="88">
        <f>SUM(E13:E24)</f>
        <v>3939.4208955925001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s="30" customFormat="1">
      <c r="A26" s="5"/>
      <c r="B26" s="89"/>
      <c r="C26" s="89"/>
      <c r="D26" s="90"/>
      <c r="E26" s="90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s="27" customFormat="1">
      <c r="A27" s="1" t="s">
        <v>43</v>
      </c>
      <c r="B27" s="91"/>
      <c r="C27" s="91">
        <f>C10-C25</f>
        <v>40657.152003779411</v>
      </c>
      <c r="D27" s="91">
        <f>D10-D25</f>
        <v>29629.713863457087</v>
      </c>
      <c r="E27" s="91">
        <f>E10-E25</f>
        <v>22702.169561657563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>
      <c r="A28" s="32"/>
      <c r="B28" s="28"/>
      <c r="C28" s="28"/>
      <c r="D28" s="28"/>
      <c r="E28" s="28"/>
    </row>
    <row r="29" spans="1:34">
      <c r="A29" s="32"/>
      <c r="B29" s="28"/>
      <c r="C29" s="28"/>
      <c r="D29" s="28"/>
      <c r="E29" s="28"/>
    </row>
    <row r="30" spans="1:34">
      <c r="A30" s="234"/>
      <c r="B30" s="235"/>
      <c r="C30" s="235"/>
      <c r="D30" s="235"/>
      <c r="E30" s="235"/>
    </row>
    <row r="31" spans="1:34">
      <c r="A31" s="32"/>
      <c r="B31" s="28"/>
      <c r="C31" s="28"/>
      <c r="D31" s="28"/>
      <c r="E31" s="28"/>
    </row>
    <row r="32" spans="1:34" s="12" customFormat="1">
      <c r="A32" s="12" t="s">
        <v>83</v>
      </c>
      <c r="C32" s="28">
        <v>0</v>
      </c>
      <c r="D32" s="28">
        <v>0</v>
      </c>
      <c r="E32" s="28">
        <f>Summary!$B$31*Assumptions!B7</f>
        <v>150000</v>
      </c>
    </row>
    <row r="33" spans="1:5" s="12" customFormat="1">
      <c r="C33" s="28"/>
      <c r="D33" s="28"/>
      <c r="E33" s="28"/>
    </row>
    <row r="34" spans="1:5" s="12" customFormat="1">
      <c r="C34" s="269"/>
      <c r="D34" s="269"/>
      <c r="E34" s="269"/>
    </row>
    <row r="35" spans="1:5" s="12" customFormat="1">
      <c r="A35" s="270" t="s">
        <v>84</v>
      </c>
      <c r="C35" s="269"/>
      <c r="D35" s="269"/>
      <c r="E35" s="269"/>
    </row>
    <row r="36" spans="1:5" s="12" customFormat="1">
      <c r="A36" s="12" t="s">
        <v>69</v>
      </c>
      <c r="B36" s="14">
        <v>0</v>
      </c>
      <c r="C36" s="268">
        <f>C27</f>
        <v>40657.152003779411</v>
      </c>
      <c r="D36" s="268">
        <f>D27</f>
        <v>29629.713863457087</v>
      </c>
      <c r="E36" s="268">
        <f>E27</f>
        <v>22702.169561657563</v>
      </c>
    </row>
    <row r="37" spans="1:5">
      <c r="A37" s="12"/>
      <c r="B37" s="12"/>
      <c r="C37" s="269"/>
      <c r="D37" s="269"/>
      <c r="E37" s="269"/>
    </row>
    <row r="38" spans="1:5">
      <c r="A38" s="12" t="s">
        <v>70</v>
      </c>
      <c r="B38" s="271">
        <f>Summary!$E$29</f>
        <v>0.1593</v>
      </c>
      <c r="C38" s="7"/>
      <c r="D38" s="7"/>
      <c r="E38" s="7"/>
    </row>
    <row r="39" spans="1:5" ht="13.5" thickBot="1">
      <c r="A39" s="12"/>
      <c r="B39" s="12"/>
      <c r="C39" s="269"/>
      <c r="D39" s="269"/>
      <c r="E39" s="269"/>
    </row>
    <row r="40" spans="1:5" ht="16.5" thickBot="1">
      <c r="A40" s="272" t="s">
        <v>71</v>
      </c>
      <c r="B40" s="273">
        <f>[1]!_xludf.xNPV(B38,B36:E36,B4:E4)</f>
        <v>71687.41703853129</v>
      </c>
      <c r="C40" s="269"/>
      <c r="D40" s="269"/>
      <c r="E40" s="269"/>
    </row>
    <row r="41" spans="1:5">
      <c r="A41" s="12"/>
      <c r="B41" s="12"/>
      <c r="C41" s="269"/>
      <c r="D41" s="269"/>
      <c r="E41" s="269"/>
    </row>
    <row r="42" spans="1:5">
      <c r="A42" s="12"/>
      <c r="B42" s="274"/>
      <c r="C42" s="269"/>
      <c r="D42" s="269"/>
      <c r="E42" s="269"/>
    </row>
    <row r="43" spans="1:5">
      <c r="A43" s="270" t="s">
        <v>85</v>
      </c>
      <c r="B43" s="274"/>
      <c r="C43" s="269"/>
      <c r="D43" s="269"/>
      <c r="E43" s="269"/>
    </row>
    <row r="44" spans="1:5">
      <c r="A44" s="12" t="s">
        <v>69</v>
      </c>
      <c r="B44" s="14">
        <v>0</v>
      </c>
      <c r="C44" s="268">
        <f>C36+C32</f>
        <v>40657.152003779411</v>
      </c>
      <c r="D44" s="268">
        <f>D36+D32</f>
        <v>29629.713863457087</v>
      </c>
      <c r="E44" s="268">
        <f>E36+E32</f>
        <v>172702.16956165756</v>
      </c>
    </row>
    <row r="45" spans="1:5">
      <c r="A45" s="12"/>
      <c r="B45" s="12"/>
      <c r="C45" s="269"/>
      <c r="D45" s="269"/>
      <c r="E45" s="269"/>
    </row>
    <row r="46" spans="1:5">
      <c r="A46" s="12" t="s">
        <v>70</v>
      </c>
      <c r="B46" s="271">
        <f>Summary!$E$29</f>
        <v>0.1593</v>
      </c>
      <c r="C46" s="7"/>
      <c r="D46" s="7"/>
      <c r="E46" s="7"/>
    </row>
    <row r="47" spans="1:5" ht="13.5" thickBot="1">
      <c r="A47" s="12"/>
      <c r="B47" s="12"/>
      <c r="C47" s="269"/>
      <c r="D47" s="269"/>
      <c r="E47" s="269"/>
    </row>
    <row r="48" spans="1:5" ht="16.5" thickBot="1">
      <c r="A48" s="272" t="s">
        <v>71</v>
      </c>
      <c r="B48" s="273">
        <f>[1]!_xludf.xNPV(B46,B44:E44,B4:E4)</f>
        <v>167960.24994276988</v>
      </c>
      <c r="C48" s="269"/>
      <c r="D48" s="269"/>
      <c r="E48" s="269"/>
    </row>
    <row r="49" spans="1:39">
      <c r="A49" s="12"/>
      <c r="B49" s="12"/>
      <c r="C49" s="54"/>
      <c r="D49" s="7"/>
      <c r="E49" s="7"/>
    </row>
    <row r="50" spans="1:39">
      <c r="A50" s="12"/>
      <c r="B50" s="12"/>
      <c r="C50" s="7"/>
      <c r="D50" s="7"/>
      <c r="E50" s="7"/>
    </row>
    <row r="51" spans="1:39">
      <c r="A51" s="27"/>
      <c r="B51" s="250"/>
      <c r="C51" s="35"/>
      <c r="D51" s="35"/>
      <c r="E51" s="35"/>
    </row>
    <row r="52" spans="1:39">
      <c r="A52" s="7"/>
      <c r="B52" s="35"/>
      <c r="C52" s="35"/>
      <c r="D52" s="35"/>
      <c r="E52" s="35"/>
    </row>
    <row r="53" spans="1:39">
      <c r="A53" s="7"/>
      <c r="B53" s="36">
        <v>1</v>
      </c>
      <c r="C53" s="36">
        <v>1</v>
      </c>
      <c r="D53" s="36">
        <v>1</v>
      </c>
      <c r="E53" s="36">
        <v>1</v>
      </c>
      <c r="F53" s="36">
        <v>1</v>
      </c>
      <c r="G53" s="36">
        <v>1</v>
      </c>
      <c r="H53" s="36">
        <v>1</v>
      </c>
      <c r="I53" s="36">
        <v>1</v>
      </c>
      <c r="J53" s="36">
        <v>1</v>
      </c>
      <c r="K53" s="36">
        <v>1</v>
      </c>
      <c r="L53" s="36">
        <v>1</v>
      </c>
      <c r="M53" s="36">
        <v>1</v>
      </c>
      <c r="N53" s="36">
        <v>1</v>
      </c>
      <c r="O53" s="36">
        <v>2</v>
      </c>
      <c r="P53" s="36">
        <v>2</v>
      </c>
      <c r="Q53" s="36">
        <v>2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W53" s="36">
        <v>2</v>
      </c>
      <c r="X53" s="36">
        <v>2</v>
      </c>
      <c r="Y53" s="36">
        <v>2</v>
      </c>
      <c r="Z53" s="36">
        <v>2</v>
      </c>
      <c r="AA53" s="36">
        <v>3</v>
      </c>
      <c r="AB53" s="36">
        <v>3</v>
      </c>
      <c r="AC53" s="36">
        <v>3</v>
      </c>
      <c r="AD53" s="36">
        <v>3</v>
      </c>
      <c r="AE53" s="36">
        <v>3</v>
      </c>
      <c r="AF53" s="36">
        <v>3</v>
      </c>
      <c r="AG53" s="36">
        <v>3</v>
      </c>
      <c r="AH53" s="36">
        <v>3</v>
      </c>
      <c r="AI53" s="36">
        <v>3</v>
      </c>
      <c r="AJ53" s="36">
        <v>3</v>
      </c>
      <c r="AK53" s="36">
        <v>3</v>
      </c>
      <c r="AL53" s="36">
        <v>3</v>
      </c>
      <c r="AM53" s="36"/>
    </row>
    <row r="54" spans="1:39" ht="13.5" thickBot="1">
      <c r="A54" s="7"/>
      <c r="B54" s="316">
        <v>36556</v>
      </c>
      <c r="C54" s="316">
        <v>36578</v>
      </c>
      <c r="D54" s="318">
        <v>36585</v>
      </c>
      <c r="E54" s="318">
        <v>36616</v>
      </c>
      <c r="F54" s="318">
        <v>36646</v>
      </c>
      <c r="G54" s="318">
        <v>36677</v>
      </c>
      <c r="H54" s="318">
        <v>36707</v>
      </c>
      <c r="I54" s="318">
        <v>36738</v>
      </c>
      <c r="J54" s="318">
        <v>36769</v>
      </c>
      <c r="K54" s="318">
        <v>36799</v>
      </c>
      <c r="L54" s="318">
        <v>36830</v>
      </c>
      <c r="M54" s="318">
        <v>36860</v>
      </c>
      <c r="N54" s="318">
        <v>36891</v>
      </c>
      <c r="O54" s="318">
        <v>36922</v>
      </c>
      <c r="P54" s="318">
        <v>36950</v>
      </c>
      <c r="Q54" s="318">
        <v>36981</v>
      </c>
      <c r="R54" s="318">
        <v>37011</v>
      </c>
      <c r="S54" s="318">
        <v>37042</v>
      </c>
      <c r="T54" s="318">
        <v>37072</v>
      </c>
      <c r="U54" s="318">
        <v>37103</v>
      </c>
      <c r="V54" s="318">
        <v>37134</v>
      </c>
      <c r="W54" s="318">
        <v>37164</v>
      </c>
      <c r="X54" s="318">
        <v>37195</v>
      </c>
      <c r="Y54" s="318">
        <v>37225</v>
      </c>
      <c r="Z54" s="318">
        <v>37256</v>
      </c>
      <c r="AA54" s="318">
        <v>37287</v>
      </c>
      <c r="AB54" s="318">
        <v>37315</v>
      </c>
      <c r="AC54" s="318">
        <v>37346</v>
      </c>
      <c r="AD54" s="318">
        <v>37376</v>
      </c>
      <c r="AE54" s="318">
        <v>37407</v>
      </c>
      <c r="AF54" s="318">
        <v>37437</v>
      </c>
      <c r="AG54" s="318">
        <v>37468</v>
      </c>
      <c r="AH54" s="318">
        <v>37499</v>
      </c>
      <c r="AI54" s="318">
        <v>37529</v>
      </c>
      <c r="AJ54" s="318">
        <v>37560</v>
      </c>
      <c r="AK54" s="318">
        <v>37590</v>
      </c>
      <c r="AL54" s="318">
        <v>37621</v>
      </c>
    </row>
    <row r="55" spans="1:39">
      <c r="A55" s="27" t="s">
        <v>114</v>
      </c>
      <c r="B55" s="317">
        <v>119.526</v>
      </c>
      <c r="C55" s="317">
        <f>74.429</f>
        <v>74.429000000000002</v>
      </c>
      <c r="D55" s="275">
        <v>1.7350000000000001</v>
      </c>
      <c r="E55" s="320">
        <v>43.09</v>
      </c>
      <c r="F55" s="320">
        <v>112.139</v>
      </c>
      <c r="G55" s="320">
        <v>423.55200000000002</v>
      </c>
      <c r="H55" s="320">
        <v>5741.9790000000003</v>
      </c>
      <c r="I55" s="320">
        <v>16804.031999999999</v>
      </c>
      <c r="J55" s="320">
        <v>18657.892</v>
      </c>
      <c r="K55" s="320">
        <v>868.17899999999997</v>
      </c>
      <c r="L55" s="320">
        <v>111.973</v>
      </c>
      <c r="M55" s="320">
        <v>45.984999999999999</v>
      </c>
      <c r="N55" s="320">
        <v>54.796999999999997</v>
      </c>
      <c r="O55" s="320">
        <v>166.49600000000001</v>
      </c>
      <c r="P55" s="320">
        <v>171.048</v>
      </c>
      <c r="Q55" s="320">
        <v>51.656999999999996</v>
      </c>
      <c r="R55" s="320">
        <v>140.72399999999999</v>
      </c>
      <c r="S55" s="320">
        <v>454.44900000000001</v>
      </c>
      <c r="T55" s="320">
        <v>4261.6080000000002</v>
      </c>
      <c r="U55" s="320">
        <v>11647.625</v>
      </c>
      <c r="V55" s="320">
        <v>12371.476000000001</v>
      </c>
      <c r="W55" s="320">
        <v>801.75599999999997</v>
      </c>
      <c r="X55" s="320">
        <v>148.79300000000001</v>
      </c>
      <c r="Y55" s="320">
        <v>55.578000000000003</v>
      </c>
      <c r="Z55" s="320">
        <v>67.412999999999997</v>
      </c>
      <c r="AA55" s="320">
        <v>171.81700000000001</v>
      </c>
      <c r="AB55" s="320">
        <v>170.608</v>
      </c>
      <c r="AC55" s="320">
        <v>56.484000000000002</v>
      </c>
      <c r="AD55" s="320">
        <v>155.02799999999999</v>
      </c>
      <c r="AE55" s="320">
        <v>435.71899999999999</v>
      </c>
      <c r="AF55" s="320">
        <v>3256.5569999999998</v>
      </c>
      <c r="AG55" s="320">
        <v>8590.8119999999999</v>
      </c>
      <c r="AH55" s="320">
        <v>8535.5550000000003</v>
      </c>
      <c r="AI55" s="320">
        <v>850.68100000000004</v>
      </c>
      <c r="AJ55" s="320">
        <v>151.804</v>
      </c>
      <c r="AK55" s="320">
        <v>54.152999999999999</v>
      </c>
      <c r="AL55" s="320">
        <v>72.08</v>
      </c>
    </row>
    <row r="56" spans="1:39">
      <c r="A56" s="27"/>
      <c r="B56" s="36"/>
      <c r="C56" s="36"/>
      <c r="D56" s="36"/>
      <c r="E56" s="36"/>
    </row>
    <row r="57" spans="1:39">
      <c r="A57" s="27" t="s">
        <v>115</v>
      </c>
      <c r="B57" s="36"/>
      <c r="C57" s="36"/>
      <c r="D57" s="319">
        <v>6.0568125402810299E-2</v>
      </c>
      <c r="E57" s="319">
        <v>6.0568125402810299E-2</v>
      </c>
      <c r="F57" s="319">
        <v>6.0568125402810299E-2</v>
      </c>
      <c r="G57" s="319">
        <v>6.1452893850074901E-2</v>
      </c>
      <c r="H57" s="319">
        <v>6.2272420332016E-2</v>
      </c>
      <c r="I57" s="319">
        <v>6.3141810282094202E-2</v>
      </c>
      <c r="J57" s="319">
        <v>6.3791031540835E-2</v>
      </c>
      <c r="K57" s="319">
        <v>6.4440252939363493E-2</v>
      </c>
      <c r="L57" s="319">
        <v>6.5028182184613495E-2</v>
      </c>
      <c r="M57" s="319">
        <v>6.5560980648202705E-2</v>
      </c>
      <c r="N57" s="319">
        <v>6.6076592154143701E-2</v>
      </c>
      <c r="O57" s="319">
        <v>6.6580029496134105E-2</v>
      </c>
      <c r="P57" s="319">
        <v>6.7036978179332504E-2</v>
      </c>
      <c r="Q57" s="319">
        <v>6.7449706081649893E-2</v>
      </c>
      <c r="R57" s="319">
        <v>6.7864077630454198E-2</v>
      </c>
      <c r="S57" s="319">
        <v>6.8188925324209407E-2</v>
      </c>
      <c r="T57" s="319">
        <v>6.8524601311112904E-2</v>
      </c>
      <c r="U57" s="319">
        <v>6.8829534012743804E-2</v>
      </c>
      <c r="V57" s="319">
        <v>6.9106971956319499E-2</v>
      </c>
      <c r="W57" s="319">
        <v>6.9384409925358395E-2</v>
      </c>
      <c r="X57" s="319">
        <v>6.9632943375797798E-2</v>
      </c>
      <c r="Y57" s="319">
        <v>6.9856963974845004E-2</v>
      </c>
      <c r="Z57" s="319">
        <v>7.0073758118756102E-2</v>
      </c>
      <c r="AA57" s="319">
        <v>7.0287201906710006E-2</v>
      </c>
      <c r="AB57" s="319">
        <v>7.0486000848181393E-2</v>
      </c>
      <c r="AC57" s="319">
        <v>7.0665561193643506E-2</v>
      </c>
      <c r="AD57" s="319">
        <v>7.0837809966831394E-2</v>
      </c>
      <c r="AE57" s="319">
        <v>7.0965582403327995E-2</v>
      </c>
      <c r="AF57" s="319">
        <v>7.1097613926708603E-2</v>
      </c>
      <c r="AG57" s="319">
        <v>7.1217095961853896E-2</v>
      </c>
      <c r="AH57" s="319">
        <v>7.1326891482179605E-2</v>
      </c>
      <c r="AI57" s="319">
        <v>7.1436687006488406E-2</v>
      </c>
      <c r="AJ57" s="319">
        <v>7.1534430694747603E-2</v>
      </c>
      <c r="AK57" s="319">
        <v>7.1623203471021593E-2</v>
      </c>
      <c r="AL57" s="319">
        <v>7.17091126118303E-2</v>
      </c>
    </row>
    <row r="58" spans="1:39">
      <c r="A58" s="27"/>
      <c r="B58" s="36"/>
      <c r="C58" s="36"/>
      <c r="D58" s="36"/>
      <c r="E58" s="36"/>
    </row>
    <row r="59" spans="1:39" ht="14.25">
      <c r="A59" s="37" t="s">
        <v>116</v>
      </c>
      <c r="B59" s="28">
        <f>B55</f>
        <v>119.526</v>
      </c>
      <c r="C59" s="28">
        <f>C55</f>
        <v>74.429000000000002</v>
      </c>
      <c r="D59" s="28">
        <f>D55*(1+D57)^((D54-$C$54)/365.25)</f>
        <v>1.7369564300042726</v>
      </c>
      <c r="E59" s="28">
        <f t="shared" ref="E59:AL59" si="0">E55*(1+E57)^((E54-$C$54)/365.25)</f>
        <v>43.354430357930838</v>
      </c>
      <c r="F59" s="28">
        <f t="shared" si="0"/>
        <v>113.37343184642035</v>
      </c>
      <c r="G59" s="28">
        <f t="shared" si="0"/>
        <v>430.45430603869085</v>
      </c>
      <c r="H59" s="28">
        <f t="shared" si="0"/>
        <v>5865.8056472355411</v>
      </c>
      <c r="I59" s="28">
        <f t="shared" si="0"/>
        <v>17260.840406303319</v>
      </c>
      <c r="J59" s="28">
        <f t="shared" si="0"/>
        <v>19271.101519927473</v>
      </c>
      <c r="K59" s="28">
        <f t="shared" si="0"/>
        <v>901.61145407336187</v>
      </c>
      <c r="L59" s="28">
        <f t="shared" si="0"/>
        <v>116.94745833604598</v>
      </c>
      <c r="M59" s="28">
        <f t="shared" si="0"/>
        <v>48.295724328577514</v>
      </c>
      <c r="N59" s="28">
        <f t="shared" si="0"/>
        <v>57.8855259145476</v>
      </c>
      <c r="O59" s="28">
        <f t="shared" si="0"/>
        <v>176.91661119775725</v>
      </c>
      <c r="P59" s="28">
        <f t="shared" si="0"/>
        <v>182.73352885443924</v>
      </c>
      <c r="Q59" s="28">
        <f t="shared" si="0"/>
        <v>55.51449818340528</v>
      </c>
      <c r="R59" s="28">
        <f t="shared" si="0"/>
        <v>152.11553169796002</v>
      </c>
      <c r="S59" s="28">
        <f t="shared" si="0"/>
        <v>494.17252384815384</v>
      </c>
      <c r="T59" s="28">
        <f t="shared" si="0"/>
        <v>4661.2728006780044</v>
      </c>
      <c r="U59" s="28">
        <f t="shared" si="0"/>
        <v>12817.093742071038</v>
      </c>
      <c r="V59" s="28">
        <f t="shared" si="0"/>
        <v>13696.160489893697</v>
      </c>
      <c r="W59" s="28">
        <f t="shared" si="0"/>
        <v>892.86129871951357</v>
      </c>
      <c r="X59" s="28">
        <f t="shared" si="0"/>
        <v>166.7122261622751</v>
      </c>
      <c r="Y59" s="28">
        <f t="shared" si="0"/>
        <v>62.63977399454771</v>
      </c>
      <c r="Z59" s="28">
        <f t="shared" si="0"/>
        <v>76.44397084380077</v>
      </c>
      <c r="AA59" s="28">
        <f t="shared" si="0"/>
        <v>196.03350049955449</v>
      </c>
      <c r="AB59" s="28">
        <f t="shared" si="0"/>
        <v>195.74370331185546</v>
      </c>
      <c r="AC59" s="28">
        <f t="shared" si="0"/>
        <v>65.20451256905848</v>
      </c>
      <c r="AD59" s="28">
        <f t="shared" si="0"/>
        <v>180.03238064486729</v>
      </c>
      <c r="AE59" s="28">
        <f t="shared" si="0"/>
        <v>509.08152526060763</v>
      </c>
      <c r="AF59" s="28">
        <f t="shared" si="0"/>
        <v>3827.4635248713348</v>
      </c>
      <c r="AG59" s="28">
        <f t="shared" si="0"/>
        <v>10158.657658573242</v>
      </c>
      <c r="AH59" s="28">
        <f t="shared" si="0"/>
        <v>10155.04650458234</v>
      </c>
      <c r="AI59" s="28">
        <f t="shared" si="0"/>
        <v>1018.099972627794</v>
      </c>
      <c r="AJ59" s="28">
        <f t="shared" si="0"/>
        <v>182.79183031269361</v>
      </c>
      <c r="AK59" s="28">
        <f t="shared" si="0"/>
        <v>65.593429993481521</v>
      </c>
      <c r="AL59" s="28">
        <f t="shared" si="0"/>
        <v>87.841914003232091</v>
      </c>
    </row>
    <row r="60" spans="1:39" ht="14.25">
      <c r="A60" s="37" t="s">
        <v>117</v>
      </c>
      <c r="B60" s="28">
        <f>Assumptions!$B$17</f>
        <v>458</v>
      </c>
      <c r="C60" s="28">
        <f>Assumptions!$B$17</f>
        <v>458</v>
      </c>
      <c r="D60" s="28">
        <f>Assumptions!$B$17</f>
        <v>458</v>
      </c>
      <c r="E60" s="28">
        <f>Assumptions!$B$17</f>
        <v>458</v>
      </c>
      <c r="F60" s="28">
        <f>Assumptions!$B$17</f>
        <v>458</v>
      </c>
      <c r="G60" s="28">
        <f>Assumptions!$B$17</f>
        <v>458</v>
      </c>
      <c r="H60" s="28">
        <f>Assumptions!$B$17</f>
        <v>458</v>
      </c>
      <c r="I60" s="28">
        <f>Assumptions!$B$17</f>
        <v>458</v>
      </c>
      <c r="J60" s="28">
        <f>Assumptions!$B$17</f>
        <v>458</v>
      </c>
      <c r="K60" s="28">
        <f>Assumptions!$B$17</f>
        <v>458</v>
      </c>
      <c r="L60" s="28">
        <f>Assumptions!$B$17</f>
        <v>458</v>
      </c>
      <c r="M60" s="28">
        <f>Assumptions!$B$17</f>
        <v>458</v>
      </c>
      <c r="N60" s="28">
        <f>Assumptions!$B$17</f>
        <v>458</v>
      </c>
      <c r="O60" s="28">
        <f>Assumptions!$B$17</f>
        <v>458</v>
      </c>
      <c r="P60" s="28">
        <f>Assumptions!$B$17</f>
        <v>458</v>
      </c>
      <c r="Q60" s="28">
        <f>Assumptions!$B$17</f>
        <v>458</v>
      </c>
      <c r="R60" s="28">
        <f>Assumptions!$B$17</f>
        <v>458</v>
      </c>
      <c r="S60" s="28">
        <f>Assumptions!$B$17</f>
        <v>458</v>
      </c>
      <c r="T60" s="28">
        <f>Assumptions!$B$17</f>
        <v>458</v>
      </c>
      <c r="U60" s="28">
        <f>Assumptions!$B$17</f>
        <v>458</v>
      </c>
      <c r="V60" s="28">
        <f>Assumptions!$B$17</f>
        <v>458</v>
      </c>
      <c r="W60" s="28">
        <f>Assumptions!$B$17</f>
        <v>458</v>
      </c>
      <c r="X60" s="28">
        <f>Assumptions!$B$17</f>
        <v>458</v>
      </c>
      <c r="Y60" s="28">
        <f>Assumptions!$B$17</f>
        <v>458</v>
      </c>
      <c r="Z60" s="28">
        <f>Assumptions!$B$17</f>
        <v>458</v>
      </c>
      <c r="AA60" s="28">
        <f>Assumptions!$B$17</f>
        <v>458</v>
      </c>
      <c r="AB60" s="28">
        <f>Assumptions!$B$17</f>
        <v>458</v>
      </c>
      <c r="AC60" s="28">
        <f>Assumptions!$B$17</f>
        <v>458</v>
      </c>
      <c r="AD60" s="28">
        <f>Assumptions!$B$17</f>
        <v>458</v>
      </c>
      <c r="AE60" s="28">
        <f>Assumptions!$B$17</f>
        <v>458</v>
      </c>
      <c r="AF60" s="28">
        <f>Assumptions!$B$17</f>
        <v>458</v>
      </c>
      <c r="AG60" s="28">
        <f>Assumptions!$B$17</f>
        <v>458</v>
      </c>
      <c r="AH60" s="28">
        <f>Assumptions!$B$17</f>
        <v>458</v>
      </c>
      <c r="AI60" s="28">
        <f>Assumptions!$B$17</f>
        <v>458</v>
      </c>
      <c r="AJ60" s="28">
        <f>Assumptions!$B$17</f>
        <v>458</v>
      </c>
      <c r="AK60" s="28">
        <f>Assumptions!$B$17</f>
        <v>458</v>
      </c>
      <c r="AL60" s="28">
        <f>Assumptions!$B$17</f>
        <v>458</v>
      </c>
    </row>
    <row r="61" spans="1:39" ht="14.25">
      <c r="A61" s="37" t="s">
        <v>118</v>
      </c>
      <c r="B61" s="322">
        <f>B59/B60</f>
        <v>0.26097379912663754</v>
      </c>
      <c r="C61" s="322">
        <f t="shared" ref="C61:AL61" si="1">C59/C60</f>
        <v>0.16250873362445414</v>
      </c>
      <c r="D61" s="322">
        <f t="shared" si="1"/>
        <v>3.7924812882189356E-3</v>
      </c>
      <c r="E61" s="322">
        <f t="shared" si="1"/>
        <v>9.4660328292425405E-2</v>
      </c>
      <c r="F61" s="322">
        <f t="shared" si="1"/>
        <v>0.24754024420615797</v>
      </c>
      <c r="G61" s="322">
        <f t="shared" si="1"/>
        <v>0.93985656340325507</v>
      </c>
      <c r="H61" s="322">
        <f t="shared" si="1"/>
        <v>12.807435910994631</v>
      </c>
      <c r="I61" s="322">
        <f t="shared" si="1"/>
        <v>37.687424467911178</v>
      </c>
      <c r="J61" s="322">
        <f t="shared" si="1"/>
        <v>42.076640873204092</v>
      </c>
      <c r="K61" s="322">
        <f t="shared" si="1"/>
        <v>1.9685839608588687</v>
      </c>
      <c r="L61" s="322">
        <f t="shared" si="1"/>
        <v>0.25534379549355019</v>
      </c>
      <c r="M61" s="322">
        <f t="shared" si="1"/>
        <v>0.10544917975671945</v>
      </c>
      <c r="N61" s="322">
        <f t="shared" si="1"/>
        <v>0.12638761116713448</v>
      </c>
      <c r="O61" s="322">
        <f t="shared" si="1"/>
        <v>0.38628081047545249</v>
      </c>
      <c r="P61" s="322">
        <f t="shared" si="1"/>
        <v>0.39898150404899396</v>
      </c>
      <c r="Q61" s="322">
        <f t="shared" si="1"/>
        <v>0.12121069472359232</v>
      </c>
      <c r="R61" s="322">
        <f t="shared" si="1"/>
        <v>0.33212998187327514</v>
      </c>
      <c r="S61" s="322">
        <f t="shared" si="1"/>
        <v>1.0789793097121263</v>
      </c>
      <c r="T61" s="322">
        <f t="shared" si="1"/>
        <v>10.177451529864639</v>
      </c>
      <c r="U61" s="322">
        <f t="shared" si="1"/>
        <v>27.98492083421624</v>
      </c>
      <c r="V61" s="322">
        <f t="shared" si="1"/>
        <v>29.904280545619425</v>
      </c>
      <c r="W61" s="322">
        <f t="shared" si="1"/>
        <v>1.9494788181648768</v>
      </c>
      <c r="X61" s="322">
        <f t="shared" si="1"/>
        <v>0.36400049380409411</v>
      </c>
      <c r="Y61" s="322">
        <f t="shared" si="1"/>
        <v>0.13676806549027884</v>
      </c>
      <c r="Z61" s="322">
        <f t="shared" si="1"/>
        <v>0.16690823328340779</v>
      </c>
      <c r="AA61" s="322">
        <f t="shared" si="1"/>
        <v>0.42802074344880892</v>
      </c>
      <c r="AB61" s="322">
        <f t="shared" si="1"/>
        <v>0.42738799849750098</v>
      </c>
      <c r="AC61" s="322">
        <f t="shared" si="1"/>
        <v>0.14236793137349013</v>
      </c>
      <c r="AD61" s="322">
        <f t="shared" si="1"/>
        <v>0.39308380053464476</v>
      </c>
      <c r="AE61" s="322">
        <f t="shared" si="1"/>
        <v>1.1115317145428114</v>
      </c>
      <c r="AF61" s="322">
        <f t="shared" si="1"/>
        <v>8.3569072595443998</v>
      </c>
      <c r="AG61" s="322">
        <f t="shared" si="1"/>
        <v>22.180475237059479</v>
      </c>
      <c r="AH61" s="322">
        <f t="shared" si="1"/>
        <v>22.172590621358822</v>
      </c>
      <c r="AI61" s="322">
        <f t="shared" si="1"/>
        <v>2.2229257044274977</v>
      </c>
      <c r="AJ61" s="322">
        <f t="shared" si="1"/>
        <v>0.39910879980937469</v>
      </c>
      <c r="AK61" s="322">
        <f t="shared" si="1"/>
        <v>0.14321709605563651</v>
      </c>
      <c r="AL61" s="322">
        <f t="shared" si="1"/>
        <v>0.19179457205945871</v>
      </c>
    </row>
    <row r="62" spans="1:39">
      <c r="A62" s="7"/>
      <c r="B62" s="36"/>
      <c r="C62" s="36"/>
      <c r="D62" s="36"/>
      <c r="E62" s="36"/>
    </row>
    <row r="63" spans="1:39">
      <c r="A63" s="7"/>
      <c r="B63" s="85" t="s">
        <v>119</v>
      </c>
      <c r="C63" s="85" t="s">
        <v>120</v>
      </c>
      <c r="D63" s="36"/>
      <c r="E63" s="36"/>
    </row>
    <row r="64" spans="1:39">
      <c r="A64" s="27">
        <v>2000</v>
      </c>
      <c r="B64" s="28">
        <f>SUMIF($B$53:$AL$53,"=1",$B$59:$AL$59)</f>
        <v>44305.361860791912</v>
      </c>
      <c r="C64" s="323">
        <f>AVERAGE(B61,SUM(C61:D61),E61:N61)</f>
        <v>8.0613831624439438</v>
      </c>
      <c r="D64" s="324"/>
      <c r="E64" s="7"/>
    </row>
    <row r="65" spans="1:14">
      <c r="A65" s="27">
        <v>2001</v>
      </c>
      <c r="B65" s="28">
        <f>SUMIF($B$53:$AL$53,"=2",$B$59:$AL$59)</f>
        <v>33434.636996144589</v>
      </c>
      <c r="C65" s="323">
        <f>AVERAGE(O61:Z61)</f>
        <v>6.0834492351063671</v>
      </c>
      <c r="D65" s="35"/>
      <c r="E65" s="35"/>
    </row>
    <row r="66" spans="1:14">
      <c r="A66" s="27">
        <v>2002</v>
      </c>
      <c r="B66" s="28">
        <f>SUMIF($B$53:$AL$53,"=3",$B$59:$AL$59)</f>
        <v>26641.590457250062</v>
      </c>
      <c r="C66" s="323">
        <f>AVERAGE(AA61:AL61)</f>
        <v>4.8474509565593271</v>
      </c>
      <c r="D66" s="35"/>
      <c r="E66" s="35"/>
    </row>
    <row r="67" spans="1:14">
      <c r="A67" s="7"/>
      <c r="B67" s="35"/>
      <c r="C67" s="35"/>
      <c r="D67" s="35"/>
      <c r="E67" s="35"/>
    </row>
    <row r="68" spans="1:14">
      <c r="A68" s="7"/>
      <c r="B68" s="35"/>
      <c r="C68" s="35"/>
      <c r="D68" s="35"/>
      <c r="E68" s="35"/>
    </row>
    <row r="69" spans="1:14">
      <c r="A69" s="7"/>
      <c r="B69" s="35"/>
      <c r="C69" s="35"/>
      <c r="D69" s="35"/>
      <c r="E69" s="35"/>
    </row>
    <row r="70" spans="1:14">
      <c r="A70" s="7"/>
      <c r="B70" s="36"/>
      <c r="C70" s="36"/>
      <c r="D70" s="36"/>
      <c r="E70" s="36"/>
    </row>
    <row r="71" spans="1:14">
      <c r="A71" s="27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</row>
    <row r="72" spans="1:14">
      <c r="A72" s="27"/>
      <c r="B72" s="7"/>
      <c r="C72" s="35"/>
      <c r="D72" s="7"/>
      <c r="E72" s="7"/>
    </row>
    <row r="73" spans="1:14">
      <c r="A73" s="7"/>
      <c r="B73" s="7"/>
      <c r="C73" s="7"/>
      <c r="D73" s="7"/>
      <c r="E73" s="7"/>
    </row>
    <row r="74" spans="1:14">
      <c r="A74" s="7"/>
      <c r="B74" s="36"/>
      <c r="C74" s="36"/>
      <c r="D74" s="36"/>
      <c r="E74" s="36"/>
    </row>
    <row r="75" spans="1:14" ht="14.25">
      <c r="A75" s="37"/>
      <c r="B75" s="35"/>
      <c r="C75" s="35"/>
      <c r="D75" s="35"/>
      <c r="E75" s="35"/>
    </row>
    <row r="76" spans="1:14">
      <c r="A76" s="38"/>
      <c r="B76" s="7"/>
      <c r="C76" s="28"/>
      <c r="D76" s="28"/>
      <c r="E76" s="28"/>
    </row>
    <row r="77" spans="1:14">
      <c r="A77" s="39"/>
      <c r="B77" s="7"/>
      <c r="C77" s="28"/>
      <c r="D77" s="28"/>
      <c r="E77" s="28"/>
    </row>
    <row r="78" spans="1:14">
      <c r="A78" s="39"/>
      <c r="B78" s="7"/>
      <c r="C78" s="28"/>
      <c r="D78" s="28"/>
      <c r="E78" s="28"/>
    </row>
    <row r="79" spans="1:14">
      <c r="A79" s="39"/>
      <c r="B79" s="7"/>
      <c r="C79" s="28"/>
      <c r="D79" s="28"/>
      <c r="E79" s="28"/>
    </row>
    <row r="80" spans="1:14">
      <c r="A80" s="39"/>
      <c r="B80" s="7"/>
      <c r="C80" s="28"/>
      <c r="D80" s="28"/>
      <c r="E80" s="28"/>
    </row>
    <row r="81" spans="1:5">
      <c r="A81" s="39"/>
      <c r="B81" s="7"/>
      <c r="C81" s="28"/>
      <c r="D81" s="28"/>
      <c r="E81" s="28"/>
    </row>
    <row r="82" spans="1:5">
      <c r="A82" s="39"/>
      <c r="B82" s="7"/>
      <c r="C82" s="28"/>
      <c r="D82" s="28"/>
      <c r="E82" s="28"/>
    </row>
    <row r="83" spans="1:5">
      <c r="A83" s="39"/>
      <c r="B83" s="7"/>
      <c r="C83" s="28"/>
      <c r="D83" s="28"/>
      <c r="E83" s="28"/>
    </row>
    <row r="84" spans="1:5">
      <c r="A84" s="40"/>
      <c r="B84" s="7"/>
      <c r="C84" s="28"/>
      <c r="D84" s="28"/>
      <c r="E84" s="28"/>
    </row>
    <row r="85" spans="1:5">
      <c r="A85" s="41"/>
      <c r="B85" s="7"/>
      <c r="C85" s="28"/>
      <c r="D85" s="28"/>
      <c r="E85" s="28"/>
    </row>
    <row r="86" spans="1:5">
      <c r="A86" s="39"/>
      <c r="B86" s="7"/>
      <c r="C86" s="28"/>
      <c r="D86" s="28"/>
      <c r="E86" s="28"/>
    </row>
    <row r="87" spans="1:5">
      <c r="A87" s="39"/>
      <c r="B87" s="7"/>
      <c r="C87" s="28"/>
      <c r="D87" s="28"/>
      <c r="E87" s="28"/>
    </row>
    <row r="88" spans="1:5">
      <c r="A88" s="42"/>
      <c r="B88" s="7"/>
      <c r="C88" s="28"/>
      <c r="D88" s="28"/>
      <c r="E88" s="28"/>
    </row>
    <row r="89" spans="1:5">
      <c r="A89" s="42"/>
      <c r="B89" s="7"/>
      <c r="C89" s="28"/>
      <c r="D89" s="28"/>
      <c r="E89" s="28"/>
    </row>
    <row r="90" spans="1:5">
      <c r="A90" s="39"/>
      <c r="B90" s="7"/>
      <c r="C90" s="28"/>
      <c r="D90" s="28"/>
      <c r="E90" s="28"/>
    </row>
    <row r="91" spans="1:5">
      <c r="A91" s="42"/>
      <c r="B91" s="7"/>
      <c r="C91" s="28"/>
      <c r="D91" s="28"/>
      <c r="E91" s="28"/>
    </row>
    <row r="92" spans="1:5">
      <c r="A92" s="39"/>
      <c r="B92" s="7"/>
      <c r="C92" s="28"/>
      <c r="D92" s="28"/>
      <c r="E92" s="28"/>
    </row>
    <row r="93" spans="1:5">
      <c r="A93" s="39"/>
      <c r="B93" s="7"/>
      <c r="C93" s="28"/>
      <c r="D93" s="28"/>
      <c r="E93" s="28"/>
    </row>
    <row r="94" spans="1:5">
      <c r="A94" s="39"/>
      <c r="B94" s="7"/>
      <c r="C94" s="28"/>
      <c r="D94" s="28"/>
      <c r="E94" s="28"/>
    </row>
    <row r="95" spans="1:5">
      <c r="A95" s="42"/>
      <c r="B95" s="7"/>
      <c r="C95" s="28"/>
      <c r="D95" s="28"/>
      <c r="E95" s="28"/>
    </row>
    <row r="96" spans="1:5">
      <c r="A96" s="38"/>
      <c r="B96" s="7"/>
      <c r="C96" s="28"/>
      <c r="D96" s="28"/>
      <c r="E96" s="28"/>
    </row>
    <row r="97" spans="1:5">
      <c r="A97" s="40"/>
      <c r="B97" s="7"/>
      <c r="C97" s="28"/>
      <c r="D97" s="28"/>
      <c r="E97" s="28"/>
    </row>
    <row r="98" spans="1:5">
      <c r="A98" s="40"/>
      <c r="B98" s="7"/>
      <c r="C98" s="28"/>
      <c r="D98" s="28"/>
      <c r="E98" s="28"/>
    </row>
    <row r="99" spans="1:5" ht="15" customHeight="1">
      <c r="A99" s="40"/>
      <c r="B99" s="7"/>
      <c r="C99" s="7"/>
      <c r="D99" s="32"/>
      <c r="E99" s="32"/>
    </row>
    <row r="100" spans="1:5">
      <c r="A100" s="40"/>
      <c r="B100" s="7"/>
      <c r="C100" s="7"/>
      <c r="D100" s="32"/>
      <c r="E100" s="32"/>
    </row>
    <row r="101" spans="1:5" ht="14.25" customHeight="1">
      <c r="A101" s="40"/>
      <c r="B101" s="7"/>
      <c r="C101" s="7"/>
      <c r="D101" s="32"/>
      <c r="E101" s="32"/>
    </row>
    <row r="102" spans="1:5">
      <c r="A102" s="40"/>
      <c r="B102" s="7"/>
      <c r="C102" s="7"/>
      <c r="D102" s="32"/>
      <c r="E102" s="32"/>
    </row>
    <row r="103" spans="1:5">
      <c r="A103" s="40"/>
      <c r="B103" s="7"/>
      <c r="C103" s="7"/>
      <c r="D103" s="32"/>
      <c r="E103" s="32"/>
    </row>
    <row r="104" spans="1:5">
      <c r="A104" s="43"/>
      <c r="B104" s="7"/>
      <c r="C104" s="7"/>
      <c r="D104" s="32"/>
      <c r="E104" s="32"/>
    </row>
    <row r="105" spans="1:5">
      <c r="A105" s="43"/>
      <c r="B105" s="7"/>
      <c r="C105" s="7"/>
      <c r="D105" s="32"/>
      <c r="E105" s="32"/>
    </row>
    <row r="106" spans="1:5">
      <c r="A106" s="43"/>
      <c r="B106" s="7"/>
      <c r="C106" s="7"/>
      <c r="D106" s="32"/>
      <c r="E106" s="32"/>
    </row>
    <row r="107" spans="1:5">
      <c r="A107" s="32"/>
      <c r="B107" s="7"/>
      <c r="C107" s="7"/>
      <c r="D107" s="32"/>
      <c r="E107" s="32"/>
    </row>
    <row r="108" spans="1:5">
      <c r="A108" s="7"/>
      <c r="B108" s="7"/>
      <c r="C108" s="7"/>
      <c r="D108" s="32"/>
      <c r="E108" s="32"/>
    </row>
    <row r="109" spans="1:5">
      <c r="A109" s="7"/>
      <c r="B109" s="7"/>
      <c r="C109" s="7"/>
      <c r="D109" s="32"/>
      <c r="E109" s="32"/>
    </row>
    <row r="110" spans="1:5">
      <c r="A110" s="7"/>
      <c r="B110" s="7"/>
      <c r="C110" s="7"/>
      <c r="D110" s="32"/>
      <c r="E110" s="32"/>
    </row>
    <row r="111" spans="1:5" ht="18.75">
      <c r="A111" s="44"/>
      <c r="B111" s="7"/>
      <c r="C111" s="7"/>
      <c r="D111" s="32"/>
      <c r="E111" s="32"/>
    </row>
    <row r="112" spans="1:5">
      <c r="A112" s="27"/>
      <c r="B112" s="7"/>
      <c r="C112" s="7"/>
      <c r="D112" s="32"/>
      <c r="E112" s="32"/>
    </row>
    <row r="113" spans="1:5">
      <c r="A113" s="27"/>
      <c r="B113" s="7"/>
      <c r="C113" s="7"/>
      <c r="D113" s="32"/>
      <c r="E113" s="32"/>
    </row>
    <row r="114" spans="1:5">
      <c r="A114" s="7"/>
      <c r="B114" s="7"/>
      <c r="C114" s="7"/>
      <c r="D114" s="32"/>
      <c r="E114" s="32"/>
    </row>
    <row r="115" spans="1:5">
      <c r="A115" s="7"/>
      <c r="B115" s="7"/>
      <c r="C115" s="7"/>
      <c r="D115" s="32"/>
      <c r="E115" s="32"/>
    </row>
    <row r="116" spans="1:5">
      <c r="A116" s="2"/>
      <c r="B116" s="2"/>
      <c r="C116" s="9"/>
      <c r="D116" s="9"/>
      <c r="E116" s="9"/>
    </row>
    <row r="117" spans="1:5">
      <c r="A117" s="40"/>
      <c r="B117" s="7"/>
      <c r="C117" s="7"/>
      <c r="D117" s="32"/>
      <c r="E117" s="32"/>
    </row>
    <row r="118" spans="1:5">
      <c r="A118" s="39"/>
      <c r="B118" s="7"/>
      <c r="C118" s="7"/>
      <c r="D118" s="32"/>
      <c r="E118" s="32"/>
    </row>
    <row r="119" spans="1:5">
      <c r="A119" s="39"/>
      <c r="B119" s="7"/>
      <c r="C119" s="7"/>
      <c r="D119" s="32"/>
      <c r="E119" s="32"/>
    </row>
    <row r="120" spans="1:5">
      <c r="A120" s="38"/>
      <c r="B120" s="7"/>
      <c r="C120" s="7"/>
      <c r="D120" s="32"/>
      <c r="E120" s="32"/>
    </row>
    <row r="121" spans="1:5">
      <c r="A121" s="32"/>
      <c r="B121" s="7"/>
      <c r="C121" s="7"/>
      <c r="D121" s="32"/>
      <c r="E121" s="32"/>
    </row>
    <row r="122" spans="1:5">
      <c r="A122" s="40"/>
      <c r="B122" s="7"/>
      <c r="C122" s="7"/>
      <c r="D122" s="32"/>
      <c r="E122" s="32"/>
    </row>
    <row r="123" spans="1:5">
      <c r="A123" s="39"/>
      <c r="B123" s="7"/>
      <c r="C123" s="7"/>
      <c r="D123" s="32"/>
      <c r="E123" s="32"/>
    </row>
    <row r="124" spans="1:5">
      <c r="A124" s="39"/>
      <c r="B124" s="7"/>
      <c r="C124" s="7"/>
      <c r="D124" s="32"/>
      <c r="E124" s="32"/>
    </row>
    <row r="125" spans="1:5">
      <c r="A125" s="39"/>
      <c r="B125" s="7"/>
      <c r="C125" s="28"/>
      <c r="D125" s="32"/>
      <c r="E125" s="32"/>
    </row>
    <row r="126" spans="1:5">
      <c r="A126" s="39"/>
      <c r="B126" s="7"/>
      <c r="C126" s="7"/>
      <c r="D126" s="32"/>
      <c r="E126" s="32"/>
    </row>
    <row r="127" spans="1:5">
      <c r="A127" s="32"/>
      <c r="B127" s="7"/>
      <c r="C127" s="7"/>
      <c r="D127" s="32"/>
      <c r="E127" s="32"/>
    </row>
    <row r="128" spans="1:5">
      <c r="A128" s="40"/>
      <c r="B128" s="7"/>
      <c r="C128" s="7"/>
      <c r="D128" s="32"/>
      <c r="E128" s="32"/>
    </row>
    <row r="129" spans="1:5">
      <c r="A129" s="32"/>
      <c r="B129" s="7"/>
      <c r="C129" s="7"/>
      <c r="D129" s="32"/>
      <c r="E129" s="32"/>
    </row>
    <row r="130" spans="1:5">
      <c r="A130" s="40"/>
      <c r="B130" s="7"/>
      <c r="C130" s="7"/>
      <c r="D130" s="32"/>
      <c r="E130" s="32"/>
    </row>
    <row r="131" spans="1:5">
      <c r="A131" s="39"/>
      <c r="B131" s="7"/>
      <c r="C131" s="7"/>
      <c r="D131" s="32"/>
      <c r="E131" s="32"/>
    </row>
    <row r="132" spans="1:5">
      <c r="A132" s="40"/>
      <c r="B132" s="7"/>
      <c r="C132" s="7"/>
      <c r="D132" s="32"/>
      <c r="E132" s="32"/>
    </row>
    <row r="133" spans="1:5">
      <c r="A133" s="42"/>
      <c r="B133" s="7"/>
      <c r="C133" s="7"/>
      <c r="D133" s="32"/>
      <c r="E133" s="32"/>
    </row>
    <row r="134" spans="1:5">
      <c r="A134" s="39"/>
      <c r="B134" s="7"/>
      <c r="C134" s="7"/>
      <c r="D134" s="32"/>
      <c r="E134" s="32"/>
    </row>
    <row r="135" spans="1:5">
      <c r="A135" s="38"/>
      <c r="B135" s="7"/>
      <c r="C135" s="7"/>
      <c r="D135" s="32"/>
      <c r="E135" s="32"/>
    </row>
    <row r="136" spans="1:5">
      <c r="A136" s="39"/>
      <c r="B136" s="7"/>
      <c r="C136" s="7"/>
      <c r="D136" s="32"/>
      <c r="E136" s="32"/>
    </row>
    <row r="137" spans="1:5">
      <c r="A137" s="38"/>
      <c r="B137" s="7"/>
      <c r="C137" s="7"/>
      <c r="D137" s="32"/>
      <c r="E137" s="32"/>
    </row>
    <row r="138" spans="1:5">
      <c r="A138" s="39"/>
      <c r="B138" s="7"/>
      <c r="C138" s="7"/>
      <c r="D138" s="32"/>
      <c r="E138" s="32"/>
    </row>
    <row r="139" spans="1:5">
      <c r="A139" s="39"/>
      <c r="B139" s="7"/>
      <c r="C139" s="7"/>
      <c r="D139" s="32"/>
      <c r="E139" s="32"/>
    </row>
    <row r="140" spans="1:5">
      <c r="A140" s="39"/>
      <c r="B140" s="7"/>
      <c r="C140" s="7"/>
      <c r="D140" s="32"/>
      <c r="E140" s="32"/>
    </row>
    <row r="141" spans="1:5">
      <c r="A141" s="39"/>
      <c r="B141" s="7"/>
      <c r="C141" s="7"/>
      <c r="D141" s="32"/>
      <c r="E141" s="32"/>
    </row>
    <row r="142" spans="1:5">
      <c r="A142" s="39"/>
      <c r="B142" s="7"/>
      <c r="C142" s="7"/>
      <c r="D142" s="32"/>
      <c r="E142" s="32"/>
    </row>
    <row r="143" spans="1:5">
      <c r="A143" s="39"/>
      <c r="B143" s="7"/>
      <c r="C143" s="7"/>
      <c r="D143" s="32"/>
      <c r="E143" s="32"/>
    </row>
    <row r="144" spans="1:5">
      <c r="A144" s="40"/>
      <c r="B144" s="7"/>
      <c r="C144" s="7"/>
      <c r="D144" s="32"/>
      <c r="E144" s="32"/>
    </row>
    <row r="145" spans="1:5">
      <c r="A145" s="41"/>
      <c r="B145" s="7"/>
      <c r="C145" s="7"/>
      <c r="D145" s="32"/>
      <c r="E145" s="32"/>
    </row>
    <row r="146" spans="1:5">
      <c r="A146" s="39"/>
      <c r="B146" s="7"/>
      <c r="C146" s="7"/>
      <c r="D146" s="32"/>
      <c r="E146" s="32"/>
    </row>
    <row r="147" spans="1:5">
      <c r="A147" s="42"/>
      <c r="B147" s="7"/>
      <c r="C147" s="7"/>
      <c r="D147" s="32"/>
      <c r="E147" s="32"/>
    </row>
    <row r="148" spans="1:5">
      <c r="A148" s="42"/>
      <c r="B148" s="7"/>
      <c r="C148" s="7"/>
      <c r="D148" s="32"/>
      <c r="E148" s="32"/>
    </row>
    <row r="149" spans="1:5">
      <c r="A149" s="39"/>
      <c r="B149" s="7"/>
      <c r="C149" s="7"/>
      <c r="D149" s="32"/>
      <c r="E149" s="32"/>
    </row>
    <row r="150" spans="1:5">
      <c r="A150" s="39"/>
      <c r="B150" s="7"/>
      <c r="C150" s="7"/>
      <c r="D150" s="32"/>
      <c r="E150" s="32"/>
    </row>
    <row r="151" spans="1:5">
      <c r="A151" s="38"/>
      <c r="B151" s="7"/>
      <c r="C151" s="7"/>
      <c r="D151" s="32"/>
      <c r="E151" s="32"/>
    </row>
    <row r="152" spans="1:5">
      <c r="A152" s="40"/>
      <c r="B152" s="7"/>
      <c r="C152" s="7"/>
      <c r="D152" s="32"/>
      <c r="E152" s="32"/>
    </row>
    <row r="153" spans="1:5">
      <c r="A153" s="40"/>
      <c r="B153" s="7"/>
      <c r="C153" s="7"/>
      <c r="D153" s="32"/>
      <c r="E153" s="32"/>
    </row>
    <row r="154" spans="1:5">
      <c r="A154" s="40"/>
      <c r="B154" s="7"/>
      <c r="C154" s="7"/>
      <c r="D154" s="32"/>
      <c r="E154" s="32"/>
    </row>
    <row r="155" spans="1:5">
      <c r="A155" s="40"/>
      <c r="B155" s="7"/>
      <c r="C155" s="7"/>
      <c r="D155" s="32"/>
      <c r="E155" s="32"/>
    </row>
    <row r="156" spans="1:5">
      <c r="A156" s="40"/>
      <c r="B156" s="7"/>
      <c r="C156" s="7"/>
      <c r="D156" s="32"/>
      <c r="E156" s="32"/>
    </row>
    <row r="157" spans="1:5">
      <c r="A157" s="40"/>
      <c r="B157" s="7"/>
      <c r="C157" s="7"/>
      <c r="D157" s="32"/>
      <c r="E157" s="32"/>
    </row>
    <row r="158" spans="1:5">
      <c r="A158" s="40"/>
      <c r="B158" s="7"/>
      <c r="C158" s="7"/>
      <c r="D158" s="32"/>
      <c r="E158" s="32"/>
    </row>
    <row r="159" spans="1:5">
      <c r="A159" s="7"/>
      <c r="B159" s="7"/>
      <c r="C159" s="7"/>
      <c r="D159" s="32"/>
      <c r="E159" s="32"/>
    </row>
    <row r="160" spans="1:5">
      <c r="A160" s="7"/>
      <c r="B160" s="7"/>
      <c r="C160" s="7"/>
      <c r="D160" s="32"/>
      <c r="E160" s="32"/>
    </row>
    <row r="161" spans="1:5">
      <c r="A161" s="7"/>
      <c r="B161" s="7"/>
      <c r="C161" s="7"/>
      <c r="D161" s="7"/>
      <c r="E161" s="7"/>
    </row>
    <row r="162" spans="1:5" ht="18.75">
      <c r="A162" s="45"/>
      <c r="B162" s="45"/>
      <c r="C162" s="7"/>
      <c r="D162" s="7"/>
      <c r="E162" s="7"/>
    </row>
    <row r="163" spans="1:5">
      <c r="A163" s="27"/>
      <c r="B163" s="27"/>
      <c r="C163" s="7"/>
      <c r="D163" s="7"/>
      <c r="E163" s="7"/>
    </row>
    <row r="164" spans="1:5">
      <c r="A164" s="27"/>
      <c r="B164" s="46"/>
      <c r="C164" s="7"/>
      <c r="D164" s="7"/>
      <c r="E164" s="7"/>
    </row>
    <row r="165" spans="1:5">
      <c r="A165" s="7"/>
      <c r="B165" s="7"/>
      <c r="C165" s="7"/>
      <c r="D165" s="7"/>
      <c r="E165" s="7"/>
    </row>
    <row r="166" spans="1:5">
      <c r="A166" s="2"/>
      <c r="B166" s="9"/>
      <c r="C166" s="9"/>
      <c r="D166" s="9"/>
      <c r="E166" s="9"/>
    </row>
    <row r="167" spans="1:5">
      <c r="A167" s="27"/>
      <c r="B167" s="27"/>
      <c r="C167" s="27"/>
      <c r="D167" s="7"/>
      <c r="E167" s="7"/>
    </row>
    <row r="168" spans="1:5">
      <c r="A168" s="47"/>
      <c r="B168" s="27"/>
      <c r="C168" s="27"/>
      <c r="D168" s="48"/>
      <c r="E168" s="48"/>
    </row>
    <row r="169" spans="1:5">
      <c r="A169" s="47"/>
      <c r="B169" s="27"/>
      <c r="C169" s="27"/>
      <c r="D169" s="48"/>
      <c r="E169" s="48"/>
    </row>
    <row r="170" spans="1:5">
      <c r="A170" s="47"/>
      <c r="B170" s="47"/>
      <c r="C170" s="47"/>
      <c r="D170" s="48"/>
      <c r="E170" s="48"/>
    </row>
    <row r="171" spans="1:5">
      <c r="A171" s="47"/>
      <c r="B171" s="47"/>
      <c r="C171" s="47"/>
      <c r="D171" s="48"/>
      <c r="E171" s="48"/>
    </row>
    <row r="172" spans="1:5">
      <c r="A172" s="47"/>
      <c r="B172" s="2"/>
      <c r="C172" s="2"/>
      <c r="D172" s="48"/>
      <c r="E172" s="48"/>
    </row>
    <row r="173" spans="1:5">
      <c r="A173" s="7"/>
      <c r="B173" s="7"/>
      <c r="C173" s="7"/>
      <c r="D173" s="48"/>
      <c r="E173" s="48"/>
    </row>
    <row r="174" spans="1:5">
      <c r="A174" s="27"/>
      <c r="B174" s="27"/>
      <c r="C174" s="27"/>
      <c r="D174" s="48"/>
      <c r="E174" s="48"/>
    </row>
    <row r="175" spans="1:5">
      <c r="A175" s="47"/>
      <c r="B175" s="27"/>
      <c r="C175" s="27"/>
      <c r="D175" s="48"/>
      <c r="E175" s="48"/>
    </row>
    <row r="176" spans="1:5">
      <c r="A176" s="47"/>
      <c r="B176" s="27"/>
      <c r="C176" s="27"/>
      <c r="D176" s="48"/>
      <c r="E176" s="48"/>
    </row>
    <row r="177" spans="1:5">
      <c r="A177" s="47"/>
      <c r="B177" s="27"/>
      <c r="C177" s="27"/>
      <c r="D177" s="48"/>
      <c r="E177" s="48"/>
    </row>
    <row r="178" spans="1:5">
      <c r="A178" s="47"/>
      <c r="B178" s="27"/>
      <c r="C178" s="27"/>
      <c r="D178" s="48"/>
      <c r="E178" s="48"/>
    </row>
    <row r="179" spans="1:5">
      <c r="A179" s="47"/>
      <c r="B179" s="27"/>
      <c r="C179" s="27"/>
      <c r="D179" s="48"/>
      <c r="E179" s="48"/>
    </row>
    <row r="180" spans="1:5">
      <c r="A180" s="47"/>
      <c r="B180" s="27"/>
      <c r="C180" s="27"/>
      <c r="D180" s="48"/>
      <c r="E180" s="48"/>
    </row>
    <row r="181" spans="1:5">
      <c r="A181" s="47"/>
      <c r="B181" s="27"/>
      <c r="C181" s="27"/>
      <c r="D181" s="48"/>
      <c r="E181" s="48"/>
    </row>
    <row r="182" spans="1:5">
      <c r="A182" s="47"/>
      <c r="B182" s="27"/>
      <c r="C182" s="27"/>
      <c r="D182" s="48"/>
      <c r="E182" s="48"/>
    </row>
    <row r="183" spans="1:5">
      <c r="A183" s="47"/>
      <c r="B183" s="27"/>
      <c r="C183" s="27"/>
      <c r="D183" s="48"/>
      <c r="E183" s="48"/>
    </row>
    <row r="184" spans="1:5">
      <c r="A184" s="47"/>
      <c r="B184" s="47"/>
      <c r="C184" s="47"/>
      <c r="D184" s="48"/>
      <c r="E184" s="48"/>
    </row>
    <row r="185" spans="1:5">
      <c r="A185" s="47"/>
      <c r="B185" s="47"/>
      <c r="C185" s="47"/>
      <c r="D185" s="48"/>
      <c r="E185" s="48"/>
    </row>
    <row r="186" spans="1:5">
      <c r="A186" s="27"/>
      <c r="B186" s="27"/>
      <c r="C186" s="27"/>
      <c r="D186" s="48"/>
      <c r="E186" s="48"/>
    </row>
    <row r="187" spans="1:5">
      <c r="A187" s="47"/>
      <c r="B187" s="47"/>
      <c r="C187" s="47"/>
      <c r="D187" s="48"/>
      <c r="E187" s="48"/>
    </row>
    <row r="188" spans="1:5">
      <c r="A188" s="47"/>
      <c r="B188" s="47"/>
      <c r="C188" s="47"/>
      <c r="D188" s="48"/>
      <c r="E188" s="48"/>
    </row>
    <row r="189" spans="1:5">
      <c r="A189" s="27"/>
      <c r="B189" s="27"/>
      <c r="C189" s="27"/>
      <c r="D189" s="48"/>
      <c r="E189" s="48"/>
    </row>
    <row r="190" spans="1:5">
      <c r="A190" s="27"/>
      <c r="B190" s="27"/>
      <c r="C190" s="27"/>
      <c r="D190" s="48"/>
      <c r="E190" s="48"/>
    </row>
    <row r="191" spans="1:5">
      <c r="A191" s="7"/>
      <c r="B191" s="27"/>
      <c r="C191" s="27"/>
      <c r="D191" s="48"/>
      <c r="E191" s="48"/>
    </row>
    <row r="192" spans="1:5">
      <c r="A192" s="7"/>
      <c r="B192" s="49"/>
      <c r="C192" s="49"/>
      <c r="D192" s="48"/>
      <c r="E192" s="48"/>
    </row>
    <row r="193" spans="1:5">
      <c r="A193" s="27"/>
      <c r="B193" s="49"/>
      <c r="C193" s="49"/>
      <c r="D193" s="48"/>
      <c r="E193" s="48"/>
    </row>
    <row r="194" spans="1:5">
      <c r="A194" s="47"/>
      <c r="B194" s="49"/>
      <c r="C194" s="49"/>
      <c r="D194" s="48"/>
      <c r="E194" s="48"/>
    </row>
    <row r="195" spans="1:5">
      <c r="A195" s="27"/>
      <c r="B195" s="27"/>
      <c r="C195" s="27"/>
      <c r="D195" s="48"/>
      <c r="E195" s="48"/>
    </row>
    <row r="196" spans="1:5">
      <c r="A196" s="7"/>
      <c r="B196" s="7"/>
      <c r="C196" s="7"/>
      <c r="D196" s="48"/>
      <c r="E196" s="48"/>
    </row>
    <row r="197" spans="1:5">
      <c r="A197" s="27"/>
      <c r="B197" s="27"/>
      <c r="C197" s="27"/>
      <c r="D197" s="48"/>
      <c r="E197" s="48"/>
    </row>
    <row r="198" spans="1:5">
      <c r="A198" s="47"/>
      <c r="B198" s="47"/>
      <c r="C198" s="47"/>
      <c r="D198" s="48"/>
      <c r="E198" s="48"/>
    </row>
    <row r="199" spans="1:5">
      <c r="A199" s="47"/>
      <c r="B199" s="47"/>
      <c r="C199" s="47"/>
      <c r="D199" s="48"/>
      <c r="E199" s="48"/>
    </row>
    <row r="200" spans="1:5">
      <c r="A200" s="47"/>
      <c r="B200" s="47"/>
      <c r="C200" s="47"/>
      <c r="D200" s="48"/>
      <c r="E200" s="48"/>
    </row>
    <row r="201" spans="1:5">
      <c r="A201" s="47"/>
      <c r="B201" s="47"/>
      <c r="C201" s="47"/>
      <c r="D201" s="48"/>
      <c r="E201" s="48"/>
    </row>
    <row r="202" spans="1:5">
      <c r="A202" s="47"/>
      <c r="B202" s="47"/>
      <c r="C202" s="47"/>
      <c r="D202" s="48"/>
      <c r="E202" s="48"/>
    </row>
    <row r="203" spans="1:5">
      <c r="A203" s="47"/>
      <c r="B203" s="7"/>
      <c r="C203" s="7"/>
      <c r="D203" s="48"/>
      <c r="E203" s="48"/>
    </row>
    <row r="204" spans="1:5">
      <c r="A204" s="27"/>
      <c r="B204" s="27"/>
      <c r="C204" s="27"/>
      <c r="D204" s="48"/>
      <c r="E204" s="48"/>
    </row>
    <row r="205" spans="1:5">
      <c r="A205" s="27"/>
      <c r="B205" s="27"/>
      <c r="C205" s="27"/>
      <c r="D205" s="48"/>
      <c r="E205" s="48"/>
    </row>
    <row r="206" spans="1:5">
      <c r="A206" s="7"/>
      <c r="B206" s="7"/>
      <c r="C206" s="7"/>
      <c r="D206" s="48"/>
      <c r="E206" s="48"/>
    </row>
    <row r="207" spans="1:5">
      <c r="A207" s="27"/>
      <c r="B207" s="50"/>
      <c r="C207" s="7"/>
      <c r="D207" s="48"/>
      <c r="E207" s="48"/>
    </row>
    <row r="208" spans="1:5">
      <c r="A208" s="27"/>
      <c r="B208" s="46"/>
      <c r="C208" s="46"/>
      <c r="D208" s="48"/>
      <c r="E208" s="48"/>
    </row>
    <row r="209" spans="1:5">
      <c r="A209" s="7"/>
      <c r="B209" s="7"/>
      <c r="C209" s="7"/>
      <c r="D209" s="7"/>
      <c r="E209" s="7"/>
    </row>
    <row r="210" spans="1:5">
      <c r="A210" s="27"/>
      <c r="B210" s="51"/>
      <c r="C210" s="7"/>
      <c r="D210" s="7"/>
      <c r="E210" s="7"/>
    </row>
    <row r="211" spans="1:5">
      <c r="A211" s="27"/>
      <c r="B211" s="7"/>
      <c r="C211" s="7"/>
      <c r="D211" s="7"/>
      <c r="E211" s="7"/>
    </row>
    <row r="212" spans="1:5">
      <c r="A212" s="27"/>
      <c r="B212" s="7"/>
      <c r="C212" s="7"/>
      <c r="D212" s="7"/>
      <c r="E212" s="7"/>
    </row>
    <row r="213" spans="1:5">
      <c r="A213" s="27"/>
      <c r="B213" s="7"/>
      <c r="C213" s="7"/>
      <c r="D213" s="7"/>
      <c r="E213" s="7"/>
    </row>
    <row r="214" spans="1:5">
      <c r="A214" s="7"/>
      <c r="B214" s="7"/>
      <c r="C214" s="7"/>
      <c r="D214" s="7"/>
      <c r="E214" s="7"/>
    </row>
    <row r="215" spans="1:5" ht="18.75">
      <c r="A215" s="44"/>
      <c r="B215" s="7"/>
      <c r="C215" s="7"/>
      <c r="D215" s="7"/>
      <c r="E215" s="7"/>
    </row>
    <row r="216" spans="1:5">
      <c r="A216" s="27"/>
      <c r="B216" s="7"/>
      <c r="C216" s="7"/>
      <c r="D216" s="7"/>
      <c r="E216" s="7"/>
    </row>
    <row r="217" spans="1:5">
      <c r="A217" s="7"/>
      <c r="B217" s="7"/>
      <c r="C217" s="7"/>
      <c r="D217" s="7"/>
      <c r="E217" s="7"/>
    </row>
    <row r="218" spans="1:5">
      <c r="A218" s="7"/>
      <c r="B218" s="7"/>
      <c r="C218" s="7"/>
      <c r="D218" s="7"/>
      <c r="E218" s="7"/>
    </row>
    <row r="219" spans="1:5" s="53" customFormat="1">
      <c r="A219" s="52"/>
    </row>
    <row r="220" spans="1:5">
      <c r="A220" s="27"/>
      <c r="B220" s="7"/>
      <c r="C220" s="7"/>
      <c r="D220" s="7"/>
      <c r="E220" s="7"/>
    </row>
    <row r="221" spans="1:5">
      <c r="A221" s="27"/>
      <c r="B221" s="7"/>
      <c r="C221" s="7"/>
      <c r="D221" s="7"/>
      <c r="E221" s="7"/>
    </row>
    <row r="222" spans="1:5">
      <c r="A222" s="27"/>
      <c r="B222" s="7"/>
      <c r="C222" s="7"/>
      <c r="D222" s="7"/>
      <c r="E222" s="7"/>
    </row>
    <row r="223" spans="1:5">
      <c r="A223" s="7"/>
      <c r="B223" s="55"/>
      <c r="C223" s="55"/>
      <c r="D223" s="7"/>
      <c r="E223" s="7"/>
    </row>
    <row r="224" spans="1:5">
      <c r="A224" s="27"/>
      <c r="B224" s="56"/>
      <c r="C224" s="56"/>
      <c r="D224" s="7"/>
      <c r="E224" s="7"/>
    </row>
    <row r="225" spans="1:5">
      <c r="A225" s="52"/>
      <c r="B225" s="7"/>
      <c r="C225" s="7"/>
      <c r="D225" s="7"/>
      <c r="E225" s="7"/>
    </row>
    <row r="226" spans="1:5">
      <c r="A226" s="57"/>
      <c r="B226" s="7"/>
      <c r="C226" s="7"/>
      <c r="D226" s="7"/>
      <c r="E226" s="7"/>
    </row>
    <row r="227" spans="1:5">
      <c r="A227" s="57"/>
      <c r="B227" s="7"/>
      <c r="C227" s="7"/>
      <c r="D227" s="7"/>
      <c r="E227" s="7"/>
    </row>
    <row r="228" spans="1:5">
      <c r="A228" s="57"/>
      <c r="B228" s="7"/>
      <c r="C228" s="7"/>
      <c r="D228" s="7"/>
      <c r="E228" s="7"/>
    </row>
    <row r="229" spans="1:5">
      <c r="A229" s="57"/>
      <c r="B229" s="7"/>
      <c r="C229" s="7"/>
      <c r="D229" s="7"/>
      <c r="E229" s="7"/>
    </row>
    <row r="230" spans="1:5">
      <c r="A230" s="57"/>
      <c r="B230" s="7"/>
      <c r="C230" s="7"/>
      <c r="D230" s="7"/>
      <c r="E230" s="7"/>
    </row>
    <row r="231" spans="1:5">
      <c r="A231" s="27"/>
      <c r="B231" s="7"/>
      <c r="C231" s="7"/>
      <c r="D231" s="7"/>
      <c r="E231" s="7"/>
    </row>
    <row r="232" spans="1:5">
      <c r="A232" s="57"/>
      <c r="B232" s="15"/>
      <c r="C232" s="15"/>
      <c r="D232" s="7"/>
      <c r="E232" s="7"/>
    </row>
    <row r="233" spans="1:5">
      <c r="A233" s="57"/>
      <c r="B233" s="7"/>
      <c r="C233" s="7"/>
      <c r="D233" s="7"/>
      <c r="E233" s="7"/>
    </row>
    <row r="234" spans="1:5">
      <c r="A234" s="57"/>
      <c r="B234" s="7"/>
      <c r="C234" s="7"/>
      <c r="D234" s="7"/>
      <c r="E234" s="7"/>
    </row>
    <row r="235" spans="1:5">
      <c r="A235" s="57"/>
      <c r="B235" s="7"/>
      <c r="C235" s="7"/>
      <c r="D235" s="7"/>
      <c r="E235" s="7"/>
    </row>
    <row r="236" spans="1:5">
      <c r="A236" s="57"/>
      <c r="B236" s="7"/>
      <c r="C236" s="7"/>
      <c r="D236" s="7"/>
      <c r="E236" s="7"/>
    </row>
    <row r="237" spans="1:5">
      <c r="A237" s="27"/>
      <c r="B237" s="7"/>
      <c r="C237" s="7"/>
      <c r="D237" s="7"/>
      <c r="E237" s="7"/>
    </row>
    <row r="238" spans="1:5">
      <c r="A238" s="7"/>
      <c r="B238" s="7"/>
      <c r="C238" s="7"/>
      <c r="D238" s="7"/>
      <c r="E238" s="7"/>
    </row>
    <row r="239" spans="1:5">
      <c r="A239" s="7"/>
      <c r="B239" s="7"/>
      <c r="C239" s="7"/>
      <c r="D239" s="7"/>
      <c r="E239" s="7"/>
    </row>
    <row r="240" spans="1:5">
      <c r="A240" s="7"/>
      <c r="B240" s="7"/>
      <c r="C240" s="7"/>
      <c r="D240" s="7"/>
      <c r="E240" s="7"/>
    </row>
    <row r="241" spans="1:5">
      <c r="A241" s="7"/>
      <c r="B241" s="7"/>
      <c r="C241" s="7"/>
      <c r="D241" s="58"/>
      <c r="E241" s="58"/>
    </row>
    <row r="242" spans="1:5">
      <c r="A242" s="7"/>
      <c r="B242" s="7"/>
      <c r="C242" s="7"/>
      <c r="D242" s="7"/>
      <c r="E242" s="7"/>
    </row>
    <row r="243" spans="1:5">
      <c r="A243" s="27"/>
      <c r="B243" s="7"/>
      <c r="C243" s="7"/>
      <c r="D243" s="7"/>
      <c r="E243" s="7"/>
    </row>
    <row r="244" spans="1:5">
      <c r="A244" s="7"/>
      <c r="B244" s="7"/>
      <c r="C244" s="7"/>
      <c r="D244" s="7"/>
      <c r="E244" s="7"/>
    </row>
    <row r="245" spans="1:5">
      <c r="A245" s="57"/>
      <c r="B245" s="7"/>
      <c r="C245" s="7"/>
      <c r="D245" s="7"/>
      <c r="E245" s="7"/>
    </row>
    <row r="246" spans="1:5">
      <c r="A246" s="57"/>
      <c r="B246" s="7"/>
      <c r="C246" s="7"/>
      <c r="D246" s="7"/>
      <c r="E246" s="7"/>
    </row>
    <row r="247" spans="1:5">
      <c r="A247" s="57"/>
      <c r="B247" s="7"/>
      <c r="C247" s="7"/>
      <c r="D247" s="58"/>
      <c r="E247" s="58"/>
    </row>
    <row r="248" spans="1:5">
      <c r="A248" s="7"/>
      <c r="B248" s="7"/>
      <c r="C248" s="7"/>
      <c r="D248" s="7"/>
      <c r="E248" s="7"/>
    </row>
    <row r="249" spans="1:5">
      <c r="A249" s="7"/>
      <c r="B249" s="7"/>
      <c r="C249" s="7"/>
      <c r="D249" s="7"/>
      <c r="E249" s="7"/>
    </row>
    <row r="250" spans="1:5">
      <c r="A250" s="7"/>
      <c r="B250" s="7"/>
      <c r="C250" s="7"/>
      <c r="D250" s="7"/>
      <c r="E250" s="7"/>
    </row>
    <row r="251" spans="1:5">
      <c r="A251" s="7"/>
      <c r="B251" s="7"/>
      <c r="C251" s="7"/>
      <c r="D251" s="7"/>
      <c r="E251" s="7"/>
    </row>
    <row r="252" spans="1:5">
      <c r="A252" s="7"/>
      <c r="B252" s="7"/>
      <c r="C252" s="7"/>
      <c r="D252" s="7"/>
      <c r="E252" s="7"/>
    </row>
    <row r="253" spans="1:5">
      <c r="A253" s="7"/>
      <c r="B253" s="7"/>
      <c r="C253" s="7"/>
      <c r="D253" s="7"/>
      <c r="E253" s="7"/>
    </row>
    <row r="254" spans="1:5">
      <c r="A254" s="7"/>
      <c r="B254" s="7"/>
      <c r="C254" s="7"/>
      <c r="D254" s="7"/>
      <c r="E254" s="7"/>
    </row>
    <row r="255" spans="1:5">
      <c r="A255" s="27"/>
      <c r="B255" s="7"/>
      <c r="C255" s="7"/>
      <c r="D255" s="59"/>
      <c r="E255" s="59"/>
    </row>
    <row r="256" spans="1:5">
      <c r="A256" s="27"/>
      <c r="B256" s="7"/>
      <c r="C256" s="15"/>
      <c r="D256" s="58"/>
      <c r="E256" s="58"/>
    </row>
    <row r="257" spans="1:5">
      <c r="A257" s="27"/>
      <c r="B257" s="7"/>
      <c r="C257" s="7"/>
      <c r="D257" s="59"/>
      <c r="E257" s="59"/>
    </row>
    <row r="258" spans="1:5">
      <c r="A258" s="27"/>
      <c r="B258" s="7"/>
      <c r="C258" s="7"/>
      <c r="D258" s="7"/>
      <c r="E258" s="7"/>
    </row>
    <row r="259" spans="1:5">
      <c r="A259" s="7"/>
      <c r="B259" s="7"/>
      <c r="C259" s="7"/>
      <c r="D259" s="7"/>
      <c r="E259" s="7"/>
    </row>
    <row r="260" spans="1:5">
      <c r="A260" s="27"/>
      <c r="B260" s="7"/>
      <c r="C260" s="7"/>
      <c r="D260" s="7"/>
      <c r="E260" s="7"/>
    </row>
    <row r="261" spans="1:5">
      <c r="A261" s="27"/>
      <c r="B261" s="7"/>
      <c r="C261" s="7"/>
      <c r="D261" s="7"/>
      <c r="E261" s="7"/>
    </row>
    <row r="262" spans="1:5">
      <c r="A262" s="7"/>
      <c r="B262" s="7"/>
      <c r="C262" s="7"/>
      <c r="D262" s="7"/>
      <c r="E262" s="7"/>
    </row>
    <row r="263" spans="1:5">
      <c r="A263" s="7"/>
      <c r="B263" s="7"/>
      <c r="C263" s="7"/>
      <c r="D263" s="7"/>
      <c r="E263" s="7"/>
    </row>
    <row r="264" spans="1:5">
      <c r="A264" s="7"/>
      <c r="B264" s="7"/>
      <c r="C264" s="7"/>
      <c r="D264" s="7"/>
      <c r="E264" s="7"/>
    </row>
    <row r="265" spans="1:5">
      <c r="A265" s="7"/>
      <c r="B265" s="7"/>
      <c r="C265" s="7"/>
      <c r="D265" s="7"/>
      <c r="E265" s="7"/>
    </row>
    <row r="266" spans="1:5">
      <c r="A266" s="7"/>
      <c r="B266" s="7"/>
      <c r="C266" s="7"/>
      <c r="D266" s="7"/>
      <c r="E266" s="7"/>
    </row>
    <row r="267" spans="1:5">
      <c r="A267" s="7"/>
      <c r="B267" s="7"/>
      <c r="C267" s="7"/>
      <c r="D267" s="7"/>
      <c r="E267" s="7"/>
    </row>
    <row r="268" spans="1:5">
      <c r="A268" s="7"/>
      <c r="B268" s="7"/>
      <c r="C268" s="7"/>
      <c r="D268" s="7"/>
      <c r="E268" s="7"/>
    </row>
    <row r="269" spans="1:5">
      <c r="A269" s="7"/>
      <c r="B269" s="7"/>
      <c r="C269" s="7"/>
      <c r="D269" s="7"/>
      <c r="E269" s="7"/>
    </row>
    <row r="270" spans="1:5" ht="18.75">
      <c r="A270" s="44"/>
      <c r="B270" s="7"/>
      <c r="C270" s="7"/>
      <c r="D270" s="7"/>
      <c r="E270" s="7"/>
    </row>
    <row r="271" spans="1:5">
      <c r="A271" s="27"/>
      <c r="B271" s="7"/>
      <c r="C271" s="7"/>
      <c r="D271" s="7"/>
      <c r="E271" s="7"/>
    </row>
    <row r="272" spans="1:5">
      <c r="A272" s="7"/>
      <c r="B272" s="7"/>
      <c r="C272" s="7"/>
      <c r="D272" s="7"/>
      <c r="E272" s="7"/>
    </row>
    <row r="273" spans="1:5">
      <c r="A273" s="27"/>
      <c r="B273" s="10"/>
      <c r="C273" s="10"/>
      <c r="D273" s="11"/>
      <c r="E273" s="11"/>
    </row>
    <row r="274" spans="1:5">
      <c r="A274" s="27"/>
      <c r="B274" s="7"/>
      <c r="C274" s="7"/>
      <c r="D274" s="7"/>
      <c r="E274" s="7"/>
    </row>
    <row r="275" spans="1:5">
      <c r="A275" s="7"/>
      <c r="B275" s="7"/>
      <c r="C275" s="7"/>
      <c r="D275" s="7"/>
      <c r="E275" s="7"/>
    </row>
    <row r="276" spans="1:5">
      <c r="A276" s="7"/>
      <c r="B276" s="48"/>
      <c r="C276" s="48"/>
      <c r="D276" s="48"/>
      <c r="E276" s="48"/>
    </row>
    <row r="277" spans="1:5">
      <c r="A277" s="7"/>
      <c r="B277" s="7"/>
      <c r="C277" s="7"/>
      <c r="D277" s="7"/>
      <c r="E277" s="7"/>
    </row>
    <row r="278" spans="1:5">
      <c r="A278" s="7"/>
      <c r="B278" s="59"/>
      <c r="C278" s="59"/>
      <c r="D278" s="59"/>
      <c r="E278" s="59"/>
    </row>
    <row r="279" spans="1:5">
      <c r="A279" s="7"/>
      <c r="B279" s="7"/>
      <c r="C279" s="7"/>
      <c r="D279" s="7"/>
      <c r="E279" s="7"/>
    </row>
    <row r="280" spans="1:5">
      <c r="A280" s="7"/>
      <c r="B280" s="48"/>
      <c r="C280" s="48"/>
      <c r="D280" s="48"/>
      <c r="E280" s="48"/>
    </row>
    <row r="281" spans="1:5">
      <c r="A281" s="7"/>
      <c r="B281" s="7"/>
      <c r="C281" s="7"/>
      <c r="D281" s="7"/>
      <c r="E281" s="7"/>
    </row>
    <row r="282" spans="1:5">
      <c r="A282" s="7"/>
      <c r="B282" s="48"/>
      <c r="C282" s="48"/>
      <c r="D282" s="48"/>
      <c r="E282" s="48"/>
    </row>
    <row r="283" spans="1:5">
      <c r="A283" s="7"/>
      <c r="B283" s="7"/>
      <c r="C283" s="7"/>
      <c r="D283" s="7"/>
      <c r="E283" s="7"/>
    </row>
    <row r="284" spans="1:5">
      <c r="A284" s="7"/>
      <c r="B284" s="48"/>
      <c r="C284" s="48"/>
      <c r="D284" s="48"/>
      <c r="E284" s="48"/>
    </row>
    <row r="285" spans="1:5">
      <c r="A285" s="7"/>
      <c r="B285" s="7"/>
      <c r="C285" s="7"/>
      <c r="D285" s="7"/>
      <c r="E285" s="7"/>
    </row>
    <row r="286" spans="1:5">
      <c r="A286" s="7"/>
      <c r="B286" s="48"/>
      <c r="C286" s="48"/>
      <c r="D286" s="48"/>
      <c r="E286" s="48"/>
    </row>
    <row r="287" spans="1:5">
      <c r="A287" s="7"/>
      <c r="B287" s="7"/>
      <c r="C287" s="7"/>
      <c r="D287" s="7"/>
      <c r="E287" s="7"/>
    </row>
    <row r="288" spans="1:5">
      <c r="A288" s="7"/>
      <c r="B288" s="7"/>
      <c r="C288" s="7"/>
      <c r="D288" s="7"/>
      <c r="E288" s="7"/>
    </row>
    <row r="289" spans="1:5">
      <c r="A289" s="7"/>
      <c r="B289" s="7"/>
      <c r="C289" s="7"/>
      <c r="D289" s="7"/>
      <c r="E289" s="7"/>
    </row>
    <row r="290" spans="1:5">
      <c r="A290" s="7"/>
      <c r="B290" s="7"/>
      <c r="C290" s="7"/>
      <c r="D290" s="7"/>
      <c r="E290" s="7"/>
    </row>
    <row r="291" spans="1:5" ht="18.75">
      <c r="A291" s="45"/>
      <c r="B291" s="45"/>
      <c r="C291" s="7"/>
      <c r="D291" s="7"/>
      <c r="E291" s="7"/>
    </row>
    <row r="292" spans="1:5">
      <c r="A292" s="27"/>
      <c r="B292" s="27"/>
      <c r="C292" s="7"/>
      <c r="D292" s="7"/>
      <c r="E292" s="7"/>
    </row>
    <row r="293" spans="1:5">
      <c r="A293" s="27"/>
      <c r="B293" s="46"/>
      <c r="C293" s="7"/>
      <c r="D293" s="7"/>
      <c r="E293" s="7"/>
    </row>
    <row r="294" spans="1:5">
      <c r="A294" s="7"/>
      <c r="B294" s="7"/>
      <c r="C294" s="7"/>
      <c r="D294" s="7"/>
      <c r="E294" s="7"/>
    </row>
    <row r="295" spans="1:5">
      <c r="A295" s="2"/>
      <c r="B295" s="9"/>
      <c r="C295" s="9"/>
      <c r="D295" s="9"/>
      <c r="E295" s="9"/>
    </row>
    <row r="296" spans="1:5">
      <c r="A296" s="27"/>
      <c r="B296" s="27"/>
      <c r="C296" s="7"/>
      <c r="D296" s="7"/>
      <c r="E296" s="7"/>
    </row>
    <row r="297" spans="1:5">
      <c r="A297" s="47"/>
      <c r="B297" s="27"/>
      <c r="C297" s="48"/>
      <c r="D297" s="48"/>
      <c r="E297" s="48"/>
    </row>
    <row r="298" spans="1:5">
      <c r="A298" s="47"/>
      <c r="B298" s="27"/>
      <c r="C298" s="48"/>
      <c r="D298" s="48"/>
      <c r="E298" s="48"/>
    </row>
    <row r="299" spans="1:5">
      <c r="A299" s="47"/>
      <c r="B299" s="47"/>
      <c r="C299" s="48"/>
      <c r="D299" s="48"/>
      <c r="E299" s="48"/>
    </row>
    <row r="300" spans="1:5">
      <c r="A300" s="47"/>
      <c r="B300" s="47"/>
      <c r="C300" s="48"/>
      <c r="D300" s="48"/>
      <c r="E300" s="48"/>
    </row>
    <row r="301" spans="1:5">
      <c r="A301" s="47"/>
      <c r="B301" s="2"/>
      <c r="C301" s="48"/>
      <c r="D301" s="48"/>
      <c r="E301" s="48"/>
    </row>
    <row r="302" spans="1:5">
      <c r="A302" s="7"/>
      <c r="B302" s="7"/>
      <c r="C302" s="48"/>
      <c r="D302" s="48"/>
      <c r="E302" s="48"/>
    </row>
    <row r="303" spans="1:5">
      <c r="A303" s="27"/>
      <c r="B303" s="27"/>
      <c r="C303" s="48"/>
      <c r="D303" s="48"/>
      <c r="E303" s="48"/>
    </row>
    <row r="304" spans="1:5">
      <c r="A304" s="47"/>
      <c r="B304" s="27"/>
      <c r="C304" s="48"/>
      <c r="D304" s="48"/>
      <c r="E304" s="48"/>
    </row>
    <row r="305" spans="1:5">
      <c r="A305" s="47"/>
      <c r="B305" s="27"/>
      <c r="C305" s="48"/>
      <c r="D305" s="48"/>
      <c r="E305" s="48"/>
    </row>
    <row r="306" spans="1:5">
      <c r="A306" s="47"/>
      <c r="B306" s="27"/>
      <c r="C306" s="48"/>
      <c r="D306" s="48"/>
      <c r="E306" s="48"/>
    </row>
    <row r="307" spans="1:5">
      <c r="A307" s="47"/>
      <c r="B307" s="27"/>
      <c r="C307" s="48"/>
      <c r="D307" s="48"/>
      <c r="E307" s="48"/>
    </row>
    <row r="308" spans="1:5">
      <c r="A308" s="47"/>
      <c r="B308" s="27"/>
      <c r="C308" s="48"/>
      <c r="D308" s="48"/>
      <c r="E308" s="48"/>
    </row>
    <row r="309" spans="1:5">
      <c r="A309" s="47"/>
      <c r="B309" s="27"/>
      <c r="C309" s="48"/>
      <c r="D309" s="48"/>
      <c r="E309" s="48"/>
    </row>
    <row r="310" spans="1:5">
      <c r="A310" s="47"/>
      <c r="B310" s="27"/>
      <c r="C310" s="48"/>
      <c r="D310" s="48"/>
      <c r="E310" s="48"/>
    </row>
    <row r="311" spans="1:5">
      <c r="A311" s="47"/>
      <c r="B311" s="27"/>
      <c r="C311" s="48"/>
      <c r="D311" s="48"/>
      <c r="E311" s="48"/>
    </row>
    <row r="312" spans="1:5">
      <c r="A312" s="47"/>
      <c r="B312" s="27"/>
      <c r="C312" s="48"/>
      <c r="D312" s="48"/>
      <c r="E312" s="48"/>
    </row>
    <row r="313" spans="1:5">
      <c r="A313" s="47"/>
      <c r="B313" s="47"/>
      <c r="C313" s="48"/>
      <c r="D313" s="48"/>
      <c r="E313" s="48"/>
    </row>
    <row r="314" spans="1:5">
      <c r="A314" s="47"/>
      <c r="B314" s="47"/>
      <c r="C314" s="48"/>
      <c r="D314" s="48"/>
      <c r="E314" s="48"/>
    </row>
    <row r="315" spans="1:5">
      <c r="A315" s="27"/>
      <c r="B315" s="27"/>
      <c r="C315" s="48"/>
      <c r="D315" s="48"/>
      <c r="E315" s="48"/>
    </row>
    <row r="316" spans="1:5">
      <c r="A316" s="47"/>
      <c r="B316" s="47"/>
      <c r="C316" s="48"/>
      <c r="D316" s="48"/>
      <c r="E316" s="48"/>
    </row>
    <row r="317" spans="1:5">
      <c r="A317" s="27"/>
      <c r="B317" s="27"/>
      <c r="C317" s="48"/>
      <c r="D317" s="48"/>
      <c r="E317" s="48"/>
    </row>
    <row r="318" spans="1:5">
      <c r="A318" s="47"/>
      <c r="B318" s="49"/>
      <c r="C318" s="48"/>
      <c r="D318" s="48"/>
      <c r="E318" s="48"/>
    </row>
    <row r="319" spans="1:5">
      <c r="A319" s="27"/>
      <c r="B319" s="27"/>
      <c r="C319" s="48"/>
      <c r="D319" s="48"/>
      <c r="E319" s="48"/>
    </row>
    <row r="320" spans="1:5">
      <c r="A320" s="7"/>
      <c r="B320" s="7"/>
      <c r="C320" s="48"/>
      <c r="D320" s="48"/>
      <c r="E320" s="48"/>
    </row>
    <row r="321" spans="1:5">
      <c r="A321" s="27"/>
      <c r="B321" s="27"/>
      <c r="C321" s="48"/>
      <c r="D321" s="48"/>
      <c r="E321" s="48"/>
    </row>
    <row r="322" spans="1:5">
      <c r="A322" s="47"/>
      <c r="B322" s="47"/>
      <c r="C322" s="48"/>
      <c r="D322" s="48"/>
      <c r="E322" s="48"/>
    </row>
    <row r="323" spans="1:5">
      <c r="A323" s="47"/>
      <c r="B323" s="47"/>
      <c r="C323" s="48"/>
      <c r="D323" s="48"/>
      <c r="E323" s="48"/>
    </row>
    <row r="324" spans="1:5">
      <c r="A324" s="47"/>
      <c r="B324" s="47"/>
      <c r="C324" s="48"/>
      <c r="D324" s="48"/>
      <c r="E324" s="48"/>
    </row>
    <row r="325" spans="1:5">
      <c r="A325" s="47"/>
      <c r="B325" s="7"/>
      <c r="C325" s="48"/>
      <c r="D325" s="48"/>
      <c r="E325" s="48"/>
    </row>
    <row r="326" spans="1:5">
      <c r="A326" s="27"/>
      <c r="B326" s="27"/>
      <c r="C326" s="48"/>
      <c r="D326" s="48"/>
      <c r="E326" s="48"/>
    </row>
    <row r="327" spans="1:5">
      <c r="A327" s="27"/>
      <c r="B327" s="27"/>
      <c r="C327" s="48"/>
      <c r="D327" s="48"/>
      <c r="E327" s="48"/>
    </row>
    <row r="328" spans="1:5">
      <c r="A328" s="47"/>
      <c r="B328" s="27"/>
      <c r="C328" s="48"/>
      <c r="D328" s="48"/>
      <c r="E328" s="48"/>
    </row>
    <row r="329" spans="1:5">
      <c r="A329" s="47"/>
      <c r="B329" s="27"/>
      <c r="C329" s="48"/>
      <c r="D329" s="48"/>
      <c r="E329" s="48"/>
    </row>
    <row r="330" spans="1:5">
      <c r="A330" s="47"/>
      <c r="B330" s="27"/>
      <c r="C330" s="48"/>
      <c r="D330" s="48"/>
      <c r="E330" s="48"/>
    </row>
    <row r="331" spans="1:5">
      <c r="A331" s="47"/>
      <c r="B331" s="27"/>
      <c r="C331" s="48"/>
      <c r="D331" s="48"/>
      <c r="E331" s="48"/>
    </row>
    <row r="332" spans="1:5">
      <c r="A332" s="47"/>
      <c r="B332" s="27"/>
      <c r="C332" s="48"/>
      <c r="D332" s="48"/>
      <c r="E332" s="48"/>
    </row>
    <row r="333" spans="1:5">
      <c r="A333" s="2"/>
      <c r="B333" s="49"/>
      <c r="C333" s="48"/>
      <c r="D333" s="48"/>
      <c r="E333" s="48"/>
    </row>
    <row r="334" spans="1:5">
      <c r="A334" s="27"/>
      <c r="B334" s="27"/>
      <c r="C334" s="48"/>
      <c r="D334" s="48"/>
      <c r="E334" s="48"/>
    </row>
    <row r="335" spans="1:5">
      <c r="A335" s="7"/>
      <c r="B335" s="7"/>
      <c r="C335" s="48"/>
      <c r="D335" s="48"/>
      <c r="E335" s="48"/>
    </row>
    <row r="336" spans="1:5">
      <c r="A336" s="27"/>
      <c r="B336" s="46"/>
      <c r="C336" s="48"/>
      <c r="D336" s="48"/>
      <c r="E336" s="48"/>
    </row>
    <row r="337" spans="1:5">
      <c r="A337" s="27"/>
      <c r="B337" s="46"/>
      <c r="C337" s="48"/>
      <c r="D337" s="48"/>
      <c r="E337" s="48"/>
    </row>
    <row r="338" spans="1:5">
      <c r="A338" s="27"/>
      <c r="B338" s="46"/>
      <c r="C338" s="48"/>
      <c r="D338" s="48"/>
      <c r="E338" s="48"/>
    </row>
    <row r="339" spans="1:5">
      <c r="A339" s="7"/>
      <c r="B339" s="7"/>
      <c r="C339" s="7"/>
      <c r="D339" s="7"/>
      <c r="E339" s="7"/>
    </row>
    <row r="340" spans="1:5">
      <c r="A340" s="7"/>
      <c r="B340" s="7"/>
      <c r="C340" s="7"/>
      <c r="D340" s="7"/>
      <c r="E340" s="7"/>
    </row>
    <row r="341" spans="1:5" ht="18.75">
      <c r="A341" s="45"/>
      <c r="B341" s="45"/>
      <c r="C341" s="7"/>
      <c r="D341" s="7"/>
      <c r="E341" s="7"/>
    </row>
    <row r="342" spans="1:5">
      <c r="A342" s="27"/>
      <c r="B342" s="27"/>
      <c r="C342" s="7"/>
      <c r="D342" s="7"/>
      <c r="E342" s="7"/>
    </row>
    <row r="343" spans="1:5">
      <c r="A343" s="27"/>
      <c r="B343" s="46"/>
      <c r="C343" s="7"/>
      <c r="D343" s="7"/>
      <c r="E343" s="7"/>
    </row>
    <row r="344" spans="1:5">
      <c r="A344" s="7"/>
      <c r="B344" s="7"/>
      <c r="C344" s="7"/>
      <c r="D344" s="7"/>
      <c r="E344" s="7"/>
    </row>
    <row r="345" spans="1:5">
      <c r="A345" s="2"/>
      <c r="B345" s="9"/>
      <c r="C345" s="9"/>
      <c r="D345" s="9"/>
      <c r="E345" s="9"/>
    </row>
    <row r="346" spans="1:5">
      <c r="A346" s="27"/>
      <c r="B346" s="27"/>
      <c r="C346" s="27"/>
      <c r="D346" s="7"/>
      <c r="E346" s="7"/>
    </row>
    <row r="347" spans="1:5">
      <c r="A347" s="47"/>
      <c r="B347" s="27"/>
      <c r="C347" s="27"/>
      <c r="D347" s="60"/>
      <c r="E347" s="60"/>
    </row>
    <row r="348" spans="1:5">
      <c r="A348" s="47"/>
      <c r="B348" s="27"/>
      <c r="C348" s="27"/>
      <c r="D348" s="60"/>
      <c r="E348" s="60"/>
    </row>
    <row r="349" spans="1:5">
      <c r="A349" s="47"/>
      <c r="B349" s="47"/>
      <c r="C349" s="47"/>
      <c r="D349" s="60"/>
      <c r="E349" s="60"/>
    </row>
    <row r="350" spans="1:5">
      <c r="A350" s="47"/>
      <c r="B350" s="47"/>
      <c r="C350" s="47"/>
      <c r="D350" s="60"/>
      <c r="E350" s="60"/>
    </row>
    <row r="351" spans="1:5">
      <c r="A351" s="47"/>
      <c r="B351" s="2"/>
      <c r="C351" s="2"/>
      <c r="D351" s="60"/>
      <c r="E351" s="60"/>
    </row>
    <row r="352" spans="1:5">
      <c r="A352" s="47"/>
      <c r="B352" s="2"/>
      <c r="C352" s="2"/>
      <c r="D352" s="60"/>
      <c r="E352" s="60"/>
    </row>
    <row r="353" spans="1:5">
      <c r="A353" s="27"/>
      <c r="B353" s="27"/>
      <c r="C353" s="27"/>
      <c r="D353" s="60"/>
      <c r="E353" s="60"/>
    </row>
    <row r="354" spans="1:5">
      <c r="A354" s="47"/>
      <c r="B354" s="27"/>
      <c r="C354" s="27"/>
      <c r="D354" s="60"/>
      <c r="E354" s="60"/>
    </row>
    <row r="355" spans="1:5">
      <c r="A355" s="47"/>
      <c r="B355" s="27"/>
      <c r="C355" s="27"/>
      <c r="D355" s="60"/>
      <c r="E355" s="60"/>
    </row>
    <row r="356" spans="1:5">
      <c r="A356" s="47"/>
      <c r="B356" s="27"/>
      <c r="C356" s="27"/>
      <c r="D356" s="60"/>
      <c r="E356" s="60"/>
    </row>
    <row r="357" spans="1:5">
      <c r="A357" s="47"/>
      <c r="B357" s="27"/>
      <c r="C357" s="27"/>
      <c r="D357" s="60"/>
      <c r="E357" s="60"/>
    </row>
    <row r="358" spans="1:5">
      <c r="A358" s="47"/>
      <c r="B358" s="27"/>
      <c r="C358" s="27"/>
      <c r="D358" s="60"/>
      <c r="E358" s="60"/>
    </row>
    <row r="359" spans="1:5">
      <c r="A359" s="47"/>
      <c r="B359" s="27"/>
      <c r="C359" s="27"/>
      <c r="D359" s="60"/>
      <c r="E359" s="60"/>
    </row>
    <row r="360" spans="1:5">
      <c r="A360" s="47"/>
      <c r="B360" s="27"/>
      <c r="C360" s="27"/>
      <c r="D360" s="60"/>
      <c r="E360" s="60"/>
    </row>
    <row r="361" spans="1:5">
      <c r="A361" s="47"/>
      <c r="B361" s="27"/>
      <c r="C361" s="27"/>
      <c r="D361" s="60"/>
      <c r="E361" s="60"/>
    </row>
    <row r="362" spans="1:5">
      <c r="A362" s="47"/>
      <c r="B362" s="27"/>
      <c r="C362" s="27"/>
      <c r="D362" s="60"/>
      <c r="E362" s="60"/>
    </row>
    <row r="363" spans="1:5">
      <c r="A363" s="47"/>
      <c r="B363" s="27"/>
      <c r="C363" s="27"/>
      <c r="D363" s="60"/>
      <c r="E363" s="60"/>
    </row>
    <row r="364" spans="1:5">
      <c r="A364" s="47"/>
      <c r="B364" s="47"/>
      <c r="C364" s="47"/>
      <c r="D364" s="60"/>
      <c r="E364" s="60"/>
    </row>
    <row r="365" spans="1:5">
      <c r="A365" s="47"/>
      <c r="B365" s="47"/>
      <c r="C365" s="47"/>
      <c r="D365" s="60"/>
      <c r="E365" s="60"/>
    </row>
    <row r="366" spans="1:5">
      <c r="A366" s="27"/>
      <c r="B366" s="27"/>
      <c r="C366" s="27"/>
      <c r="D366" s="60"/>
      <c r="E366" s="60"/>
    </row>
    <row r="367" spans="1:5">
      <c r="A367" s="7"/>
      <c r="B367" s="27"/>
      <c r="C367" s="27"/>
      <c r="D367" s="60"/>
      <c r="E367" s="60"/>
    </row>
    <row r="368" spans="1:5">
      <c r="A368" s="47"/>
      <c r="B368" s="47"/>
      <c r="C368" s="47"/>
      <c r="D368" s="60"/>
      <c r="E368" s="60"/>
    </row>
    <row r="369" spans="1:5">
      <c r="A369" s="27"/>
      <c r="B369" s="27"/>
      <c r="C369" s="27"/>
      <c r="D369" s="60"/>
      <c r="E369" s="60"/>
    </row>
    <row r="370" spans="1:5">
      <c r="A370" s="47"/>
      <c r="B370" s="49"/>
      <c r="C370" s="49"/>
      <c r="D370" s="60"/>
      <c r="E370" s="60"/>
    </row>
    <row r="371" spans="1:5">
      <c r="A371" s="27"/>
      <c r="B371" s="27"/>
      <c r="C371" s="27"/>
      <c r="D371" s="60"/>
      <c r="E371" s="60"/>
    </row>
    <row r="372" spans="1:5">
      <c r="A372" s="27"/>
      <c r="B372" s="27"/>
      <c r="C372" s="27"/>
      <c r="D372" s="60"/>
      <c r="E372" s="60"/>
    </row>
    <row r="373" spans="1:5">
      <c r="A373" s="27"/>
      <c r="B373" s="27"/>
      <c r="C373" s="27"/>
      <c r="D373" s="60"/>
      <c r="E373" s="60"/>
    </row>
    <row r="374" spans="1:5">
      <c r="A374" s="27"/>
      <c r="B374" s="46"/>
      <c r="C374" s="46"/>
      <c r="D374" s="60"/>
      <c r="E374" s="60"/>
    </row>
    <row r="375" spans="1:5">
      <c r="A375" s="27"/>
      <c r="B375" s="46"/>
      <c r="C375" s="46"/>
      <c r="D375" s="60"/>
      <c r="E375" s="60"/>
    </row>
    <row r="376" spans="1:5">
      <c r="A376" s="27"/>
      <c r="B376" s="46"/>
      <c r="C376" s="46"/>
      <c r="D376" s="60"/>
      <c r="E376" s="60"/>
    </row>
    <row r="377" spans="1:5">
      <c r="A377" s="27"/>
      <c r="B377" s="46"/>
      <c r="C377" s="46"/>
      <c r="D377" s="60"/>
      <c r="E377" s="60"/>
    </row>
    <row r="378" spans="1:5">
      <c r="A378" s="27"/>
      <c r="B378" s="46"/>
      <c r="C378" s="46"/>
      <c r="D378" s="60"/>
      <c r="E378" s="60"/>
    </row>
    <row r="379" spans="1:5">
      <c r="A379" s="7"/>
      <c r="B379" s="46"/>
      <c r="C379" s="46"/>
      <c r="D379" s="60"/>
      <c r="E379" s="60"/>
    </row>
    <row r="380" spans="1:5">
      <c r="A380" s="7"/>
      <c r="B380" s="60"/>
      <c r="C380" s="46"/>
      <c r="D380" s="60"/>
      <c r="E380" s="60"/>
    </row>
    <row r="381" spans="1:5">
      <c r="A381" s="7"/>
      <c r="B381" s="46"/>
      <c r="C381" s="46"/>
      <c r="D381" s="60"/>
      <c r="E381" s="60"/>
    </row>
    <row r="382" spans="1:5">
      <c r="A382" s="7"/>
      <c r="B382" s="46"/>
      <c r="C382" s="46"/>
      <c r="D382" s="60"/>
      <c r="E382" s="60"/>
    </row>
    <row r="383" spans="1:5">
      <c r="A383" s="7"/>
      <c r="B383" s="46"/>
      <c r="C383" s="46"/>
      <c r="D383" s="60"/>
      <c r="E383" s="60"/>
    </row>
    <row r="384" spans="1:5">
      <c r="A384" s="7"/>
      <c r="B384" s="46"/>
      <c r="C384" s="46"/>
      <c r="D384" s="60"/>
      <c r="E384" s="60"/>
    </row>
    <row r="385" spans="1:5">
      <c r="A385" s="27"/>
      <c r="B385" s="46"/>
      <c r="C385" s="46"/>
      <c r="D385" s="60"/>
      <c r="E385" s="60"/>
    </row>
    <row r="386" spans="1:5">
      <c r="A386" s="7"/>
      <c r="B386" s="46"/>
      <c r="C386" s="46"/>
      <c r="D386" s="60"/>
      <c r="E386" s="60"/>
    </row>
    <row r="387" spans="1:5">
      <c r="A387" s="7"/>
      <c r="B387" s="46"/>
      <c r="C387" s="46"/>
      <c r="D387" s="60"/>
      <c r="E387" s="60"/>
    </row>
    <row r="388" spans="1:5">
      <c r="A388" s="27"/>
      <c r="B388" s="46"/>
      <c r="C388" s="46"/>
      <c r="D388" s="60"/>
      <c r="E388" s="60"/>
    </row>
    <row r="389" spans="1:5">
      <c r="A389" s="27"/>
      <c r="B389" s="46"/>
      <c r="C389" s="46"/>
      <c r="D389" s="60"/>
      <c r="E389" s="60"/>
    </row>
    <row r="390" spans="1:5">
      <c r="A390" s="7"/>
      <c r="B390" s="46"/>
      <c r="C390" s="46"/>
      <c r="D390" s="60"/>
      <c r="E390" s="60"/>
    </row>
    <row r="391" spans="1:5">
      <c r="A391" s="7"/>
      <c r="B391" s="46"/>
      <c r="C391" s="46"/>
      <c r="D391" s="60"/>
      <c r="E391" s="60"/>
    </row>
    <row r="392" spans="1:5">
      <c r="A392" s="7"/>
      <c r="B392" s="46"/>
      <c r="C392" s="46"/>
      <c r="D392" s="60"/>
      <c r="E392" s="60"/>
    </row>
    <row r="393" spans="1:5">
      <c r="A393" s="7"/>
      <c r="B393" s="46"/>
      <c r="C393" s="46"/>
      <c r="D393" s="60"/>
      <c r="E393" s="60"/>
    </row>
    <row r="394" spans="1:5">
      <c r="A394" s="7"/>
      <c r="B394" s="46"/>
      <c r="C394" s="46"/>
      <c r="D394" s="60"/>
      <c r="E394" s="60"/>
    </row>
    <row r="395" spans="1:5">
      <c r="A395" s="7"/>
      <c r="B395" s="46"/>
      <c r="C395" s="46"/>
      <c r="D395" s="60"/>
      <c r="E395" s="60"/>
    </row>
    <row r="396" spans="1:5">
      <c r="A396" s="7"/>
      <c r="B396" s="46"/>
      <c r="C396" s="46"/>
      <c r="D396" s="60"/>
      <c r="E396" s="60"/>
    </row>
    <row r="397" spans="1:5">
      <c r="A397" s="7"/>
      <c r="B397" s="46"/>
      <c r="C397" s="46"/>
      <c r="D397" s="60"/>
      <c r="E397" s="60"/>
    </row>
    <row r="398" spans="1:5">
      <c r="A398" s="27"/>
      <c r="B398" s="46"/>
      <c r="C398" s="46"/>
      <c r="D398" s="60"/>
      <c r="E398" s="60"/>
    </row>
    <row r="399" spans="1:5">
      <c r="A399" s="27"/>
      <c r="B399" s="46"/>
      <c r="C399" s="46"/>
      <c r="D399" s="60"/>
      <c r="E399" s="60"/>
    </row>
    <row r="400" spans="1:5">
      <c r="A400" s="27"/>
      <c r="B400" s="46"/>
      <c r="C400" s="46"/>
      <c r="D400" s="60"/>
      <c r="E400" s="60"/>
    </row>
    <row r="401" spans="1:5">
      <c r="A401" s="27"/>
      <c r="B401" s="46"/>
      <c r="C401" s="46"/>
      <c r="D401" s="60"/>
      <c r="E401" s="60"/>
    </row>
    <row r="402" spans="1:5">
      <c r="A402" s="27"/>
      <c r="B402" s="46"/>
      <c r="C402" s="46"/>
      <c r="D402" s="61"/>
      <c r="E402" s="61"/>
    </row>
    <row r="403" spans="1:5">
      <c r="A403" s="7"/>
      <c r="B403" s="7"/>
      <c r="C403" s="7"/>
      <c r="D403" s="7"/>
      <c r="E403" s="7"/>
    </row>
    <row r="404" spans="1:5" ht="18.75">
      <c r="A404" s="44"/>
      <c r="B404" s="7"/>
      <c r="C404" s="7"/>
      <c r="D404" s="7"/>
      <c r="E404" s="7"/>
    </row>
    <row r="405" spans="1:5">
      <c r="A405" s="27"/>
      <c r="B405" s="7"/>
      <c r="C405" s="7"/>
      <c r="D405" s="7"/>
      <c r="E405" s="7"/>
    </row>
    <row r="406" spans="1:5">
      <c r="A406" s="7"/>
      <c r="B406" s="7"/>
      <c r="C406" s="7"/>
      <c r="D406" s="7"/>
      <c r="E406" s="7"/>
    </row>
    <row r="407" spans="1:5">
      <c r="A407" s="7"/>
      <c r="B407" s="7"/>
      <c r="C407" s="7"/>
      <c r="D407" s="7"/>
      <c r="E407" s="7"/>
    </row>
    <row r="408" spans="1:5">
      <c r="A408" s="2"/>
      <c r="B408" s="9"/>
      <c r="C408" s="9"/>
      <c r="D408" s="9"/>
      <c r="E408" s="9"/>
    </row>
    <row r="409" spans="1:5">
      <c r="A409" s="7"/>
      <c r="B409" s="7"/>
      <c r="C409" s="7"/>
      <c r="D409" s="7"/>
      <c r="E409" s="7"/>
    </row>
    <row r="410" spans="1:5">
      <c r="A410" s="27"/>
      <c r="B410" s="7"/>
      <c r="C410" s="7"/>
      <c r="D410" s="7"/>
      <c r="E410" s="7"/>
    </row>
    <row r="411" spans="1:5">
      <c r="A411" s="7"/>
      <c r="B411" s="7"/>
      <c r="C411" s="7"/>
      <c r="D411" s="7"/>
      <c r="E411" s="7"/>
    </row>
    <row r="412" spans="1:5">
      <c r="A412" s="7"/>
      <c r="B412" s="7"/>
      <c r="C412" s="7"/>
      <c r="D412" s="7"/>
      <c r="E412" s="7"/>
    </row>
    <row r="413" spans="1:5">
      <c r="A413" s="7"/>
      <c r="B413" s="7"/>
      <c r="C413" s="7"/>
      <c r="D413" s="7"/>
      <c r="E413" s="7"/>
    </row>
    <row r="414" spans="1:5">
      <c r="A414" s="7"/>
      <c r="B414" s="7"/>
      <c r="C414" s="7"/>
      <c r="D414" s="7"/>
      <c r="E414" s="7"/>
    </row>
    <row r="415" spans="1:5">
      <c r="A415" s="57"/>
      <c r="B415" s="7"/>
      <c r="C415" s="7"/>
      <c r="D415" s="7"/>
      <c r="E415" s="7"/>
    </row>
    <row r="416" spans="1:5">
      <c r="A416" s="57"/>
      <c r="B416" s="7"/>
      <c r="C416" s="7"/>
      <c r="D416" s="7"/>
      <c r="E416" s="7"/>
    </row>
    <row r="417" spans="1:5">
      <c r="A417" s="27"/>
      <c r="B417" s="7"/>
      <c r="C417" s="7"/>
      <c r="D417" s="7"/>
      <c r="E417" s="7"/>
    </row>
    <row r="418" spans="1:5">
      <c r="A418" s="7"/>
      <c r="B418" s="7"/>
      <c r="C418" s="61"/>
      <c r="D418" s="61"/>
      <c r="E418" s="61"/>
    </row>
    <row r="419" spans="1:5">
      <c r="A419" s="7"/>
      <c r="B419" s="7"/>
      <c r="C419" s="7"/>
      <c r="D419" s="7"/>
      <c r="E419" s="7"/>
    </row>
    <row r="420" spans="1:5">
      <c r="A420" s="27"/>
      <c r="B420" s="7"/>
      <c r="C420" s="7"/>
      <c r="D420" s="7"/>
      <c r="E420" s="7"/>
    </row>
    <row r="421" spans="1:5">
      <c r="A421" s="7"/>
      <c r="B421" s="62"/>
      <c r="C421" s="7"/>
      <c r="D421" s="7"/>
      <c r="E421" s="7"/>
    </row>
    <row r="422" spans="1:5">
      <c r="A422" s="27"/>
      <c r="B422" s="7"/>
      <c r="C422" s="7"/>
      <c r="D422" s="7"/>
      <c r="E422" s="7"/>
    </row>
    <row r="423" spans="1:5">
      <c r="A423" s="7"/>
      <c r="B423" s="7"/>
      <c r="C423" s="7"/>
      <c r="D423" s="7"/>
      <c r="E423" s="7"/>
    </row>
    <row r="424" spans="1:5">
      <c r="A424" s="7"/>
      <c r="B424" s="7"/>
      <c r="C424" s="7"/>
      <c r="D424" s="7"/>
      <c r="E424" s="7"/>
    </row>
    <row r="425" spans="1:5" s="65" customFormat="1" ht="18.75">
      <c r="A425" s="63"/>
      <c r="B425" s="64"/>
      <c r="C425" s="64"/>
      <c r="D425" s="64"/>
      <c r="E425" s="64"/>
    </row>
    <row r="426" spans="1:5" s="65" customFormat="1">
      <c r="A426" s="64"/>
      <c r="B426" s="64"/>
      <c r="C426" s="64"/>
      <c r="D426" s="64"/>
      <c r="E426" s="66"/>
    </row>
    <row r="427" spans="1:5" s="65" customFormat="1">
      <c r="A427" s="64"/>
      <c r="B427" s="67"/>
      <c r="C427" s="67"/>
      <c r="D427" s="67"/>
      <c r="E427" s="68"/>
    </row>
    <row r="428" spans="1:5" s="65" customFormat="1">
      <c r="A428" s="64"/>
      <c r="B428" s="50"/>
      <c r="C428" s="50"/>
      <c r="D428" s="50"/>
      <c r="E428" s="50"/>
    </row>
    <row r="429" spans="1:5" s="65" customFormat="1">
      <c r="A429" s="69"/>
      <c r="B429" s="66"/>
      <c r="C429" s="66"/>
      <c r="D429" s="66"/>
      <c r="E429" s="66"/>
    </row>
    <row r="430" spans="1:5" s="65" customFormat="1">
      <c r="A430" s="40"/>
      <c r="B430" s="64"/>
      <c r="C430" s="64"/>
      <c r="D430" s="64"/>
      <c r="E430" s="64"/>
    </row>
    <row r="431" spans="1:5" s="65" customFormat="1">
      <c r="A431" s="39"/>
      <c r="B431" s="64"/>
      <c r="C431" s="70"/>
      <c r="D431" s="70"/>
      <c r="E431" s="70"/>
    </row>
    <row r="432" spans="1:5" s="65" customFormat="1">
      <c r="A432" s="39"/>
      <c r="B432" s="71"/>
      <c r="C432" s="70"/>
      <c r="D432" s="70"/>
      <c r="E432" s="70"/>
    </row>
    <row r="433" spans="1:5" s="65" customFormat="1">
      <c r="A433" s="39"/>
      <c r="B433" s="72"/>
      <c r="C433" s="70"/>
      <c r="D433" s="70"/>
      <c r="E433" s="70"/>
    </row>
    <row r="434" spans="1:5" s="65" customFormat="1">
      <c r="A434" s="38"/>
      <c r="B434" s="69"/>
      <c r="C434" s="70"/>
      <c r="D434" s="70"/>
      <c r="E434" s="70"/>
    </row>
    <row r="435" spans="1:5" s="65" customFormat="1">
      <c r="A435" s="32"/>
      <c r="C435" s="70"/>
      <c r="D435" s="70"/>
      <c r="E435" s="70"/>
    </row>
    <row r="436" spans="1:5" s="65" customFormat="1">
      <c r="A436" s="40"/>
      <c r="B436" s="64"/>
      <c r="C436" s="70"/>
      <c r="D436" s="70"/>
      <c r="E436" s="70"/>
    </row>
    <row r="437" spans="1:5" s="65" customFormat="1">
      <c r="A437" s="73"/>
      <c r="B437" s="74"/>
      <c r="C437" s="70"/>
      <c r="D437" s="70"/>
      <c r="E437" s="70"/>
    </row>
    <row r="438" spans="1:5" s="65" customFormat="1">
      <c r="A438" s="73"/>
      <c r="B438" s="74"/>
      <c r="C438" s="70"/>
      <c r="D438" s="70"/>
      <c r="E438" s="70"/>
    </row>
    <row r="439" spans="1:5" s="65" customFormat="1">
      <c r="A439" s="73"/>
      <c r="B439" s="74"/>
      <c r="C439" s="70"/>
      <c r="D439" s="70"/>
      <c r="E439" s="70"/>
    </row>
    <row r="440" spans="1:5" s="65" customFormat="1">
      <c r="A440" s="73"/>
      <c r="B440" s="74"/>
      <c r="C440" s="70"/>
      <c r="D440" s="70"/>
      <c r="E440" s="70"/>
    </row>
    <row r="441" spans="1:5" s="65" customFormat="1">
      <c r="A441" s="73"/>
      <c r="B441" s="74"/>
      <c r="C441" s="70"/>
      <c r="D441" s="70"/>
      <c r="E441" s="70"/>
    </row>
    <row r="442" spans="1:5" s="65" customFormat="1">
      <c r="A442" s="43"/>
      <c r="B442" s="74"/>
      <c r="C442" s="70"/>
      <c r="D442" s="70"/>
      <c r="E442" s="70"/>
    </row>
    <row r="443" spans="1:5" s="65" customFormat="1">
      <c r="A443" s="73"/>
      <c r="B443" s="74"/>
      <c r="C443" s="70"/>
      <c r="D443" s="70"/>
      <c r="E443" s="70"/>
    </row>
    <row r="444" spans="1:5" s="65" customFormat="1">
      <c r="A444" s="73"/>
      <c r="B444" s="74"/>
      <c r="C444" s="70"/>
      <c r="D444" s="70"/>
      <c r="E444" s="70"/>
    </row>
    <row r="445" spans="1:5" s="65" customFormat="1">
      <c r="A445" s="73"/>
      <c r="B445" s="74"/>
      <c r="C445" s="70"/>
      <c r="D445" s="70"/>
      <c r="E445" s="70"/>
    </row>
    <row r="446" spans="1:5" s="65" customFormat="1">
      <c r="A446" s="73"/>
      <c r="B446" s="74"/>
      <c r="C446" s="70"/>
      <c r="D446" s="70"/>
      <c r="E446" s="70"/>
    </row>
    <row r="447" spans="1:5" s="65" customFormat="1">
      <c r="A447" s="73"/>
      <c r="B447" s="75"/>
      <c r="C447" s="70"/>
      <c r="D447" s="70"/>
      <c r="E447" s="70"/>
    </row>
    <row r="448" spans="1:5" s="65" customFormat="1">
      <c r="A448" s="40"/>
      <c r="B448" s="74"/>
      <c r="C448" s="70"/>
      <c r="D448" s="70"/>
      <c r="E448" s="70"/>
    </row>
    <row r="449" spans="1:5" s="65" customFormat="1">
      <c r="A449" s="40"/>
      <c r="B449" s="74"/>
      <c r="C449" s="70"/>
      <c r="D449" s="70"/>
      <c r="E449" s="70"/>
    </row>
    <row r="450" spans="1:5" s="65" customFormat="1">
      <c r="A450" s="40"/>
      <c r="B450" s="74"/>
      <c r="C450" s="70"/>
      <c r="D450" s="70"/>
      <c r="E450" s="70"/>
    </row>
    <row r="451" spans="1:5" s="65" customFormat="1">
      <c r="A451" s="40"/>
      <c r="B451" s="74"/>
      <c r="C451" s="70"/>
      <c r="D451" s="70"/>
      <c r="E451" s="70"/>
    </row>
    <row r="452" spans="1:5" s="65" customFormat="1">
      <c r="A452" s="39"/>
      <c r="B452" s="74"/>
      <c r="C452" s="70"/>
      <c r="D452" s="70"/>
      <c r="E452" s="70"/>
    </row>
    <row r="453" spans="1:5" s="65" customFormat="1">
      <c r="A453" s="39"/>
      <c r="B453" s="74"/>
      <c r="C453" s="70"/>
      <c r="D453" s="70"/>
      <c r="E453" s="70"/>
    </row>
    <row r="454" spans="1:5" s="65" customFormat="1">
      <c r="A454" s="40"/>
      <c r="B454" s="74"/>
      <c r="C454" s="70"/>
      <c r="D454" s="70"/>
      <c r="E454" s="70"/>
    </row>
    <row r="455" spans="1:5" s="65" customFormat="1">
      <c r="A455" s="42"/>
      <c r="B455" s="74"/>
      <c r="C455" s="76"/>
      <c r="D455" s="76"/>
      <c r="E455" s="76"/>
    </row>
    <row r="456" spans="1:5" s="65" customFormat="1">
      <c r="A456" s="39"/>
      <c r="B456" s="77"/>
      <c r="C456" s="70"/>
      <c r="D456" s="70"/>
      <c r="E456" s="70"/>
    </row>
    <row r="457" spans="1:5" s="65" customFormat="1" ht="13.9" customHeight="1">
      <c r="A457" s="38"/>
      <c r="B457" s="77"/>
      <c r="C457" s="70"/>
      <c r="D457" s="70"/>
      <c r="E457" s="70"/>
    </row>
    <row r="458" spans="1:5" s="80" customFormat="1">
      <c r="A458" s="78"/>
      <c r="B458" s="79"/>
      <c r="C458" s="70"/>
      <c r="D458" s="70"/>
      <c r="E458" s="70"/>
    </row>
    <row r="459" spans="1:5" s="65" customFormat="1">
      <c r="A459" s="38"/>
      <c r="B459" s="71"/>
      <c r="C459" s="70"/>
      <c r="D459" s="70"/>
      <c r="E459" s="70"/>
    </row>
    <row r="460" spans="1:5" s="65" customFormat="1">
      <c r="A460" s="39"/>
      <c r="B460" s="71"/>
      <c r="C460" s="70"/>
      <c r="D460" s="70"/>
      <c r="E460" s="70"/>
    </row>
    <row r="461" spans="1:5" s="65" customFormat="1">
      <c r="A461" s="39"/>
      <c r="B461" s="81"/>
      <c r="C461" s="70"/>
      <c r="D461" s="70"/>
      <c r="E461" s="70"/>
    </row>
    <row r="462" spans="1:5" s="65" customFormat="1">
      <c r="A462" s="39"/>
      <c r="B462" s="81"/>
      <c r="C462" s="70"/>
      <c r="D462" s="70"/>
      <c r="E462" s="70"/>
    </row>
    <row r="463" spans="1:5" s="65" customFormat="1">
      <c r="A463" s="39"/>
      <c r="B463" s="81"/>
      <c r="C463" s="70"/>
      <c r="D463" s="70"/>
      <c r="E463" s="70"/>
    </row>
    <row r="464" spans="1:5" s="65" customFormat="1">
      <c r="A464" s="40"/>
      <c r="C464" s="70"/>
      <c r="D464" s="70"/>
      <c r="E464" s="70"/>
    </row>
    <row r="465" spans="1:5" s="80" customFormat="1">
      <c r="A465" s="82"/>
      <c r="B465" s="83"/>
      <c r="C465" s="70"/>
      <c r="D465" s="70"/>
      <c r="E465" s="70"/>
    </row>
    <row r="466" spans="1:5" s="65" customFormat="1">
      <c r="A466" s="39"/>
      <c r="B466" s="64"/>
      <c r="C466" s="70"/>
      <c r="D466" s="70"/>
      <c r="E466" s="70"/>
    </row>
    <row r="467" spans="1:5" s="65" customFormat="1">
      <c r="A467" s="42"/>
      <c r="B467" s="64"/>
      <c r="C467" s="70"/>
      <c r="D467" s="70"/>
      <c r="E467" s="70"/>
    </row>
    <row r="468" spans="1:5" s="65" customFormat="1">
      <c r="A468" s="42"/>
      <c r="B468" s="64"/>
      <c r="C468" s="70"/>
      <c r="D468" s="70"/>
      <c r="E468" s="70"/>
    </row>
    <row r="469" spans="1:5" s="65" customFormat="1">
      <c r="A469" s="42"/>
      <c r="B469" s="64"/>
      <c r="C469" s="70"/>
      <c r="D469" s="70"/>
      <c r="E469" s="70"/>
    </row>
    <row r="470" spans="1:5" s="65" customFormat="1">
      <c r="A470" s="39"/>
      <c r="B470" s="64"/>
      <c r="C470" s="70"/>
      <c r="D470" s="70"/>
      <c r="E470" s="70"/>
    </row>
    <row r="471" spans="1:5" s="80" customFormat="1">
      <c r="A471" s="78"/>
      <c r="B471" s="83"/>
      <c r="C471" s="70"/>
      <c r="D471" s="70"/>
      <c r="E471" s="70"/>
    </row>
    <row r="472" spans="1:5" s="65" customFormat="1">
      <c r="A472" s="39"/>
      <c r="B472" s="84"/>
      <c r="C472" s="70"/>
      <c r="D472" s="70"/>
      <c r="E472" s="70"/>
    </row>
    <row r="473" spans="1:5" s="65" customFormat="1">
      <c r="A473" s="42"/>
      <c r="B473" s="84"/>
      <c r="C473" s="70"/>
      <c r="D473" s="70"/>
      <c r="E473" s="70"/>
    </row>
    <row r="474" spans="1:5" s="65" customFormat="1">
      <c r="A474" s="38"/>
      <c r="B474" s="77"/>
      <c r="C474" s="70"/>
      <c r="D474" s="70"/>
      <c r="E474" s="70"/>
    </row>
    <row r="475" spans="1:5" s="80" customFormat="1">
      <c r="A475" s="82"/>
      <c r="B475" s="83"/>
      <c r="C475" s="70"/>
      <c r="D475" s="70"/>
      <c r="E475" s="70"/>
    </row>
    <row r="476" spans="1:5" s="65" customFormat="1">
      <c r="A476" s="40"/>
      <c r="B476" s="64"/>
      <c r="C476" s="70"/>
      <c r="D476" s="70"/>
      <c r="E476" s="70"/>
    </row>
    <row r="477" spans="1:5" s="80" customFormat="1">
      <c r="A477" s="82"/>
      <c r="B477" s="83"/>
      <c r="C477" s="70"/>
      <c r="D477" s="70"/>
      <c r="E477" s="70"/>
    </row>
    <row r="478" spans="1:5" s="65" customFormat="1">
      <c r="A478" s="40"/>
      <c r="B478" s="77"/>
      <c r="C478" s="70"/>
      <c r="D478" s="70"/>
      <c r="E478" s="70"/>
    </row>
    <row r="479" spans="1:5" s="65" customFormat="1">
      <c r="A479" s="40"/>
      <c r="B479" s="77"/>
      <c r="C479" s="70"/>
      <c r="D479" s="70"/>
      <c r="E479" s="70"/>
    </row>
    <row r="480" spans="1:5" s="65" customFormat="1">
      <c r="A480" s="40"/>
      <c r="B480" s="77"/>
      <c r="C480" s="70"/>
      <c r="D480" s="70"/>
      <c r="E480" s="70"/>
    </row>
    <row r="481" spans="1:5">
      <c r="A481" s="7"/>
      <c r="B481" s="7"/>
      <c r="C481" s="7"/>
      <c r="D481" s="7"/>
      <c r="E481" s="7"/>
    </row>
    <row r="482" spans="1:5">
      <c r="A482" s="7"/>
      <c r="B482" s="7"/>
      <c r="C482" s="7"/>
      <c r="D482" s="7"/>
      <c r="E482" s="7"/>
    </row>
    <row r="483" spans="1:5">
      <c r="A483" s="7"/>
      <c r="B483" s="7"/>
      <c r="C483" s="7"/>
      <c r="D483" s="7"/>
      <c r="E483" s="7"/>
    </row>
    <row r="484" spans="1:5" ht="18.75">
      <c r="A484" s="45"/>
      <c r="B484" s="7"/>
      <c r="C484" s="7"/>
      <c r="D484" s="7"/>
      <c r="E484" s="7"/>
    </row>
    <row r="485" spans="1:5">
      <c r="A485" s="27"/>
      <c r="B485" s="7"/>
      <c r="C485" s="7"/>
      <c r="D485" s="7"/>
      <c r="E485" s="7"/>
    </row>
    <row r="486" spans="1:5">
      <c r="A486" s="85"/>
      <c r="B486" s="7"/>
      <c r="C486" s="7"/>
      <c r="D486" s="55"/>
      <c r="E486" s="55"/>
    </row>
    <row r="487" spans="1:5">
      <c r="A487" s="7"/>
      <c r="B487" s="7"/>
      <c r="C487" s="7"/>
      <c r="D487" s="7"/>
      <c r="E487" s="7"/>
    </row>
    <row r="488" spans="1:5">
      <c r="A488" s="2"/>
      <c r="B488" s="2"/>
      <c r="C488" s="9"/>
      <c r="D488" s="9"/>
      <c r="E488" s="9"/>
    </row>
    <row r="489" spans="1:5">
      <c r="A489" s="27"/>
      <c r="B489" s="7"/>
      <c r="C489" s="7"/>
      <c r="D489" s="7"/>
      <c r="E489" s="7"/>
    </row>
    <row r="490" spans="1:5">
      <c r="A490" s="47"/>
      <c r="B490" s="7"/>
      <c r="C490" s="7"/>
      <c r="D490" s="48"/>
      <c r="E490" s="48"/>
    </row>
    <row r="491" spans="1:5">
      <c r="A491" s="47"/>
      <c r="B491" s="7"/>
      <c r="C491" s="7"/>
      <c r="D491" s="48"/>
      <c r="E491" s="48"/>
    </row>
    <row r="492" spans="1:5">
      <c r="A492" s="86"/>
      <c r="B492" s="7"/>
      <c r="C492" s="7"/>
      <c r="D492" s="48"/>
      <c r="E492" s="48"/>
    </row>
    <row r="493" spans="1:5">
      <c r="A493" s="47"/>
      <c r="B493" s="7"/>
      <c r="C493" s="7"/>
      <c r="D493" s="48"/>
      <c r="E493" s="48"/>
    </row>
    <row r="494" spans="1:5">
      <c r="A494" s="7"/>
      <c r="B494" s="7"/>
      <c r="C494" s="7"/>
      <c r="D494" s="48"/>
      <c r="E494" s="48"/>
    </row>
    <row r="495" spans="1:5">
      <c r="A495" s="27"/>
      <c r="B495" s="7"/>
      <c r="C495" s="7"/>
      <c r="D495" s="48"/>
      <c r="E495" s="48"/>
    </row>
    <row r="496" spans="1:5">
      <c r="A496" s="47"/>
      <c r="B496" s="7"/>
      <c r="C496" s="7"/>
      <c r="D496" s="48"/>
      <c r="E496" s="48"/>
    </row>
    <row r="497" spans="1:5">
      <c r="A497" s="47"/>
      <c r="B497" s="7"/>
      <c r="C497" s="7"/>
      <c r="D497" s="48"/>
      <c r="E497" s="48"/>
    </row>
    <row r="498" spans="1:5">
      <c r="A498" s="47"/>
      <c r="B498" s="7"/>
      <c r="C498" s="7"/>
      <c r="D498" s="48"/>
      <c r="E498" s="48"/>
    </row>
    <row r="499" spans="1:5">
      <c r="A499" s="47"/>
      <c r="B499" s="7"/>
      <c r="C499" s="7"/>
      <c r="D499" s="48"/>
      <c r="E499" s="48"/>
    </row>
    <row r="500" spans="1:5">
      <c r="A500" s="47"/>
      <c r="B500" s="7"/>
      <c r="C500" s="7"/>
      <c r="D500" s="48"/>
      <c r="E500" s="48"/>
    </row>
    <row r="501" spans="1:5">
      <c r="A501" s="47"/>
      <c r="B501" s="7"/>
      <c r="C501" s="7"/>
      <c r="D501" s="48"/>
      <c r="E501" s="48"/>
    </row>
    <row r="502" spans="1:5">
      <c r="A502" s="47"/>
      <c r="B502" s="7"/>
      <c r="C502" s="7"/>
      <c r="D502" s="48"/>
      <c r="E502" s="48"/>
    </row>
    <row r="503" spans="1:5">
      <c r="A503" s="47"/>
      <c r="B503" s="7"/>
      <c r="C503" s="7"/>
      <c r="D503" s="48"/>
      <c r="E503" s="48"/>
    </row>
    <row r="504" spans="1:5">
      <c r="A504" s="47"/>
      <c r="B504" s="7"/>
      <c r="C504" s="7"/>
      <c r="D504" s="48"/>
      <c r="E504" s="48"/>
    </row>
    <row r="505" spans="1:5">
      <c r="A505" s="47"/>
      <c r="B505" s="7"/>
      <c r="C505" s="7"/>
      <c r="D505" s="48"/>
      <c r="E505" s="48"/>
    </row>
    <row r="506" spans="1:5">
      <c r="A506" s="7"/>
      <c r="B506" s="7"/>
      <c r="C506" s="7"/>
      <c r="D506" s="48"/>
      <c r="E506" s="48"/>
    </row>
    <row r="507" spans="1:5">
      <c r="A507" s="7"/>
      <c r="B507" s="7"/>
      <c r="C507" s="7"/>
      <c r="D507" s="48"/>
      <c r="E507" s="48"/>
    </row>
    <row r="508" spans="1:5">
      <c r="A508" s="7"/>
      <c r="B508" s="7"/>
      <c r="C508" s="7"/>
      <c r="D508" s="48"/>
      <c r="E508" s="48"/>
    </row>
    <row r="509" spans="1:5">
      <c r="A509" s="47"/>
      <c r="B509" s="7"/>
      <c r="C509" s="7"/>
      <c r="D509" s="48"/>
      <c r="E509" s="48"/>
    </row>
    <row r="510" spans="1:5">
      <c r="A510" s="7"/>
      <c r="B510" s="7"/>
      <c r="C510" s="7"/>
      <c r="D510" s="48"/>
      <c r="E510" s="48"/>
    </row>
    <row r="511" spans="1:5">
      <c r="A511" s="7"/>
      <c r="B511" s="7"/>
      <c r="C511" s="7"/>
      <c r="D511" s="48"/>
      <c r="E511" s="48"/>
    </row>
    <row r="512" spans="1:5">
      <c r="A512" s="27"/>
      <c r="B512" s="7"/>
      <c r="C512" s="7"/>
      <c r="D512" s="48"/>
      <c r="E512" s="48"/>
    </row>
    <row r="513" spans="1:5">
      <c r="A513" s="47"/>
      <c r="B513" s="7"/>
      <c r="C513" s="7"/>
      <c r="D513" s="48"/>
      <c r="E513" s="48"/>
    </row>
    <row r="514" spans="1:5">
      <c r="A514" s="27"/>
      <c r="B514" s="7"/>
      <c r="C514" s="7"/>
      <c r="D514" s="48"/>
      <c r="E514" s="48"/>
    </row>
    <row r="515" spans="1:5">
      <c r="A515" s="27"/>
      <c r="B515" s="7"/>
      <c r="C515" s="7"/>
      <c r="D515" s="48"/>
      <c r="E515" s="48"/>
    </row>
    <row r="516" spans="1:5">
      <c r="A516" s="27"/>
      <c r="B516" s="7"/>
      <c r="C516" s="7"/>
      <c r="D516" s="48"/>
      <c r="E516" s="48"/>
    </row>
    <row r="517" spans="1:5">
      <c r="A517" s="7"/>
      <c r="B517" s="7"/>
      <c r="C517" s="7"/>
      <c r="D517" s="48"/>
      <c r="E517" s="48"/>
    </row>
    <row r="518" spans="1:5">
      <c r="A518" s="7"/>
      <c r="B518" s="7"/>
      <c r="C518" s="7"/>
      <c r="D518" s="48"/>
      <c r="E518" s="48"/>
    </row>
    <row r="519" spans="1:5">
      <c r="A519" s="27"/>
      <c r="B519" s="7"/>
      <c r="C519" s="7"/>
      <c r="D519" s="48"/>
      <c r="E519" s="48"/>
    </row>
    <row r="520" spans="1:5">
      <c r="A520" s="27"/>
      <c r="B520" s="7"/>
      <c r="C520" s="7"/>
      <c r="D520" s="48"/>
      <c r="E520" s="48"/>
    </row>
    <row r="521" spans="1:5">
      <c r="A521" s="27"/>
      <c r="B521" s="7"/>
      <c r="C521" s="7"/>
      <c r="D521" s="48"/>
      <c r="E521" s="48"/>
    </row>
    <row r="522" spans="1:5">
      <c r="A522" s="27"/>
      <c r="B522" s="7"/>
      <c r="C522" s="7"/>
      <c r="D522" s="48"/>
      <c r="E522" s="48"/>
    </row>
    <row r="523" spans="1:5">
      <c r="A523" s="7"/>
      <c r="B523" s="7"/>
      <c r="C523" s="7"/>
      <c r="D523" s="7"/>
      <c r="E523" s="7"/>
    </row>
    <row r="524" spans="1:5">
      <c r="A524" s="7"/>
      <c r="B524" s="7"/>
      <c r="C524" s="7"/>
      <c r="D524" s="7"/>
      <c r="E524" s="7"/>
    </row>
    <row r="525" spans="1:5">
      <c r="A525" s="7"/>
      <c r="B525" s="7"/>
      <c r="C525" s="7"/>
      <c r="D525" s="7"/>
      <c r="E525" s="7"/>
    </row>
    <row r="526" spans="1:5">
      <c r="A526" s="7"/>
      <c r="B526" s="7"/>
      <c r="C526" s="7"/>
      <c r="D526" s="7"/>
      <c r="E526" s="7"/>
    </row>
    <row r="527" spans="1:5">
      <c r="A527" s="7"/>
      <c r="B527" s="7"/>
      <c r="C527" s="7"/>
      <c r="D527" s="7"/>
      <c r="E527" s="7"/>
    </row>
    <row r="528" spans="1:5">
      <c r="A528" s="7"/>
      <c r="B528" s="7"/>
      <c r="C528" s="7"/>
      <c r="D528" s="7"/>
      <c r="E528" s="7"/>
    </row>
    <row r="529" s="7" customFormat="1"/>
    <row r="530" s="7" customFormat="1"/>
    <row r="531" s="7" customFormat="1"/>
    <row r="532" s="7" customFormat="1"/>
    <row r="533" s="7" customFormat="1"/>
    <row r="534" s="7" customFormat="1"/>
    <row r="535" s="7" customFormat="1"/>
    <row r="536" s="7" customFormat="1"/>
    <row r="537" s="7" customFormat="1"/>
    <row r="538" s="7" customFormat="1"/>
    <row r="539" s="7" customFormat="1"/>
    <row r="540" s="7" customFormat="1"/>
    <row r="541" s="7" customFormat="1"/>
    <row r="542" s="7" customFormat="1"/>
    <row r="543" s="7" customFormat="1"/>
    <row r="544" s="7" customFormat="1"/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</sheetData>
  <pageMargins left="0.5" right="0.5" top="0.75" bottom="0.75" header="0.17" footer="0.21"/>
  <pageSetup scale="72" orientation="landscape" r:id="rId1"/>
  <headerFooter alignWithMargins="0">
    <oddHeader>&amp;L&amp;12GENCO&amp;RCONFIDENTIAL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M732"/>
  <sheetViews>
    <sheetView zoomScale="75" zoomScaleNormal="75" workbookViewId="0"/>
  </sheetViews>
  <sheetFormatPr defaultRowHeight="12.75"/>
  <cols>
    <col min="1" max="1" width="55.7109375" style="6" customWidth="1"/>
    <col min="2" max="5" width="15.7109375" style="6" customWidth="1"/>
    <col min="6" max="38" width="15.7109375" style="7" customWidth="1"/>
    <col min="39" max="16384" width="9.140625" style="7"/>
  </cols>
  <sheetData>
    <row r="2" spans="1:5" ht="20.25">
      <c r="A2" s="261" t="s">
        <v>59</v>
      </c>
      <c r="C2" s="88"/>
      <c r="D2" s="88"/>
      <c r="E2" s="88"/>
    </row>
    <row r="3" spans="1:5">
      <c r="A3" s="1"/>
    </row>
    <row r="4" spans="1:5" ht="13.5" thickBot="1">
      <c r="A4" s="155" t="s">
        <v>34</v>
      </c>
      <c r="B4" s="185">
        <f>Summary!$B$19</f>
        <v>36526</v>
      </c>
      <c r="C4" s="185">
        <v>36891</v>
      </c>
      <c r="D4" s="185">
        <v>37256</v>
      </c>
      <c r="E4" s="185">
        <v>37621</v>
      </c>
    </row>
    <row r="5" spans="1:5">
      <c r="A5" s="2"/>
      <c r="E5" s="9"/>
    </row>
    <row r="6" spans="1:5">
      <c r="A6" s="2" t="s">
        <v>111</v>
      </c>
      <c r="B6" s="9"/>
      <c r="C6" s="325">
        <f>C64</f>
        <v>8.1109974895062962</v>
      </c>
      <c r="D6" s="325">
        <f>C65</f>
        <v>6.0714087412791207</v>
      </c>
      <c r="E6" s="325">
        <f>C66</f>
        <v>4.8234550291008693</v>
      </c>
    </row>
    <row r="7" spans="1:5">
      <c r="A7" s="2"/>
      <c r="E7" s="9"/>
    </row>
    <row r="8" spans="1:5" s="12" customFormat="1">
      <c r="A8" s="2" t="s">
        <v>67</v>
      </c>
      <c r="C8" s="28">
        <f>SUMIF($B$53:$AL$53,"=1",$B$55:$AL$55)</f>
        <v>41815.331999999995</v>
      </c>
      <c r="D8" s="28">
        <f>SUMIF($B$53:$AL$53,"=2",$B$55:$AL$55)</f>
        <v>29219.710000000003</v>
      </c>
      <c r="E8" s="28">
        <f>SUMIF($B$53:$AL$53,"=3",$B$55:$AL$55)</f>
        <v>21606.702999999998</v>
      </c>
    </row>
    <row r="9" spans="1:5" s="12" customFormat="1">
      <c r="A9" s="2"/>
    </row>
    <row r="10" spans="1:5" s="12" customFormat="1">
      <c r="A10" s="2" t="s">
        <v>68</v>
      </c>
      <c r="C10" s="321">
        <f>B64</f>
        <v>43020.73068434139</v>
      </c>
      <c r="D10" s="321">
        <f>B65</f>
        <v>32202.751963744453</v>
      </c>
      <c r="E10" s="321">
        <f>B66</f>
        <v>25583.605474351014</v>
      </c>
    </row>
    <row r="11" spans="1:5">
      <c r="A11" s="2"/>
      <c r="E11" s="9"/>
    </row>
    <row r="12" spans="1:5">
      <c r="A12" s="1" t="s">
        <v>35</v>
      </c>
      <c r="C12" s="12"/>
      <c r="D12" s="12"/>
      <c r="E12" s="12"/>
    </row>
    <row r="13" spans="1:5">
      <c r="A13" s="3" t="s">
        <v>36</v>
      </c>
      <c r="C13" s="26">
        <v>0</v>
      </c>
      <c r="D13" s="26">
        <v>0</v>
      </c>
      <c r="E13" s="26">
        <v>0</v>
      </c>
    </row>
    <row r="14" spans="1:5">
      <c r="A14" s="3" t="s">
        <v>26</v>
      </c>
      <c r="C14" s="26">
        <f>Assumptions!C26</f>
        <v>477.91199999999998</v>
      </c>
      <c r="D14" s="26">
        <f>C14*(1+Assumptions!$B$23)</f>
        <v>492.24935999999997</v>
      </c>
      <c r="E14" s="26">
        <f>D14*(1+Assumptions!$B$23)</f>
        <v>507.01684079999995</v>
      </c>
    </row>
    <row r="15" spans="1:5">
      <c r="A15" s="3" t="s">
        <v>112</v>
      </c>
      <c r="C15" s="26">
        <f>Assumptions!C27</f>
        <v>533.16100000000006</v>
      </c>
      <c r="D15" s="26">
        <f>C15*(1+Assumptions!$B$23)</f>
        <v>549.15583000000004</v>
      </c>
      <c r="E15" s="26">
        <f>D15*(1+Assumptions!$B$23)</f>
        <v>565.63050490000001</v>
      </c>
    </row>
    <row r="16" spans="1:5">
      <c r="A16" s="3" t="s">
        <v>27</v>
      </c>
      <c r="C16" s="26">
        <f>Assumptions!C28</f>
        <v>1133.3340000000001</v>
      </c>
      <c r="D16" s="26">
        <f>C16*(1+Assumptions!$B$23)</f>
        <v>1167.33402</v>
      </c>
      <c r="E16" s="26">
        <f>D16*(1+Assumptions!$B$23)</f>
        <v>1202.3540406</v>
      </c>
    </row>
    <row r="17" spans="1:5">
      <c r="A17" s="3" t="s">
        <v>29</v>
      </c>
      <c r="C17" s="26">
        <f>Assumptions!C29</f>
        <v>261.45600000000002</v>
      </c>
      <c r="D17" s="26">
        <f>C17*(1+Assumptions!$B$23)</f>
        <v>269.29968000000002</v>
      </c>
      <c r="E17" s="26">
        <f>D17*(1+Assumptions!$B$23)</f>
        <v>277.37867040000003</v>
      </c>
    </row>
    <row r="18" spans="1:5">
      <c r="A18" s="3" t="s">
        <v>30</v>
      </c>
      <c r="C18" s="26">
        <f>Assumptions!C30</f>
        <v>0</v>
      </c>
      <c r="D18" s="26">
        <f>C18*(1+Assumptions!$B$23)</f>
        <v>0</v>
      </c>
      <c r="E18" s="26">
        <f>D18*(1+Assumptions!$B$23)</f>
        <v>0</v>
      </c>
    </row>
    <row r="19" spans="1:5">
      <c r="A19" s="3" t="s">
        <v>44</v>
      </c>
      <c r="C19" s="26">
        <f>+Assumptions!C31</f>
        <v>41.143999999999998</v>
      </c>
      <c r="D19" s="26">
        <f>C19*(1+Assumptions!$B$23)</f>
        <v>42.378320000000002</v>
      </c>
      <c r="E19" s="26">
        <f>D19*(1+Assumptions!$B$23)</f>
        <v>43.649669600000003</v>
      </c>
    </row>
    <row r="20" spans="1:5">
      <c r="A20" s="3" t="s">
        <v>45</v>
      </c>
      <c r="C20" s="275">
        <v>549.16369837411492</v>
      </c>
      <c r="D20" s="275">
        <v>538.06948224534494</v>
      </c>
      <c r="E20" s="275">
        <v>526.97526611657486</v>
      </c>
    </row>
    <row r="21" spans="1:5">
      <c r="A21" s="3" t="s">
        <v>113</v>
      </c>
      <c r="C21" s="275">
        <v>0</v>
      </c>
      <c r="D21" s="275">
        <v>0</v>
      </c>
      <c r="E21" s="275">
        <v>0</v>
      </c>
    </row>
    <row r="22" spans="1:5">
      <c r="A22" s="3" t="s">
        <v>39</v>
      </c>
      <c r="C22" s="26">
        <v>0</v>
      </c>
      <c r="D22" s="26">
        <v>0</v>
      </c>
      <c r="E22" s="26">
        <v>0</v>
      </c>
    </row>
    <row r="23" spans="1:5">
      <c r="A23" s="3" t="s">
        <v>40</v>
      </c>
      <c r="C23" s="26">
        <f>Assumptions!C32</f>
        <v>0</v>
      </c>
      <c r="D23" s="26">
        <f>C23*(1+Assumptions!$B$23)</f>
        <v>0</v>
      </c>
      <c r="E23" s="26">
        <f>D23*(1+Assumptions!$B$23)</f>
        <v>0</v>
      </c>
    </row>
    <row r="24" spans="1:5">
      <c r="A24" s="3" t="s">
        <v>41</v>
      </c>
      <c r="B24" s="7"/>
      <c r="C24" s="235">
        <f>Assumptions!C33</f>
        <v>211.07900000000001</v>
      </c>
      <c r="D24" s="235">
        <f>C24*(1+Assumptions!$B$23)</f>
        <v>217.41137000000001</v>
      </c>
      <c r="E24" s="235">
        <f>D24*(1+Assumptions!$B$23)</f>
        <v>223.93371110000001</v>
      </c>
    </row>
    <row r="25" spans="1:5">
      <c r="A25" s="3" t="s">
        <v>42</v>
      </c>
      <c r="B25" s="7"/>
      <c r="C25" s="88">
        <f>SUM(C13:C24)</f>
        <v>3207.2496983741153</v>
      </c>
      <c r="D25" s="88">
        <f>SUM(D13:D24)</f>
        <v>3275.8980622453446</v>
      </c>
      <c r="E25" s="88">
        <f>SUM(E13:E24)</f>
        <v>3346.9387035165746</v>
      </c>
    </row>
    <row r="26" spans="1:5" s="30" customFormat="1" ht="12.75" customHeight="1">
      <c r="A26" s="5"/>
      <c r="B26" s="29"/>
      <c r="C26" s="89"/>
      <c r="D26" s="90"/>
      <c r="E26" s="90"/>
    </row>
    <row r="27" spans="1:5" s="27" customFormat="1">
      <c r="A27" s="1" t="s">
        <v>43</v>
      </c>
      <c r="B27" s="1"/>
      <c r="C27" s="91">
        <f>C10-C25</f>
        <v>39813.480985967275</v>
      </c>
      <c r="D27" s="91">
        <f>D10-D25</f>
        <v>28926.853901499107</v>
      </c>
      <c r="E27" s="91">
        <f>E10-E25</f>
        <v>22236.666770834439</v>
      </c>
    </row>
    <row r="28" spans="1:5">
      <c r="A28" s="32"/>
      <c r="B28" s="7"/>
      <c r="C28" s="28"/>
      <c r="D28" s="28"/>
      <c r="E28" s="28"/>
    </row>
    <row r="29" spans="1:5">
      <c r="A29" s="32"/>
      <c r="B29" s="7"/>
      <c r="C29" s="28"/>
      <c r="D29" s="28"/>
      <c r="E29" s="28"/>
    </row>
    <row r="30" spans="1:5">
      <c r="A30" s="234"/>
      <c r="B30" s="236"/>
      <c r="C30" s="235"/>
      <c r="D30" s="235"/>
      <c r="E30" s="235"/>
    </row>
    <row r="31" spans="1:5">
      <c r="A31" s="32"/>
      <c r="B31" s="7"/>
      <c r="C31" s="28"/>
      <c r="D31" s="28"/>
      <c r="E31" s="28"/>
    </row>
    <row r="32" spans="1:5" s="12" customFormat="1">
      <c r="A32" s="12" t="s">
        <v>83</v>
      </c>
      <c r="C32" s="28">
        <v>0</v>
      </c>
      <c r="D32" s="28">
        <v>0</v>
      </c>
      <c r="E32" s="28">
        <f>Summary!$B$31*Assumptions!C7</f>
        <v>151200</v>
      </c>
    </row>
    <row r="33" spans="1:5" s="12" customFormat="1">
      <c r="C33" s="28"/>
      <c r="D33" s="28"/>
      <c r="E33" s="28"/>
    </row>
    <row r="34" spans="1:5" s="12" customFormat="1">
      <c r="C34" s="269"/>
      <c r="D34" s="269"/>
      <c r="E34" s="269"/>
    </row>
    <row r="35" spans="1:5" s="12" customFormat="1">
      <c r="A35" s="270" t="s">
        <v>84</v>
      </c>
      <c r="C35" s="269"/>
      <c r="D35" s="269"/>
      <c r="E35" s="269"/>
    </row>
    <row r="36" spans="1:5" s="12" customFormat="1">
      <c r="A36" s="12" t="s">
        <v>69</v>
      </c>
      <c r="B36" s="14">
        <v>0</v>
      </c>
      <c r="C36" s="268">
        <f>C27</f>
        <v>39813.480985967275</v>
      </c>
      <c r="D36" s="268">
        <f>D27</f>
        <v>28926.853901499107</v>
      </c>
      <c r="E36" s="268">
        <f>E27</f>
        <v>22236.666770834439</v>
      </c>
    </row>
    <row r="37" spans="1:5">
      <c r="A37" s="12"/>
      <c r="B37" s="12"/>
      <c r="C37" s="269"/>
      <c r="D37" s="269"/>
      <c r="E37" s="269"/>
    </row>
    <row r="38" spans="1:5">
      <c r="A38" s="12" t="s">
        <v>70</v>
      </c>
      <c r="B38" s="271">
        <f>Summary!$E$29</f>
        <v>0.1593</v>
      </c>
      <c r="C38" s="7"/>
      <c r="D38" s="7"/>
      <c r="E38" s="7"/>
    </row>
    <row r="39" spans="1:5" ht="13.5" thickBot="1">
      <c r="A39" s="12"/>
      <c r="B39" s="12"/>
      <c r="C39" s="269"/>
      <c r="D39" s="269"/>
      <c r="E39" s="269"/>
    </row>
    <row r="40" spans="1:5" ht="16.5" thickBot="1">
      <c r="A40" s="272" t="s">
        <v>71</v>
      </c>
      <c r="B40" s="273">
        <f>[1]!_xludf.xNPV(B38,B36:E36,B4:E4)</f>
        <v>70137.936370501877</v>
      </c>
      <c r="C40" s="269"/>
      <c r="D40" s="269"/>
      <c r="E40" s="269"/>
    </row>
    <row r="41" spans="1:5">
      <c r="A41" s="12"/>
      <c r="B41" s="12"/>
      <c r="C41" s="269"/>
      <c r="D41" s="269"/>
      <c r="E41" s="269"/>
    </row>
    <row r="42" spans="1:5">
      <c r="A42" s="12"/>
      <c r="B42" s="274"/>
      <c r="C42" s="269"/>
      <c r="D42" s="269"/>
      <c r="E42" s="269"/>
    </row>
    <row r="43" spans="1:5">
      <c r="A43" s="270" t="s">
        <v>85</v>
      </c>
      <c r="B43" s="274"/>
      <c r="C43" s="269"/>
      <c r="D43" s="269"/>
      <c r="E43" s="269"/>
    </row>
    <row r="44" spans="1:5">
      <c r="A44" s="12" t="s">
        <v>69</v>
      </c>
      <c r="B44" s="14">
        <v>0</v>
      </c>
      <c r="C44" s="268">
        <f>C36+C32</f>
        <v>39813.480985967275</v>
      </c>
      <c r="D44" s="268">
        <f>D36+D32</f>
        <v>28926.853901499107</v>
      </c>
      <c r="E44" s="268">
        <f>E36+E32</f>
        <v>173436.66677083445</v>
      </c>
    </row>
    <row r="45" spans="1:5">
      <c r="A45" s="12"/>
      <c r="B45" s="12"/>
      <c r="C45" s="269"/>
      <c r="D45" s="269"/>
      <c r="E45" s="269"/>
    </row>
    <row r="46" spans="1:5">
      <c r="A46" s="12" t="s">
        <v>70</v>
      </c>
      <c r="B46" s="271">
        <f>Summary!$E$29</f>
        <v>0.1593</v>
      </c>
      <c r="C46" s="7"/>
      <c r="D46" s="7"/>
      <c r="E46" s="7"/>
    </row>
    <row r="47" spans="1:5" ht="13.5" thickBot="1">
      <c r="A47" s="12"/>
      <c r="B47" s="12"/>
      <c r="C47" s="269"/>
      <c r="D47" s="269"/>
      <c r="E47" s="269"/>
    </row>
    <row r="48" spans="1:5" ht="16.5" thickBot="1">
      <c r="A48" s="272" t="s">
        <v>71</v>
      </c>
      <c r="B48" s="273">
        <f>[1]!_xludf.xNPV(B46,B44:E44,B4:E4)</f>
        <v>167180.95193797437</v>
      </c>
      <c r="C48" s="269"/>
      <c r="D48" s="269"/>
      <c r="E48" s="269"/>
    </row>
    <row r="49" spans="1:39">
      <c r="A49" s="27"/>
      <c r="B49" s="7"/>
      <c r="C49" s="35"/>
      <c r="D49" s="35"/>
      <c r="E49" s="35"/>
    </row>
    <row r="50" spans="1:39">
      <c r="A50" s="27"/>
      <c r="B50" s="7"/>
      <c r="C50" s="35"/>
      <c r="D50" s="35"/>
      <c r="E50" s="35"/>
    </row>
    <row r="51" spans="1:39">
      <c r="A51" s="7"/>
      <c r="B51" s="7"/>
      <c r="C51" s="35"/>
      <c r="D51" s="35"/>
      <c r="E51" s="35"/>
    </row>
    <row r="52" spans="1:39">
      <c r="A52" s="27"/>
      <c r="B52" s="7"/>
      <c r="C52" s="35"/>
      <c r="D52" s="35"/>
      <c r="E52" s="35"/>
    </row>
    <row r="53" spans="1:39">
      <c r="A53" s="7"/>
      <c r="B53" s="36">
        <v>1</v>
      </c>
      <c r="C53" s="36">
        <v>1</v>
      </c>
      <c r="D53" s="36">
        <v>1</v>
      </c>
      <c r="E53" s="36">
        <v>1</v>
      </c>
      <c r="F53" s="36">
        <v>1</v>
      </c>
      <c r="G53" s="36">
        <v>1</v>
      </c>
      <c r="H53" s="36">
        <v>1</v>
      </c>
      <c r="I53" s="36">
        <v>1</v>
      </c>
      <c r="J53" s="36">
        <v>1</v>
      </c>
      <c r="K53" s="36">
        <v>1</v>
      </c>
      <c r="L53" s="36">
        <v>1</v>
      </c>
      <c r="M53" s="36">
        <v>1</v>
      </c>
      <c r="N53" s="36">
        <v>1</v>
      </c>
      <c r="O53" s="36">
        <v>2</v>
      </c>
      <c r="P53" s="36">
        <v>2</v>
      </c>
      <c r="Q53" s="36">
        <v>2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W53" s="36">
        <v>2</v>
      </c>
      <c r="X53" s="36">
        <v>2</v>
      </c>
      <c r="Y53" s="36">
        <v>2</v>
      </c>
      <c r="Z53" s="36">
        <v>2</v>
      </c>
      <c r="AA53" s="36">
        <v>3</v>
      </c>
      <c r="AB53" s="36">
        <v>3</v>
      </c>
      <c r="AC53" s="36">
        <v>3</v>
      </c>
      <c r="AD53" s="36">
        <v>3</v>
      </c>
      <c r="AE53" s="36">
        <v>3</v>
      </c>
      <c r="AF53" s="36">
        <v>3</v>
      </c>
      <c r="AG53" s="36">
        <v>3</v>
      </c>
      <c r="AH53" s="36">
        <v>3</v>
      </c>
      <c r="AI53" s="36">
        <v>3</v>
      </c>
      <c r="AJ53" s="36">
        <v>3</v>
      </c>
      <c r="AK53" s="36">
        <v>3</v>
      </c>
      <c r="AL53" s="36">
        <v>3</v>
      </c>
      <c r="AM53" s="36"/>
    </row>
    <row r="54" spans="1:39" ht="13.5" thickBot="1">
      <c r="A54" s="7"/>
      <c r="B54" s="316">
        <v>36556</v>
      </c>
      <c r="C54" s="316">
        <v>36578</v>
      </c>
      <c r="D54" s="318">
        <v>36585</v>
      </c>
      <c r="E54" s="318">
        <v>36616</v>
      </c>
      <c r="F54" s="318">
        <v>36646</v>
      </c>
      <c r="G54" s="318">
        <v>36677</v>
      </c>
      <c r="H54" s="318">
        <v>36707</v>
      </c>
      <c r="I54" s="318">
        <v>36738</v>
      </c>
      <c r="J54" s="318">
        <v>36769</v>
      </c>
      <c r="K54" s="318">
        <v>36799</v>
      </c>
      <c r="L54" s="318">
        <v>36830</v>
      </c>
      <c r="M54" s="318">
        <v>36860</v>
      </c>
      <c r="N54" s="318">
        <v>36891</v>
      </c>
      <c r="O54" s="318">
        <v>36922</v>
      </c>
      <c r="P54" s="318">
        <v>36950</v>
      </c>
      <c r="Q54" s="318">
        <v>36981</v>
      </c>
      <c r="R54" s="318">
        <v>37011</v>
      </c>
      <c r="S54" s="318">
        <v>37042</v>
      </c>
      <c r="T54" s="318">
        <v>37072</v>
      </c>
      <c r="U54" s="318">
        <v>37103</v>
      </c>
      <c r="V54" s="318">
        <v>37134</v>
      </c>
      <c r="W54" s="318">
        <v>37164</v>
      </c>
      <c r="X54" s="318">
        <v>37195</v>
      </c>
      <c r="Y54" s="318">
        <v>37225</v>
      </c>
      <c r="Z54" s="318">
        <v>37256</v>
      </c>
      <c r="AA54" s="318">
        <v>37287</v>
      </c>
      <c r="AB54" s="318">
        <v>37315</v>
      </c>
      <c r="AC54" s="318">
        <v>37346</v>
      </c>
      <c r="AD54" s="318">
        <v>37376</v>
      </c>
      <c r="AE54" s="318">
        <v>37407</v>
      </c>
      <c r="AF54" s="318">
        <v>37437</v>
      </c>
      <c r="AG54" s="318">
        <v>37468</v>
      </c>
      <c r="AH54" s="318">
        <v>37499</v>
      </c>
      <c r="AI54" s="318">
        <v>37529</v>
      </c>
      <c r="AJ54" s="318">
        <v>37560</v>
      </c>
      <c r="AK54" s="318">
        <v>37590</v>
      </c>
      <c r="AL54" s="318">
        <v>37621</v>
      </c>
    </row>
    <row r="55" spans="1:39">
      <c r="A55" s="27" t="s">
        <v>114</v>
      </c>
      <c r="B55" s="317">
        <v>213.762</v>
      </c>
      <c r="C55" s="317">
        <v>148.10900000000001</v>
      </c>
      <c r="D55" s="275">
        <v>1.3380000000000001</v>
      </c>
      <c r="E55" s="320">
        <v>34.911000000000001</v>
      </c>
      <c r="F55" s="320">
        <v>88.284000000000006</v>
      </c>
      <c r="G55" s="320">
        <v>371.74099999999999</v>
      </c>
      <c r="H55" s="320">
        <v>5537.11</v>
      </c>
      <c r="I55" s="320">
        <v>16315.949000000001</v>
      </c>
      <c r="J55" s="320">
        <v>18123.804</v>
      </c>
      <c r="K55" s="320">
        <v>805.83299999999997</v>
      </c>
      <c r="L55" s="320">
        <v>91.367000000000004</v>
      </c>
      <c r="M55" s="320">
        <v>37.225000000000001</v>
      </c>
      <c r="N55" s="320">
        <v>45.899000000000001</v>
      </c>
      <c r="O55" s="320">
        <v>146.863</v>
      </c>
      <c r="P55" s="320">
        <v>151.53899999999999</v>
      </c>
      <c r="Q55" s="320">
        <v>41.308</v>
      </c>
      <c r="R55" s="320">
        <v>115.687</v>
      </c>
      <c r="S55" s="320">
        <v>405.80900000000003</v>
      </c>
      <c r="T55" s="320">
        <v>4102.0140000000001</v>
      </c>
      <c r="U55" s="320">
        <v>11296.069</v>
      </c>
      <c r="V55" s="320">
        <v>11992.960999999999</v>
      </c>
      <c r="W55" s="320">
        <v>741.93600000000004</v>
      </c>
      <c r="X55" s="320">
        <v>121.843</v>
      </c>
      <c r="Y55" s="320">
        <v>46.13</v>
      </c>
      <c r="Z55" s="320">
        <v>57.551000000000002</v>
      </c>
      <c r="AA55" s="320">
        <v>152.55000000000001</v>
      </c>
      <c r="AB55" s="320">
        <v>151.91200000000001</v>
      </c>
      <c r="AC55" s="320">
        <v>45.918999999999997</v>
      </c>
      <c r="AD55" s="320">
        <v>129.43899999999999</v>
      </c>
      <c r="AE55" s="320">
        <v>391.81900000000002</v>
      </c>
      <c r="AF55" s="320">
        <v>3130.8180000000002</v>
      </c>
      <c r="AG55" s="320">
        <v>8315.0570000000007</v>
      </c>
      <c r="AH55" s="320">
        <v>8259.4860000000008</v>
      </c>
      <c r="AI55" s="320">
        <v>795.56299999999999</v>
      </c>
      <c r="AJ55" s="320">
        <v>127.07899999999999</v>
      </c>
      <c r="AK55" s="320">
        <v>45.226999999999997</v>
      </c>
      <c r="AL55" s="320">
        <v>61.834000000000003</v>
      </c>
    </row>
    <row r="56" spans="1:39">
      <c r="A56" s="27"/>
      <c r="B56" s="36"/>
      <c r="C56" s="36"/>
      <c r="D56" s="36"/>
      <c r="E56" s="36"/>
    </row>
    <row r="57" spans="1:39">
      <c r="A57" s="27" t="s">
        <v>115</v>
      </c>
      <c r="B57" s="36"/>
      <c r="C57" s="36"/>
      <c r="D57" s="319">
        <v>6.0568125402810299E-2</v>
      </c>
      <c r="E57" s="319">
        <v>6.0568125402810299E-2</v>
      </c>
      <c r="F57" s="319">
        <v>6.0568125402810299E-2</v>
      </c>
      <c r="G57" s="319">
        <v>6.1452893850074901E-2</v>
      </c>
      <c r="H57" s="319">
        <v>6.2272420332016E-2</v>
      </c>
      <c r="I57" s="319">
        <v>6.3141810282094202E-2</v>
      </c>
      <c r="J57" s="319">
        <v>6.3791031540835E-2</v>
      </c>
      <c r="K57" s="319">
        <v>6.4440252939363493E-2</v>
      </c>
      <c r="L57" s="319">
        <v>6.5028182184613495E-2</v>
      </c>
      <c r="M57" s="319">
        <v>6.5560980648202705E-2</v>
      </c>
      <c r="N57" s="319">
        <v>6.6076592154143701E-2</v>
      </c>
      <c r="O57" s="319">
        <v>6.6580029496134105E-2</v>
      </c>
      <c r="P57" s="319">
        <v>6.7036978179332504E-2</v>
      </c>
      <c r="Q57" s="319">
        <v>6.7449706081649893E-2</v>
      </c>
      <c r="R57" s="319">
        <v>6.7864077630454198E-2</v>
      </c>
      <c r="S57" s="319">
        <v>6.8188925324209407E-2</v>
      </c>
      <c r="T57" s="319">
        <v>6.8524601311112904E-2</v>
      </c>
      <c r="U57" s="319">
        <v>6.8829534012743804E-2</v>
      </c>
      <c r="V57" s="319">
        <v>6.9106971956319499E-2</v>
      </c>
      <c r="W57" s="319">
        <v>6.9384409925358395E-2</v>
      </c>
      <c r="X57" s="319">
        <v>6.9632943375797798E-2</v>
      </c>
      <c r="Y57" s="319">
        <v>6.9856963974845004E-2</v>
      </c>
      <c r="Z57" s="319">
        <v>7.0073758118756102E-2</v>
      </c>
      <c r="AA57" s="319">
        <v>7.0287201906710006E-2</v>
      </c>
      <c r="AB57" s="319">
        <v>7.0486000848181393E-2</v>
      </c>
      <c r="AC57" s="319">
        <v>7.0665561193643506E-2</v>
      </c>
      <c r="AD57" s="319">
        <v>7.0837809966831394E-2</v>
      </c>
      <c r="AE57" s="319">
        <v>7.0965582403327995E-2</v>
      </c>
      <c r="AF57" s="319">
        <v>7.1097613926708603E-2</v>
      </c>
      <c r="AG57" s="319">
        <v>7.1217095961853896E-2</v>
      </c>
      <c r="AH57" s="319">
        <v>7.1326891482179605E-2</v>
      </c>
      <c r="AI57" s="319">
        <v>7.1436687006488406E-2</v>
      </c>
      <c r="AJ57" s="319">
        <v>7.1534430694747603E-2</v>
      </c>
      <c r="AK57" s="319">
        <v>7.1623203471021593E-2</v>
      </c>
      <c r="AL57" s="319">
        <v>7.17091126118303E-2</v>
      </c>
    </row>
    <row r="58" spans="1:39">
      <c r="A58" s="27"/>
      <c r="B58" s="36"/>
      <c r="C58" s="36"/>
      <c r="D58" s="36"/>
      <c r="E58" s="36"/>
    </row>
    <row r="59" spans="1:39" ht="14.25">
      <c r="A59" s="37" t="s">
        <v>116</v>
      </c>
      <c r="B59" s="28">
        <f>B55</f>
        <v>213.762</v>
      </c>
      <c r="C59" s="28">
        <f>C55</f>
        <v>148.10900000000001</v>
      </c>
      <c r="D59" s="28">
        <f>D55*(1+D57)^((D54-$C$54)/365.25)</f>
        <v>1.3395087627352833</v>
      </c>
      <c r="E59" s="28">
        <f t="shared" ref="E59:AL59" si="0">E55*(1+E57)^((E54-$C$54)/365.25)</f>
        <v>35.125238297185504</v>
      </c>
      <c r="F59" s="28">
        <f t="shared" si="0"/>
        <v>89.255834786553962</v>
      </c>
      <c r="G59" s="28">
        <f t="shared" si="0"/>
        <v>377.79898142643395</v>
      </c>
      <c r="H59" s="28">
        <f t="shared" si="0"/>
        <v>5656.5186162060818</v>
      </c>
      <c r="I59" s="28">
        <f t="shared" si="0"/>
        <v>16759.489137272783</v>
      </c>
      <c r="J59" s="28">
        <f t="shared" si="0"/>
        <v>18719.460205433046</v>
      </c>
      <c r="K59" s="28">
        <f t="shared" si="0"/>
        <v>836.86458998697196</v>
      </c>
      <c r="L59" s="28">
        <f t="shared" si="0"/>
        <v>95.426026147281164</v>
      </c>
      <c r="M59" s="28">
        <f t="shared" si="0"/>
        <v>39.095538504540563</v>
      </c>
      <c r="N59" s="28">
        <f t="shared" si="0"/>
        <v>48.486007517780543</v>
      </c>
      <c r="O59" s="28">
        <f t="shared" si="0"/>
        <v>156.05482576359924</v>
      </c>
      <c r="P59" s="28">
        <f t="shared" si="0"/>
        <v>161.89172763828202</v>
      </c>
      <c r="Q59" s="28">
        <f t="shared" si="0"/>
        <v>44.392684262735067</v>
      </c>
      <c r="R59" s="28">
        <f t="shared" si="0"/>
        <v>125.05180008770289</v>
      </c>
      <c r="S59" s="28">
        <f t="shared" si="0"/>
        <v>441.2808868108313</v>
      </c>
      <c r="T59" s="28">
        <f t="shared" si="0"/>
        <v>4486.7116558351645</v>
      </c>
      <c r="U59" s="28">
        <f t="shared" si="0"/>
        <v>12430.240095290039</v>
      </c>
      <c r="V59" s="28">
        <f t="shared" si="0"/>
        <v>13277.115730171241</v>
      </c>
      <c r="W59" s="28">
        <f t="shared" si="0"/>
        <v>826.24382047251413</v>
      </c>
      <c r="X59" s="28">
        <f t="shared" si="0"/>
        <v>136.51662223552239</v>
      </c>
      <c r="Y59" s="28">
        <f t="shared" si="0"/>
        <v>51.991305451230446</v>
      </c>
      <c r="Z59" s="28">
        <f t="shared" si="0"/>
        <v>65.260809725595621</v>
      </c>
      <c r="AA59" s="28">
        <f t="shared" si="0"/>
        <v>174.05094083360225</v>
      </c>
      <c r="AB59" s="28">
        <f t="shared" si="0"/>
        <v>174.29321870903232</v>
      </c>
      <c r="AC59" s="28">
        <f t="shared" si="0"/>
        <v>53.008391981067135</v>
      </c>
      <c r="AD59" s="28">
        <f t="shared" si="0"/>
        <v>150.31614494343586</v>
      </c>
      <c r="AE59" s="28">
        <f t="shared" si="0"/>
        <v>457.79003014806796</v>
      </c>
      <c r="AF59" s="28">
        <f t="shared" si="0"/>
        <v>3679.6812394226863</v>
      </c>
      <c r="AG59" s="28">
        <f t="shared" si="0"/>
        <v>9832.5766498583671</v>
      </c>
      <c r="AH59" s="28">
        <f t="shared" si="0"/>
        <v>9826.5976183091534</v>
      </c>
      <c r="AI59" s="28">
        <f t="shared" si="0"/>
        <v>952.13442938502885</v>
      </c>
      <c r="AJ59" s="28">
        <f t="shared" si="0"/>
        <v>153.01970306649883</v>
      </c>
      <c r="AK59" s="28">
        <f t="shared" si="0"/>
        <v>54.78171215473175</v>
      </c>
      <c r="AL59" s="28">
        <f t="shared" si="0"/>
        <v>75.355395539343135</v>
      </c>
    </row>
    <row r="60" spans="1:39" ht="14.25">
      <c r="A60" s="37" t="s">
        <v>117</v>
      </c>
      <c r="B60" s="28">
        <f>Assumptions!$C$17</f>
        <v>442</v>
      </c>
      <c r="C60" s="28">
        <f>Assumptions!$C$17</f>
        <v>442</v>
      </c>
      <c r="D60" s="28">
        <f>Assumptions!$C$17</f>
        <v>442</v>
      </c>
      <c r="E60" s="28">
        <f>Assumptions!$C$17</f>
        <v>442</v>
      </c>
      <c r="F60" s="28">
        <f>Assumptions!$C$17</f>
        <v>442</v>
      </c>
      <c r="G60" s="28">
        <f>Assumptions!$C$17</f>
        <v>442</v>
      </c>
      <c r="H60" s="28">
        <f>Assumptions!$C$17</f>
        <v>442</v>
      </c>
      <c r="I60" s="28">
        <f>Assumptions!$C$17</f>
        <v>442</v>
      </c>
      <c r="J60" s="28">
        <f>Assumptions!$C$17</f>
        <v>442</v>
      </c>
      <c r="K60" s="28">
        <f>Assumptions!$C$17</f>
        <v>442</v>
      </c>
      <c r="L60" s="28">
        <f>Assumptions!$C$17</f>
        <v>442</v>
      </c>
      <c r="M60" s="28">
        <f>Assumptions!$C$17</f>
        <v>442</v>
      </c>
      <c r="N60" s="28">
        <f>Assumptions!$C$17</f>
        <v>442</v>
      </c>
      <c r="O60" s="28">
        <f>Assumptions!$C$17</f>
        <v>442</v>
      </c>
      <c r="P60" s="28">
        <f>Assumptions!$C$17</f>
        <v>442</v>
      </c>
      <c r="Q60" s="28">
        <f>Assumptions!$C$17</f>
        <v>442</v>
      </c>
      <c r="R60" s="28">
        <f>Assumptions!$C$17</f>
        <v>442</v>
      </c>
      <c r="S60" s="28">
        <f>Assumptions!$C$17</f>
        <v>442</v>
      </c>
      <c r="T60" s="28">
        <f>Assumptions!$C$17</f>
        <v>442</v>
      </c>
      <c r="U60" s="28">
        <f>Assumptions!$C$17</f>
        <v>442</v>
      </c>
      <c r="V60" s="28">
        <f>Assumptions!$C$17</f>
        <v>442</v>
      </c>
      <c r="W60" s="28">
        <f>Assumptions!$C$17</f>
        <v>442</v>
      </c>
      <c r="X60" s="28">
        <f>Assumptions!$C$17</f>
        <v>442</v>
      </c>
      <c r="Y60" s="28">
        <f>Assumptions!$C$17</f>
        <v>442</v>
      </c>
      <c r="Z60" s="28">
        <f>Assumptions!$C$17</f>
        <v>442</v>
      </c>
      <c r="AA60" s="28">
        <f>Assumptions!$C$17</f>
        <v>442</v>
      </c>
      <c r="AB60" s="28">
        <f>Assumptions!$C$17</f>
        <v>442</v>
      </c>
      <c r="AC60" s="28">
        <f>Assumptions!$C$17</f>
        <v>442</v>
      </c>
      <c r="AD60" s="28">
        <f>Assumptions!$C$17</f>
        <v>442</v>
      </c>
      <c r="AE60" s="28">
        <f>Assumptions!$C$17</f>
        <v>442</v>
      </c>
      <c r="AF60" s="28">
        <f>Assumptions!$C$17</f>
        <v>442</v>
      </c>
      <c r="AG60" s="28">
        <f>Assumptions!$C$17</f>
        <v>442</v>
      </c>
      <c r="AH60" s="28">
        <f>Assumptions!$C$17</f>
        <v>442</v>
      </c>
      <c r="AI60" s="28">
        <f>Assumptions!$C$17</f>
        <v>442</v>
      </c>
      <c r="AJ60" s="28">
        <f>Assumptions!$C$17</f>
        <v>442</v>
      </c>
      <c r="AK60" s="28">
        <f>Assumptions!$C$17</f>
        <v>442</v>
      </c>
      <c r="AL60" s="28">
        <f>Assumptions!$C$17</f>
        <v>442</v>
      </c>
    </row>
    <row r="61" spans="1:39" ht="14.25">
      <c r="A61" s="37" t="s">
        <v>118</v>
      </c>
      <c r="B61" s="322">
        <f>B59/B60</f>
        <v>0.48362443438914027</v>
      </c>
      <c r="C61" s="322">
        <f t="shared" ref="C61:AL61" si="1">C59/C60</f>
        <v>0.33508823529411769</v>
      </c>
      <c r="D61" s="322">
        <f t="shared" si="1"/>
        <v>3.0305628116182879E-3</v>
      </c>
      <c r="E61" s="322">
        <f t="shared" si="1"/>
        <v>7.9468864925759053E-2</v>
      </c>
      <c r="F61" s="322">
        <f t="shared" si="1"/>
        <v>0.2019362777976334</v>
      </c>
      <c r="G61" s="322">
        <f t="shared" si="1"/>
        <v>0.85474882675663788</v>
      </c>
      <c r="H61" s="322">
        <f t="shared" si="1"/>
        <v>12.797553430330503</v>
      </c>
      <c r="I61" s="322">
        <f t="shared" si="1"/>
        <v>37.917396238173716</v>
      </c>
      <c r="J61" s="322">
        <f t="shared" si="1"/>
        <v>42.351719921794221</v>
      </c>
      <c r="K61" s="322">
        <f t="shared" si="1"/>
        <v>1.8933588008755022</v>
      </c>
      <c r="L61" s="322">
        <f t="shared" si="1"/>
        <v>0.21589598675855468</v>
      </c>
      <c r="M61" s="322">
        <f t="shared" si="1"/>
        <v>8.8451444580408517E-2</v>
      </c>
      <c r="N61" s="322">
        <f t="shared" si="1"/>
        <v>0.10969684958773879</v>
      </c>
      <c r="O61" s="322">
        <f t="shared" si="1"/>
        <v>0.35306521665972679</v>
      </c>
      <c r="P61" s="322">
        <f t="shared" si="1"/>
        <v>0.36627087700968786</v>
      </c>
      <c r="Q61" s="322">
        <f t="shared" si="1"/>
        <v>0.10043593724600694</v>
      </c>
      <c r="R61" s="322">
        <f t="shared" si="1"/>
        <v>0.28292262463281198</v>
      </c>
      <c r="S61" s="322">
        <f t="shared" si="1"/>
        <v>0.99837304708332875</v>
      </c>
      <c r="T61" s="322">
        <f t="shared" si="1"/>
        <v>10.150931348043359</v>
      </c>
      <c r="U61" s="322">
        <f t="shared" si="1"/>
        <v>28.12271514771502</v>
      </c>
      <c r="V61" s="322">
        <f t="shared" si="1"/>
        <v>30.038723371428148</v>
      </c>
      <c r="W61" s="322">
        <f t="shared" si="1"/>
        <v>1.869329910571299</v>
      </c>
      <c r="X61" s="322">
        <f t="shared" si="1"/>
        <v>0.30886113627946243</v>
      </c>
      <c r="Y61" s="322">
        <f t="shared" si="1"/>
        <v>0.11762738789871141</v>
      </c>
      <c r="Z61" s="322">
        <f t="shared" si="1"/>
        <v>0.14764889078189056</v>
      </c>
      <c r="AA61" s="322">
        <f t="shared" si="1"/>
        <v>0.39378040912579698</v>
      </c>
      <c r="AB61" s="322">
        <f t="shared" si="1"/>
        <v>0.39432854911545773</v>
      </c>
      <c r="AC61" s="322">
        <f t="shared" si="1"/>
        <v>0.11992848864494828</v>
      </c>
      <c r="AD61" s="322">
        <f t="shared" si="1"/>
        <v>0.34008177589012639</v>
      </c>
      <c r="AE61" s="322">
        <f t="shared" si="1"/>
        <v>1.035724050108751</v>
      </c>
      <c r="AF61" s="322">
        <f t="shared" si="1"/>
        <v>8.3250706774268917</v>
      </c>
      <c r="AG61" s="322">
        <f t="shared" si="1"/>
        <v>22.24564852909133</v>
      </c>
      <c r="AH61" s="322">
        <f t="shared" si="1"/>
        <v>22.232121308391751</v>
      </c>
      <c r="AI61" s="322">
        <f t="shared" si="1"/>
        <v>2.1541502927263094</v>
      </c>
      <c r="AJ61" s="322">
        <f t="shared" si="1"/>
        <v>0.34619842322737293</v>
      </c>
      <c r="AK61" s="322">
        <f t="shared" si="1"/>
        <v>0.12394052523694966</v>
      </c>
      <c r="AL61" s="322">
        <f t="shared" si="1"/>
        <v>0.17048732022475824</v>
      </c>
    </row>
    <row r="62" spans="1:39">
      <c r="A62" s="7"/>
      <c r="B62" s="36"/>
      <c r="C62" s="36"/>
      <c r="D62" s="36"/>
      <c r="E62" s="36"/>
    </row>
    <row r="63" spans="1:39">
      <c r="A63" s="7"/>
      <c r="B63" s="85" t="s">
        <v>119</v>
      </c>
      <c r="C63" s="85" t="s">
        <v>120</v>
      </c>
      <c r="D63" s="36"/>
      <c r="E63" s="36"/>
    </row>
    <row r="64" spans="1:39">
      <c r="A64" s="27">
        <v>2000</v>
      </c>
      <c r="B64" s="28">
        <f>SUMIF($B$53:$AL$53,"=1",$B$59:$AL$59)</f>
        <v>43020.73068434139</v>
      </c>
      <c r="C64" s="323">
        <f>AVERAGE(B61,SUM(C61:D61),E61:N61)</f>
        <v>8.1109974895062962</v>
      </c>
      <c r="D64" s="324"/>
      <c r="E64" s="7"/>
    </row>
    <row r="65" spans="1:5">
      <c r="A65" s="27">
        <v>2001</v>
      </c>
      <c r="B65" s="28">
        <f>SUMIF($B$53:$AL$53,"=2",$B$59:$AL$59)</f>
        <v>32202.751963744453</v>
      </c>
      <c r="C65" s="323">
        <f>AVERAGE(O61:Z61)</f>
        <v>6.0714087412791207</v>
      </c>
      <c r="D65" s="35"/>
      <c r="E65" s="35"/>
    </row>
    <row r="66" spans="1:5">
      <c r="A66" s="27">
        <v>2002</v>
      </c>
      <c r="B66" s="28">
        <f>SUMIF($B$53:$AL$53,"=3",$B$59:$AL$59)</f>
        <v>25583.605474351014</v>
      </c>
      <c r="C66" s="323">
        <f>AVERAGE(AA61:AL61)</f>
        <v>4.8234550291008693</v>
      </c>
      <c r="D66" s="35"/>
      <c r="E66" s="35"/>
    </row>
    <row r="67" spans="1:5">
      <c r="A67" s="7"/>
      <c r="B67" s="35"/>
      <c r="C67" s="35"/>
      <c r="D67" s="35"/>
      <c r="E67" s="35"/>
    </row>
    <row r="68" spans="1:5">
      <c r="A68" s="2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27"/>
      <c r="C70" s="36"/>
      <c r="D70" s="36"/>
      <c r="E70" s="36"/>
    </row>
    <row r="71" spans="1:5" ht="14.25">
      <c r="A71" s="37"/>
      <c r="B71" s="7"/>
      <c r="C71" s="35"/>
      <c r="D71" s="35"/>
      <c r="E71" s="35"/>
    </row>
    <row r="72" spans="1:5">
      <c r="A72" s="38"/>
      <c r="B72" s="7"/>
      <c r="C72" s="28"/>
      <c r="D72" s="28"/>
      <c r="E72" s="28"/>
    </row>
    <row r="73" spans="1:5">
      <c r="A73" s="39"/>
      <c r="B73" s="7"/>
      <c r="C73" s="28"/>
      <c r="D73" s="28"/>
      <c r="E73" s="28"/>
    </row>
    <row r="74" spans="1:5">
      <c r="A74" s="39"/>
      <c r="B74" s="7"/>
      <c r="C74" s="28"/>
      <c r="D74" s="28"/>
      <c r="E74" s="28"/>
    </row>
    <row r="75" spans="1:5">
      <c r="A75" s="39"/>
      <c r="B75" s="7"/>
      <c r="C75" s="28"/>
      <c r="D75" s="28"/>
      <c r="E75" s="28"/>
    </row>
    <row r="76" spans="1:5">
      <c r="A76" s="39"/>
      <c r="B76" s="7"/>
      <c r="C76" s="28"/>
      <c r="D76" s="28"/>
      <c r="E76" s="28"/>
    </row>
    <row r="77" spans="1:5">
      <c r="A77" s="39"/>
      <c r="B77" s="7"/>
      <c r="C77" s="28"/>
      <c r="D77" s="28"/>
      <c r="E77" s="28"/>
    </row>
    <row r="78" spans="1:5">
      <c r="A78" s="39"/>
      <c r="B78" s="7"/>
      <c r="C78" s="28"/>
      <c r="D78" s="28"/>
      <c r="E78" s="28"/>
    </row>
    <row r="79" spans="1:5">
      <c r="A79" s="39"/>
      <c r="B79" s="7"/>
      <c r="C79" s="28"/>
      <c r="D79" s="28"/>
      <c r="E79" s="28"/>
    </row>
    <row r="80" spans="1:5">
      <c r="A80" s="40"/>
      <c r="B80" s="7"/>
      <c r="C80" s="28"/>
      <c r="D80" s="28"/>
      <c r="E80" s="28"/>
    </row>
    <row r="81" spans="1:5">
      <c r="A81" s="41"/>
      <c r="B81" s="7"/>
      <c r="C81" s="28"/>
      <c r="D81" s="28"/>
      <c r="E81" s="28"/>
    </row>
    <row r="82" spans="1:5">
      <c r="A82" s="39"/>
      <c r="B82" s="7"/>
      <c r="C82" s="28"/>
      <c r="D82" s="28"/>
      <c r="E82" s="28"/>
    </row>
    <row r="83" spans="1:5">
      <c r="A83" s="39"/>
      <c r="B83" s="7"/>
      <c r="C83" s="28"/>
      <c r="D83" s="28"/>
      <c r="E83" s="28"/>
    </row>
    <row r="84" spans="1:5">
      <c r="A84" s="42"/>
      <c r="B84" s="7"/>
      <c r="C84" s="28"/>
      <c r="D84" s="28"/>
      <c r="E84" s="28"/>
    </row>
    <row r="85" spans="1:5">
      <c r="A85" s="42"/>
      <c r="B85" s="7"/>
      <c r="C85" s="28"/>
      <c r="D85" s="28"/>
      <c r="E85" s="28"/>
    </row>
    <row r="86" spans="1:5">
      <c r="A86" s="39"/>
      <c r="B86" s="7"/>
      <c r="C86" s="28"/>
      <c r="D86" s="28"/>
      <c r="E86" s="28"/>
    </row>
    <row r="87" spans="1:5">
      <c r="A87" s="42"/>
      <c r="B87" s="7"/>
      <c r="C87" s="28"/>
      <c r="D87" s="28"/>
      <c r="E87" s="28"/>
    </row>
    <row r="88" spans="1:5">
      <c r="A88" s="39"/>
      <c r="B88" s="7"/>
      <c r="C88" s="28"/>
      <c r="D88" s="28"/>
      <c r="E88" s="28"/>
    </row>
    <row r="89" spans="1:5">
      <c r="A89" s="39"/>
      <c r="B89" s="7"/>
      <c r="C89" s="28"/>
      <c r="D89" s="28"/>
      <c r="E89" s="28"/>
    </row>
    <row r="90" spans="1:5">
      <c r="A90" s="39"/>
      <c r="B90" s="7"/>
      <c r="C90" s="28"/>
      <c r="D90" s="28"/>
      <c r="E90" s="28"/>
    </row>
    <row r="91" spans="1:5">
      <c r="A91" s="42"/>
      <c r="B91" s="7"/>
      <c r="C91" s="28"/>
      <c r="D91" s="28"/>
      <c r="E91" s="28"/>
    </row>
    <row r="92" spans="1:5">
      <c r="A92" s="38"/>
      <c r="B92" s="7"/>
      <c r="C92" s="28"/>
      <c r="D92" s="28"/>
      <c r="E92" s="28"/>
    </row>
    <row r="93" spans="1:5">
      <c r="A93" s="40"/>
      <c r="B93" s="7"/>
      <c r="C93" s="28"/>
      <c r="D93" s="28"/>
      <c r="E93" s="28"/>
    </row>
    <row r="94" spans="1:5">
      <c r="A94" s="40"/>
      <c r="B94" s="7"/>
      <c r="C94" s="28"/>
      <c r="D94" s="28"/>
      <c r="E94" s="28"/>
    </row>
    <row r="95" spans="1:5" ht="15" customHeight="1">
      <c r="A95" s="40"/>
      <c r="B95" s="7"/>
      <c r="C95" s="7"/>
      <c r="D95" s="32"/>
      <c r="E95" s="32"/>
    </row>
    <row r="96" spans="1:5">
      <c r="A96" s="40"/>
      <c r="B96" s="7"/>
      <c r="C96" s="7"/>
      <c r="D96" s="32"/>
      <c r="E96" s="32"/>
    </row>
    <row r="97" spans="1:5" ht="14.25" customHeight="1">
      <c r="A97" s="40"/>
      <c r="B97" s="7"/>
      <c r="C97" s="7"/>
      <c r="D97" s="32"/>
      <c r="E97" s="32"/>
    </row>
    <row r="98" spans="1:5">
      <c r="A98" s="40"/>
      <c r="B98" s="7"/>
      <c r="C98" s="7"/>
      <c r="D98" s="32"/>
      <c r="E98" s="32"/>
    </row>
    <row r="99" spans="1:5">
      <c r="A99" s="40"/>
      <c r="B99" s="7"/>
      <c r="C99" s="7"/>
      <c r="D99" s="32"/>
      <c r="E99" s="32"/>
    </row>
    <row r="100" spans="1:5">
      <c r="A100" s="43"/>
      <c r="B100" s="7"/>
      <c r="C100" s="7"/>
      <c r="D100" s="32"/>
      <c r="E100" s="32"/>
    </row>
    <row r="101" spans="1:5">
      <c r="A101" s="43"/>
      <c r="B101" s="7"/>
      <c r="C101" s="7"/>
      <c r="D101" s="32"/>
      <c r="E101" s="32"/>
    </row>
    <row r="102" spans="1:5">
      <c r="A102" s="43"/>
      <c r="B102" s="7"/>
      <c r="C102" s="7"/>
      <c r="D102" s="32"/>
      <c r="E102" s="32"/>
    </row>
    <row r="103" spans="1:5">
      <c r="A103" s="32"/>
      <c r="B103" s="7"/>
      <c r="C103" s="7"/>
      <c r="D103" s="32"/>
      <c r="E103" s="32"/>
    </row>
    <row r="104" spans="1:5">
      <c r="A104" s="7"/>
      <c r="B104" s="7"/>
      <c r="C104" s="7"/>
      <c r="D104" s="32"/>
      <c r="E104" s="32"/>
    </row>
    <row r="105" spans="1:5">
      <c r="A105" s="7"/>
      <c r="B105" s="7"/>
      <c r="C105" s="7"/>
      <c r="D105" s="32"/>
      <c r="E105" s="32"/>
    </row>
    <row r="106" spans="1:5">
      <c r="A106" s="7"/>
      <c r="B106" s="7"/>
      <c r="C106" s="7"/>
      <c r="D106" s="32"/>
      <c r="E106" s="32"/>
    </row>
    <row r="107" spans="1:5" ht="18.75">
      <c r="A107" s="44"/>
      <c r="B107" s="7"/>
      <c r="C107" s="7"/>
      <c r="D107" s="32"/>
      <c r="E107" s="32"/>
    </row>
    <row r="108" spans="1:5">
      <c r="A108" s="27"/>
      <c r="B108" s="7"/>
      <c r="C108" s="7"/>
      <c r="D108" s="32"/>
      <c r="E108" s="32"/>
    </row>
    <row r="109" spans="1:5">
      <c r="A109" s="27"/>
      <c r="B109" s="7"/>
      <c r="C109" s="7"/>
      <c r="D109" s="32"/>
      <c r="E109" s="32"/>
    </row>
    <row r="110" spans="1:5">
      <c r="A110" s="7"/>
      <c r="B110" s="7"/>
      <c r="C110" s="7"/>
      <c r="D110" s="32"/>
      <c r="E110" s="32"/>
    </row>
    <row r="111" spans="1:5">
      <c r="A111" s="7"/>
      <c r="B111" s="7"/>
      <c r="C111" s="7"/>
      <c r="D111" s="32"/>
      <c r="E111" s="32"/>
    </row>
    <row r="112" spans="1:5">
      <c r="A112" s="2"/>
      <c r="B112" s="2"/>
      <c r="C112" s="9"/>
      <c r="D112" s="9"/>
      <c r="E112" s="9"/>
    </row>
    <row r="113" spans="1:5">
      <c r="A113" s="40"/>
      <c r="B113" s="7"/>
      <c r="C113" s="7"/>
      <c r="D113" s="32"/>
      <c r="E113" s="32"/>
    </row>
    <row r="114" spans="1:5">
      <c r="A114" s="39"/>
      <c r="B114" s="7"/>
      <c r="C114" s="7"/>
      <c r="D114" s="32"/>
      <c r="E114" s="32"/>
    </row>
    <row r="115" spans="1:5">
      <c r="A115" s="39"/>
      <c r="B115" s="7"/>
      <c r="C115" s="7"/>
      <c r="D115" s="32"/>
      <c r="E115" s="32"/>
    </row>
    <row r="116" spans="1:5">
      <c r="A116" s="38"/>
      <c r="B116" s="7"/>
      <c r="C116" s="7"/>
      <c r="D116" s="32"/>
      <c r="E116" s="32"/>
    </row>
    <row r="117" spans="1:5">
      <c r="A117" s="32"/>
      <c r="B117" s="7"/>
      <c r="C117" s="7"/>
      <c r="D117" s="32"/>
      <c r="E117" s="32"/>
    </row>
    <row r="118" spans="1:5">
      <c r="A118" s="40"/>
      <c r="B118" s="7"/>
      <c r="C118" s="7"/>
      <c r="D118" s="32"/>
      <c r="E118" s="32"/>
    </row>
    <row r="119" spans="1:5">
      <c r="A119" s="39"/>
      <c r="B119" s="7"/>
      <c r="C119" s="7"/>
      <c r="D119" s="32"/>
      <c r="E119" s="32"/>
    </row>
    <row r="120" spans="1:5">
      <c r="A120" s="39"/>
      <c r="B120" s="7"/>
      <c r="C120" s="7"/>
      <c r="D120" s="32"/>
      <c r="E120" s="32"/>
    </row>
    <row r="121" spans="1:5">
      <c r="A121" s="39"/>
      <c r="B121" s="7"/>
      <c r="C121" s="28"/>
      <c r="D121" s="32"/>
      <c r="E121" s="32"/>
    </row>
    <row r="122" spans="1:5">
      <c r="A122" s="39"/>
      <c r="B122" s="7"/>
      <c r="C122" s="7"/>
      <c r="D122" s="32"/>
      <c r="E122" s="32"/>
    </row>
    <row r="123" spans="1:5">
      <c r="A123" s="32"/>
      <c r="B123" s="7"/>
      <c r="C123" s="7"/>
      <c r="D123" s="32"/>
      <c r="E123" s="32"/>
    </row>
    <row r="124" spans="1:5">
      <c r="A124" s="40"/>
      <c r="B124" s="7"/>
      <c r="C124" s="7"/>
      <c r="D124" s="32"/>
      <c r="E124" s="32"/>
    </row>
    <row r="125" spans="1:5">
      <c r="A125" s="32"/>
      <c r="B125" s="7"/>
      <c r="C125" s="7"/>
      <c r="D125" s="32"/>
      <c r="E125" s="32"/>
    </row>
    <row r="126" spans="1:5">
      <c r="A126" s="40"/>
      <c r="B126" s="7"/>
      <c r="C126" s="7"/>
      <c r="D126" s="32"/>
      <c r="E126" s="32"/>
    </row>
    <row r="127" spans="1:5">
      <c r="A127" s="39"/>
      <c r="B127" s="7"/>
      <c r="C127" s="7"/>
      <c r="D127" s="32"/>
      <c r="E127" s="32"/>
    </row>
    <row r="128" spans="1:5">
      <c r="A128" s="40"/>
      <c r="B128" s="7"/>
      <c r="C128" s="7"/>
      <c r="D128" s="32"/>
      <c r="E128" s="32"/>
    </row>
    <row r="129" spans="1:5">
      <c r="A129" s="42"/>
      <c r="B129" s="7"/>
      <c r="C129" s="7"/>
      <c r="D129" s="32"/>
      <c r="E129" s="32"/>
    </row>
    <row r="130" spans="1:5">
      <c r="A130" s="39"/>
      <c r="B130" s="7"/>
      <c r="C130" s="7"/>
      <c r="D130" s="32"/>
      <c r="E130" s="32"/>
    </row>
    <row r="131" spans="1:5">
      <c r="A131" s="38"/>
      <c r="B131" s="7"/>
      <c r="C131" s="7"/>
      <c r="D131" s="32"/>
      <c r="E131" s="32"/>
    </row>
    <row r="132" spans="1:5">
      <c r="A132" s="39"/>
      <c r="B132" s="7"/>
      <c r="C132" s="7"/>
      <c r="D132" s="32"/>
      <c r="E132" s="32"/>
    </row>
    <row r="133" spans="1:5">
      <c r="A133" s="38"/>
      <c r="B133" s="7"/>
      <c r="C133" s="7"/>
      <c r="D133" s="32"/>
      <c r="E133" s="32"/>
    </row>
    <row r="134" spans="1:5">
      <c r="A134" s="39"/>
      <c r="B134" s="7"/>
      <c r="C134" s="7"/>
      <c r="D134" s="32"/>
      <c r="E134" s="32"/>
    </row>
    <row r="135" spans="1:5">
      <c r="A135" s="39"/>
      <c r="B135" s="7"/>
      <c r="C135" s="7"/>
      <c r="D135" s="32"/>
      <c r="E135" s="32"/>
    </row>
    <row r="136" spans="1:5">
      <c r="A136" s="39"/>
      <c r="B136" s="7"/>
      <c r="C136" s="7"/>
      <c r="D136" s="32"/>
      <c r="E136" s="32"/>
    </row>
    <row r="137" spans="1:5">
      <c r="A137" s="39"/>
      <c r="B137" s="7"/>
      <c r="C137" s="7"/>
      <c r="D137" s="32"/>
      <c r="E137" s="32"/>
    </row>
    <row r="138" spans="1:5">
      <c r="A138" s="39"/>
      <c r="B138" s="7"/>
      <c r="C138" s="7"/>
      <c r="D138" s="32"/>
      <c r="E138" s="32"/>
    </row>
    <row r="139" spans="1:5">
      <c r="A139" s="39"/>
      <c r="B139" s="7"/>
      <c r="C139" s="7"/>
      <c r="D139" s="32"/>
      <c r="E139" s="32"/>
    </row>
    <row r="140" spans="1:5">
      <c r="A140" s="40"/>
      <c r="B140" s="7"/>
      <c r="C140" s="7"/>
      <c r="D140" s="32"/>
      <c r="E140" s="32"/>
    </row>
    <row r="141" spans="1:5">
      <c r="A141" s="41"/>
      <c r="B141" s="7"/>
      <c r="C141" s="7"/>
      <c r="D141" s="32"/>
      <c r="E141" s="32"/>
    </row>
    <row r="142" spans="1:5">
      <c r="A142" s="39"/>
      <c r="B142" s="7"/>
      <c r="C142" s="7"/>
      <c r="D142" s="32"/>
      <c r="E142" s="32"/>
    </row>
    <row r="143" spans="1:5">
      <c r="A143" s="42"/>
      <c r="B143" s="7"/>
      <c r="C143" s="7"/>
      <c r="D143" s="32"/>
      <c r="E143" s="32"/>
    </row>
    <row r="144" spans="1:5">
      <c r="A144" s="42"/>
      <c r="B144" s="7"/>
      <c r="C144" s="7"/>
      <c r="D144" s="32"/>
      <c r="E144" s="32"/>
    </row>
    <row r="145" spans="1:5">
      <c r="A145" s="39"/>
      <c r="B145" s="7"/>
      <c r="C145" s="7"/>
      <c r="D145" s="32"/>
      <c r="E145" s="32"/>
    </row>
    <row r="146" spans="1:5">
      <c r="A146" s="39"/>
      <c r="B146" s="7"/>
      <c r="C146" s="7"/>
      <c r="D146" s="32"/>
      <c r="E146" s="32"/>
    </row>
    <row r="147" spans="1:5">
      <c r="A147" s="38"/>
      <c r="B147" s="7"/>
      <c r="C147" s="7"/>
      <c r="D147" s="32"/>
      <c r="E147" s="32"/>
    </row>
    <row r="148" spans="1:5">
      <c r="A148" s="40"/>
      <c r="B148" s="7"/>
      <c r="C148" s="7"/>
      <c r="D148" s="32"/>
      <c r="E148" s="32"/>
    </row>
    <row r="149" spans="1:5">
      <c r="A149" s="40"/>
      <c r="B149" s="7"/>
      <c r="C149" s="7"/>
      <c r="D149" s="32"/>
      <c r="E149" s="32"/>
    </row>
    <row r="150" spans="1:5">
      <c r="A150" s="40"/>
      <c r="B150" s="7"/>
      <c r="C150" s="7"/>
      <c r="D150" s="32"/>
      <c r="E150" s="32"/>
    </row>
    <row r="151" spans="1:5">
      <c r="A151" s="40"/>
      <c r="B151" s="7"/>
      <c r="C151" s="7"/>
      <c r="D151" s="32"/>
      <c r="E151" s="32"/>
    </row>
    <row r="152" spans="1:5">
      <c r="A152" s="40"/>
      <c r="B152" s="7"/>
      <c r="C152" s="7"/>
      <c r="D152" s="32"/>
      <c r="E152" s="32"/>
    </row>
    <row r="153" spans="1:5">
      <c r="A153" s="40"/>
      <c r="B153" s="7"/>
      <c r="C153" s="7"/>
      <c r="D153" s="32"/>
      <c r="E153" s="32"/>
    </row>
    <row r="154" spans="1:5">
      <c r="A154" s="40"/>
      <c r="B154" s="7"/>
      <c r="C154" s="7"/>
      <c r="D154" s="32"/>
      <c r="E154" s="32"/>
    </row>
    <row r="155" spans="1:5">
      <c r="A155" s="7"/>
      <c r="B155" s="7"/>
      <c r="C155" s="7"/>
      <c r="D155" s="32"/>
      <c r="E155" s="32"/>
    </row>
    <row r="156" spans="1:5">
      <c r="A156" s="7"/>
      <c r="B156" s="7"/>
      <c r="C156" s="7"/>
      <c r="D156" s="32"/>
      <c r="E156" s="32"/>
    </row>
    <row r="157" spans="1:5">
      <c r="A157" s="7"/>
      <c r="B157" s="7"/>
      <c r="C157" s="7"/>
      <c r="D157" s="7"/>
      <c r="E157" s="7"/>
    </row>
    <row r="158" spans="1:5" ht="18.75">
      <c r="A158" s="45"/>
      <c r="B158" s="45"/>
      <c r="C158" s="7"/>
      <c r="D158" s="7"/>
      <c r="E158" s="7"/>
    </row>
    <row r="159" spans="1:5">
      <c r="A159" s="27"/>
      <c r="B159" s="27"/>
      <c r="C159" s="7"/>
      <c r="D159" s="7"/>
      <c r="E159" s="7"/>
    </row>
    <row r="160" spans="1:5">
      <c r="A160" s="27"/>
      <c r="B160" s="46"/>
      <c r="C160" s="7"/>
      <c r="D160" s="7"/>
      <c r="E160" s="7"/>
    </row>
    <row r="161" spans="1:5">
      <c r="A161" s="7"/>
      <c r="B161" s="7"/>
      <c r="C161" s="7"/>
      <c r="D161" s="7"/>
      <c r="E161" s="7"/>
    </row>
    <row r="162" spans="1:5">
      <c r="A162" s="2"/>
      <c r="B162" s="9"/>
      <c r="C162" s="9"/>
      <c r="D162" s="9"/>
      <c r="E162" s="9"/>
    </row>
    <row r="163" spans="1:5">
      <c r="A163" s="27"/>
      <c r="B163" s="27"/>
      <c r="C163" s="27"/>
      <c r="D163" s="7"/>
      <c r="E163" s="7"/>
    </row>
    <row r="164" spans="1:5">
      <c r="A164" s="47"/>
      <c r="B164" s="27"/>
      <c r="C164" s="27"/>
      <c r="D164" s="48"/>
      <c r="E164" s="48"/>
    </row>
    <row r="165" spans="1:5">
      <c r="A165" s="47"/>
      <c r="B165" s="27"/>
      <c r="C165" s="27"/>
      <c r="D165" s="48"/>
      <c r="E165" s="48"/>
    </row>
    <row r="166" spans="1:5">
      <c r="A166" s="47"/>
      <c r="B166" s="47"/>
      <c r="C166" s="47"/>
      <c r="D166" s="48"/>
      <c r="E166" s="48"/>
    </row>
    <row r="167" spans="1:5">
      <c r="A167" s="47"/>
      <c r="B167" s="47"/>
      <c r="C167" s="47"/>
      <c r="D167" s="48"/>
      <c r="E167" s="48"/>
    </row>
    <row r="168" spans="1:5">
      <c r="A168" s="47"/>
      <c r="B168" s="2"/>
      <c r="C168" s="2"/>
      <c r="D168" s="48"/>
      <c r="E168" s="48"/>
    </row>
    <row r="169" spans="1:5">
      <c r="A169" s="7"/>
      <c r="B169" s="7"/>
      <c r="C169" s="7"/>
      <c r="D169" s="48"/>
      <c r="E169" s="48"/>
    </row>
    <row r="170" spans="1:5">
      <c r="A170" s="27"/>
      <c r="B170" s="27"/>
      <c r="C170" s="27"/>
      <c r="D170" s="48"/>
      <c r="E170" s="48"/>
    </row>
    <row r="171" spans="1:5">
      <c r="A171" s="47"/>
      <c r="B171" s="27"/>
      <c r="C171" s="27"/>
      <c r="D171" s="48"/>
      <c r="E171" s="48"/>
    </row>
    <row r="172" spans="1:5">
      <c r="A172" s="47"/>
      <c r="B172" s="27"/>
      <c r="C172" s="27"/>
      <c r="D172" s="48"/>
      <c r="E172" s="48"/>
    </row>
    <row r="173" spans="1:5">
      <c r="A173" s="47"/>
      <c r="B173" s="27"/>
      <c r="C173" s="27"/>
      <c r="D173" s="48"/>
      <c r="E173" s="48"/>
    </row>
    <row r="174" spans="1:5">
      <c r="A174" s="47"/>
      <c r="B174" s="27"/>
      <c r="C174" s="27"/>
      <c r="D174" s="48"/>
      <c r="E174" s="48"/>
    </row>
    <row r="175" spans="1:5">
      <c r="A175" s="47"/>
      <c r="B175" s="27"/>
      <c r="C175" s="27"/>
      <c r="D175" s="48"/>
      <c r="E175" s="48"/>
    </row>
    <row r="176" spans="1:5">
      <c r="A176" s="47"/>
      <c r="B176" s="27"/>
      <c r="C176" s="27"/>
      <c r="D176" s="48"/>
      <c r="E176" s="48"/>
    </row>
    <row r="177" spans="1:5">
      <c r="A177" s="47"/>
      <c r="B177" s="27"/>
      <c r="C177" s="27"/>
      <c r="D177" s="48"/>
      <c r="E177" s="48"/>
    </row>
    <row r="178" spans="1:5">
      <c r="A178" s="47"/>
      <c r="B178" s="27"/>
      <c r="C178" s="27"/>
      <c r="D178" s="48"/>
      <c r="E178" s="48"/>
    </row>
    <row r="179" spans="1:5">
      <c r="A179" s="47"/>
      <c r="B179" s="27"/>
      <c r="C179" s="27"/>
      <c r="D179" s="48"/>
      <c r="E179" s="48"/>
    </row>
    <row r="180" spans="1:5">
      <c r="A180" s="47"/>
      <c r="B180" s="47"/>
      <c r="C180" s="47"/>
      <c r="D180" s="48"/>
      <c r="E180" s="48"/>
    </row>
    <row r="181" spans="1:5">
      <c r="A181" s="47"/>
      <c r="B181" s="47"/>
      <c r="C181" s="47"/>
      <c r="D181" s="48"/>
      <c r="E181" s="48"/>
    </row>
    <row r="182" spans="1:5">
      <c r="A182" s="27"/>
      <c r="B182" s="27"/>
      <c r="C182" s="27"/>
      <c r="D182" s="48"/>
      <c r="E182" s="48"/>
    </row>
    <row r="183" spans="1:5">
      <c r="A183" s="47"/>
      <c r="B183" s="47"/>
      <c r="C183" s="47"/>
      <c r="D183" s="48"/>
      <c r="E183" s="48"/>
    </row>
    <row r="184" spans="1:5">
      <c r="A184" s="47"/>
      <c r="B184" s="47"/>
      <c r="C184" s="47"/>
      <c r="D184" s="48"/>
      <c r="E184" s="48"/>
    </row>
    <row r="185" spans="1:5">
      <c r="A185" s="27"/>
      <c r="B185" s="27"/>
      <c r="C185" s="27"/>
      <c r="D185" s="48"/>
      <c r="E185" s="48"/>
    </row>
    <row r="186" spans="1:5">
      <c r="A186" s="27"/>
      <c r="B186" s="27"/>
      <c r="C186" s="27"/>
      <c r="D186" s="48"/>
      <c r="E186" s="48"/>
    </row>
    <row r="187" spans="1:5">
      <c r="A187" s="7"/>
      <c r="B187" s="27"/>
      <c r="C187" s="27"/>
      <c r="D187" s="48"/>
      <c r="E187" s="48"/>
    </row>
    <row r="188" spans="1:5">
      <c r="A188" s="7"/>
      <c r="B188" s="49"/>
      <c r="C188" s="49"/>
      <c r="D188" s="48"/>
      <c r="E188" s="48"/>
    </row>
    <row r="189" spans="1:5">
      <c r="A189" s="27"/>
      <c r="B189" s="49"/>
      <c r="C189" s="49"/>
      <c r="D189" s="48"/>
      <c r="E189" s="48"/>
    </row>
    <row r="190" spans="1:5">
      <c r="A190" s="47"/>
      <c r="B190" s="49"/>
      <c r="C190" s="49"/>
      <c r="D190" s="48"/>
      <c r="E190" s="48"/>
    </row>
    <row r="191" spans="1:5">
      <c r="A191" s="27"/>
      <c r="B191" s="27"/>
      <c r="C191" s="27"/>
      <c r="D191" s="48"/>
      <c r="E191" s="48"/>
    </row>
    <row r="192" spans="1:5">
      <c r="A192" s="7"/>
      <c r="B192" s="7"/>
      <c r="C192" s="7"/>
      <c r="D192" s="48"/>
      <c r="E192" s="48"/>
    </row>
    <row r="193" spans="1:5">
      <c r="A193" s="27"/>
      <c r="B193" s="27"/>
      <c r="C193" s="27"/>
      <c r="D193" s="48"/>
      <c r="E193" s="48"/>
    </row>
    <row r="194" spans="1:5">
      <c r="A194" s="47"/>
      <c r="B194" s="47"/>
      <c r="C194" s="47"/>
      <c r="D194" s="48"/>
      <c r="E194" s="48"/>
    </row>
    <row r="195" spans="1:5">
      <c r="A195" s="47"/>
      <c r="B195" s="47"/>
      <c r="C195" s="47"/>
      <c r="D195" s="48"/>
      <c r="E195" s="48"/>
    </row>
    <row r="196" spans="1:5">
      <c r="A196" s="47"/>
      <c r="B196" s="47"/>
      <c r="C196" s="47"/>
      <c r="D196" s="48"/>
      <c r="E196" s="48"/>
    </row>
    <row r="197" spans="1:5">
      <c r="A197" s="47"/>
      <c r="B197" s="47"/>
      <c r="C197" s="47"/>
      <c r="D197" s="48"/>
      <c r="E197" s="48"/>
    </row>
    <row r="198" spans="1:5">
      <c r="A198" s="47"/>
      <c r="B198" s="47"/>
      <c r="C198" s="47"/>
      <c r="D198" s="48"/>
      <c r="E198" s="48"/>
    </row>
    <row r="199" spans="1:5">
      <c r="A199" s="47"/>
      <c r="B199" s="7"/>
      <c r="C199" s="7"/>
      <c r="D199" s="48"/>
      <c r="E199" s="48"/>
    </row>
    <row r="200" spans="1:5">
      <c r="A200" s="27"/>
      <c r="B200" s="27"/>
      <c r="C200" s="27"/>
      <c r="D200" s="48"/>
      <c r="E200" s="48"/>
    </row>
    <row r="201" spans="1:5">
      <c r="A201" s="27"/>
      <c r="B201" s="27"/>
      <c r="C201" s="27"/>
      <c r="D201" s="48"/>
      <c r="E201" s="48"/>
    </row>
    <row r="202" spans="1:5">
      <c r="A202" s="7"/>
      <c r="B202" s="7"/>
      <c r="C202" s="7"/>
      <c r="D202" s="48"/>
      <c r="E202" s="48"/>
    </row>
    <row r="203" spans="1:5">
      <c r="A203" s="27"/>
      <c r="B203" s="50"/>
      <c r="C203" s="7"/>
      <c r="D203" s="48"/>
      <c r="E203" s="48"/>
    </row>
    <row r="204" spans="1:5">
      <c r="A204" s="27"/>
      <c r="B204" s="46"/>
      <c r="C204" s="46"/>
      <c r="D204" s="48"/>
      <c r="E204" s="48"/>
    </row>
    <row r="205" spans="1:5">
      <c r="A205" s="7"/>
      <c r="B205" s="7"/>
      <c r="C205" s="7"/>
      <c r="D205" s="7"/>
      <c r="E205" s="7"/>
    </row>
    <row r="206" spans="1:5">
      <c r="A206" s="27"/>
      <c r="B206" s="51"/>
      <c r="C206" s="7"/>
      <c r="D206" s="7"/>
      <c r="E206" s="7"/>
    </row>
    <row r="207" spans="1:5">
      <c r="A207" s="27"/>
      <c r="B207" s="7"/>
      <c r="C207" s="7"/>
      <c r="D207" s="7"/>
      <c r="E207" s="7"/>
    </row>
    <row r="208" spans="1:5">
      <c r="A208" s="27"/>
      <c r="B208" s="7"/>
      <c r="C208" s="7"/>
      <c r="D208" s="7"/>
      <c r="E208" s="7"/>
    </row>
    <row r="209" spans="1:5">
      <c r="A209" s="27"/>
      <c r="B209" s="7"/>
      <c r="C209" s="7"/>
      <c r="D209" s="7"/>
      <c r="E209" s="7"/>
    </row>
    <row r="210" spans="1:5">
      <c r="A210" s="7"/>
      <c r="B210" s="7"/>
      <c r="C210" s="7"/>
      <c r="D210" s="7"/>
      <c r="E210" s="7"/>
    </row>
    <row r="211" spans="1:5" ht="18.75">
      <c r="A211" s="44"/>
      <c r="B211" s="7"/>
      <c r="C211" s="7"/>
      <c r="D211" s="7"/>
      <c r="E211" s="7"/>
    </row>
    <row r="212" spans="1:5">
      <c r="A212" s="27"/>
      <c r="B212" s="7"/>
      <c r="C212" s="7"/>
      <c r="D212" s="7"/>
      <c r="E212" s="7"/>
    </row>
    <row r="213" spans="1:5">
      <c r="A213" s="7"/>
      <c r="B213" s="7"/>
      <c r="C213" s="7"/>
      <c r="D213" s="7"/>
      <c r="E213" s="7"/>
    </row>
    <row r="214" spans="1:5">
      <c r="A214" s="7"/>
      <c r="B214" s="7"/>
      <c r="C214" s="7"/>
      <c r="D214" s="7"/>
      <c r="E214" s="7"/>
    </row>
    <row r="215" spans="1:5" s="53" customFormat="1">
      <c r="A215" s="52"/>
    </row>
    <row r="216" spans="1:5">
      <c r="A216" s="27"/>
      <c r="B216" s="7"/>
      <c r="C216" s="7"/>
      <c r="D216" s="7"/>
      <c r="E216" s="7"/>
    </row>
    <row r="217" spans="1:5">
      <c r="A217" s="27"/>
      <c r="B217" s="7"/>
      <c r="C217" s="7"/>
      <c r="D217" s="7"/>
      <c r="E217" s="7"/>
    </row>
    <row r="218" spans="1:5">
      <c r="A218" s="27"/>
      <c r="B218" s="7"/>
      <c r="C218" s="7"/>
      <c r="D218" s="7"/>
      <c r="E218" s="7"/>
    </row>
    <row r="219" spans="1:5">
      <c r="A219" s="7"/>
      <c r="B219" s="55"/>
      <c r="C219" s="55"/>
      <c r="D219" s="7"/>
      <c r="E219" s="7"/>
    </row>
    <row r="220" spans="1:5">
      <c r="A220" s="27"/>
      <c r="B220" s="56"/>
      <c r="C220" s="56"/>
      <c r="D220" s="7"/>
      <c r="E220" s="7"/>
    </row>
    <row r="221" spans="1:5">
      <c r="A221" s="52"/>
      <c r="B221" s="7"/>
      <c r="C221" s="7"/>
      <c r="D221" s="7"/>
      <c r="E221" s="7"/>
    </row>
    <row r="222" spans="1:5">
      <c r="A222" s="57"/>
      <c r="B222" s="7"/>
      <c r="C222" s="7"/>
      <c r="D222" s="7"/>
      <c r="E222" s="7"/>
    </row>
    <row r="223" spans="1:5">
      <c r="A223" s="57"/>
      <c r="B223" s="7"/>
      <c r="C223" s="7"/>
      <c r="D223" s="7"/>
      <c r="E223" s="7"/>
    </row>
    <row r="224" spans="1:5">
      <c r="A224" s="57"/>
      <c r="B224" s="7"/>
      <c r="C224" s="7"/>
      <c r="D224" s="7"/>
      <c r="E224" s="7"/>
    </row>
    <row r="225" spans="1:5">
      <c r="A225" s="57"/>
      <c r="B225" s="7"/>
      <c r="C225" s="7"/>
      <c r="D225" s="7"/>
      <c r="E225" s="7"/>
    </row>
    <row r="226" spans="1:5">
      <c r="A226" s="57"/>
      <c r="B226" s="7"/>
      <c r="C226" s="7"/>
      <c r="D226" s="7"/>
      <c r="E226" s="7"/>
    </row>
    <row r="227" spans="1:5">
      <c r="A227" s="27"/>
      <c r="B227" s="7"/>
      <c r="C227" s="7"/>
      <c r="D227" s="7"/>
      <c r="E227" s="7"/>
    </row>
    <row r="228" spans="1:5">
      <c r="A228" s="57"/>
      <c r="B228" s="15"/>
      <c r="C228" s="15"/>
      <c r="D228" s="7"/>
      <c r="E228" s="7"/>
    </row>
    <row r="229" spans="1:5">
      <c r="A229" s="57"/>
      <c r="B229" s="7"/>
      <c r="C229" s="7"/>
      <c r="D229" s="7"/>
      <c r="E229" s="7"/>
    </row>
    <row r="230" spans="1:5">
      <c r="A230" s="57"/>
      <c r="B230" s="7"/>
      <c r="C230" s="7"/>
      <c r="D230" s="7"/>
      <c r="E230" s="7"/>
    </row>
    <row r="231" spans="1:5">
      <c r="A231" s="57"/>
      <c r="B231" s="7"/>
      <c r="C231" s="7"/>
      <c r="D231" s="7"/>
      <c r="E231" s="7"/>
    </row>
    <row r="232" spans="1:5">
      <c r="A232" s="57"/>
      <c r="B232" s="7"/>
      <c r="C232" s="7"/>
      <c r="D232" s="7"/>
      <c r="E232" s="7"/>
    </row>
    <row r="233" spans="1:5">
      <c r="A233" s="27"/>
      <c r="B233" s="7"/>
      <c r="C233" s="7"/>
      <c r="D233" s="7"/>
      <c r="E233" s="7"/>
    </row>
    <row r="234" spans="1:5">
      <c r="A234" s="7"/>
      <c r="B234" s="7"/>
      <c r="C234" s="7"/>
      <c r="D234" s="7"/>
      <c r="E234" s="7"/>
    </row>
    <row r="235" spans="1:5">
      <c r="A235" s="7"/>
      <c r="B235" s="7"/>
      <c r="C235" s="7"/>
      <c r="D235" s="7"/>
      <c r="E235" s="7"/>
    </row>
    <row r="236" spans="1:5">
      <c r="A236" s="7"/>
      <c r="B236" s="7"/>
      <c r="C236" s="7"/>
      <c r="D236" s="7"/>
      <c r="E236" s="7"/>
    </row>
    <row r="237" spans="1:5">
      <c r="A237" s="7"/>
      <c r="B237" s="7"/>
      <c r="C237" s="7"/>
      <c r="D237" s="58"/>
      <c r="E237" s="58"/>
    </row>
    <row r="238" spans="1:5">
      <c r="A238" s="7"/>
      <c r="B238" s="7"/>
      <c r="C238" s="7"/>
      <c r="D238" s="7"/>
      <c r="E238" s="7"/>
    </row>
    <row r="239" spans="1:5">
      <c r="A239" s="27"/>
      <c r="B239" s="7"/>
      <c r="C239" s="7"/>
      <c r="D239" s="7"/>
      <c r="E239" s="7"/>
    </row>
    <row r="240" spans="1:5">
      <c r="A240" s="7"/>
      <c r="B240" s="7"/>
      <c r="C240" s="7"/>
      <c r="D240" s="7"/>
      <c r="E240" s="7"/>
    </row>
    <row r="241" spans="1:5">
      <c r="A241" s="57"/>
      <c r="B241" s="7"/>
      <c r="C241" s="7"/>
      <c r="D241" s="7"/>
      <c r="E241" s="7"/>
    </row>
    <row r="242" spans="1:5">
      <c r="A242" s="57"/>
      <c r="B242" s="7"/>
      <c r="C242" s="7"/>
      <c r="D242" s="7"/>
      <c r="E242" s="7"/>
    </row>
    <row r="243" spans="1:5">
      <c r="A243" s="57"/>
      <c r="B243" s="7"/>
      <c r="C243" s="7"/>
      <c r="D243" s="58"/>
      <c r="E243" s="58"/>
    </row>
    <row r="244" spans="1:5">
      <c r="A244" s="7"/>
      <c r="B244" s="7"/>
      <c r="C244" s="7"/>
      <c r="D244" s="7"/>
      <c r="E244" s="7"/>
    </row>
    <row r="245" spans="1:5">
      <c r="A245" s="7"/>
      <c r="B245" s="7"/>
      <c r="C245" s="7"/>
      <c r="D245" s="7"/>
      <c r="E245" s="7"/>
    </row>
    <row r="246" spans="1:5">
      <c r="A246" s="7"/>
      <c r="B246" s="7"/>
      <c r="C246" s="7"/>
      <c r="D246" s="7"/>
      <c r="E246" s="7"/>
    </row>
    <row r="247" spans="1:5">
      <c r="A247" s="7"/>
      <c r="B247" s="7"/>
      <c r="C247" s="7"/>
      <c r="D247" s="7"/>
      <c r="E247" s="7"/>
    </row>
    <row r="248" spans="1:5">
      <c r="A248" s="7"/>
      <c r="B248" s="7"/>
      <c r="C248" s="7"/>
      <c r="D248" s="7"/>
      <c r="E248" s="7"/>
    </row>
    <row r="249" spans="1:5">
      <c r="A249" s="7"/>
      <c r="B249" s="7"/>
      <c r="C249" s="7"/>
      <c r="D249" s="7"/>
      <c r="E249" s="7"/>
    </row>
    <row r="250" spans="1:5">
      <c r="A250" s="7"/>
      <c r="B250" s="7"/>
      <c r="C250" s="7"/>
      <c r="D250" s="7"/>
      <c r="E250" s="7"/>
    </row>
    <row r="251" spans="1:5">
      <c r="A251" s="27"/>
      <c r="B251" s="7"/>
      <c r="C251" s="7"/>
      <c r="D251" s="59"/>
      <c r="E251" s="59"/>
    </row>
    <row r="252" spans="1:5">
      <c r="A252" s="27"/>
      <c r="B252" s="7"/>
      <c r="C252" s="15"/>
      <c r="D252" s="58"/>
      <c r="E252" s="58"/>
    </row>
    <row r="253" spans="1:5">
      <c r="A253" s="27"/>
      <c r="B253" s="7"/>
      <c r="C253" s="7"/>
      <c r="D253" s="59"/>
      <c r="E253" s="59"/>
    </row>
    <row r="254" spans="1:5">
      <c r="A254" s="27"/>
      <c r="B254" s="7"/>
      <c r="C254" s="7"/>
      <c r="D254" s="7"/>
      <c r="E254" s="7"/>
    </row>
    <row r="255" spans="1:5">
      <c r="A255" s="7"/>
      <c r="B255" s="7"/>
      <c r="C255" s="7"/>
      <c r="D255" s="7"/>
      <c r="E255" s="7"/>
    </row>
    <row r="256" spans="1:5">
      <c r="A256" s="27"/>
      <c r="B256" s="7"/>
      <c r="C256" s="7"/>
      <c r="D256" s="7"/>
      <c r="E256" s="7"/>
    </row>
    <row r="257" spans="1:5">
      <c r="A257" s="27"/>
      <c r="B257" s="7"/>
      <c r="C257" s="7"/>
      <c r="D257" s="7"/>
      <c r="E257" s="7"/>
    </row>
    <row r="258" spans="1:5">
      <c r="A258" s="7"/>
      <c r="B258" s="7"/>
      <c r="C258" s="7"/>
      <c r="D258" s="7"/>
      <c r="E258" s="7"/>
    </row>
    <row r="259" spans="1:5">
      <c r="A259" s="7"/>
      <c r="B259" s="7"/>
      <c r="C259" s="7"/>
      <c r="D259" s="7"/>
      <c r="E259" s="7"/>
    </row>
    <row r="260" spans="1:5">
      <c r="A260" s="7"/>
      <c r="B260" s="7"/>
      <c r="C260" s="7"/>
      <c r="D260" s="7"/>
      <c r="E260" s="7"/>
    </row>
    <row r="261" spans="1:5">
      <c r="A261" s="7"/>
      <c r="B261" s="7"/>
      <c r="C261" s="7"/>
      <c r="D261" s="7"/>
      <c r="E261" s="7"/>
    </row>
    <row r="262" spans="1:5">
      <c r="A262" s="7"/>
      <c r="B262" s="7"/>
      <c r="C262" s="7"/>
      <c r="D262" s="7"/>
      <c r="E262" s="7"/>
    </row>
    <row r="263" spans="1:5">
      <c r="A263" s="7"/>
      <c r="B263" s="7"/>
      <c r="C263" s="7"/>
      <c r="D263" s="7"/>
      <c r="E263" s="7"/>
    </row>
    <row r="264" spans="1:5">
      <c r="A264" s="7"/>
      <c r="B264" s="7"/>
      <c r="C264" s="7"/>
      <c r="D264" s="7"/>
      <c r="E264" s="7"/>
    </row>
    <row r="265" spans="1:5">
      <c r="A265" s="7"/>
      <c r="B265" s="7"/>
      <c r="C265" s="7"/>
      <c r="D265" s="7"/>
      <c r="E265" s="7"/>
    </row>
    <row r="266" spans="1:5" ht="18.75">
      <c r="A266" s="44"/>
      <c r="B266" s="7"/>
      <c r="C266" s="7"/>
      <c r="D266" s="7"/>
      <c r="E266" s="7"/>
    </row>
    <row r="267" spans="1:5">
      <c r="A267" s="27"/>
      <c r="B267" s="7"/>
      <c r="C267" s="7"/>
      <c r="D267" s="7"/>
      <c r="E267" s="7"/>
    </row>
    <row r="268" spans="1:5">
      <c r="A268" s="7"/>
      <c r="B268" s="7"/>
      <c r="C268" s="7"/>
      <c r="D268" s="7"/>
      <c r="E268" s="7"/>
    </row>
    <row r="269" spans="1:5">
      <c r="A269" s="27"/>
      <c r="B269" s="10"/>
      <c r="C269" s="10"/>
      <c r="D269" s="11"/>
      <c r="E269" s="11"/>
    </row>
    <row r="270" spans="1:5">
      <c r="A270" s="27"/>
      <c r="B270" s="7"/>
      <c r="C270" s="7"/>
      <c r="D270" s="7"/>
      <c r="E270" s="7"/>
    </row>
    <row r="271" spans="1:5">
      <c r="A271" s="7"/>
      <c r="B271" s="7"/>
      <c r="C271" s="7"/>
      <c r="D271" s="7"/>
      <c r="E271" s="7"/>
    </row>
    <row r="272" spans="1:5">
      <c r="A272" s="7"/>
      <c r="B272" s="48"/>
      <c r="C272" s="48"/>
      <c r="D272" s="48"/>
      <c r="E272" s="48"/>
    </row>
    <row r="273" spans="1:10">
      <c r="A273" s="7"/>
      <c r="B273" s="7"/>
      <c r="C273" s="7"/>
      <c r="D273" s="7"/>
      <c r="E273" s="7"/>
    </row>
    <row r="274" spans="1:10">
      <c r="A274" s="7"/>
      <c r="B274" s="59"/>
      <c r="C274" s="59"/>
      <c r="D274" s="59"/>
      <c r="E274" s="59"/>
    </row>
    <row r="275" spans="1:10">
      <c r="A275" s="7"/>
      <c r="B275" s="7"/>
      <c r="C275" s="7"/>
      <c r="D275" s="7"/>
      <c r="E275" s="7"/>
    </row>
    <row r="276" spans="1:10">
      <c r="A276" s="7"/>
      <c r="B276" s="48"/>
      <c r="C276" s="48"/>
      <c r="D276" s="48"/>
      <c r="E276" s="48"/>
      <c r="F276" s="48"/>
      <c r="G276" s="48"/>
      <c r="H276" s="48"/>
      <c r="I276" s="48"/>
      <c r="J276" s="48"/>
    </row>
    <row r="277" spans="1:10">
      <c r="A277" s="7"/>
      <c r="B277" s="7"/>
      <c r="C277" s="7"/>
      <c r="D277" s="7"/>
      <c r="E277" s="7"/>
    </row>
    <row r="278" spans="1:10">
      <c r="A278" s="7"/>
      <c r="B278" s="48"/>
      <c r="C278" s="48"/>
      <c r="D278" s="48"/>
      <c r="E278" s="48"/>
    </row>
    <row r="279" spans="1:10">
      <c r="A279" s="7"/>
      <c r="B279" s="7"/>
      <c r="C279" s="7"/>
      <c r="D279" s="7"/>
      <c r="E279" s="7"/>
    </row>
    <row r="280" spans="1:10">
      <c r="A280" s="7"/>
      <c r="B280" s="48"/>
      <c r="C280" s="48"/>
      <c r="D280" s="48"/>
      <c r="E280" s="48"/>
    </row>
    <row r="281" spans="1:10">
      <c r="A281" s="7"/>
      <c r="B281" s="7"/>
      <c r="C281" s="7"/>
      <c r="D281" s="7"/>
      <c r="E281" s="7"/>
    </row>
    <row r="282" spans="1:10">
      <c r="A282" s="7"/>
      <c r="B282" s="48"/>
      <c r="C282" s="48"/>
      <c r="D282" s="48"/>
      <c r="E282" s="48"/>
    </row>
    <row r="283" spans="1:10">
      <c r="A283" s="7"/>
      <c r="B283" s="7"/>
      <c r="C283" s="7"/>
      <c r="D283" s="7"/>
      <c r="E283" s="7"/>
    </row>
    <row r="284" spans="1:10">
      <c r="A284" s="7"/>
      <c r="B284" s="7"/>
      <c r="C284" s="7"/>
      <c r="D284" s="7"/>
      <c r="E284" s="7"/>
    </row>
    <row r="285" spans="1:10">
      <c r="A285" s="7"/>
      <c r="B285" s="7"/>
      <c r="C285" s="7"/>
      <c r="D285" s="7"/>
      <c r="E285" s="7"/>
    </row>
    <row r="286" spans="1:10">
      <c r="A286" s="7"/>
      <c r="B286" s="7"/>
      <c r="C286" s="7"/>
      <c r="D286" s="7"/>
      <c r="E286" s="7"/>
    </row>
    <row r="287" spans="1:10" ht="18.75">
      <c r="A287" s="45"/>
      <c r="B287" s="45"/>
      <c r="C287" s="7"/>
      <c r="D287" s="7"/>
      <c r="E287" s="7"/>
    </row>
    <row r="288" spans="1:10">
      <c r="A288" s="27"/>
      <c r="B288" s="27"/>
      <c r="C288" s="7"/>
      <c r="D288" s="7"/>
      <c r="E288" s="7"/>
    </row>
    <row r="289" spans="1:5">
      <c r="A289" s="27"/>
      <c r="B289" s="46"/>
      <c r="C289" s="7"/>
      <c r="D289" s="7"/>
      <c r="E289" s="7"/>
    </row>
    <row r="290" spans="1:5">
      <c r="A290" s="7"/>
      <c r="B290" s="7"/>
      <c r="C290" s="7"/>
      <c r="D290" s="7"/>
      <c r="E290" s="7"/>
    </row>
    <row r="291" spans="1:5">
      <c r="A291" s="2"/>
      <c r="B291" s="9"/>
      <c r="C291" s="9"/>
      <c r="D291" s="9"/>
      <c r="E291" s="9"/>
    </row>
    <row r="292" spans="1:5">
      <c r="A292" s="27"/>
      <c r="B292" s="27"/>
      <c r="C292" s="7"/>
      <c r="D292" s="7"/>
      <c r="E292" s="7"/>
    </row>
    <row r="293" spans="1:5">
      <c r="A293" s="47"/>
      <c r="B293" s="27"/>
      <c r="C293" s="48"/>
      <c r="D293" s="48"/>
      <c r="E293" s="48"/>
    </row>
    <row r="294" spans="1:5">
      <c r="A294" s="47"/>
      <c r="B294" s="27"/>
      <c r="C294" s="48"/>
      <c r="D294" s="48"/>
      <c r="E294" s="48"/>
    </row>
    <row r="295" spans="1:5">
      <c r="A295" s="47"/>
      <c r="B295" s="47"/>
      <c r="C295" s="48"/>
      <c r="D295" s="48"/>
      <c r="E295" s="48"/>
    </row>
    <row r="296" spans="1:5">
      <c r="A296" s="47"/>
      <c r="B296" s="47"/>
      <c r="C296" s="48"/>
      <c r="D296" s="48"/>
      <c r="E296" s="48"/>
    </row>
    <row r="297" spans="1:5">
      <c r="A297" s="47"/>
      <c r="B297" s="2"/>
      <c r="C297" s="48"/>
      <c r="D297" s="48"/>
      <c r="E297" s="48"/>
    </row>
    <row r="298" spans="1:5">
      <c r="A298" s="7"/>
      <c r="B298" s="7"/>
      <c r="C298" s="48"/>
      <c r="D298" s="48"/>
      <c r="E298" s="48"/>
    </row>
    <row r="299" spans="1:5">
      <c r="A299" s="27"/>
      <c r="B299" s="27"/>
      <c r="C299" s="48"/>
      <c r="D299" s="48"/>
      <c r="E299" s="48"/>
    </row>
    <row r="300" spans="1:5">
      <c r="A300" s="47"/>
      <c r="B300" s="27"/>
      <c r="C300" s="48"/>
      <c r="D300" s="48"/>
      <c r="E300" s="48"/>
    </row>
    <row r="301" spans="1:5">
      <c r="A301" s="47"/>
      <c r="B301" s="27"/>
      <c r="C301" s="48"/>
      <c r="D301" s="48"/>
      <c r="E301" s="48"/>
    </row>
    <row r="302" spans="1:5">
      <c r="A302" s="47"/>
      <c r="B302" s="27"/>
      <c r="C302" s="48"/>
      <c r="D302" s="48"/>
      <c r="E302" s="48"/>
    </row>
    <row r="303" spans="1:5">
      <c r="A303" s="47"/>
      <c r="B303" s="27"/>
      <c r="C303" s="48"/>
      <c r="D303" s="48"/>
      <c r="E303" s="48"/>
    </row>
    <row r="304" spans="1:5">
      <c r="A304" s="47"/>
      <c r="B304" s="27"/>
      <c r="C304" s="48"/>
      <c r="D304" s="48"/>
      <c r="E304" s="48"/>
    </row>
    <row r="305" spans="1:5">
      <c r="A305" s="47"/>
      <c r="B305" s="27"/>
      <c r="C305" s="48"/>
      <c r="D305" s="48"/>
      <c r="E305" s="48"/>
    </row>
    <row r="306" spans="1:5">
      <c r="A306" s="47"/>
      <c r="B306" s="27"/>
      <c r="C306" s="48"/>
      <c r="D306" s="48"/>
      <c r="E306" s="48"/>
    </row>
    <row r="307" spans="1:5">
      <c r="A307" s="47"/>
      <c r="B307" s="27"/>
      <c r="C307" s="48"/>
      <c r="D307" s="48"/>
      <c r="E307" s="48"/>
    </row>
    <row r="308" spans="1:5">
      <c r="A308" s="47"/>
      <c r="B308" s="27"/>
      <c r="C308" s="48"/>
      <c r="D308" s="48"/>
      <c r="E308" s="48"/>
    </row>
    <row r="309" spans="1:5">
      <c r="A309" s="47"/>
      <c r="B309" s="47"/>
      <c r="C309" s="48"/>
      <c r="D309" s="48"/>
      <c r="E309" s="48"/>
    </row>
    <row r="310" spans="1:5">
      <c r="A310" s="47"/>
      <c r="B310" s="47"/>
      <c r="C310" s="48"/>
      <c r="D310" s="48"/>
      <c r="E310" s="48"/>
    </row>
    <row r="311" spans="1:5">
      <c r="A311" s="27"/>
      <c r="B311" s="27"/>
      <c r="C311" s="48"/>
      <c r="D311" s="48"/>
      <c r="E311" s="48"/>
    </row>
    <row r="312" spans="1:5">
      <c r="A312" s="47"/>
      <c r="B312" s="47"/>
      <c r="C312" s="48"/>
      <c r="D312" s="48"/>
      <c r="E312" s="48"/>
    </row>
    <row r="313" spans="1:5">
      <c r="A313" s="27"/>
      <c r="B313" s="27"/>
      <c r="C313" s="48"/>
      <c r="D313" s="48"/>
      <c r="E313" s="48"/>
    </row>
    <row r="314" spans="1:5">
      <c r="A314" s="47"/>
      <c r="B314" s="49"/>
      <c r="C314" s="48"/>
      <c r="D314" s="48"/>
      <c r="E314" s="48"/>
    </row>
    <row r="315" spans="1:5">
      <c r="A315" s="27"/>
      <c r="B315" s="27"/>
      <c r="C315" s="48"/>
      <c r="D315" s="48"/>
      <c r="E315" s="48"/>
    </row>
    <row r="316" spans="1:5">
      <c r="A316" s="7"/>
      <c r="B316" s="7"/>
      <c r="C316" s="48"/>
      <c r="D316" s="48"/>
      <c r="E316" s="48"/>
    </row>
    <row r="317" spans="1:5">
      <c r="A317" s="27"/>
      <c r="B317" s="27"/>
      <c r="C317" s="48"/>
      <c r="D317" s="48"/>
      <c r="E317" s="48"/>
    </row>
    <row r="318" spans="1:5">
      <c r="A318" s="47"/>
      <c r="B318" s="47"/>
      <c r="C318" s="48"/>
      <c r="D318" s="48"/>
      <c r="E318" s="48"/>
    </row>
    <row r="319" spans="1:5">
      <c r="A319" s="47"/>
      <c r="B319" s="47"/>
      <c r="C319" s="48"/>
      <c r="D319" s="48"/>
      <c r="E319" s="48"/>
    </row>
    <row r="320" spans="1:5">
      <c r="A320" s="47"/>
      <c r="B320" s="47"/>
      <c r="C320" s="48"/>
      <c r="D320" s="48"/>
      <c r="E320" s="48"/>
    </row>
    <row r="321" spans="1:5">
      <c r="A321" s="47"/>
      <c r="B321" s="7"/>
      <c r="C321" s="48"/>
      <c r="D321" s="48"/>
      <c r="E321" s="48"/>
    </row>
    <row r="322" spans="1:5">
      <c r="A322" s="27"/>
      <c r="B322" s="27"/>
      <c r="C322" s="48"/>
      <c r="D322" s="48"/>
      <c r="E322" s="48"/>
    </row>
    <row r="323" spans="1:5">
      <c r="A323" s="27"/>
      <c r="B323" s="27"/>
      <c r="C323" s="48"/>
      <c r="D323" s="48"/>
      <c r="E323" s="48"/>
    </row>
    <row r="324" spans="1:5">
      <c r="A324" s="47"/>
      <c r="B324" s="27"/>
      <c r="C324" s="48"/>
      <c r="D324" s="48"/>
      <c r="E324" s="48"/>
    </row>
    <row r="325" spans="1:5">
      <c r="A325" s="47"/>
      <c r="B325" s="27"/>
      <c r="C325" s="48"/>
      <c r="D325" s="48"/>
      <c r="E325" s="48"/>
    </row>
    <row r="326" spans="1:5">
      <c r="A326" s="47"/>
      <c r="B326" s="27"/>
      <c r="C326" s="48"/>
      <c r="D326" s="48"/>
      <c r="E326" s="48"/>
    </row>
    <row r="327" spans="1:5">
      <c r="A327" s="47"/>
      <c r="B327" s="27"/>
      <c r="C327" s="48"/>
      <c r="D327" s="48"/>
      <c r="E327" s="48"/>
    </row>
    <row r="328" spans="1:5">
      <c r="A328" s="47"/>
      <c r="B328" s="27"/>
      <c r="C328" s="48"/>
      <c r="D328" s="48"/>
      <c r="E328" s="48"/>
    </row>
    <row r="329" spans="1:5">
      <c r="A329" s="2"/>
      <c r="B329" s="49"/>
      <c r="C329" s="48"/>
      <c r="D329" s="48"/>
      <c r="E329" s="48"/>
    </row>
    <row r="330" spans="1:5">
      <c r="A330" s="27"/>
      <c r="B330" s="27"/>
      <c r="C330" s="48"/>
      <c r="D330" s="48"/>
      <c r="E330" s="48"/>
    </row>
    <row r="331" spans="1:5">
      <c r="A331" s="7"/>
      <c r="B331" s="7"/>
      <c r="C331" s="48"/>
      <c r="D331" s="48"/>
      <c r="E331" s="48"/>
    </row>
    <row r="332" spans="1:5">
      <c r="A332" s="27"/>
      <c r="B332" s="46"/>
      <c r="C332" s="48"/>
      <c r="D332" s="48"/>
      <c r="E332" s="48"/>
    </row>
    <row r="333" spans="1:5">
      <c r="A333" s="27"/>
      <c r="B333" s="46"/>
      <c r="C333" s="48"/>
      <c r="D333" s="48"/>
      <c r="E333" s="48"/>
    </row>
    <row r="334" spans="1:5">
      <c r="A334" s="27"/>
      <c r="B334" s="46"/>
      <c r="C334" s="48"/>
      <c r="D334" s="48"/>
      <c r="E334" s="48"/>
    </row>
    <row r="335" spans="1:5">
      <c r="A335" s="7"/>
      <c r="B335" s="7"/>
      <c r="C335" s="7"/>
      <c r="D335" s="7"/>
      <c r="E335" s="7"/>
    </row>
    <row r="336" spans="1:5">
      <c r="A336" s="7"/>
      <c r="B336" s="7"/>
      <c r="C336" s="7"/>
      <c r="D336" s="7"/>
      <c r="E336" s="7"/>
    </row>
    <row r="337" spans="1:5" ht="18.75">
      <c r="A337" s="45"/>
      <c r="B337" s="45"/>
      <c r="C337" s="7"/>
      <c r="D337" s="7"/>
      <c r="E337" s="7"/>
    </row>
    <row r="338" spans="1:5">
      <c r="A338" s="27"/>
      <c r="B338" s="27"/>
      <c r="C338" s="7"/>
      <c r="D338" s="7"/>
      <c r="E338" s="7"/>
    </row>
    <row r="339" spans="1:5">
      <c r="A339" s="27"/>
      <c r="B339" s="46"/>
      <c r="C339" s="7"/>
      <c r="D339" s="7"/>
      <c r="E339" s="7"/>
    </row>
    <row r="340" spans="1:5">
      <c r="A340" s="7"/>
      <c r="B340" s="7"/>
      <c r="C340" s="7"/>
      <c r="D340" s="7"/>
      <c r="E340" s="7"/>
    </row>
    <row r="341" spans="1:5">
      <c r="A341" s="2"/>
      <c r="B341" s="9"/>
      <c r="C341" s="9"/>
      <c r="D341" s="9"/>
      <c r="E341" s="9"/>
    </row>
    <row r="342" spans="1:5">
      <c r="A342" s="27"/>
      <c r="B342" s="27"/>
      <c r="C342" s="27"/>
      <c r="D342" s="7"/>
      <c r="E342" s="7"/>
    </row>
    <row r="343" spans="1:5">
      <c r="A343" s="47"/>
      <c r="B343" s="27"/>
      <c r="C343" s="27"/>
      <c r="D343" s="60"/>
      <c r="E343" s="60"/>
    </row>
    <row r="344" spans="1:5">
      <c r="A344" s="47"/>
      <c r="B344" s="27"/>
      <c r="C344" s="27"/>
      <c r="D344" s="60"/>
      <c r="E344" s="60"/>
    </row>
    <row r="345" spans="1:5">
      <c r="A345" s="47"/>
      <c r="B345" s="47"/>
      <c r="C345" s="47"/>
      <c r="D345" s="60"/>
      <c r="E345" s="60"/>
    </row>
    <row r="346" spans="1:5">
      <c r="A346" s="47"/>
      <c r="B346" s="47"/>
      <c r="C346" s="47"/>
      <c r="D346" s="60"/>
      <c r="E346" s="60"/>
    </row>
    <row r="347" spans="1:5">
      <c r="A347" s="47"/>
      <c r="B347" s="2"/>
      <c r="C347" s="2"/>
      <c r="D347" s="60"/>
      <c r="E347" s="60"/>
    </row>
    <row r="348" spans="1:5">
      <c r="A348" s="47"/>
      <c r="B348" s="2"/>
      <c r="C348" s="2"/>
      <c r="D348" s="60"/>
      <c r="E348" s="60"/>
    </row>
    <row r="349" spans="1:5">
      <c r="A349" s="27"/>
      <c r="B349" s="27"/>
      <c r="C349" s="27"/>
      <c r="D349" s="60"/>
      <c r="E349" s="60"/>
    </row>
    <row r="350" spans="1:5">
      <c r="A350" s="47"/>
      <c r="B350" s="27"/>
      <c r="C350" s="27"/>
      <c r="D350" s="60"/>
      <c r="E350" s="60"/>
    </row>
    <row r="351" spans="1:5">
      <c r="A351" s="47"/>
      <c r="B351" s="27"/>
      <c r="C351" s="27"/>
      <c r="D351" s="60"/>
      <c r="E351" s="60"/>
    </row>
    <row r="352" spans="1:5">
      <c r="A352" s="47"/>
      <c r="B352" s="27"/>
      <c r="C352" s="27"/>
      <c r="D352" s="60"/>
      <c r="E352" s="60"/>
    </row>
    <row r="353" spans="1:5">
      <c r="A353" s="47"/>
      <c r="B353" s="27"/>
      <c r="C353" s="27"/>
      <c r="D353" s="60"/>
      <c r="E353" s="60"/>
    </row>
    <row r="354" spans="1:5">
      <c r="A354" s="47"/>
      <c r="B354" s="27"/>
      <c r="C354" s="27"/>
      <c r="D354" s="60"/>
      <c r="E354" s="60"/>
    </row>
    <row r="355" spans="1:5">
      <c r="A355" s="47"/>
      <c r="B355" s="27"/>
      <c r="C355" s="27"/>
      <c r="D355" s="60"/>
      <c r="E355" s="60"/>
    </row>
    <row r="356" spans="1:5">
      <c r="A356" s="47"/>
      <c r="B356" s="27"/>
      <c r="C356" s="27"/>
      <c r="D356" s="60"/>
      <c r="E356" s="60"/>
    </row>
    <row r="357" spans="1:5">
      <c r="A357" s="47"/>
      <c r="B357" s="27"/>
      <c r="C357" s="27"/>
      <c r="D357" s="60"/>
      <c r="E357" s="60"/>
    </row>
    <row r="358" spans="1:5">
      <c r="A358" s="47"/>
      <c r="B358" s="27"/>
      <c r="C358" s="27"/>
      <c r="D358" s="60"/>
      <c r="E358" s="60"/>
    </row>
    <row r="359" spans="1:5">
      <c r="A359" s="47"/>
      <c r="B359" s="27"/>
      <c r="C359" s="27"/>
      <c r="D359" s="60"/>
      <c r="E359" s="60"/>
    </row>
    <row r="360" spans="1:5">
      <c r="A360" s="47"/>
      <c r="B360" s="47"/>
      <c r="C360" s="47"/>
      <c r="D360" s="60"/>
      <c r="E360" s="60"/>
    </row>
    <row r="361" spans="1:5">
      <c r="A361" s="47"/>
      <c r="B361" s="47"/>
      <c r="C361" s="47"/>
      <c r="D361" s="60"/>
      <c r="E361" s="60"/>
    </row>
    <row r="362" spans="1:5">
      <c r="A362" s="27"/>
      <c r="B362" s="27"/>
      <c r="C362" s="27"/>
      <c r="D362" s="60"/>
      <c r="E362" s="60"/>
    </row>
    <row r="363" spans="1:5">
      <c r="A363" s="7"/>
      <c r="B363" s="27"/>
      <c r="C363" s="27"/>
      <c r="D363" s="60"/>
      <c r="E363" s="60"/>
    </row>
    <row r="364" spans="1:5">
      <c r="A364" s="47"/>
      <c r="B364" s="47"/>
      <c r="C364" s="47"/>
      <c r="D364" s="60"/>
      <c r="E364" s="60"/>
    </row>
    <row r="365" spans="1:5">
      <c r="A365" s="27"/>
      <c r="B365" s="27"/>
      <c r="C365" s="27"/>
      <c r="D365" s="60"/>
      <c r="E365" s="60"/>
    </row>
    <row r="366" spans="1:5">
      <c r="A366" s="47"/>
      <c r="B366" s="49"/>
      <c r="C366" s="49"/>
      <c r="D366" s="60"/>
      <c r="E366" s="60"/>
    </row>
    <row r="367" spans="1:5">
      <c r="A367" s="27"/>
      <c r="B367" s="27"/>
      <c r="C367" s="27"/>
      <c r="D367" s="60"/>
      <c r="E367" s="60"/>
    </row>
    <row r="368" spans="1:5">
      <c r="A368" s="27"/>
      <c r="B368" s="27"/>
      <c r="C368" s="27"/>
      <c r="D368" s="60"/>
      <c r="E368" s="60"/>
    </row>
    <row r="369" spans="1:5">
      <c r="A369" s="27"/>
      <c r="B369" s="27"/>
      <c r="C369" s="27"/>
      <c r="D369" s="60"/>
      <c r="E369" s="60"/>
    </row>
    <row r="370" spans="1:5">
      <c r="A370" s="27"/>
      <c r="B370" s="46"/>
      <c r="C370" s="46"/>
      <c r="D370" s="60"/>
      <c r="E370" s="60"/>
    </row>
    <row r="371" spans="1:5">
      <c r="A371" s="27"/>
      <c r="B371" s="46"/>
      <c r="C371" s="46"/>
      <c r="D371" s="60"/>
      <c r="E371" s="60"/>
    </row>
    <row r="372" spans="1:5">
      <c r="A372" s="27"/>
      <c r="B372" s="46"/>
      <c r="C372" s="46"/>
      <c r="D372" s="60"/>
      <c r="E372" s="60"/>
    </row>
    <row r="373" spans="1:5">
      <c r="A373" s="27"/>
      <c r="B373" s="46"/>
      <c r="C373" s="46"/>
      <c r="D373" s="60"/>
      <c r="E373" s="60"/>
    </row>
    <row r="374" spans="1:5">
      <c r="A374" s="27"/>
      <c r="B374" s="46"/>
      <c r="C374" s="46"/>
      <c r="D374" s="60"/>
      <c r="E374" s="60"/>
    </row>
    <row r="375" spans="1:5">
      <c r="A375" s="7"/>
      <c r="B375" s="46"/>
      <c r="C375" s="46"/>
      <c r="D375" s="60"/>
      <c r="E375" s="60"/>
    </row>
    <row r="376" spans="1:5">
      <c r="A376" s="7"/>
      <c r="B376" s="60"/>
      <c r="C376" s="46"/>
      <c r="D376" s="60"/>
      <c r="E376" s="60"/>
    </row>
    <row r="377" spans="1:5">
      <c r="A377" s="7"/>
      <c r="B377" s="46"/>
      <c r="C377" s="46"/>
      <c r="D377" s="60"/>
      <c r="E377" s="60"/>
    </row>
    <row r="378" spans="1:5">
      <c r="A378" s="7"/>
      <c r="B378" s="46"/>
      <c r="C378" s="46"/>
      <c r="D378" s="60"/>
      <c r="E378" s="60"/>
    </row>
    <row r="379" spans="1:5">
      <c r="A379" s="7"/>
      <c r="B379" s="46"/>
      <c r="C379" s="46"/>
      <c r="D379" s="60"/>
      <c r="E379" s="60"/>
    </row>
    <row r="380" spans="1:5">
      <c r="A380" s="7"/>
      <c r="B380" s="46"/>
      <c r="C380" s="46"/>
      <c r="D380" s="60"/>
      <c r="E380" s="60"/>
    </row>
    <row r="381" spans="1:5">
      <c r="A381" s="27"/>
      <c r="B381" s="46"/>
      <c r="C381" s="46"/>
      <c r="D381" s="60"/>
      <c r="E381" s="60"/>
    </row>
    <row r="382" spans="1:5">
      <c r="A382" s="7"/>
      <c r="B382" s="46"/>
      <c r="C382" s="46"/>
      <c r="D382" s="60"/>
      <c r="E382" s="60"/>
    </row>
    <row r="383" spans="1:5">
      <c r="A383" s="7"/>
      <c r="B383" s="46"/>
      <c r="C383" s="46"/>
      <c r="D383" s="60"/>
      <c r="E383" s="60"/>
    </row>
    <row r="384" spans="1:5">
      <c r="A384" s="27"/>
      <c r="B384" s="46"/>
      <c r="C384" s="46"/>
      <c r="D384" s="60"/>
      <c r="E384" s="60"/>
    </row>
    <row r="385" spans="1:5">
      <c r="A385" s="27"/>
      <c r="B385" s="46"/>
      <c r="C385" s="46"/>
      <c r="D385" s="60"/>
      <c r="E385" s="60"/>
    </row>
    <row r="386" spans="1:5">
      <c r="A386" s="7"/>
      <c r="B386" s="46"/>
      <c r="C386" s="46"/>
      <c r="D386" s="60"/>
      <c r="E386" s="60"/>
    </row>
    <row r="387" spans="1:5">
      <c r="A387" s="7"/>
      <c r="B387" s="46"/>
      <c r="C387" s="46"/>
      <c r="D387" s="60"/>
      <c r="E387" s="60"/>
    </row>
    <row r="388" spans="1:5">
      <c r="A388" s="7"/>
      <c r="B388" s="46"/>
      <c r="C388" s="46"/>
      <c r="D388" s="60"/>
      <c r="E388" s="60"/>
    </row>
    <row r="389" spans="1:5">
      <c r="A389" s="7"/>
      <c r="B389" s="46"/>
      <c r="C389" s="46"/>
      <c r="D389" s="60"/>
      <c r="E389" s="60"/>
    </row>
    <row r="390" spans="1:5">
      <c r="A390" s="7"/>
      <c r="B390" s="46"/>
      <c r="C390" s="46"/>
      <c r="D390" s="60"/>
      <c r="E390" s="60"/>
    </row>
    <row r="391" spans="1:5">
      <c r="A391" s="7"/>
      <c r="B391" s="46"/>
      <c r="C391" s="46"/>
      <c r="D391" s="60"/>
      <c r="E391" s="60"/>
    </row>
    <row r="392" spans="1:5">
      <c r="A392" s="7"/>
      <c r="B392" s="46"/>
      <c r="C392" s="46"/>
      <c r="D392" s="60"/>
      <c r="E392" s="60"/>
    </row>
    <row r="393" spans="1:5">
      <c r="A393" s="7"/>
      <c r="B393" s="46"/>
      <c r="C393" s="46"/>
      <c r="D393" s="60"/>
      <c r="E393" s="60"/>
    </row>
    <row r="394" spans="1:5">
      <c r="A394" s="27"/>
      <c r="B394" s="46"/>
      <c r="C394" s="46"/>
      <c r="D394" s="60"/>
      <c r="E394" s="60"/>
    </row>
    <row r="395" spans="1:5">
      <c r="A395" s="27"/>
      <c r="B395" s="46"/>
      <c r="C395" s="46"/>
      <c r="D395" s="60"/>
      <c r="E395" s="60"/>
    </row>
    <row r="396" spans="1:5">
      <c r="A396" s="27"/>
      <c r="B396" s="46"/>
      <c r="C396" s="46"/>
      <c r="D396" s="60"/>
      <c r="E396" s="60"/>
    </row>
    <row r="397" spans="1:5">
      <c r="A397" s="27"/>
      <c r="B397" s="46"/>
      <c r="C397" s="46"/>
      <c r="D397" s="60"/>
      <c r="E397" s="60"/>
    </row>
    <row r="398" spans="1:5">
      <c r="A398" s="27"/>
      <c r="B398" s="46"/>
      <c r="C398" s="46"/>
      <c r="D398" s="61"/>
      <c r="E398" s="61"/>
    </row>
    <row r="399" spans="1:5">
      <c r="A399" s="7"/>
      <c r="B399" s="7"/>
      <c r="C399" s="7"/>
      <c r="D399" s="7"/>
      <c r="E399" s="7"/>
    </row>
    <row r="400" spans="1:5" ht="18.75">
      <c r="A400" s="44"/>
      <c r="B400" s="7"/>
      <c r="C400" s="7"/>
      <c r="D400" s="7"/>
      <c r="E400" s="7"/>
    </row>
    <row r="401" spans="1:5">
      <c r="A401" s="27"/>
      <c r="B401" s="7"/>
      <c r="C401" s="7"/>
      <c r="D401" s="7"/>
      <c r="E401" s="7"/>
    </row>
    <row r="402" spans="1:5">
      <c r="A402" s="7"/>
      <c r="B402" s="7"/>
      <c r="C402" s="7"/>
      <c r="D402" s="7"/>
      <c r="E402" s="7"/>
    </row>
    <row r="403" spans="1:5">
      <c r="A403" s="7"/>
      <c r="B403" s="7"/>
      <c r="C403" s="7"/>
      <c r="D403" s="7"/>
      <c r="E403" s="7"/>
    </row>
    <row r="404" spans="1:5">
      <c r="A404" s="2"/>
      <c r="B404" s="9"/>
      <c r="C404" s="9"/>
      <c r="D404" s="9"/>
      <c r="E404" s="9"/>
    </row>
    <row r="405" spans="1:5">
      <c r="A405" s="7"/>
      <c r="B405" s="7"/>
      <c r="C405" s="7"/>
      <c r="D405" s="7"/>
      <c r="E405" s="7"/>
    </row>
    <row r="406" spans="1:5">
      <c r="A406" s="27"/>
      <c r="B406" s="7"/>
      <c r="C406" s="7"/>
      <c r="D406" s="7"/>
      <c r="E406" s="7"/>
    </row>
    <row r="407" spans="1:5">
      <c r="A407" s="7"/>
      <c r="B407" s="7"/>
      <c r="C407" s="7"/>
      <c r="D407" s="7"/>
      <c r="E407" s="7"/>
    </row>
    <row r="408" spans="1:5">
      <c r="A408" s="7"/>
      <c r="B408" s="7"/>
      <c r="C408" s="7"/>
      <c r="D408" s="7"/>
      <c r="E408" s="7"/>
    </row>
    <row r="409" spans="1:5">
      <c r="A409" s="7"/>
      <c r="B409" s="7"/>
      <c r="C409" s="7"/>
      <c r="D409" s="7"/>
      <c r="E409" s="7"/>
    </row>
    <row r="410" spans="1:5">
      <c r="A410" s="7"/>
      <c r="B410" s="7"/>
      <c r="C410" s="7"/>
      <c r="D410" s="7"/>
      <c r="E410" s="7"/>
    </row>
    <row r="411" spans="1:5">
      <c r="A411" s="57"/>
      <c r="B411" s="7"/>
      <c r="C411" s="7"/>
      <c r="D411" s="7"/>
      <c r="E411" s="7"/>
    </row>
    <row r="412" spans="1:5">
      <c r="A412" s="57"/>
      <c r="B412" s="7"/>
      <c r="C412" s="7"/>
      <c r="D412" s="7"/>
      <c r="E412" s="7"/>
    </row>
    <row r="413" spans="1:5">
      <c r="A413" s="27"/>
      <c r="B413" s="7"/>
      <c r="C413" s="7"/>
      <c r="D413" s="7"/>
      <c r="E413" s="7"/>
    </row>
    <row r="414" spans="1:5">
      <c r="A414" s="7"/>
      <c r="B414" s="7"/>
      <c r="C414" s="61"/>
      <c r="D414" s="61"/>
      <c r="E414" s="61"/>
    </row>
    <row r="415" spans="1:5">
      <c r="A415" s="7"/>
      <c r="B415" s="7"/>
      <c r="C415" s="7"/>
      <c r="D415" s="7"/>
      <c r="E415" s="7"/>
    </row>
    <row r="416" spans="1:5">
      <c r="A416" s="27"/>
      <c r="B416" s="7"/>
      <c r="C416" s="7"/>
      <c r="D416" s="7"/>
      <c r="E416" s="7"/>
    </row>
    <row r="417" spans="1:5">
      <c r="A417" s="7"/>
      <c r="B417" s="62"/>
      <c r="C417" s="7"/>
      <c r="D417" s="7"/>
      <c r="E417" s="7"/>
    </row>
    <row r="418" spans="1:5">
      <c r="A418" s="27"/>
      <c r="B418" s="7"/>
      <c r="C418" s="7"/>
      <c r="D418" s="7"/>
      <c r="E418" s="7"/>
    </row>
    <row r="419" spans="1:5">
      <c r="A419" s="7"/>
      <c r="B419" s="7"/>
      <c r="C419" s="7"/>
      <c r="D419" s="7"/>
      <c r="E419" s="7"/>
    </row>
    <row r="420" spans="1:5">
      <c r="A420" s="7"/>
      <c r="B420" s="7"/>
      <c r="C420" s="7"/>
      <c r="D420" s="7"/>
      <c r="E420" s="7"/>
    </row>
    <row r="421" spans="1:5" s="65" customFormat="1" ht="18.75">
      <c r="A421" s="63"/>
      <c r="B421" s="64"/>
      <c r="C421" s="64"/>
      <c r="D421" s="64"/>
      <c r="E421" s="64"/>
    </row>
    <row r="422" spans="1:5" s="65" customFormat="1">
      <c r="A422" s="64"/>
      <c r="B422" s="64"/>
      <c r="C422" s="64"/>
      <c r="D422" s="64"/>
      <c r="E422" s="66"/>
    </row>
    <row r="423" spans="1:5" s="65" customFormat="1">
      <c r="A423" s="64"/>
      <c r="B423" s="67"/>
      <c r="C423" s="67"/>
      <c r="D423" s="67"/>
      <c r="E423" s="68"/>
    </row>
    <row r="424" spans="1:5" s="65" customFormat="1">
      <c r="A424" s="64"/>
      <c r="B424" s="50"/>
      <c r="C424" s="50"/>
      <c r="D424" s="50"/>
      <c r="E424" s="50"/>
    </row>
    <row r="425" spans="1:5" s="65" customFormat="1">
      <c r="A425" s="69"/>
      <c r="B425" s="66"/>
      <c r="C425" s="66"/>
      <c r="D425" s="66"/>
      <c r="E425" s="66"/>
    </row>
    <row r="426" spans="1:5" s="65" customFormat="1">
      <c r="A426" s="40"/>
      <c r="B426" s="64"/>
      <c r="C426" s="64"/>
      <c r="D426" s="64"/>
      <c r="E426" s="64"/>
    </row>
    <row r="427" spans="1:5" s="65" customFormat="1">
      <c r="A427" s="39"/>
      <c r="B427" s="64"/>
      <c r="C427" s="70"/>
      <c r="D427" s="70"/>
      <c r="E427" s="70"/>
    </row>
    <row r="428" spans="1:5" s="65" customFormat="1">
      <c r="A428" s="39"/>
      <c r="B428" s="71"/>
      <c r="C428" s="70"/>
      <c r="D428" s="70"/>
      <c r="E428" s="70"/>
    </row>
    <row r="429" spans="1:5" s="65" customFormat="1">
      <c r="A429" s="39"/>
      <c r="B429" s="72"/>
      <c r="C429" s="70"/>
      <c r="D429" s="70"/>
      <c r="E429" s="70"/>
    </row>
    <row r="430" spans="1:5" s="65" customFormat="1">
      <c r="A430" s="38"/>
      <c r="B430" s="69"/>
      <c r="C430" s="70"/>
      <c r="D430" s="70"/>
      <c r="E430" s="70"/>
    </row>
    <row r="431" spans="1:5" s="65" customFormat="1">
      <c r="A431" s="32"/>
      <c r="C431" s="70"/>
      <c r="D431" s="70"/>
      <c r="E431" s="70"/>
    </row>
    <row r="432" spans="1:5" s="65" customFormat="1">
      <c r="A432" s="40"/>
      <c r="B432" s="64"/>
      <c r="C432" s="70"/>
      <c r="D432" s="70"/>
      <c r="E432" s="70"/>
    </row>
    <row r="433" spans="1:5" s="65" customFormat="1">
      <c r="A433" s="73"/>
      <c r="B433" s="74"/>
      <c r="C433" s="70"/>
      <c r="D433" s="70"/>
      <c r="E433" s="70"/>
    </row>
    <row r="434" spans="1:5" s="65" customFormat="1">
      <c r="A434" s="73"/>
      <c r="B434" s="74"/>
      <c r="C434" s="70"/>
      <c r="D434" s="70"/>
      <c r="E434" s="70"/>
    </row>
    <row r="435" spans="1:5" s="65" customFormat="1">
      <c r="A435" s="73"/>
      <c r="B435" s="74"/>
      <c r="C435" s="70"/>
      <c r="D435" s="70"/>
      <c r="E435" s="70"/>
    </row>
    <row r="436" spans="1:5" s="65" customFormat="1">
      <c r="A436" s="73"/>
      <c r="B436" s="74"/>
      <c r="C436" s="70"/>
      <c r="D436" s="70"/>
      <c r="E436" s="70"/>
    </row>
    <row r="437" spans="1:5" s="65" customFormat="1">
      <c r="A437" s="73"/>
      <c r="B437" s="74"/>
      <c r="C437" s="70"/>
      <c r="D437" s="70"/>
      <c r="E437" s="70"/>
    </row>
    <row r="438" spans="1:5" s="65" customFormat="1">
      <c r="A438" s="43"/>
      <c r="B438" s="74"/>
      <c r="C438" s="70"/>
      <c r="D438" s="70"/>
      <c r="E438" s="70"/>
    </row>
    <row r="439" spans="1:5" s="65" customFormat="1">
      <c r="A439" s="73"/>
      <c r="B439" s="74"/>
      <c r="C439" s="70"/>
      <c r="D439" s="70"/>
      <c r="E439" s="70"/>
    </row>
    <row r="440" spans="1:5" s="65" customFormat="1">
      <c r="A440" s="73"/>
      <c r="B440" s="74"/>
      <c r="C440" s="70"/>
      <c r="D440" s="70"/>
      <c r="E440" s="70"/>
    </row>
    <row r="441" spans="1:5" s="65" customFormat="1">
      <c r="A441" s="73"/>
      <c r="B441" s="74"/>
      <c r="C441" s="70"/>
      <c r="D441" s="70"/>
      <c r="E441" s="70"/>
    </row>
    <row r="442" spans="1:5" s="65" customFormat="1">
      <c r="A442" s="73"/>
      <c r="B442" s="74"/>
      <c r="C442" s="70"/>
      <c r="D442" s="70"/>
      <c r="E442" s="70"/>
    </row>
    <row r="443" spans="1:5" s="65" customFormat="1">
      <c r="A443" s="73"/>
      <c r="B443" s="75"/>
      <c r="C443" s="70"/>
      <c r="D443" s="70"/>
      <c r="E443" s="70"/>
    </row>
    <row r="444" spans="1:5" s="65" customFormat="1">
      <c r="A444" s="40"/>
      <c r="B444" s="74"/>
      <c r="C444" s="70"/>
      <c r="D444" s="70"/>
      <c r="E444" s="70"/>
    </row>
    <row r="445" spans="1:5" s="65" customFormat="1">
      <c r="A445" s="40"/>
      <c r="B445" s="74"/>
      <c r="C445" s="70"/>
      <c r="D445" s="70"/>
      <c r="E445" s="70"/>
    </row>
    <row r="446" spans="1:5" s="65" customFormat="1">
      <c r="A446" s="40"/>
      <c r="B446" s="74"/>
      <c r="C446" s="70"/>
      <c r="D446" s="70"/>
      <c r="E446" s="70"/>
    </row>
    <row r="447" spans="1:5" s="65" customFormat="1">
      <c r="A447" s="40"/>
      <c r="B447" s="74"/>
      <c r="C447" s="70"/>
      <c r="D447" s="70"/>
      <c r="E447" s="70"/>
    </row>
    <row r="448" spans="1:5" s="65" customFormat="1">
      <c r="A448" s="39"/>
      <c r="B448" s="74"/>
      <c r="C448" s="70"/>
      <c r="D448" s="70"/>
      <c r="E448" s="70"/>
    </row>
    <row r="449" spans="1:5" s="65" customFormat="1">
      <c r="A449" s="39"/>
      <c r="B449" s="74"/>
      <c r="C449" s="70"/>
      <c r="D449" s="70"/>
      <c r="E449" s="70"/>
    </row>
    <row r="450" spans="1:5" s="65" customFormat="1">
      <c r="A450" s="40"/>
      <c r="B450" s="74"/>
      <c r="C450" s="70"/>
      <c r="D450" s="70"/>
      <c r="E450" s="70"/>
    </row>
    <row r="451" spans="1:5" s="65" customFormat="1">
      <c r="A451" s="42"/>
      <c r="B451" s="74"/>
      <c r="C451" s="76"/>
      <c r="D451" s="76"/>
      <c r="E451" s="76"/>
    </row>
    <row r="452" spans="1:5" s="65" customFormat="1">
      <c r="A452" s="39"/>
      <c r="B452" s="77"/>
      <c r="C452" s="70"/>
      <c r="D452" s="70"/>
      <c r="E452" s="70"/>
    </row>
    <row r="453" spans="1:5" s="65" customFormat="1" ht="13.9" customHeight="1">
      <c r="A453" s="38"/>
      <c r="B453" s="77"/>
      <c r="C453" s="70"/>
      <c r="D453" s="70"/>
      <c r="E453" s="70"/>
    </row>
    <row r="454" spans="1:5" s="80" customFormat="1">
      <c r="A454" s="78"/>
      <c r="B454" s="79"/>
      <c r="C454" s="70"/>
      <c r="D454" s="70"/>
      <c r="E454" s="70"/>
    </row>
    <row r="455" spans="1:5" s="65" customFormat="1">
      <c r="A455" s="38"/>
      <c r="B455" s="71"/>
      <c r="C455" s="70"/>
      <c r="D455" s="70"/>
      <c r="E455" s="70"/>
    </row>
    <row r="456" spans="1:5" s="65" customFormat="1">
      <c r="A456" s="39"/>
      <c r="B456" s="71"/>
      <c r="C456" s="70"/>
      <c r="D456" s="70"/>
      <c r="E456" s="70"/>
    </row>
    <row r="457" spans="1:5" s="65" customFormat="1">
      <c r="A457" s="39"/>
      <c r="B457" s="81"/>
      <c r="C457" s="70"/>
      <c r="D457" s="70"/>
      <c r="E457" s="70"/>
    </row>
    <row r="458" spans="1:5" s="65" customFormat="1">
      <c r="A458" s="39"/>
      <c r="B458" s="81"/>
      <c r="C458" s="70"/>
      <c r="D458" s="70"/>
      <c r="E458" s="70"/>
    </row>
    <row r="459" spans="1:5" s="65" customFormat="1">
      <c r="A459" s="39"/>
      <c r="B459" s="81"/>
      <c r="C459" s="70"/>
      <c r="D459" s="70"/>
      <c r="E459" s="70"/>
    </row>
    <row r="460" spans="1:5" s="65" customFormat="1">
      <c r="A460" s="40"/>
      <c r="C460" s="70"/>
      <c r="D460" s="70"/>
      <c r="E460" s="70"/>
    </row>
    <row r="461" spans="1:5" s="80" customFormat="1">
      <c r="A461" s="82"/>
      <c r="B461" s="83"/>
      <c r="C461" s="70"/>
      <c r="D461" s="70"/>
      <c r="E461" s="70"/>
    </row>
    <row r="462" spans="1:5" s="65" customFormat="1">
      <c r="A462" s="39"/>
      <c r="B462" s="64"/>
      <c r="C462" s="70"/>
      <c r="D462" s="70"/>
      <c r="E462" s="70"/>
    </row>
    <row r="463" spans="1:5" s="65" customFormat="1">
      <c r="A463" s="42"/>
      <c r="B463" s="64"/>
      <c r="C463" s="70"/>
      <c r="D463" s="70"/>
      <c r="E463" s="70"/>
    </row>
    <row r="464" spans="1:5" s="65" customFormat="1">
      <c r="A464" s="42"/>
      <c r="B464" s="64"/>
      <c r="C464" s="70"/>
      <c r="D464" s="70"/>
      <c r="E464" s="70"/>
    </row>
    <row r="465" spans="1:5" s="65" customFormat="1">
      <c r="A465" s="42"/>
      <c r="B465" s="64"/>
      <c r="C465" s="70"/>
      <c r="D465" s="70"/>
      <c r="E465" s="70"/>
    </row>
    <row r="466" spans="1:5" s="65" customFormat="1">
      <c r="A466" s="39"/>
      <c r="B466" s="64"/>
      <c r="C466" s="70"/>
      <c r="D466" s="70"/>
      <c r="E466" s="70"/>
    </row>
    <row r="467" spans="1:5" s="80" customFormat="1">
      <c r="A467" s="78"/>
      <c r="B467" s="83"/>
      <c r="C467" s="70"/>
      <c r="D467" s="70"/>
      <c r="E467" s="70"/>
    </row>
    <row r="468" spans="1:5" s="65" customFormat="1">
      <c r="A468" s="39"/>
      <c r="B468" s="84"/>
      <c r="C468" s="70"/>
      <c r="D468" s="70"/>
      <c r="E468" s="70"/>
    </row>
    <row r="469" spans="1:5" s="65" customFormat="1">
      <c r="A469" s="42"/>
      <c r="B469" s="84"/>
      <c r="C469" s="70"/>
      <c r="D469" s="70"/>
      <c r="E469" s="70"/>
    </row>
    <row r="470" spans="1:5" s="65" customFormat="1">
      <c r="A470" s="38"/>
      <c r="B470" s="77"/>
      <c r="C470" s="70"/>
      <c r="D470" s="70"/>
      <c r="E470" s="70"/>
    </row>
    <row r="471" spans="1:5" s="80" customFormat="1">
      <c r="A471" s="82"/>
      <c r="B471" s="83"/>
      <c r="C471" s="70"/>
      <c r="D471" s="70"/>
      <c r="E471" s="70"/>
    </row>
    <row r="472" spans="1:5" s="65" customFormat="1">
      <c r="A472" s="40"/>
      <c r="B472" s="64"/>
      <c r="C472" s="70"/>
      <c r="D472" s="70"/>
      <c r="E472" s="70"/>
    </row>
    <row r="473" spans="1:5" s="80" customFormat="1">
      <c r="A473" s="82"/>
      <c r="B473" s="83"/>
      <c r="C473" s="70"/>
      <c r="D473" s="70"/>
      <c r="E473" s="70"/>
    </row>
    <row r="474" spans="1:5" s="65" customFormat="1">
      <c r="A474" s="40"/>
      <c r="B474" s="77"/>
      <c r="C474" s="70"/>
      <c r="D474" s="70"/>
      <c r="E474" s="70"/>
    </row>
    <row r="475" spans="1:5" s="65" customFormat="1">
      <c r="A475" s="40"/>
      <c r="B475" s="77"/>
      <c r="C475" s="70"/>
      <c r="D475" s="70"/>
      <c r="E475" s="70"/>
    </row>
    <row r="476" spans="1:5" s="65" customFormat="1">
      <c r="A476" s="40"/>
      <c r="B476" s="77"/>
      <c r="C476" s="70"/>
      <c r="D476" s="70"/>
      <c r="E476" s="70"/>
    </row>
    <row r="477" spans="1:5">
      <c r="A477" s="7"/>
      <c r="B477" s="7"/>
      <c r="C477" s="7"/>
      <c r="D477" s="7"/>
      <c r="E477" s="7"/>
    </row>
    <row r="478" spans="1:5">
      <c r="A478" s="7"/>
      <c r="B478" s="7"/>
      <c r="C478" s="7"/>
      <c r="D478" s="7"/>
      <c r="E478" s="7"/>
    </row>
    <row r="479" spans="1:5">
      <c r="A479" s="7"/>
      <c r="B479" s="7"/>
      <c r="C479" s="7"/>
      <c r="D479" s="7"/>
      <c r="E479" s="7"/>
    </row>
    <row r="480" spans="1:5" ht="18.75">
      <c r="A480" s="45"/>
      <c r="B480" s="7"/>
      <c r="C480" s="7"/>
      <c r="D480" s="7"/>
      <c r="E480" s="7"/>
    </row>
    <row r="481" spans="1:5">
      <c r="A481" s="27"/>
      <c r="B481" s="7"/>
      <c r="C481" s="7"/>
      <c r="D481" s="7"/>
      <c r="E481" s="7"/>
    </row>
    <row r="482" spans="1:5">
      <c r="A482" s="85"/>
      <c r="B482" s="7"/>
      <c r="C482" s="7"/>
      <c r="D482" s="55"/>
      <c r="E482" s="55"/>
    </row>
    <row r="483" spans="1:5">
      <c r="A483" s="7"/>
      <c r="B483" s="7"/>
      <c r="C483" s="7"/>
      <c r="D483" s="7"/>
      <c r="E483" s="7"/>
    </row>
    <row r="484" spans="1:5">
      <c r="A484" s="2"/>
      <c r="B484" s="2"/>
      <c r="C484" s="9"/>
      <c r="D484" s="9"/>
      <c r="E484" s="9"/>
    </row>
    <row r="485" spans="1:5">
      <c r="A485" s="27"/>
      <c r="B485" s="7"/>
      <c r="C485" s="7"/>
      <c r="D485" s="7"/>
      <c r="E485" s="7"/>
    </row>
    <row r="486" spans="1:5">
      <c r="A486" s="47"/>
      <c r="B486" s="7"/>
      <c r="C486" s="7"/>
      <c r="D486" s="48"/>
      <c r="E486" s="48"/>
    </row>
    <row r="487" spans="1:5">
      <c r="A487" s="47"/>
      <c r="B487" s="7"/>
      <c r="C487" s="7"/>
      <c r="D487" s="48"/>
      <c r="E487" s="48"/>
    </row>
    <row r="488" spans="1:5">
      <c r="A488" s="86"/>
      <c r="B488" s="7"/>
      <c r="C488" s="7"/>
      <c r="D488" s="48"/>
      <c r="E488" s="48"/>
    </row>
    <row r="489" spans="1:5">
      <c r="A489" s="47"/>
      <c r="B489" s="7"/>
      <c r="C489" s="7"/>
      <c r="D489" s="48"/>
      <c r="E489" s="48"/>
    </row>
    <row r="490" spans="1:5">
      <c r="A490" s="7"/>
      <c r="B490" s="7"/>
      <c r="C490" s="7"/>
      <c r="D490" s="48"/>
      <c r="E490" s="48"/>
    </row>
    <row r="491" spans="1:5">
      <c r="A491" s="27"/>
      <c r="B491" s="7"/>
      <c r="C491" s="7"/>
      <c r="D491" s="48"/>
      <c r="E491" s="48"/>
    </row>
    <row r="492" spans="1:5">
      <c r="A492" s="47"/>
      <c r="B492" s="7"/>
      <c r="C492" s="7"/>
      <c r="D492" s="48"/>
      <c r="E492" s="48"/>
    </row>
    <row r="493" spans="1:5">
      <c r="A493" s="47"/>
      <c r="B493" s="7"/>
      <c r="C493" s="7"/>
      <c r="D493" s="48"/>
      <c r="E493" s="48"/>
    </row>
    <row r="494" spans="1:5">
      <c r="A494" s="47"/>
      <c r="B494" s="7"/>
      <c r="C494" s="7"/>
      <c r="D494" s="48"/>
      <c r="E494" s="48"/>
    </row>
    <row r="495" spans="1:5">
      <c r="A495" s="47"/>
      <c r="B495" s="7"/>
      <c r="C495" s="7"/>
      <c r="D495" s="48"/>
      <c r="E495" s="48"/>
    </row>
    <row r="496" spans="1:5">
      <c r="A496" s="47"/>
      <c r="B496" s="7"/>
      <c r="C496" s="7"/>
      <c r="D496" s="48"/>
      <c r="E496" s="48"/>
    </row>
    <row r="497" spans="1:5">
      <c r="A497" s="47"/>
      <c r="B497" s="7"/>
      <c r="C497" s="7"/>
      <c r="D497" s="48"/>
      <c r="E497" s="48"/>
    </row>
    <row r="498" spans="1:5">
      <c r="A498" s="47"/>
      <c r="B498" s="7"/>
      <c r="C498" s="7"/>
      <c r="D498" s="48"/>
      <c r="E498" s="48"/>
    </row>
    <row r="499" spans="1:5">
      <c r="A499" s="47"/>
      <c r="B499" s="7"/>
      <c r="C499" s="7"/>
      <c r="D499" s="48"/>
      <c r="E499" s="48"/>
    </row>
    <row r="500" spans="1:5">
      <c r="A500" s="47"/>
      <c r="B500" s="7"/>
      <c r="C500" s="7"/>
      <c r="D500" s="48"/>
      <c r="E500" s="48"/>
    </row>
    <row r="501" spans="1:5">
      <c r="A501" s="47"/>
      <c r="B501" s="7"/>
      <c r="C501" s="7"/>
      <c r="D501" s="48"/>
      <c r="E501" s="48"/>
    </row>
    <row r="502" spans="1:5">
      <c r="A502" s="7"/>
      <c r="B502" s="7"/>
      <c r="C502" s="7"/>
      <c r="D502" s="48"/>
      <c r="E502" s="48"/>
    </row>
    <row r="503" spans="1:5">
      <c r="A503" s="7"/>
      <c r="B503" s="7"/>
      <c r="C503" s="7"/>
      <c r="D503" s="48"/>
      <c r="E503" s="48"/>
    </row>
    <row r="504" spans="1:5">
      <c r="A504" s="7"/>
      <c r="B504" s="7"/>
      <c r="C504" s="7"/>
      <c r="D504" s="48"/>
      <c r="E504" s="48"/>
    </row>
    <row r="505" spans="1:5">
      <c r="A505" s="47"/>
      <c r="B505" s="7"/>
      <c r="C505" s="7"/>
      <c r="D505" s="48"/>
      <c r="E505" s="48"/>
    </row>
    <row r="506" spans="1:5">
      <c r="A506" s="7"/>
      <c r="B506" s="7"/>
      <c r="C506" s="7"/>
      <c r="D506" s="48"/>
      <c r="E506" s="48"/>
    </row>
    <row r="507" spans="1:5">
      <c r="A507" s="7"/>
      <c r="B507" s="7"/>
      <c r="C507" s="7"/>
      <c r="D507" s="48"/>
      <c r="E507" s="48"/>
    </row>
    <row r="508" spans="1:5">
      <c r="A508" s="27"/>
      <c r="B508" s="7"/>
      <c r="C508" s="7"/>
      <c r="D508" s="48"/>
      <c r="E508" s="48"/>
    </row>
    <row r="509" spans="1:5">
      <c r="A509" s="47"/>
      <c r="B509" s="7"/>
      <c r="C509" s="7"/>
      <c r="D509" s="48"/>
      <c r="E509" s="48"/>
    </row>
    <row r="510" spans="1:5">
      <c r="A510" s="27"/>
      <c r="B510" s="7"/>
      <c r="C510" s="7"/>
      <c r="D510" s="48"/>
      <c r="E510" s="48"/>
    </row>
    <row r="511" spans="1:5">
      <c r="A511" s="27"/>
      <c r="B511" s="7"/>
      <c r="C511" s="7"/>
      <c r="D511" s="48"/>
      <c r="E511" s="48"/>
    </row>
    <row r="512" spans="1:5">
      <c r="A512" s="27"/>
      <c r="B512" s="7"/>
      <c r="C512" s="7"/>
      <c r="D512" s="48"/>
      <c r="E512" s="48"/>
    </row>
    <row r="513" spans="1:5">
      <c r="A513" s="7"/>
      <c r="B513" s="7"/>
      <c r="C513" s="7"/>
      <c r="D513" s="48"/>
      <c r="E513" s="48"/>
    </row>
    <row r="514" spans="1:5">
      <c r="A514" s="7"/>
      <c r="B514" s="7"/>
      <c r="C514" s="7"/>
      <c r="D514" s="48"/>
      <c r="E514" s="48"/>
    </row>
    <row r="515" spans="1:5">
      <c r="A515" s="27"/>
      <c r="B515" s="7"/>
      <c r="C515" s="7"/>
      <c r="D515" s="48"/>
      <c r="E515" s="48"/>
    </row>
    <row r="516" spans="1:5">
      <c r="A516" s="27"/>
      <c r="B516" s="7"/>
      <c r="C516" s="7"/>
      <c r="D516" s="48"/>
      <c r="E516" s="48"/>
    </row>
    <row r="517" spans="1:5">
      <c r="A517" s="27"/>
      <c r="B517" s="7"/>
      <c r="C517" s="7"/>
      <c r="D517" s="48"/>
      <c r="E517" s="48"/>
    </row>
    <row r="518" spans="1:5">
      <c r="A518" s="27"/>
      <c r="B518" s="7"/>
      <c r="C518" s="7"/>
      <c r="D518" s="48"/>
      <c r="E518" s="48"/>
    </row>
    <row r="519" spans="1:5">
      <c r="A519" s="7"/>
      <c r="B519" s="7"/>
      <c r="C519" s="7"/>
      <c r="D519" s="7"/>
      <c r="E519" s="7"/>
    </row>
    <row r="520" spans="1:5">
      <c r="A520" s="7"/>
      <c r="B520" s="7"/>
      <c r="C520" s="7"/>
      <c r="D520" s="7"/>
      <c r="E520" s="7"/>
    </row>
    <row r="521" spans="1:5">
      <c r="A521" s="7"/>
      <c r="B521" s="7"/>
      <c r="C521" s="7"/>
      <c r="D521" s="7"/>
      <c r="E521" s="7"/>
    </row>
    <row r="522" spans="1:5">
      <c r="A522" s="7"/>
      <c r="B522" s="7"/>
      <c r="C522" s="7"/>
      <c r="D522" s="7"/>
      <c r="E522" s="7"/>
    </row>
    <row r="523" spans="1:5">
      <c r="A523" s="7"/>
      <c r="B523" s="7"/>
      <c r="C523" s="7"/>
      <c r="D523" s="7"/>
      <c r="E523" s="7"/>
    </row>
    <row r="524" spans="1:5">
      <c r="A524" s="7"/>
      <c r="B524" s="7"/>
      <c r="C524" s="7"/>
      <c r="D524" s="7"/>
      <c r="E524" s="7"/>
    </row>
    <row r="525" spans="1:5">
      <c r="A525" s="7"/>
      <c r="B525" s="7"/>
      <c r="C525" s="7"/>
      <c r="D525" s="7"/>
      <c r="E525" s="7"/>
    </row>
    <row r="526" spans="1:5">
      <c r="A526" s="7"/>
      <c r="B526" s="7"/>
      <c r="C526" s="7"/>
      <c r="D526" s="7"/>
      <c r="E526" s="7"/>
    </row>
    <row r="527" spans="1:5">
      <c r="A527" s="7"/>
      <c r="B527" s="7"/>
      <c r="C527" s="7"/>
      <c r="D527" s="7"/>
      <c r="E527" s="7"/>
    </row>
    <row r="528" spans="1:5">
      <c r="A528" s="7"/>
      <c r="B528" s="7"/>
      <c r="C528" s="7"/>
      <c r="D528" s="7"/>
      <c r="E528" s="7"/>
    </row>
    <row r="529" s="7" customFormat="1"/>
    <row r="530" s="7" customFormat="1"/>
    <row r="531" s="7" customFormat="1"/>
    <row r="532" s="7" customFormat="1"/>
    <row r="533" s="7" customFormat="1"/>
    <row r="534" s="7" customFormat="1"/>
    <row r="535" s="7" customFormat="1"/>
    <row r="536" s="7" customFormat="1"/>
    <row r="537" s="7" customFormat="1"/>
    <row r="538" s="7" customFormat="1"/>
    <row r="539" s="7" customFormat="1"/>
    <row r="540" s="7" customFormat="1"/>
    <row r="541" s="7" customFormat="1"/>
    <row r="542" s="7" customFormat="1"/>
    <row r="543" s="7" customFormat="1"/>
    <row r="544" s="7" customFormat="1"/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</sheetData>
  <pageMargins left="0.5" right="0.5" top="0.75" bottom="0.75" header="0.17" footer="0.21"/>
  <pageSetup scale="74" orientation="landscape" r:id="rId1"/>
  <headerFooter alignWithMargins="0">
    <oddHeader>&amp;L&amp;12GENCO&amp;RCONFIDENTIAL</oddHeader>
    <oddFooter>&amp;L&amp;T, &amp;D&amp;C&amp;F&amp;RPage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M732"/>
  <sheetViews>
    <sheetView zoomScale="75" zoomScaleNormal="75" workbookViewId="0"/>
  </sheetViews>
  <sheetFormatPr defaultRowHeight="12.75"/>
  <cols>
    <col min="1" max="1" width="55.7109375" style="6" customWidth="1"/>
    <col min="2" max="5" width="15.7109375" style="6" customWidth="1"/>
    <col min="6" max="50" width="15.7109375" style="7" customWidth="1"/>
    <col min="51" max="16384" width="9.140625" style="7"/>
  </cols>
  <sheetData>
    <row r="2" spans="1:5" ht="20.25">
      <c r="A2" s="261" t="s">
        <v>60</v>
      </c>
      <c r="C2" s="88"/>
      <c r="D2" s="88"/>
      <c r="E2" s="88"/>
    </row>
    <row r="3" spans="1:5">
      <c r="A3" s="1"/>
    </row>
    <row r="4" spans="1:5" ht="13.5" thickBot="1">
      <c r="A4" s="155" t="s">
        <v>34</v>
      </c>
      <c r="B4" s="185">
        <f>Summary!$B$19</f>
        <v>36526</v>
      </c>
      <c r="C4" s="185">
        <v>36891</v>
      </c>
      <c r="D4" s="185">
        <v>37256</v>
      </c>
      <c r="E4" s="185">
        <v>37621</v>
      </c>
    </row>
    <row r="5" spans="1:5">
      <c r="A5" s="2"/>
      <c r="E5" s="9"/>
    </row>
    <row r="6" spans="1:5">
      <c r="A6" s="2" t="s">
        <v>111</v>
      </c>
      <c r="B6" s="9"/>
      <c r="C6" s="325">
        <f>C64</f>
        <v>7.7025605706158302</v>
      </c>
      <c r="D6" s="325">
        <f>C65</f>
        <v>5.7930019622238147</v>
      </c>
      <c r="E6" s="325">
        <f>C66</f>
        <v>4.5849431454301515</v>
      </c>
    </row>
    <row r="7" spans="1:5">
      <c r="A7" s="2"/>
      <c r="E7" s="9"/>
    </row>
    <row r="8" spans="1:5" s="12" customFormat="1">
      <c r="A8" s="2" t="s">
        <v>67</v>
      </c>
      <c r="C8" s="28">
        <f>SUMIF($B$53:$AL$53,"=1",$B$55:$AL$55)</f>
        <v>32962.657999999996</v>
      </c>
      <c r="D8" s="28">
        <f>SUMIF($B$53:$AL$53,"=2",$B$55:$AL$55)</f>
        <v>23148.380999999998</v>
      </c>
      <c r="E8" s="28">
        <f>SUMIF($B$53:$AL$53,"=3",$B$55:$AL$55)</f>
        <v>17052.700999999997</v>
      </c>
    </row>
    <row r="9" spans="1:5" s="12" customFormat="1">
      <c r="A9" s="2"/>
    </row>
    <row r="10" spans="1:5" s="12" customFormat="1">
      <c r="A10" s="2" t="s">
        <v>68</v>
      </c>
      <c r="C10" s="321">
        <f>B64</f>
        <v>33922.076752992114</v>
      </c>
      <c r="D10" s="321">
        <f>B65</f>
        <v>25512.380641633681</v>
      </c>
      <c r="E10" s="321">
        <f>B66</f>
        <v>20192.089612474389</v>
      </c>
    </row>
    <row r="11" spans="1:5" s="30" customFormat="1">
      <c r="A11" s="4"/>
      <c r="B11" s="12"/>
      <c r="C11" s="12"/>
      <c r="D11" s="12"/>
      <c r="E11" s="12"/>
    </row>
    <row r="12" spans="1:5">
      <c r="A12" s="1" t="s">
        <v>35</v>
      </c>
      <c r="B12" s="12"/>
      <c r="C12" s="12"/>
      <c r="D12" s="12"/>
      <c r="E12" s="12"/>
    </row>
    <row r="13" spans="1:5">
      <c r="A13" s="3" t="s">
        <v>36</v>
      </c>
      <c r="B13" s="12"/>
      <c r="C13" s="26">
        <v>0</v>
      </c>
      <c r="D13" s="26">
        <v>0</v>
      </c>
      <c r="E13" s="26">
        <v>0</v>
      </c>
    </row>
    <row r="14" spans="1:5">
      <c r="A14" s="3" t="s">
        <v>26</v>
      </c>
      <c r="B14" s="12"/>
      <c r="C14" s="26">
        <f>Assumptions!D26</f>
        <v>1066.527</v>
      </c>
      <c r="D14" s="26">
        <f>C14*(1+Assumptions!$B$23)</f>
        <v>1098.5228100000002</v>
      </c>
      <c r="E14" s="26">
        <f>D14*(1+Assumptions!$B$23)</f>
        <v>1131.4784943000002</v>
      </c>
    </row>
    <row r="15" spans="1:5">
      <c r="A15" s="3" t="s">
        <v>112</v>
      </c>
      <c r="B15" s="12"/>
      <c r="C15" s="26">
        <f>Assumptions!D27</f>
        <v>658.26300000000003</v>
      </c>
      <c r="D15" s="26">
        <f>C15*(1+Assumptions!$B$23)</f>
        <v>678.01089000000002</v>
      </c>
      <c r="E15" s="26">
        <f>D15*(1+Assumptions!$B$23)</f>
        <v>698.35121670000001</v>
      </c>
    </row>
    <row r="16" spans="1:5">
      <c r="A16" s="3" t="s">
        <v>27</v>
      </c>
      <c r="B16" s="12"/>
      <c r="C16" s="26">
        <f>Assumptions!D28</f>
        <v>1133.3330000000001</v>
      </c>
      <c r="D16" s="26">
        <f>C16*(1+Assumptions!$B$23)</f>
        <v>1167.3329900000001</v>
      </c>
      <c r="E16" s="26">
        <f>D16*(1+Assumptions!$B$23)</f>
        <v>1202.3529797000001</v>
      </c>
    </row>
    <row r="17" spans="1:5">
      <c r="A17" s="3" t="s">
        <v>29</v>
      </c>
      <c r="B17" s="12"/>
      <c r="C17" s="26">
        <f>Assumptions!D29</f>
        <v>250.554</v>
      </c>
      <c r="D17" s="26">
        <f>C17*(1+Assumptions!$B$23)</f>
        <v>258.07062000000002</v>
      </c>
      <c r="E17" s="26">
        <f>D17*(1+Assumptions!$B$23)</f>
        <v>265.81273860000005</v>
      </c>
    </row>
    <row r="18" spans="1:5">
      <c r="A18" s="3" t="s">
        <v>30</v>
      </c>
      <c r="B18" s="12"/>
      <c r="C18" s="26">
        <f>Assumptions!D30</f>
        <v>0</v>
      </c>
      <c r="D18" s="26">
        <f>C18*(1+Assumptions!$B$23)</f>
        <v>0</v>
      </c>
      <c r="E18" s="26">
        <f>D18*(1+Assumptions!$B$23)</f>
        <v>0</v>
      </c>
    </row>
    <row r="19" spans="1:5">
      <c r="A19" s="3" t="s">
        <v>44</v>
      </c>
      <c r="B19" s="12"/>
      <c r="C19" s="26">
        <f>+Assumptions!D31</f>
        <v>77.881</v>
      </c>
      <c r="D19" s="26">
        <f>C19*(1+Assumptions!$B$23)</f>
        <v>80.217430000000007</v>
      </c>
      <c r="E19" s="26">
        <f>D19*(1+Assumptions!$B$23)</f>
        <v>82.623952900000006</v>
      </c>
    </row>
    <row r="20" spans="1:5">
      <c r="A20" s="3" t="s">
        <v>45</v>
      </c>
      <c r="B20" s="12"/>
      <c r="C20" s="275">
        <v>678.08677708480491</v>
      </c>
      <c r="D20" s="275">
        <v>664.38805431541493</v>
      </c>
      <c r="E20" s="275">
        <v>650.68933154602496</v>
      </c>
    </row>
    <row r="21" spans="1:5">
      <c r="A21" s="3" t="s">
        <v>113</v>
      </c>
      <c r="B21" s="12"/>
      <c r="C21" s="275"/>
      <c r="D21" s="275"/>
      <c r="E21" s="275"/>
    </row>
    <row r="22" spans="1:5">
      <c r="A22" s="3" t="s">
        <v>39</v>
      </c>
      <c r="B22" s="12"/>
      <c r="C22" s="26">
        <v>0</v>
      </c>
      <c r="D22" s="26">
        <v>0</v>
      </c>
      <c r="E22" s="26">
        <v>0</v>
      </c>
    </row>
    <row r="23" spans="1:5">
      <c r="A23" s="3" t="s">
        <v>40</v>
      </c>
      <c r="B23" s="12"/>
      <c r="C23" s="26">
        <f>Assumptions!D32</f>
        <v>0</v>
      </c>
      <c r="D23" s="26">
        <f>C23*(1+Assumptions!$B$23)</f>
        <v>0</v>
      </c>
      <c r="E23" s="26">
        <f>D23*(1+Assumptions!$B$23)</f>
        <v>0</v>
      </c>
    </row>
    <row r="24" spans="1:5">
      <c r="A24" s="3" t="s">
        <v>41</v>
      </c>
      <c r="B24" s="12"/>
      <c r="C24" s="235">
        <f>Assumptions!D33</f>
        <v>211.07900000000001</v>
      </c>
      <c r="D24" s="235">
        <f>C24*(1+Assumptions!$B$23)</f>
        <v>217.41137000000001</v>
      </c>
      <c r="E24" s="235">
        <f>D24*(1+Assumptions!$B$23)</f>
        <v>223.93371110000001</v>
      </c>
    </row>
    <row r="25" spans="1:5">
      <c r="A25" s="3" t="s">
        <v>42</v>
      </c>
      <c r="B25" s="12"/>
      <c r="C25" s="88">
        <f>SUM(C13:C24)</f>
        <v>4075.7237770848051</v>
      </c>
      <c r="D25" s="88">
        <f>SUM(D13:D24)</f>
        <v>4163.9541643154153</v>
      </c>
      <c r="E25" s="88">
        <f>SUM(E13:E24)</f>
        <v>4255.2424248460256</v>
      </c>
    </row>
    <row r="26" spans="1:5" s="30" customFormat="1" ht="15" customHeight="1">
      <c r="A26" s="5"/>
      <c r="B26" s="89"/>
      <c r="C26" s="89"/>
      <c r="D26" s="90"/>
      <c r="E26" s="90"/>
    </row>
    <row r="27" spans="1:5" s="27" customFormat="1">
      <c r="A27" s="1" t="s">
        <v>43</v>
      </c>
      <c r="B27" s="91"/>
      <c r="C27" s="91">
        <f>C10-C25</f>
        <v>29846.35297590731</v>
      </c>
      <c r="D27" s="91">
        <f>D10-D25</f>
        <v>21348.426477318266</v>
      </c>
      <c r="E27" s="91">
        <f>E10-E25</f>
        <v>15936.847187628362</v>
      </c>
    </row>
    <row r="28" spans="1:5">
      <c r="A28" s="31"/>
      <c r="B28" s="26"/>
      <c r="C28" s="26"/>
      <c r="D28" s="26"/>
      <c r="E28" s="26"/>
    </row>
    <row r="29" spans="1:5">
      <c r="A29" s="31"/>
      <c r="B29" s="26"/>
      <c r="C29" s="26"/>
      <c r="D29" s="26"/>
      <c r="E29" s="26"/>
    </row>
    <row r="30" spans="1:5">
      <c r="A30" s="237"/>
      <c r="B30" s="235"/>
      <c r="C30" s="235"/>
      <c r="D30" s="235"/>
      <c r="E30" s="235"/>
    </row>
    <row r="31" spans="1:5">
      <c r="A31" s="31"/>
      <c r="B31" s="26"/>
      <c r="C31" s="26"/>
      <c r="D31" s="26"/>
      <c r="E31" s="26"/>
    </row>
    <row r="32" spans="1:5" s="12" customFormat="1">
      <c r="A32" s="12" t="s">
        <v>83</v>
      </c>
      <c r="C32" s="28">
        <v>0</v>
      </c>
      <c r="D32" s="28">
        <v>0</v>
      </c>
      <c r="E32" s="28">
        <f>Summary!$B$31*Assumptions!D7</f>
        <v>127500</v>
      </c>
    </row>
    <row r="33" spans="1:5" s="12" customFormat="1">
      <c r="C33" s="28"/>
      <c r="D33" s="28"/>
      <c r="E33" s="28"/>
    </row>
    <row r="34" spans="1:5" s="12" customFormat="1">
      <c r="C34" s="269"/>
      <c r="D34" s="269"/>
      <c r="E34" s="269"/>
    </row>
    <row r="35" spans="1:5" s="12" customFormat="1">
      <c r="A35" s="270" t="s">
        <v>84</v>
      </c>
      <c r="C35" s="269"/>
      <c r="D35" s="269"/>
      <c r="E35" s="269"/>
    </row>
    <row r="36" spans="1:5" s="12" customFormat="1">
      <c r="A36" s="12" t="s">
        <v>69</v>
      </c>
      <c r="B36" s="14">
        <v>0</v>
      </c>
      <c r="C36" s="268">
        <f>C27</f>
        <v>29846.35297590731</v>
      </c>
      <c r="D36" s="268">
        <f>D27</f>
        <v>21348.426477318266</v>
      </c>
      <c r="E36" s="268">
        <f>E27</f>
        <v>15936.847187628362</v>
      </c>
    </row>
    <row r="37" spans="1:5">
      <c r="A37" s="12"/>
      <c r="B37" s="12"/>
      <c r="C37" s="269"/>
      <c r="D37" s="269"/>
      <c r="E37" s="269"/>
    </row>
    <row r="38" spans="1:5">
      <c r="A38" s="12" t="s">
        <v>70</v>
      </c>
      <c r="B38" s="271">
        <f>Summary!$E$29</f>
        <v>0.1593</v>
      </c>
      <c r="C38" s="7"/>
      <c r="D38" s="7"/>
      <c r="E38" s="7"/>
    </row>
    <row r="39" spans="1:5" ht="13.5" thickBot="1">
      <c r="A39" s="12"/>
      <c r="B39" s="12"/>
      <c r="C39" s="269"/>
      <c r="D39" s="269"/>
      <c r="E39" s="269"/>
    </row>
    <row r="40" spans="1:5" ht="16.5" thickBot="1">
      <c r="A40" s="272" t="s">
        <v>71</v>
      </c>
      <c r="B40" s="273">
        <f>[1]!_xludf.xNPV(B38,B36:E36,B4:E4)</f>
        <v>51858.243761689788</v>
      </c>
      <c r="C40" s="269"/>
      <c r="D40" s="269"/>
      <c r="E40" s="269"/>
    </row>
    <row r="41" spans="1:5">
      <c r="A41" s="12"/>
      <c r="B41" s="12"/>
      <c r="C41" s="269"/>
      <c r="D41" s="269"/>
      <c r="E41" s="269"/>
    </row>
    <row r="42" spans="1:5">
      <c r="A42" s="12"/>
      <c r="B42" s="274"/>
      <c r="C42" s="269"/>
      <c r="D42" s="269"/>
      <c r="E42" s="269"/>
    </row>
    <row r="43" spans="1:5">
      <c r="A43" s="270" t="s">
        <v>85</v>
      </c>
      <c r="B43" s="274"/>
      <c r="C43" s="269"/>
      <c r="D43" s="269"/>
      <c r="E43" s="269"/>
    </row>
    <row r="44" spans="1:5">
      <c r="A44" s="12" t="s">
        <v>69</v>
      </c>
      <c r="B44" s="14">
        <v>0</v>
      </c>
      <c r="C44" s="268">
        <f>C36+C32</f>
        <v>29846.35297590731</v>
      </c>
      <c r="D44" s="268">
        <f>D36+D32</f>
        <v>21348.426477318266</v>
      </c>
      <c r="E44" s="268">
        <f>E36+E32</f>
        <v>143436.84718762836</v>
      </c>
    </row>
    <row r="45" spans="1:5">
      <c r="A45" s="12"/>
      <c r="B45" s="12"/>
      <c r="C45" s="269"/>
      <c r="D45" s="269"/>
      <c r="E45" s="269"/>
    </row>
    <row r="46" spans="1:5">
      <c r="A46" s="12" t="s">
        <v>70</v>
      </c>
      <c r="B46" s="271">
        <f>Summary!$E$29</f>
        <v>0.1593</v>
      </c>
      <c r="C46" s="7"/>
      <c r="D46" s="7"/>
      <c r="E46" s="7"/>
    </row>
    <row r="47" spans="1:5" ht="13.5" thickBot="1">
      <c r="A47" s="12"/>
      <c r="B47" s="12"/>
      <c r="C47" s="269"/>
      <c r="D47" s="269"/>
      <c r="E47" s="269"/>
    </row>
    <row r="48" spans="1:5" ht="16.5" thickBot="1">
      <c r="A48" s="272" t="s">
        <v>71</v>
      </c>
      <c r="B48" s="273">
        <f>[1]!_xludf.xNPV(B46,B44:E44,B4:E4)</f>
        <v>133690.15173029259</v>
      </c>
      <c r="C48" s="269"/>
      <c r="D48" s="269"/>
      <c r="E48" s="269"/>
    </row>
    <row r="49" spans="1:39">
      <c r="A49" s="27"/>
      <c r="B49" s="7"/>
      <c r="C49" s="35"/>
      <c r="D49" s="35"/>
      <c r="E49" s="35"/>
    </row>
    <row r="50" spans="1:39">
      <c r="A50" s="27"/>
      <c r="B50" s="7"/>
      <c r="C50" s="35"/>
      <c r="D50" s="35"/>
      <c r="E50" s="35"/>
    </row>
    <row r="51" spans="1:39">
      <c r="A51" s="7"/>
      <c r="B51" s="7"/>
      <c r="C51" s="35"/>
      <c r="D51" s="35"/>
      <c r="E51" s="35"/>
    </row>
    <row r="52" spans="1:39">
      <c r="A52" s="27"/>
      <c r="B52" s="7"/>
      <c r="C52" s="35"/>
      <c r="D52" s="35"/>
      <c r="E52" s="35"/>
    </row>
    <row r="53" spans="1:39">
      <c r="A53" s="7"/>
      <c r="B53" s="36">
        <v>1</v>
      </c>
      <c r="C53" s="36">
        <v>1</v>
      </c>
      <c r="D53" s="36">
        <v>1</v>
      </c>
      <c r="E53" s="36">
        <v>1</v>
      </c>
      <c r="F53" s="36">
        <v>1</v>
      </c>
      <c r="G53" s="36">
        <v>1</v>
      </c>
      <c r="H53" s="36">
        <v>1</v>
      </c>
      <c r="I53" s="36">
        <v>1</v>
      </c>
      <c r="J53" s="36">
        <v>1</v>
      </c>
      <c r="K53" s="36">
        <v>1</v>
      </c>
      <c r="L53" s="36">
        <v>1</v>
      </c>
      <c r="M53" s="36">
        <v>1</v>
      </c>
      <c r="N53" s="36">
        <v>1</v>
      </c>
      <c r="O53" s="36">
        <v>2</v>
      </c>
      <c r="P53" s="36">
        <v>2</v>
      </c>
      <c r="Q53" s="36">
        <v>2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W53" s="36">
        <v>2</v>
      </c>
      <c r="X53" s="36">
        <v>2</v>
      </c>
      <c r="Y53" s="36">
        <v>2</v>
      </c>
      <c r="Z53" s="36">
        <v>2</v>
      </c>
      <c r="AA53" s="36">
        <v>3</v>
      </c>
      <c r="AB53" s="36">
        <v>3</v>
      </c>
      <c r="AC53" s="36">
        <v>3</v>
      </c>
      <c r="AD53" s="36">
        <v>3</v>
      </c>
      <c r="AE53" s="36">
        <v>3</v>
      </c>
      <c r="AF53" s="36">
        <v>3</v>
      </c>
      <c r="AG53" s="36">
        <v>3</v>
      </c>
      <c r="AH53" s="36">
        <v>3</v>
      </c>
      <c r="AI53" s="36">
        <v>3</v>
      </c>
      <c r="AJ53" s="36">
        <v>3</v>
      </c>
      <c r="AK53" s="36">
        <v>3</v>
      </c>
      <c r="AL53" s="36">
        <v>3</v>
      </c>
      <c r="AM53" s="36"/>
    </row>
    <row r="54" spans="1:39" ht="13.5" thickBot="1">
      <c r="A54" s="7"/>
      <c r="B54" s="316">
        <v>36556</v>
      </c>
      <c r="C54" s="316">
        <v>36578</v>
      </c>
      <c r="D54" s="318">
        <v>36585</v>
      </c>
      <c r="E54" s="318">
        <v>36616</v>
      </c>
      <c r="F54" s="318">
        <v>36646</v>
      </c>
      <c r="G54" s="318">
        <v>36677</v>
      </c>
      <c r="H54" s="318">
        <v>36707</v>
      </c>
      <c r="I54" s="318">
        <v>36738</v>
      </c>
      <c r="J54" s="318">
        <v>36769</v>
      </c>
      <c r="K54" s="318">
        <v>36799</v>
      </c>
      <c r="L54" s="318">
        <v>36830</v>
      </c>
      <c r="M54" s="318">
        <v>36860</v>
      </c>
      <c r="N54" s="318">
        <v>36891</v>
      </c>
      <c r="O54" s="318">
        <v>36922</v>
      </c>
      <c r="P54" s="318">
        <v>36950</v>
      </c>
      <c r="Q54" s="318">
        <v>36981</v>
      </c>
      <c r="R54" s="318">
        <v>37011</v>
      </c>
      <c r="S54" s="318">
        <v>37042</v>
      </c>
      <c r="T54" s="318">
        <v>37072</v>
      </c>
      <c r="U54" s="318">
        <v>37103</v>
      </c>
      <c r="V54" s="318">
        <v>37134</v>
      </c>
      <c r="W54" s="318">
        <v>37164</v>
      </c>
      <c r="X54" s="318">
        <v>37195</v>
      </c>
      <c r="Y54" s="318">
        <v>37225</v>
      </c>
      <c r="Z54" s="318">
        <v>37256</v>
      </c>
      <c r="AA54" s="318">
        <v>37287</v>
      </c>
      <c r="AB54" s="318">
        <v>37315</v>
      </c>
      <c r="AC54" s="318">
        <v>37346</v>
      </c>
      <c r="AD54" s="318">
        <v>37376</v>
      </c>
      <c r="AE54" s="318">
        <v>37407</v>
      </c>
      <c r="AF54" s="318">
        <v>37437</v>
      </c>
      <c r="AG54" s="318">
        <v>37468</v>
      </c>
      <c r="AH54" s="318">
        <v>37499</v>
      </c>
      <c r="AI54" s="318">
        <v>37529</v>
      </c>
      <c r="AJ54" s="318">
        <v>37560</v>
      </c>
      <c r="AK54" s="318">
        <v>37590</v>
      </c>
      <c r="AL54" s="318">
        <v>37621</v>
      </c>
    </row>
    <row r="55" spans="1:39">
      <c r="A55" s="27" t="s">
        <v>114</v>
      </c>
      <c r="B55" s="317">
        <v>-12.977</v>
      </c>
      <c r="C55" s="317">
        <v>10.939</v>
      </c>
      <c r="D55" s="275">
        <v>0</v>
      </c>
      <c r="E55" s="320">
        <v>0</v>
      </c>
      <c r="F55" s="320">
        <v>58.628999999999998</v>
      </c>
      <c r="G55" s="320">
        <v>263.64499999999998</v>
      </c>
      <c r="H55" s="320">
        <v>4382.9170000000004</v>
      </c>
      <c r="I55" s="320">
        <v>13045.074000000001</v>
      </c>
      <c r="J55" s="320">
        <v>14495.991</v>
      </c>
      <c r="K55" s="320">
        <v>601.43100000000004</v>
      </c>
      <c r="L55" s="320">
        <v>57.085999999999999</v>
      </c>
      <c r="M55" s="320">
        <v>26.666</v>
      </c>
      <c r="N55" s="320">
        <v>33.256999999999998</v>
      </c>
      <c r="O55" s="320">
        <v>110</v>
      </c>
      <c r="P55" s="320">
        <v>114.248</v>
      </c>
      <c r="Q55" s="320">
        <v>29.638000000000002</v>
      </c>
      <c r="R55" s="320">
        <v>77.617000000000004</v>
      </c>
      <c r="S55" s="320">
        <v>288.78100000000001</v>
      </c>
      <c r="T55" s="320">
        <v>3238.6970000000001</v>
      </c>
      <c r="U55" s="320">
        <v>9008.2729999999992</v>
      </c>
      <c r="V55" s="320">
        <v>9569.1710000000003</v>
      </c>
      <c r="W55" s="320">
        <v>557.54899999999998</v>
      </c>
      <c r="X55" s="320">
        <v>78.64</v>
      </c>
      <c r="Y55" s="320">
        <v>33.524999999999999</v>
      </c>
      <c r="Z55" s="320">
        <v>42.241999999999997</v>
      </c>
      <c r="AA55" s="320">
        <v>114.809</v>
      </c>
      <c r="AB55" s="320">
        <v>114.883</v>
      </c>
      <c r="AC55" s="320">
        <v>33.198</v>
      </c>
      <c r="AD55" s="320">
        <v>87.938999999999993</v>
      </c>
      <c r="AE55" s="320">
        <v>279.678</v>
      </c>
      <c r="AF55" s="320">
        <v>2467.7449999999999</v>
      </c>
      <c r="AG55" s="320">
        <v>6617.7619999999997</v>
      </c>
      <c r="AH55" s="320">
        <v>6573.1120000000001</v>
      </c>
      <c r="AI55" s="320">
        <v>602.10599999999999</v>
      </c>
      <c r="AJ55" s="320">
        <v>82.974000000000004</v>
      </c>
      <c r="AK55" s="320">
        <v>32.975000000000001</v>
      </c>
      <c r="AL55" s="320">
        <v>45.52</v>
      </c>
    </row>
    <row r="56" spans="1:39">
      <c r="A56" s="27"/>
      <c r="B56" s="36"/>
      <c r="C56" s="36"/>
      <c r="D56" s="36"/>
      <c r="E56" s="36"/>
    </row>
    <row r="57" spans="1:39">
      <c r="A57" s="27" t="s">
        <v>115</v>
      </c>
      <c r="B57" s="36"/>
      <c r="C57" s="36"/>
      <c r="D57" s="319">
        <v>6.0568125402810299E-2</v>
      </c>
      <c r="E57" s="319">
        <v>6.0568125402810299E-2</v>
      </c>
      <c r="F57" s="319">
        <v>6.0568125402810299E-2</v>
      </c>
      <c r="G57" s="319">
        <v>6.1452893850074901E-2</v>
      </c>
      <c r="H57" s="319">
        <v>6.2272420332016E-2</v>
      </c>
      <c r="I57" s="319">
        <v>6.3141810282094202E-2</v>
      </c>
      <c r="J57" s="319">
        <v>6.3791031540835E-2</v>
      </c>
      <c r="K57" s="319">
        <v>6.4440252939363493E-2</v>
      </c>
      <c r="L57" s="319">
        <v>6.5028182184613495E-2</v>
      </c>
      <c r="M57" s="319">
        <v>6.5560980648202705E-2</v>
      </c>
      <c r="N57" s="319">
        <v>6.6076592154143701E-2</v>
      </c>
      <c r="O57" s="319">
        <v>6.6580029496134105E-2</v>
      </c>
      <c r="P57" s="319">
        <v>6.7036978179332504E-2</v>
      </c>
      <c r="Q57" s="319">
        <v>6.7449706081649893E-2</v>
      </c>
      <c r="R57" s="319">
        <v>6.7864077630454198E-2</v>
      </c>
      <c r="S57" s="319">
        <v>6.8188925324209407E-2</v>
      </c>
      <c r="T57" s="319">
        <v>6.8524601311112904E-2</v>
      </c>
      <c r="U57" s="319">
        <v>6.8829534012743804E-2</v>
      </c>
      <c r="V57" s="319">
        <v>6.9106971956319499E-2</v>
      </c>
      <c r="W57" s="319">
        <v>6.9384409925358395E-2</v>
      </c>
      <c r="X57" s="319">
        <v>6.9632943375797798E-2</v>
      </c>
      <c r="Y57" s="319">
        <v>6.9856963974845004E-2</v>
      </c>
      <c r="Z57" s="319">
        <v>7.0073758118756102E-2</v>
      </c>
      <c r="AA57" s="319">
        <v>7.0287201906710006E-2</v>
      </c>
      <c r="AB57" s="319">
        <v>7.0486000848181393E-2</v>
      </c>
      <c r="AC57" s="319">
        <v>7.0665561193643506E-2</v>
      </c>
      <c r="AD57" s="319">
        <v>7.0837809966831394E-2</v>
      </c>
      <c r="AE57" s="319">
        <v>7.0965582403327995E-2</v>
      </c>
      <c r="AF57" s="319">
        <v>7.1097613926708603E-2</v>
      </c>
      <c r="AG57" s="319">
        <v>7.1217095961853896E-2</v>
      </c>
      <c r="AH57" s="319">
        <v>7.1326891482179605E-2</v>
      </c>
      <c r="AI57" s="319">
        <v>7.1436687006488406E-2</v>
      </c>
      <c r="AJ57" s="319">
        <v>7.1534430694747603E-2</v>
      </c>
      <c r="AK57" s="319">
        <v>7.1623203471021593E-2</v>
      </c>
      <c r="AL57" s="319">
        <v>7.17091126118303E-2</v>
      </c>
    </row>
    <row r="58" spans="1:39">
      <c r="A58" s="27"/>
      <c r="B58" s="36"/>
      <c r="C58" s="36"/>
      <c r="D58" s="36"/>
      <c r="E58" s="36"/>
    </row>
    <row r="59" spans="1:39" ht="14.25">
      <c r="A59" s="37" t="s">
        <v>116</v>
      </c>
      <c r="B59" s="28">
        <f>B55</f>
        <v>-12.977</v>
      </c>
      <c r="C59" s="28">
        <f>C55</f>
        <v>10.939</v>
      </c>
      <c r="D59" s="28">
        <f>D55*(1+D57)^((D54-$C$54)/365.25)</f>
        <v>0</v>
      </c>
      <c r="E59" s="28">
        <f t="shared" ref="E59:AL59" si="0">E55*(1+E57)^((E54-$C$54)/365.25)</f>
        <v>0</v>
      </c>
      <c r="F59" s="28">
        <f t="shared" si="0"/>
        <v>59.274391030094606</v>
      </c>
      <c r="G59" s="28">
        <f t="shared" si="0"/>
        <v>267.94142281365839</v>
      </c>
      <c r="H59" s="28">
        <f t="shared" si="0"/>
        <v>4477.4352692625062</v>
      </c>
      <c r="I59" s="28">
        <f t="shared" si="0"/>
        <v>13399.697191865434</v>
      </c>
      <c r="J59" s="28">
        <f t="shared" si="0"/>
        <v>14972.415650865325</v>
      </c>
      <c r="K59" s="28">
        <f t="shared" si="0"/>
        <v>624.59133247267687</v>
      </c>
      <c r="L59" s="28">
        <f t="shared" si="0"/>
        <v>59.622075023188813</v>
      </c>
      <c r="M59" s="28">
        <f t="shared" si="0"/>
        <v>28.005953788101511</v>
      </c>
      <c r="N59" s="28">
        <f t="shared" si="0"/>
        <v>35.131465871126331</v>
      </c>
      <c r="O59" s="28">
        <f t="shared" si="0"/>
        <v>116.88465327547387</v>
      </c>
      <c r="P59" s="28">
        <f t="shared" si="0"/>
        <v>122.05310909547012</v>
      </c>
      <c r="Q59" s="28">
        <f t="shared" si="0"/>
        <v>31.851224367651351</v>
      </c>
      <c r="R59" s="28">
        <f t="shared" si="0"/>
        <v>83.900054175553308</v>
      </c>
      <c r="S59" s="28">
        <f t="shared" si="0"/>
        <v>314.02343411338501</v>
      </c>
      <c r="T59" s="28">
        <f t="shared" si="0"/>
        <v>3542.4305181840868</v>
      </c>
      <c r="U59" s="28">
        <f t="shared" si="0"/>
        <v>9912.7401075470316</v>
      </c>
      <c r="V59" s="28">
        <f t="shared" si="0"/>
        <v>10593.796711987847</v>
      </c>
      <c r="W59" s="28">
        <f t="shared" si="0"/>
        <v>620.90451987857409</v>
      </c>
      <c r="X59" s="28">
        <f t="shared" si="0"/>
        <v>88.110660215207119</v>
      </c>
      <c r="Y59" s="28">
        <f t="shared" si="0"/>
        <v>37.784706595545209</v>
      </c>
      <c r="Z59" s="28">
        <f t="shared" si="0"/>
        <v>47.900942197852515</v>
      </c>
      <c r="AA59" s="28">
        <f t="shared" si="0"/>
        <v>130.99058974870559</v>
      </c>
      <c r="AB59" s="28">
        <f t="shared" si="0"/>
        <v>131.80873035013533</v>
      </c>
      <c r="AC59" s="28">
        <f t="shared" si="0"/>
        <v>38.323408545209325</v>
      </c>
      <c r="AD59" s="28">
        <f t="shared" si="0"/>
        <v>102.12263282457997</v>
      </c>
      <c r="AE59" s="28">
        <f t="shared" si="0"/>
        <v>326.76771685842533</v>
      </c>
      <c r="AF59" s="28">
        <f t="shared" si="0"/>
        <v>2900.3650100961268</v>
      </c>
      <c r="AG59" s="28">
        <f t="shared" si="0"/>
        <v>7825.520873220712</v>
      </c>
      <c r="AH59" s="28">
        <f t="shared" si="0"/>
        <v>7820.2598471720039</v>
      </c>
      <c r="AI59" s="28">
        <f t="shared" si="0"/>
        <v>720.60396566871782</v>
      </c>
      <c r="AJ59" s="28">
        <f t="shared" si="0"/>
        <v>99.911526233600156</v>
      </c>
      <c r="AK59" s="28">
        <f t="shared" si="0"/>
        <v>39.941339427825852</v>
      </c>
      <c r="AL59" s="28">
        <f t="shared" si="0"/>
        <v>55.473972328345241</v>
      </c>
    </row>
    <row r="60" spans="1:39" ht="14.25">
      <c r="A60" s="37" t="s">
        <v>117</v>
      </c>
      <c r="B60" s="28">
        <f>Assumptions!$D$17</f>
        <v>367</v>
      </c>
      <c r="C60" s="28">
        <f>Assumptions!$D$17</f>
        <v>367</v>
      </c>
      <c r="D60" s="28">
        <f>Assumptions!$D$17</f>
        <v>367</v>
      </c>
      <c r="E60" s="28">
        <f>Assumptions!$D$17</f>
        <v>367</v>
      </c>
      <c r="F60" s="28">
        <f>Assumptions!$D$17</f>
        <v>367</v>
      </c>
      <c r="G60" s="28">
        <f>Assumptions!$D$17</f>
        <v>367</v>
      </c>
      <c r="H60" s="28">
        <f>Assumptions!$D$17</f>
        <v>367</v>
      </c>
      <c r="I60" s="28">
        <f>Assumptions!$D$17</f>
        <v>367</v>
      </c>
      <c r="J60" s="28">
        <f>Assumptions!$D$17</f>
        <v>367</v>
      </c>
      <c r="K60" s="28">
        <f>Assumptions!$D$17</f>
        <v>367</v>
      </c>
      <c r="L60" s="28">
        <f>Assumptions!$D$17</f>
        <v>367</v>
      </c>
      <c r="M60" s="28">
        <f>Assumptions!$D$17</f>
        <v>367</v>
      </c>
      <c r="N60" s="28">
        <f>Assumptions!$D$17</f>
        <v>367</v>
      </c>
      <c r="O60" s="28">
        <f>Assumptions!$D$17</f>
        <v>367</v>
      </c>
      <c r="P60" s="28">
        <f>Assumptions!$D$17</f>
        <v>367</v>
      </c>
      <c r="Q60" s="28">
        <f>Assumptions!$D$17</f>
        <v>367</v>
      </c>
      <c r="R60" s="28">
        <f>Assumptions!$D$17</f>
        <v>367</v>
      </c>
      <c r="S60" s="28">
        <f>Assumptions!$D$17</f>
        <v>367</v>
      </c>
      <c r="T60" s="28">
        <f>Assumptions!$D$17</f>
        <v>367</v>
      </c>
      <c r="U60" s="28">
        <f>Assumptions!$D$17</f>
        <v>367</v>
      </c>
      <c r="V60" s="28">
        <f>Assumptions!$D$17</f>
        <v>367</v>
      </c>
      <c r="W60" s="28">
        <f>Assumptions!$D$17</f>
        <v>367</v>
      </c>
      <c r="X60" s="28">
        <f>Assumptions!$D$17</f>
        <v>367</v>
      </c>
      <c r="Y60" s="28">
        <f>Assumptions!$D$17</f>
        <v>367</v>
      </c>
      <c r="Z60" s="28">
        <f>Assumptions!$D$17</f>
        <v>367</v>
      </c>
      <c r="AA60" s="28">
        <f>Assumptions!$D$17</f>
        <v>367</v>
      </c>
      <c r="AB60" s="28">
        <f>Assumptions!$D$17</f>
        <v>367</v>
      </c>
      <c r="AC60" s="28">
        <f>Assumptions!$D$17</f>
        <v>367</v>
      </c>
      <c r="AD60" s="28">
        <f>Assumptions!$D$17</f>
        <v>367</v>
      </c>
      <c r="AE60" s="28">
        <f>Assumptions!$D$17</f>
        <v>367</v>
      </c>
      <c r="AF60" s="28">
        <f>Assumptions!$D$17</f>
        <v>367</v>
      </c>
      <c r="AG60" s="28">
        <f>Assumptions!$D$17</f>
        <v>367</v>
      </c>
      <c r="AH60" s="28">
        <f>Assumptions!$D$17</f>
        <v>367</v>
      </c>
      <c r="AI60" s="28">
        <f>Assumptions!$D$17</f>
        <v>367</v>
      </c>
      <c r="AJ60" s="28">
        <f>Assumptions!$D$17</f>
        <v>367</v>
      </c>
      <c r="AK60" s="28">
        <f>Assumptions!$D$17</f>
        <v>367</v>
      </c>
      <c r="AL60" s="28">
        <f>Assumptions!$D$17</f>
        <v>367</v>
      </c>
    </row>
    <row r="61" spans="1:39" ht="14.25">
      <c r="A61" s="37" t="s">
        <v>118</v>
      </c>
      <c r="B61" s="322">
        <f>B59/B60</f>
        <v>-3.5359673024523162E-2</v>
      </c>
      <c r="C61" s="322">
        <f t="shared" ref="C61:AL61" si="1">C59/C60</f>
        <v>2.9806539509536784E-2</v>
      </c>
      <c r="D61" s="322">
        <f t="shared" si="1"/>
        <v>0</v>
      </c>
      <c r="E61" s="322">
        <f t="shared" si="1"/>
        <v>0</v>
      </c>
      <c r="F61" s="322">
        <f t="shared" si="1"/>
        <v>0.16151060226183817</v>
      </c>
      <c r="G61" s="322">
        <f t="shared" si="1"/>
        <v>0.73008562074566319</v>
      </c>
      <c r="H61" s="322">
        <f t="shared" si="1"/>
        <v>12.200096101532715</v>
      </c>
      <c r="I61" s="322">
        <f t="shared" si="1"/>
        <v>36.51143649009655</v>
      </c>
      <c r="J61" s="322">
        <f t="shared" si="1"/>
        <v>40.796772890641215</v>
      </c>
      <c r="K61" s="322">
        <f t="shared" si="1"/>
        <v>1.7018837397075663</v>
      </c>
      <c r="L61" s="322">
        <f t="shared" si="1"/>
        <v>0.16245797009043272</v>
      </c>
      <c r="M61" s="322">
        <f t="shared" si="1"/>
        <v>7.6310500785017735E-2</v>
      </c>
      <c r="N61" s="322">
        <f t="shared" si="1"/>
        <v>9.5726065043940961E-2</v>
      </c>
      <c r="O61" s="322">
        <f t="shared" si="1"/>
        <v>0.3184867936661413</v>
      </c>
      <c r="P61" s="322">
        <f t="shared" si="1"/>
        <v>0.3325697795516897</v>
      </c>
      <c r="Q61" s="322">
        <f t="shared" si="1"/>
        <v>8.6788077296052729E-2</v>
      </c>
      <c r="R61" s="322">
        <f t="shared" si="1"/>
        <v>0.22861050184074472</v>
      </c>
      <c r="S61" s="322">
        <f t="shared" si="1"/>
        <v>0.85564968423265675</v>
      </c>
      <c r="T61" s="322">
        <f t="shared" si="1"/>
        <v>9.6523992321092287</v>
      </c>
      <c r="U61" s="322">
        <f t="shared" si="1"/>
        <v>27.010191028738507</v>
      </c>
      <c r="V61" s="322">
        <f t="shared" si="1"/>
        <v>28.865931095334734</v>
      </c>
      <c r="W61" s="322">
        <f t="shared" si="1"/>
        <v>1.6918379288244525</v>
      </c>
      <c r="X61" s="322">
        <f t="shared" si="1"/>
        <v>0.24008354282072786</v>
      </c>
      <c r="Y61" s="322">
        <f t="shared" si="1"/>
        <v>0.1029556038025755</v>
      </c>
      <c r="Z61" s="322">
        <f t="shared" si="1"/>
        <v>0.13052027846826297</v>
      </c>
      <c r="AA61" s="322">
        <f t="shared" si="1"/>
        <v>0.3569225878711324</v>
      </c>
      <c r="AB61" s="322">
        <f t="shared" si="1"/>
        <v>0.35915185381508263</v>
      </c>
      <c r="AC61" s="322">
        <f t="shared" si="1"/>
        <v>0.10442345652645593</v>
      </c>
      <c r="AD61" s="322">
        <f t="shared" si="1"/>
        <v>0.27826330469912797</v>
      </c>
      <c r="AE61" s="322">
        <f t="shared" si="1"/>
        <v>0.89037525029543685</v>
      </c>
      <c r="AF61" s="322">
        <f t="shared" si="1"/>
        <v>7.9029019348668301</v>
      </c>
      <c r="AG61" s="322">
        <f t="shared" si="1"/>
        <v>21.322945158639541</v>
      </c>
      <c r="AH61" s="322">
        <f t="shared" si="1"/>
        <v>21.308609937798376</v>
      </c>
      <c r="AI61" s="322">
        <f t="shared" si="1"/>
        <v>1.9634985440564519</v>
      </c>
      <c r="AJ61" s="322">
        <f t="shared" si="1"/>
        <v>0.27223849109972792</v>
      </c>
      <c r="AK61" s="322">
        <f t="shared" si="1"/>
        <v>0.10883198754175981</v>
      </c>
      <c r="AL61" s="322">
        <f t="shared" si="1"/>
        <v>0.15115523795189439</v>
      </c>
    </row>
    <row r="62" spans="1:39">
      <c r="A62" s="7"/>
      <c r="B62" s="36"/>
      <c r="C62" s="36"/>
      <c r="D62" s="36"/>
      <c r="E62" s="36"/>
    </row>
    <row r="63" spans="1:39">
      <c r="A63" s="7"/>
      <c r="B63" s="85" t="s">
        <v>119</v>
      </c>
      <c r="C63" s="85" t="s">
        <v>120</v>
      </c>
      <c r="D63" s="36"/>
      <c r="E63" s="36"/>
    </row>
    <row r="64" spans="1:39">
      <c r="A64" s="27">
        <v>2000</v>
      </c>
      <c r="B64" s="28">
        <f>SUMIF($B$53:$AL$53,"=1",$B$59:$AL$59)</f>
        <v>33922.076752992114</v>
      </c>
      <c r="C64" s="323">
        <f>AVERAGE(B61,SUM(C61:D61),E61:N61)</f>
        <v>7.7025605706158302</v>
      </c>
      <c r="D64" s="7"/>
      <c r="E64" s="7"/>
    </row>
    <row r="65" spans="1:5">
      <c r="A65" s="27">
        <v>2001</v>
      </c>
      <c r="B65" s="28">
        <f>SUMIF($B$53:$AL$53,"=2",$B$59:$AL$59)</f>
        <v>25512.380641633681</v>
      </c>
      <c r="C65" s="323">
        <f>AVERAGE(O61:Z61)</f>
        <v>5.7930019622238147</v>
      </c>
      <c r="D65" s="35"/>
      <c r="E65" s="35"/>
    </row>
    <row r="66" spans="1:5">
      <c r="A66" s="27">
        <v>2002</v>
      </c>
      <c r="B66" s="28">
        <f>SUMIF($B$53:$AL$53,"=3",$B$59:$AL$59)</f>
        <v>20192.089612474389</v>
      </c>
      <c r="C66" s="323">
        <f>AVERAGE(AA61:AL61)</f>
        <v>4.5849431454301515</v>
      </c>
      <c r="D66" s="35"/>
      <c r="E66" s="35"/>
    </row>
    <row r="67" spans="1:5">
      <c r="A67" s="7"/>
      <c r="B67" s="35"/>
      <c r="C67" s="35"/>
      <c r="D67" s="35"/>
      <c r="E67" s="35"/>
    </row>
    <row r="68" spans="1:5">
      <c r="A68" s="2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36"/>
      <c r="C70" s="36"/>
      <c r="D70" s="36"/>
      <c r="E70" s="36"/>
    </row>
    <row r="71" spans="1:5" ht="14.25">
      <c r="A71" s="37"/>
      <c r="B71" s="35"/>
      <c r="C71" s="35"/>
      <c r="D71" s="35"/>
      <c r="E71" s="35"/>
    </row>
    <row r="72" spans="1:5">
      <c r="A72" s="38"/>
      <c r="B72" s="28"/>
      <c r="C72" s="28"/>
      <c r="D72" s="28"/>
      <c r="E72" s="28"/>
    </row>
    <row r="73" spans="1:5">
      <c r="A73" s="39"/>
      <c r="B73" s="28"/>
      <c r="C73" s="28"/>
      <c r="D73" s="28"/>
      <c r="E73" s="28"/>
    </row>
    <row r="74" spans="1:5">
      <c r="A74" s="39"/>
      <c r="B74" s="28"/>
      <c r="C74" s="28"/>
      <c r="D74" s="28"/>
      <c r="E74" s="28"/>
    </row>
    <row r="75" spans="1:5">
      <c r="A75" s="39"/>
      <c r="B75" s="7"/>
      <c r="C75" s="28"/>
      <c r="D75" s="28"/>
      <c r="E75" s="28"/>
    </row>
    <row r="76" spans="1:5">
      <c r="A76" s="39"/>
      <c r="B76" s="7"/>
      <c r="C76" s="28"/>
      <c r="D76" s="28"/>
      <c r="E76" s="28"/>
    </row>
    <row r="77" spans="1:5">
      <c r="A77" s="39"/>
      <c r="B77" s="7"/>
      <c r="C77" s="28"/>
      <c r="D77" s="28"/>
      <c r="E77" s="28"/>
    </row>
    <row r="78" spans="1:5">
      <c r="A78" s="39"/>
      <c r="B78" s="7"/>
      <c r="C78" s="28"/>
      <c r="D78" s="28"/>
      <c r="E78" s="28"/>
    </row>
    <row r="79" spans="1:5">
      <c r="A79" s="39"/>
      <c r="B79" s="7"/>
      <c r="C79" s="28"/>
      <c r="D79" s="28"/>
      <c r="E79" s="28"/>
    </row>
    <row r="80" spans="1:5">
      <c r="A80" s="40"/>
      <c r="B80" s="7"/>
      <c r="C80" s="28"/>
      <c r="D80" s="28"/>
      <c r="E80" s="28"/>
    </row>
    <row r="81" spans="1:5">
      <c r="A81" s="41"/>
      <c r="B81" s="7"/>
      <c r="C81" s="28"/>
      <c r="D81" s="28"/>
      <c r="E81" s="28"/>
    </row>
    <row r="82" spans="1:5">
      <c r="A82" s="39"/>
      <c r="B82" s="7"/>
      <c r="C82" s="28"/>
      <c r="D82" s="28"/>
      <c r="E82" s="28"/>
    </row>
    <row r="83" spans="1:5">
      <c r="A83" s="39"/>
      <c r="B83" s="7"/>
      <c r="C83" s="28"/>
      <c r="D83" s="28"/>
      <c r="E83" s="28"/>
    </row>
    <row r="84" spans="1:5">
      <c r="A84" s="42"/>
      <c r="B84" s="7"/>
      <c r="C84" s="28"/>
      <c r="D84" s="28"/>
      <c r="E84" s="28"/>
    </row>
    <row r="85" spans="1:5">
      <c r="A85" s="42"/>
      <c r="B85" s="7"/>
      <c r="C85" s="28"/>
      <c r="D85" s="28"/>
      <c r="E85" s="28"/>
    </row>
    <row r="86" spans="1:5">
      <c r="A86" s="39"/>
      <c r="B86" s="7"/>
      <c r="C86" s="28"/>
      <c r="D86" s="28"/>
      <c r="E86" s="28"/>
    </row>
    <row r="87" spans="1:5">
      <c r="A87" s="42"/>
      <c r="B87" s="7"/>
      <c r="C87" s="28"/>
      <c r="D87" s="28"/>
      <c r="E87" s="28"/>
    </row>
    <row r="88" spans="1:5">
      <c r="A88" s="39"/>
      <c r="B88" s="7"/>
      <c r="C88" s="28"/>
      <c r="D88" s="28"/>
      <c r="E88" s="28"/>
    </row>
    <row r="89" spans="1:5">
      <c r="A89" s="39"/>
      <c r="B89" s="7"/>
      <c r="C89" s="28"/>
      <c r="D89" s="28"/>
      <c r="E89" s="28"/>
    </row>
    <row r="90" spans="1:5">
      <c r="A90" s="39"/>
      <c r="B90" s="7"/>
      <c r="C90" s="28"/>
      <c r="D90" s="28"/>
      <c r="E90" s="28"/>
    </row>
    <row r="91" spans="1:5">
      <c r="A91" s="42"/>
      <c r="B91" s="7"/>
      <c r="C91" s="28"/>
      <c r="D91" s="28"/>
      <c r="E91" s="28"/>
    </row>
    <row r="92" spans="1:5">
      <c r="A92" s="38"/>
      <c r="B92" s="7"/>
      <c r="C92" s="28"/>
      <c r="D92" s="28"/>
      <c r="E92" s="28"/>
    </row>
    <row r="93" spans="1:5">
      <c r="A93" s="40"/>
      <c r="B93" s="7"/>
      <c r="C93" s="28"/>
      <c r="D93" s="28"/>
      <c r="E93" s="28"/>
    </row>
    <row r="94" spans="1:5">
      <c r="A94" s="40"/>
      <c r="B94" s="7"/>
      <c r="C94" s="28"/>
      <c r="D94" s="28"/>
      <c r="E94" s="28"/>
    </row>
    <row r="95" spans="1:5" ht="15" customHeight="1">
      <c r="A95" s="40"/>
      <c r="B95" s="7"/>
      <c r="C95" s="7"/>
      <c r="D95" s="32"/>
      <c r="E95" s="32"/>
    </row>
    <row r="96" spans="1:5">
      <c r="A96" s="40"/>
      <c r="B96" s="7"/>
      <c r="C96" s="7"/>
      <c r="D96" s="32"/>
      <c r="E96" s="32"/>
    </row>
    <row r="97" spans="1:5" ht="14.25" customHeight="1">
      <c r="A97" s="40"/>
      <c r="B97" s="7"/>
      <c r="C97" s="7"/>
      <c r="D97" s="32"/>
      <c r="E97" s="32"/>
    </row>
    <row r="98" spans="1:5">
      <c r="A98" s="40"/>
      <c r="B98" s="7"/>
      <c r="C98" s="7"/>
      <c r="D98" s="32"/>
      <c r="E98" s="32"/>
    </row>
    <row r="99" spans="1:5">
      <c r="A99" s="40"/>
      <c r="B99" s="7"/>
      <c r="C99" s="7"/>
      <c r="D99" s="32"/>
      <c r="E99" s="32"/>
    </row>
    <row r="100" spans="1:5">
      <c r="A100" s="43"/>
      <c r="B100" s="7"/>
      <c r="C100" s="7"/>
      <c r="D100" s="32"/>
      <c r="E100" s="32"/>
    </row>
    <row r="101" spans="1:5">
      <c r="A101" s="43"/>
      <c r="B101" s="7"/>
      <c r="C101" s="7"/>
      <c r="D101" s="32"/>
      <c r="E101" s="32"/>
    </row>
    <row r="102" spans="1:5">
      <c r="A102" s="43"/>
      <c r="B102" s="7"/>
      <c r="C102" s="7"/>
      <c r="D102" s="32"/>
      <c r="E102" s="32"/>
    </row>
    <row r="103" spans="1:5">
      <c r="A103" s="32"/>
      <c r="B103" s="7"/>
      <c r="C103" s="7"/>
      <c r="D103" s="32"/>
      <c r="E103" s="32"/>
    </row>
    <row r="104" spans="1:5">
      <c r="A104" s="7"/>
      <c r="B104" s="7"/>
      <c r="C104" s="7"/>
      <c r="D104" s="32"/>
      <c r="E104" s="32"/>
    </row>
    <row r="105" spans="1:5">
      <c r="A105" s="7"/>
      <c r="B105" s="7"/>
      <c r="C105" s="7"/>
      <c r="D105" s="32"/>
      <c r="E105" s="32"/>
    </row>
    <row r="106" spans="1:5">
      <c r="A106" s="7"/>
      <c r="B106" s="7"/>
      <c r="C106" s="7"/>
      <c r="D106" s="32"/>
      <c r="E106" s="32"/>
    </row>
    <row r="107" spans="1:5" ht="18.75">
      <c r="A107" s="44"/>
      <c r="B107" s="7"/>
      <c r="C107" s="7"/>
      <c r="D107" s="32"/>
      <c r="E107" s="32"/>
    </row>
    <row r="108" spans="1:5">
      <c r="A108" s="27"/>
      <c r="B108" s="7"/>
      <c r="C108" s="7"/>
      <c r="D108" s="32"/>
      <c r="E108" s="32"/>
    </row>
    <row r="109" spans="1:5">
      <c r="A109" s="27"/>
      <c r="B109" s="7"/>
      <c r="C109" s="7"/>
      <c r="D109" s="32"/>
      <c r="E109" s="32"/>
    </row>
    <row r="110" spans="1:5">
      <c r="A110" s="7"/>
      <c r="B110" s="7"/>
      <c r="C110" s="7"/>
      <c r="D110" s="32"/>
      <c r="E110" s="32"/>
    </row>
    <row r="111" spans="1:5">
      <c r="A111" s="7"/>
      <c r="B111" s="7"/>
      <c r="C111" s="7"/>
      <c r="D111" s="32"/>
      <c r="E111" s="32"/>
    </row>
    <row r="112" spans="1:5">
      <c r="A112" s="2"/>
      <c r="B112" s="2"/>
      <c r="C112" s="9"/>
      <c r="D112" s="9"/>
      <c r="E112" s="9"/>
    </row>
    <row r="113" spans="1:5">
      <c r="A113" s="40"/>
      <c r="B113" s="7"/>
      <c r="C113" s="7"/>
      <c r="D113" s="32"/>
      <c r="E113" s="32"/>
    </row>
    <row r="114" spans="1:5">
      <c r="A114" s="39"/>
      <c r="B114" s="7"/>
      <c r="C114" s="7"/>
      <c r="D114" s="32"/>
      <c r="E114" s="32"/>
    </row>
    <row r="115" spans="1:5">
      <c r="A115" s="39"/>
      <c r="B115" s="7"/>
      <c r="C115" s="7"/>
      <c r="D115" s="32"/>
      <c r="E115" s="32"/>
    </row>
    <row r="116" spans="1:5">
      <c r="A116" s="38"/>
      <c r="B116" s="7"/>
      <c r="C116" s="7"/>
      <c r="D116" s="32"/>
      <c r="E116" s="32"/>
    </row>
    <row r="117" spans="1:5">
      <c r="A117" s="32"/>
      <c r="B117" s="7"/>
      <c r="C117" s="7"/>
      <c r="D117" s="32"/>
      <c r="E117" s="32"/>
    </row>
    <row r="118" spans="1:5">
      <c r="A118" s="40"/>
      <c r="B118" s="7"/>
      <c r="C118" s="7"/>
      <c r="D118" s="32"/>
      <c r="E118" s="32"/>
    </row>
    <row r="119" spans="1:5">
      <c r="A119" s="39"/>
      <c r="B119" s="7"/>
      <c r="C119" s="7"/>
      <c r="D119" s="32"/>
      <c r="E119" s="32"/>
    </row>
    <row r="120" spans="1:5">
      <c r="A120" s="39"/>
      <c r="B120" s="7"/>
      <c r="C120" s="7"/>
      <c r="D120" s="32"/>
      <c r="E120" s="32"/>
    </row>
    <row r="121" spans="1:5">
      <c r="A121" s="39"/>
      <c r="B121" s="7"/>
      <c r="C121" s="28"/>
      <c r="D121" s="32"/>
      <c r="E121" s="32"/>
    </row>
    <row r="122" spans="1:5">
      <c r="A122" s="39"/>
      <c r="B122" s="7"/>
      <c r="C122" s="7"/>
      <c r="D122" s="32"/>
      <c r="E122" s="32"/>
    </row>
    <row r="123" spans="1:5">
      <c r="A123" s="32"/>
      <c r="B123" s="7"/>
      <c r="C123" s="7"/>
      <c r="D123" s="32"/>
      <c r="E123" s="32"/>
    </row>
    <row r="124" spans="1:5">
      <c r="A124" s="40"/>
      <c r="B124" s="7"/>
      <c r="C124" s="7"/>
      <c r="D124" s="32"/>
      <c r="E124" s="32"/>
    </row>
    <row r="125" spans="1:5">
      <c r="A125" s="32"/>
      <c r="B125" s="7"/>
      <c r="C125" s="7"/>
      <c r="D125" s="32"/>
      <c r="E125" s="32"/>
    </row>
    <row r="126" spans="1:5">
      <c r="A126" s="40"/>
      <c r="B126" s="7"/>
      <c r="C126" s="7"/>
      <c r="D126" s="32"/>
      <c r="E126" s="32"/>
    </row>
    <row r="127" spans="1:5">
      <c r="A127" s="39"/>
      <c r="B127" s="7"/>
      <c r="C127" s="7"/>
      <c r="D127" s="32"/>
      <c r="E127" s="32"/>
    </row>
    <row r="128" spans="1:5">
      <c r="A128" s="40"/>
      <c r="B128" s="7"/>
      <c r="C128" s="7"/>
      <c r="D128" s="32"/>
      <c r="E128" s="32"/>
    </row>
    <row r="129" spans="1:5">
      <c r="A129" s="42"/>
      <c r="B129" s="7"/>
      <c r="C129" s="7"/>
      <c r="D129" s="32"/>
      <c r="E129" s="32"/>
    </row>
    <row r="130" spans="1:5">
      <c r="A130" s="39"/>
      <c r="B130" s="7"/>
      <c r="C130" s="7"/>
      <c r="D130" s="32"/>
      <c r="E130" s="32"/>
    </row>
    <row r="131" spans="1:5">
      <c r="A131" s="38"/>
      <c r="B131" s="7"/>
      <c r="C131" s="7"/>
      <c r="D131" s="32"/>
      <c r="E131" s="32"/>
    </row>
    <row r="132" spans="1:5">
      <c r="A132" s="39"/>
      <c r="B132" s="7"/>
      <c r="C132" s="7"/>
      <c r="D132" s="32"/>
      <c r="E132" s="32"/>
    </row>
    <row r="133" spans="1:5">
      <c r="A133" s="38"/>
      <c r="B133" s="7"/>
      <c r="C133" s="7"/>
      <c r="D133" s="32"/>
      <c r="E133" s="32"/>
    </row>
    <row r="134" spans="1:5">
      <c r="A134" s="39"/>
      <c r="B134" s="7"/>
      <c r="C134" s="7"/>
      <c r="D134" s="32"/>
      <c r="E134" s="32"/>
    </row>
    <row r="135" spans="1:5">
      <c r="A135" s="39"/>
      <c r="B135" s="7"/>
      <c r="C135" s="7"/>
      <c r="D135" s="32"/>
      <c r="E135" s="32"/>
    </row>
    <row r="136" spans="1:5">
      <c r="A136" s="39"/>
      <c r="B136" s="7"/>
      <c r="C136" s="7"/>
      <c r="D136" s="32"/>
      <c r="E136" s="32"/>
    </row>
    <row r="137" spans="1:5">
      <c r="A137" s="39"/>
      <c r="B137" s="7"/>
      <c r="C137" s="7"/>
      <c r="D137" s="32"/>
      <c r="E137" s="32"/>
    </row>
    <row r="138" spans="1:5">
      <c r="A138" s="39"/>
      <c r="B138" s="7"/>
      <c r="C138" s="7"/>
      <c r="D138" s="32"/>
      <c r="E138" s="32"/>
    </row>
    <row r="139" spans="1:5">
      <c r="A139" s="39"/>
      <c r="B139" s="7"/>
      <c r="C139" s="7"/>
      <c r="D139" s="32"/>
      <c r="E139" s="32"/>
    </row>
    <row r="140" spans="1:5">
      <c r="A140" s="40"/>
      <c r="B140" s="7"/>
      <c r="C140" s="7"/>
      <c r="D140" s="32"/>
      <c r="E140" s="32"/>
    </row>
    <row r="141" spans="1:5">
      <c r="A141" s="41"/>
      <c r="B141" s="7"/>
      <c r="C141" s="7"/>
      <c r="D141" s="32"/>
      <c r="E141" s="32"/>
    </row>
    <row r="142" spans="1:5">
      <c r="A142" s="39"/>
      <c r="B142" s="7"/>
      <c r="C142" s="7"/>
      <c r="D142" s="32"/>
      <c r="E142" s="32"/>
    </row>
    <row r="143" spans="1:5">
      <c r="A143" s="42"/>
      <c r="B143" s="7"/>
      <c r="C143" s="7"/>
      <c r="D143" s="32"/>
      <c r="E143" s="32"/>
    </row>
    <row r="144" spans="1:5">
      <c r="A144" s="42"/>
      <c r="B144" s="7"/>
      <c r="C144" s="7"/>
      <c r="D144" s="32"/>
      <c r="E144" s="32"/>
    </row>
    <row r="145" spans="1:5">
      <c r="A145" s="39"/>
      <c r="B145" s="7"/>
      <c r="C145" s="7"/>
      <c r="D145" s="32"/>
      <c r="E145" s="32"/>
    </row>
    <row r="146" spans="1:5">
      <c r="A146" s="39"/>
      <c r="B146" s="7"/>
      <c r="C146" s="7"/>
      <c r="D146" s="32"/>
      <c r="E146" s="32"/>
    </row>
    <row r="147" spans="1:5">
      <c r="A147" s="38"/>
      <c r="B147" s="7"/>
      <c r="C147" s="7"/>
      <c r="D147" s="32"/>
      <c r="E147" s="32"/>
    </row>
    <row r="148" spans="1:5">
      <c r="A148" s="40"/>
      <c r="B148" s="7"/>
      <c r="C148" s="7"/>
      <c r="D148" s="32"/>
      <c r="E148" s="32"/>
    </row>
    <row r="149" spans="1:5">
      <c r="A149" s="40"/>
      <c r="B149" s="7"/>
      <c r="C149" s="7"/>
      <c r="D149" s="32"/>
      <c r="E149" s="32"/>
    </row>
    <row r="150" spans="1:5">
      <c r="A150" s="40"/>
      <c r="B150" s="7"/>
      <c r="C150" s="7"/>
      <c r="D150" s="32"/>
      <c r="E150" s="32"/>
    </row>
    <row r="151" spans="1:5">
      <c r="A151" s="40"/>
      <c r="B151" s="7"/>
      <c r="C151" s="7"/>
      <c r="D151" s="32"/>
      <c r="E151" s="32"/>
    </row>
    <row r="152" spans="1:5">
      <c r="A152" s="40"/>
      <c r="B152" s="7"/>
      <c r="C152" s="7"/>
      <c r="D152" s="32"/>
      <c r="E152" s="32"/>
    </row>
    <row r="153" spans="1:5">
      <c r="A153" s="40"/>
      <c r="B153" s="7"/>
      <c r="C153" s="7"/>
      <c r="D153" s="32"/>
      <c r="E153" s="32"/>
    </row>
    <row r="154" spans="1:5">
      <c r="A154" s="40"/>
      <c r="B154" s="7"/>
      <c r="C154" s="7"/>
      <c r="D154" s="32"/>
      <c r="E154" s="32"/>
    </row>
    <row r="155" spans="1:5">
      <c r="A155" s="7"/>
      <c r="B155" s="7"/>
      <c r="C155" s="7"/>
      <c r="D155" s="32"/>
      <c r="E155" s="32"/>
    </row>
    <row r="156" spans="1:5">
      <c r="A156" s="7"/>
      <c r="B156" s="7"/>
      <c r="C156" s="7"/>
      <c r="D156" s="32"/>
      <c r="E156" s="32"/>
    </row>
    <row r="157" spans="1:5">
      <c r="A157" s="7"/>
      <c r="B157" s="7"/>
      <c r="C157" s="7"/>
      <c r="D157" s="7"/>
      <c r="E157" s="7"/>
    </row>
    <row r="158" spans="1:5" ht="18.75">
      <c r="A158" s="45"/>
      <c r="B158" s="45"/>
      <c r="C158" s="7"/>
      <c r="D158" s="7"/>
      <c r="E158" s="7"/>
    </row>
    <row r="159" spans="1:5">
      <c r="A159" s="27"/>
      <c r="B159" s="27"/>
      <c r="C159" s="7"/>
      <c r="D159" s="7"/>
      <c r="E159" s="7"/>
    </row>
    <row r="160" spans="1:5">
      <c r="A160" s="27"/>
      <c r="B160" s="46"/>
      <c r="C160" s="7"/>
      <c r="D160" s="7"/>
      <c r="E160" s="7"/>
    </row>
    <row r="161" spans="1:5">
      <c r="A161" s="7"/>
      <c r="B161" s="7"/>
      <c r="C161" s="7"/>
      <c r="D161" s="7"/>
      <c r="E161" s="7"/>
    </row>
    <row r="162" spans="1:5">
      <c r="A162" s="2"/>
      <c r="B162" s="9"/>
      <c r="C162" s="9"/>
      <c r="D162" s="9"/>
      <c r="E162" s="9"/>
    </row>
    <row r="163" spans="1:5">
      <c r="A163" s="27"/>
      <c r="B163" s="27"/>
      <c r="C163" s="27"/>
      <c r="D163" s="7"/>
      <c r="E163" s="7"/>
    </row>
    <row r="164" spans="1:5">
      <c r="A164" s="47"/>
      <c r="B164" s="27"/>
      <c r="C164" s="27"/>
      <c r="D164" s="48"/>
      <c r="E164" s="48"/>
    </row>
    <row r="165" spans="1:5">
      <c r="A165" s="47"/>
      <c r="B165" s="27"/>
      <c r="C165" s="27"/>
      <c r="D165" s="48"/>
      <c r="E165" s="48"/>
    </row>
    <row r="166" spans="1:5">
      <c r="A166" s="47"/>
      <c r="B166" s="47"/>
      <c r="C166" s="47"/>
      <c r="D166" s="48"/>
      <c r="E166" s="48"/>
    </row>
    <row r="167" spans="1:5">
      <c r="A167" s="47"/>
      <c r="B167" s="47"/>
      <c r="C167" s="47"/>
      <c r="D167" s="48"/>
      <c r="E167" s="48"/>
    </row>
    <row r="168" spans="1:5">
      <c r="A168" s="47"/>
      <c r="B168" s="2"/>
      <c r="C168" s="2"/>
      <c r="D168" s="48"/>
      <c r="E168" s="48"/>
    </row>
    <row r="169" spans="1:5">
      <c r="A169" s="7"/>
      <c r="B169" s="7"/>
      <c r="C169" s="7"/>
      <c r="D169" s="48"/>
      <c r="E169" s="48"/>
    </row>
    <row r="170" spans="1:5">
      <c r="A170" s="27"/>
      <c r="B170" s="27"/>
      <c r="C170" s="27"/>
      <c r="D170" s="48"/>
      <c r="E170" s="48"/>
    </row>
    <row r="171" spans="1:5">
      <c r="A171" s="47"/>
      <c r="B171" s="27"/>
      <c r="C171" s="27"/>
      <c r="D171" s="48"/>
      <c r="E171" s="48"/>
    </row>
    <row r="172" spans="1:5">
      <c r="A172" s="47"/>
      <c r="B172" s="27"/>
      <c r="C172" s="27"/>
      <c r="D172" s="48"/>
      <c r="E172" s="48"/>
    </row>
    <row r="173" spans="1:5">
      <c r="A173" s="47"/>
      <c r="B173" s="27"/>
      <c r="C173" s="27"/>
      <c r="D173" s="48"/>
      <c r="E173" s="48"/>
    </row>
    <row r="174" spans="1:5">
      <c r="A174" s="47"/>
      <c r="B174" s="27"/>
      <c r="C174" s="27"/>
      <c r="D174" s="48"/>
      <c r="E174" s="48"/>
    </row>
    <row r="175" spans="1:5">
      <c r="A175" s="47"/>
      <c r="B175" s="27"/>
      <c r="C175" s="27"/>
      <c r="D175" s="48"/>
      <c r="E175" s="48"/>
    </row>
    <row r="176" spans="1:5">
      <c r="A176" s="47"/>
      <c r="B176" s="27"/>
      <c r="C176" s="27"/>
      <c r="D176" s="48"/>
      <c r="E176" s="48"/>
    </row>
    <row r="177" spans="1:5">
      <c r="A177" s="47"/>
      <c r="B177" s="27"/>
      <c r="C177" s="27"/>
      <c r="D177" s="48"/>
      <c r="E177" s="48"/>
    </row>
    <row r="178" spans="1:5">
      <c r="A178" s="47"/>
      <c r="B178" s="27"/>
      <c r="C178" s="27"/>
      <c r="D178" s="48"/>
      <c r="E178" s="48"/>
    </row>
    <row r="179" spans="1:5">
      <c r="A179" s="47"/>
      <c r="B179" s="27"/>
      <c r="C179" s="27"/>
      <c r="D179" s="48"/>
      <c r="E179" s="48"/>
    </row>
    <row r="180" spans="1:5">
      <c r="A180" s="47"/>
      <c r="B180" s="47"/>
      <c r="C180" s="47"/>
      <c r="D180" s="48"/>
      <c r="E180" s="48"/>
    </row>
    <row r="181" spans="1:5">
      <c r="A181" s="47"/>
      <c r="B181" s="47"/>
      <c r="C181" s="47"/>
      <c r="D181" s="48"/>
      <c r="E181" s="48"/>
    </row>
    <row r="182" spans="1:5">
      <c r="A182" s="27"/>
      <c r="B182" s="27"/>
      <c r="C182" s="27"/>
      <c r="D182" s="48"/>
      <c r="E182" s="48"/>
    </row>
    <row r="183" spans="1:5">
      <c r="A183" s="47"/>
      <c r="B183" s="47"/>
      <c r="C183" s="47"/>
      <c r="D183" s="48"/>
      <c r="E183" s="48"/>
    </row>
    <row r="184" spans="1:5">
      <c r="A184" s="47"/>
      <c r="B184" s="47"/>
      <c r="C184" s="47"/>
      <c r="D184" s="48"/>
      <c r="E184" s="48"/>
    </row>
    <row r="185" spans="1:5">
      <c r="A185" s="27"/>
      <c r="B185" s="27"/>
      <c r="C185" s="27"/>
      <c r="D185" s="48"/>
      <c r="E185" s="48"/>
    </row>
    <row r="186" spans="1:5">
      <c r="A186" s="27"/>
      <c r="B186" s="27"/>
      <c r="C186" s="27"/>
      <c r="D186" s="48"/>
      <c r="E186" s="48"/>
    </row>
    <row r="187" spans="1:5">
      <c r="A187" s="7"/>
      <c r="B187" s="27"/>
      <c r="C187" s="27"/>
      <c r="D187" s="48"/>
      <c r="E187" s="48"/>
    </row>
    <row r="188" spans="1:5">
      <c r="A188" s="7"/>
      <c r="B188" s="49"/>
      <c r="C188" s="49"/>
      <c r="D188" s="48"/>
      <c r="E188" s="48"/>
    </row>
    <row r="189" spans="1:5">
      <c r="A189" s="27"/>
      <c r="B189" s="49"/>
      <c r="C189" s="49"/>
      <c r="D189" s="48"/>
      <c r="E189" s="48"/>
    </row>
    <row r="190" spans="1:5">
      <c r="A190" s="47"/>
      <c r="B190" s="49"/>
      <c r="C190" s="49"/>
      <c r="D190" s="48"/>
      <c r="E190" s="48"/>
    </row>
    <row r="191" spans="1:5">
      <c r="A191" s="27"/>
      <c r="B191" s="27"/>
      <c r="C191" s="27"/>
      <c r="D191" s="48"/>
      <c r="E191" s="48"/>
    </row>
    <row r="192" spans="1:5">
      <c r="A192" s="7"/>
      <c r="B192" s="7"/>
      <c r="C192" s="7"/>
      <c r="D192" s="48"/>
      <c r="E192" s="48"/>
    </row>
    <row r="193" spans="1:5">
      <c r="A193" s="27"/>
      <c r="B193" s="27"/>
      <c r="C193" s="27"/>
      <c r="D193" s="48"/>
      <c r="E193" s="48"/>
    </row>
    <row r="194" spans="1:5">
      <c r="A194" s="47"/>
      <c r="B194" s="47"/>
      <c r="C194" s="47"/>
      <c r="D194" s="48"/>
      <c r="E194" s="48"/>
    </row>
    <row r="195" spans="1:5">
      <c r="A195" s="47"/>
      <c r="B195" s="47"/>
      <c r="C195" s="47"/>
      <c r="D195" s="48"/>
      <c r="E195" s="48"/>
    </row>
    <row r="196" spans="1:5">
      <c r="A196" s="47"/>
      <c r="B196" s="47"/>
      <c r="C196" s="47"/>
      <c r="D196" s="48"/>
      <c r="E196" s="48"/>
    </row>
    <row r="197" spans="1:5">
      <c r="A197" s="47"/>
      <c r="B197" s="47"/>
      <c r="C197" s="47"/>
      <c r="D197" s="48"/>
      <c r="E197" s="48"/>
    </row>
    <row r="198" spans="1:5">
      <c r="A198" s="47"/>
      <c r="B198" s="47"/>
      <c r="C198" s="47"/>
      <c r="D198" s="48"/>
      <c r="E198" s="48"/>
    </row>
    <row r="199" spans="1:5">
      <c r="A199" s="47"/>
      <c r="B199" s="7"/>
      <c r="C199" s="7"/>
      <c r="D199" s="48"/>
      <c r="E199" s="48"/>
    </row>
    <row r="200" spans="1:5">
      <c r="A200" s="27"/>
      <c r="B200" s="27"/>
      <c r="C200" s="27"/>
      <c r="D200" s="48"/>
      <c r="E200" s="48"/>
    </row>
    <row r="201" spans="1:5">
      <c r="A201" s="27"/>
      <c r="B201" s="27"/>
      <c r="C201" s="27"/>
      <c r="D201" s="48"/>
      <c r="E201" s="48"/>
    </row>
    <row r="202" spans="1:5">
      <c r="A202" s="7"/>
      <c r="B202" s="7"/>
      <c r="C202" s="7"/>
      <c r="D202" s="48"/>
      <c r="E202" s="48"/>
    </row>
    <row r="203" spans="1:5">
      <c r="A203" s="27"/>
      <c r="B203" s="50"/>
      <c r="C203" s="7"/>
      <c r="D203" s="48"/>
      <c r="E203" s="48"/>
    </row>
    <row r="204" spans="1:5">
      <c r="A204" s="27"/>
      <c r="B204" s="46"/>
      <c r="C204" s="46"/>
      <c r="D204" s="48"/>
      <c r="E204" s="48"/>
    </row>
    <row r="205" spans="1:5">
      <c r="A205" s="7"/>
      <c r="B205" s="7"/>
      <c r="C205" s="7"/>
      <c r="D205" s="7"/>
      <c r="E205" s="7"/>
    </row>
    <row r="206" spans="1:5">
      <c r="A206" s="27"/>
      <c r="B206" s="51"/>
      <c r="C206" s="7"/>
      <c r="D206" s="7"/>
      <c r="E206" s="7"/>
    </row>
    <row r="207" spans="1:5">
      <c r="A207" s="27"/>
      <c r="B207" s="7"/>
      <c r="C207" s="7"/>
      <c r="D207" s="7"/>
      <c r="E207" s="7"/>
    </row>
    <row r="208" spans="1:5">
      <c r="A208" s="27"/>
      <c r="B208" s="7"/>
      <c r="C208" s="7"/>
      <c r="D208" s="7"/>
      <c r="E208" s="7"/>
    </row>
    <row r="209" spans="1:5">
      <c r="A209" s="27"/>
      <c r="B209" s="7"/>
      <c r="C209" s="7"/>
      <c r="D209" s="7"/>
      <c r="E209" s="7"/>
    </row>
    <row r="210" spans="1:5">
      <c r="A210" s="7"/>
      <c r="B210" s="7"/>
      <c r="C210" s="7"/>
      <c r="D210" s="7"/>
      <c r="E210" s="7"/>
    </row>
    <row r="211" spans="1:5" ht="18.75">
      <c r="A211" s="44"/>
      <c r="B211" s="7"/>
      <c r="C211" s="7"/>
      <c r="D211" s="7"/>
      <c r="E211" s="7"/>
    </row>
    <row r="212" spans="1:5">
      <c r="A212" s="27"/>
      <c r="B212" s="7"/>
      <c r="C212" s="7"/>
      <c r="D212" s="7"/>
      <c r="E212" s="7"/>
    </row>
    <row r="213" spans="1:5">
      <c r="A213" s="7"/>
      <c r="B213" s="7"/>
      <c r="C213" s="7"/>
      <c r="D213" s="7"/>
      <c r="E213" s="7"/>
    </row>
    <row r="214" spans="1:5">
      <c r="A214" s="7"/>
      <c r="B214" s="7"/>
      <c r="C214" s="7"/>
      <c r="D214" s="7"/>
      <c r="E214" s="7"/>
    </row>
    <row r="215" spans="1:5" s="53" customFormat="1">
      <c r="A215" s="52"/>
    </row>
    <row r="216" spans="1:5">
      <c r="A216" s="27"/>
      <c r="B216" s="7"/>
      <c r="C216" s="7"/>
      <c r="D216" s="7"/>
      <c r="E216" s="7"/>
    </row>
    <row r="217" spans="1:5">
      <c r="A217" s="27"/>
      <c r="B217" s="7"/>
      <c r="C217" s="7"/>
      <c r="D217" s="7"/>
      <c r="E217" s="7"/>
    </row>
    <row r="218" spans="1:5">
      <c r="A218" s="27"/>
      <c r="B218" s="7"/>
      <c r="C218" s="7"/>
      <c r="D218" s="7"/>
      <c r="E218" s="7"/>
    </row>
    <row r="219" spans="1:5">
      <c r="A219" s="7"/>
      <c r="B219" s="55"/>
      <c r="C219" s="55"/>
      <c r="D219" s="7"/>
      <c r="E219" s="7"/>
    </row>
    <row r="220" spans="1:5">
      <c r="A220" s="27"/>
      <c r="B220" s="56"/>
      <c r="C220" s="56"/>
      <c r="D220" s="7"/>
      <c r="E220" s="7"/>
    </row>
    <row r="221" spans="1:5">
      <c r="A221" s="52"/>
      <c r="B221" s="7"/>
      <c r="C221" s="7"/>
      <c r="D221" s="7"/>
      <c r="E221" s="7"/>
    </row>
    <row r="222" spans="1:5">
      <c r="A222" s="57"/>
      <c r="B222" s="7"/>
      <c r="C222" s="7"/>
      <c r="D222" s="7"/>
      <c r="E222" s="7"/>
    </row>
    <row r="223" spans="1:5">
      <c r="A223" s="57"/>
      <c r="B223" s="7"/>
      <c r="C223" s="7"/>
      <c r="D223" s="7"/>
      <c r="E223" s="7"/>
    </row>
    <row r="224" spans="1:5">
      <c r="A224" s="57"/>
      <c r="B224" s="7"/>
      <c r="C224" s="7"/>
      <c r="D224" s="7"/>
      <c r="E224" s="7"/>
    </row>
    <row r="225" spans="1:5">
      <c r="A225" s="57"/>
      <c r="B225" s="7"/>
      <c r="C225" s="7"/>
      <c r="D225" s="7"/>
      <c r="E225" s="7"/>
    </row>
    <row r="226" spans="1:5">
      <c r="A226" s="57"/>
      <c r="B226" s="7"/>
      <c r="C226" s="7"/>
      <c r="D226" s="7"/>
      <c r="E226" s="7"/>
    </row>
    <row r="227" spans="1:5">
      <c r="A227" s="27"/>
      <c r="B227" s="7"/>
      <c r="C227" s="7"/>
      <c r="D227" s="7"/>
      <c r="E227" s="7"/>
    </row>
    <row r="228" spans="1:5">
      <c r="A228" s="57"/>
      <c r="B228" s="15"/>
      <c r="C228" s="15"/>
      <c r="D228" s="7"/>
      <c r="E228" s="7"/>
    </row>
    <row r="229" spans="1:5">
      <c r="A229" s="57"/>
      <c r="B229" s="7"/>
      <c r="C229" s="7"/>
      <c r="D229" s="7"/>
      <c r="E229" s="7"/>
    </row>
    <row r="230" spans="1:5">
      <c r="A230" s="57"/>
      <c r="B230" s="7"/>
      <c r="C230" s="7"/>
      <c r="D230" s="7"/>
      <c r="E230" s="7"/>
    </row>
    <row r="231" spans="1:5">
      <c r="A231" s="57"/>
      <c r="B231" s="7"/>
      <c r="C231" s="7"/>
      <c r="D231" s="7"/>
      <c r="E231" s="7"/>
    </row>
    <row r="232" spans="1:5">
      <c r="A232" s="57"/>
      <c r="B232" s="7"/>
      <c r="C232" s="7"/>
      <c r="D232" s="7"/>
      <c r="E232" s="7"/>
    </row>
    <row r="233" spans="1:5">
      <c r="A233" s="27"/>
      <c r="B233" s="7"/>
      <c r="C233" s="7"/>
      <c r="D233" s="7"/>
      <c r="E233" s="7"/>
    </row>
    <row r="234" spans="1:5">
      <c r="A234" s="7"/>
      <c r="B234" s="7"/>
      <c r="C234" s="7"/>
      <c r="D234" s="7"/>
      <c r="E234" s="7"/>
    </row>
    <row r="235" spans="1:5">
      <c r="A235" s="7"/>
      <c r="B235" s="7"/>
      <c r="C235" s="7"/>
      <c r="D235" s="7"/>
      <c r="E235" s="7"/>
    </row>
    <row r="236" spans="1:5">
      <c r="A236" s="7"/>
      <c r="B236" s="7"/>
      <c r="C236" s="7"/>
      <c r="D236" s="7"/>
      <c r="E236" s="7"/>
    </row>
    <row r="237" spans="1:5">
      <c r="A237" s="7"/>
      <c r="B237" s="7"/>
      <c r="C237" s="7"/>
      <c r="D237" s="58"/>
      <c r="E237" s="58"/>
    </row>
    <row r="238" spans="1:5">
      <c r="A238" s="7"/>
      <c r="B238" s="7"/>
      <c r="C238" s="7"/>
      <c r="D238" s="7"/>
      <c r="E238" s="7"/>
    </row>
    <row r="239" spans="1:5">
      <c r="A239" s="27"/>
      <c r="B239" s="7"/>
      <c r="C239" s="7"/>
      <c r="D239" s="7"/>
      <c r="E239" s="7"/>
    </row>
    <row r="240" spans="1:5">
      <c r="A240" s="7"/>
      <c r="B240" s="7"/>
      <c r="C240" s="7"/>
      <c r="D240" s="7"/>
      <c r="E240" s="7"/>
    </row>
    <row r="241" spans="1:5">
      <c r="A241" s="57"/>
      <c r="B241" s="7"/>
      <c r="C241" s="7"/>
      <c r="D241" s="7"/>
      <c r="E241" s="7"/>
    </row>
    <row r="242" spans="1:5">
      <c r="A242" s="57"/>
      <c r="B242" s="7"/>
      <c r="C242" s="7"/>
      <c r="D242" s="7"/>
      <c r="E242" s="7"/>
    </row>
    <row r="243" spans="1:5">
      <c r="A243" s="57"/>
      <c r="B243" s="7"/>
      <c r="C243" s="7"/>
      <c r="D243" s="58"/>
      <c r="E243" s="58"/>
    </row>
    <row r="244" spans="1:5">
      <c r="A244" s="7"/>
      <c r="B244" s="7"/>
      <c r="C244" s="7"/>
      <c r="D244" s="7"/>
      <c r="E244" s="7"/>
    </row>
    <row r="245" spans="1:5">
      <c r="A245" s="7"/>
      <c r="B245" s="7"/>
      <c r="C245" s="7"/>
      <c r="D245" s="7"/>
      <c r="E245" s="7"/>
    </row>
    <row r="246" spans="1:5">
      <c r="A246" s="7"/>
      <c r="B246" s="7"/>
      <c r="C246" s="7"/>
      <c r="D246" s="7"/>
      <c r="E246" s="7"/>
    </row>
    <row r="247" spans="1:5">
      <c r="A247" s="7"/>
      <c r="B247" s="7"/>
      <c r="C247" s="7"/>
      <c r="D247" s="7"/>
      <c r="E247" s="7"/>
    </row>
    <row r="248" spans="1:5">
      <c r="A248" s="7"/>
      <c r="B248" s="7"/>
      <c r="C248" s="7"/>
      <c r="D248" s="7"/>
      <c r="E248" s="7"/>
    </row>
    <row r="249" spans="1:5">
      <c r="A249" s="7"/>
      <c r="B249" s="7"/>
      <c r="C249" s="7"/>
      <c r="D249" s="7"/>
      <c r="E249" s="7"/>
    </row>
    <row r="250" spans="1:5">
      <c r="A250" s="7"/>
      <c r="B250" s="7"/>
      <c r="C250" s="7"/>
      <c r="D250" s="7"/>
      <c r="E250" s="7"/>
    </row>
    <row r="251" spans="1:5">
      <c r="A251" s="27"/>
      <c r="B251" s="7"/>
      <c r="C251" s="7"/>
      <c r="D251" s="59"/>
      <c r="E251" s="59"/>
    </row>
    <row r="252" spans="1:5">
      <c r="A252" s="27"/>
      <c r="B252" s="7"/>
      <c r="C252" s="15"/>
      <c r="D252" s="58"/>
      <c r="E252" s="58"/>
    </row>
    <row r="253" spans="1:5">
      <c r="A253" s="27"/>
      <c r="B253" s="7"/>
      <c r="C253" s="7"/>
      <c r="D253" s="59"/>
      <c r="E253" s="59"/>
    </row>
    <row r="254" spans="1:5">
      <c r="A254" s="27"/>
      <c r="B254" s="7"/>
      <c r="C254" s="7"/>
      <c r="D254" s="7"/>
      <c r="E254" s="7"/>
    </row>
    <row r="255" spans="1:5">
      <c r="A255" s="7"/>
      <c r="B255" s="7"/>
      <c r="C255" s="7"/>
      <c r="D255" s="7"/>
      <c r="E255" s="7"/>
    </row>
    <row r="256" spans="1:5">
      <c r="A256" s="27"/>
      <c r="B256" s="7"/>
      <c r="C256" s="7"/>
      <c r="D256" s="7"/>
      <c r="E256" s="7"/>
    </row>
    <row r="257" spans="1:5">
      <c r="A257" s="27"/>
      <c r="B257" s="7"/>
      <c r="C257" s="7"/>
      <c r="D257" s="7"/>
      <c r="E257" s="7"/>
    </row>
    <row r="258" spans="1:5">
      <c r="A258" s="7"/>
      <c r="B258" s="7"/>
      <c r="C258" s="7"/>
      <c r="D258" s="7"/>
      <c r="E258" s="7"/>
    </row>
    <row r="259" spans="1:5">
      <c r="A259" s="7"/>
      <c r="B259" s="7"/>
      <c r="C259" s="7"/>
      <c r="D259" s="7"/>
      <c r="E259" s="7"/>
    </row>
    <row r="260" spans="1:5">
      <c r="A260" s="7"/>
      <c r="B260" s="7"/>
      <c r="C260" s="7"/>
      <c r="D260" s="7"/>
      <c r="E260" s="7"/>
    </row>
    <row r="261" spans="1:5">
      <c r="A261" s="7"/>
      <c r="B261" s="7"/>
      <c r="C261" s="7"/>
      <c r="D261" s="7"/>
      <c r="E261" s="7"/>
    </row>
    <row r="262" spans="1:5">
      <c r="A262" s="7"/>
      <c r="B262" s="7"/>
      <c r="C262" s="7"/>
      <c r="D262" s="7"/>
      <c r="E262" s="7"/>
    </row>
    <row r="263" spans="1:5">
      <c r="A263" s="7"/>
      <c r="B263" s="7"/>
      <c r="C263" s="7"/>
      <c r="D263" s="7"/>
      <c r="E263" s="7"/>
    </row>
    <row r="264" spans="1:5">
      <c r="A264" s="7"/>
      <c r="B264" s="7"/>
      <c r="C264" s="7"/>
      <c r="D264" s="7"/>
      <c r="E264" s="7"/>
    </row>
    <row r="265" spans="1:5">
      <c r="A265" s="7"/>
      <c r="B265" s="7"/>
      <c r="C265" s="7"/>
      <c r="D265" s="7"/>
      <c r="E265" s="7"/>
    </row>
    <row r="266" spans="1:5" ht="18.75">
      <c r="A266" s="44"/>
      <c r="B266" s="7"/>
      <c r="C266" s="7"/>
      <c r="D266" s="7"/>
      <c r="E266" s="7"/>
    </row>
    <row r="267" spans="1:5">
      <c r="A267" s="27"/>
      <c r="B267" s="7"/>
      <c r="C267" s="7"/>
      <c r="D267" s="7"/>
      <c r="E267" s="7"/>
    </row>
    <row r="268" spans="1:5">
      <c r="A268" s="7"/>
      <c r="B268" s="7"/>
      <c r="C268" s="7"/>
      <c r="D268" s="7"/>
      <c r="E268" s="7"/>
    </row>
    <row r="269" spans="1:5">
      <c r="A269" s="27"/>
      <c r="B269" s="10"/>
      <c r="C269" s="10"/>
      <c r="D269" s="11"/>
      <c r="E269" s="11"/>
    </row>
    <row r="270" spans="1:5">
      <c r="A270" s="27"/>
      <c r="B270" s="7"/>
      <c r="C270" s="7"/>
      <c r="D270" s="7"/>
      <c r="E270" s="7"/>
    </row>
    <row r="271" spans="1:5">
      <c r="A271" s="7"/>
      <c r="B271" s="7"/>
      <c r="C271" s="7"/>
      <c r="D271" s="7"/>
      <c r="E271" s="7"/>
    </row>
    <row r="272" spans="1:5">
      <c r="A272" s="7"/>
      <c r="B272" s="48"/>
      <c r="C272" s="48"/>
      <c r="D272" s="48"/>
      <c r="E272" s="48"/>
    </row>
    <row r="273" spans="1:8">
      <c r="A273" s="7"/>
      <c r="B273" s="7"/>
      <c r="C273" s="7"/>
      <c r="D273" s="7"/>
      <c r="E273" s="7"/>
    </row>
    <row r="274" spans="1:8">
      <c r="A274" s="7"/>
      <c r="B274" s="59"/>
      <c r="C274" s="59"/>
      <c r="D274" s="59"/>
      <c r="E274" s="59"/>
    </row>
    <row r="275" spans="1:8">
      <c r="A275" s="7"/>
      <c r="B275" s="7"/>
      <c r="C275" s="7"/>
      <c r="D275" s="7"/>
      <c r="E275" s="7"/>
    </row>
    <row r="276" spans="1:8">
      <c r="A276" s="7"/>
      <c r="B276" s="48"/>
      <c r="C276" s="48"/>
      <c r="D276" s="48"/>
      <c r="E276" s="48"/>
      <c r="F276" s="48"/>
      <c r="G276" s="48"/>
      <c r="H276" s="48"/>
    </row>
    <row r="277" spans="1:8">
      <c r="A277" s="7"/>
      <c r="B277" s="7"/>
      <c r="C277" s="7"/>
      <c r="D277" s="7"/>
      <c r="E277" s="7"/>
    </row>
    <row r="278" spans="1:8">
      <c r="A278" s="7"/>
      <c r="B278" s="48"/>
      <c r="C278" s="48"/>
      <c r="D278" s="48"/>
      <c r="E278" s="48"/>
    </row>
    <row r="279" spans="1:8">
      <c r="A279" s="7"/>
      <c r="B279" s="7"/>
      <c r="C279" s="7"/>
      <c r="D279" s="7"/>
      <c r="E279" s="7"/>
    </row>
    <row r="280" spans="1:8">
      <c r="A280" s="7"/>
      <c r="B280" s="48"/>
      <c r="C280" s="48"/>
      <c r="D280" s="48"/>
      <c r="E280" s="48"/>
    </row>
    <row r="281" spans="1:8">
      <c r="A281" s="7"/>
      <c r="B281" s="7"/>
      <c r="C281" s="7"/>
      <c r="D281" s="7"/>
      <c r="E281" s="7"/>
    </row>
    <row r="282" spans="1:8">
      <c r="A282" s="7"/>
      <c r="B282" s="48"/>
      <c r="C282" s="48"/>
      <c r="D282" s="48"/>
      <c r="E282" s="48"/>
    </row>
    <row r="283" spans="1:8">
      <c r="A283" s="7"/>
      <c r="B283" s="7"/>
      <c r="C283" s="7"/>
      <c r="D283" s="7"/>
      <c r="E283" s="7"/>
    </row>
    <row r="284" spans="1:8">
      <c r="A284" s="7"/>
      <c r="B284" s="7"/>
      <c r="C284" s="7"/>
      <c r="D284" s="7"/>
      <c r="E284" s="7"/>
    </row>
    <row r="285" spans="1:8">
      <c r="A285" s="7"/>
      <c r="B285" s="7"/>
      <c r="C285" s="7"/>
      <c r="D285" s="7"/>
      <c r="E285" s="7"/>
    </row>
    <row r="286" spans="1:8">
      <c r="A286" s="7"/>
      <c r="B286" s="7"/>
      <c r="C286" s="7"/>
      <c r="D286" s="7"/>
      <c r="E286" s="7"/>
    </row>
    <row r="287" spans="1:8" ht="18.75">
      <c r="A287" s="45"/>
      <c r="B287" s="45"/>
      <c r="C287" s="7"/>
      <c r="D287" s="7"/>
      <c r="E287" s="7"/>
    </row>
    <row r="288" spans="1:8">
      <c r="A288" s="27"/>
      <c r="B288" s="27"/>
      <c r="C288" s="7"/>
      <c r="D288" s="7"/>
      <c r="E288" s="7"/>
    </row>
    <row r="289" spans="1:5">
      <c r="A289" s="27"/>
      <c r="B289" s="46"/>
      <c r="C289" s="7"/>
      <c r="D289" s="7"/>
      <c r="E289" s="7"/>
    </row>
    <row r="290" spans="1:5">
      <c r="A290" s="7"/>
      <c r="B290" s="7"/>
      <c r="C290" s="7"/>
      <c r="D290" s="7"/>
      <c r="E290" s="7"/>
    </row>
    <row r="291" spans="1:5">
      <c r="A291" s="2"/>
      <c r="B291" s="9"/>
      <c r="C291" s="9"/>
      <c r="D291" s="9"/>
      <c r="E291" s="9"/>
    </row>
    <row r="292" spans="1:5">
      <c r="A292" s="27"/>
      <c r="B292" s="27"/>
      <c r="C292" s="7"/>
      <c r="D292" s="7"/>
      <c r="E292" s="7"/>
    </row>
    <row r="293" spans="1:5">
      <c r="A293" s="47"/>
      <c r="B293" s="27"/>
      <c r="C293" s="48"/>
      <c r="D293" s="48"/>
      <c r="E293" s="48"/>
    </row>
    <row r="294" spans="1:5">
      <c r="A294" s="47"/>
      <c r="B294" s="27"/>
      <c r="C294" s="48"/>
      <c r="D294" s="48"/>
      <c r="E294" s="48"/>
    </row>
    <row r="295" spans="1:5">
      <c r="A295" s="47"/>
      <c r="B295" s="47"/>
      <c r="C295" s="48"/>
      <c r="D295" s="48"/>
      <c r="E295" s="48"/>
    </row>
    <row r="296" spans="1:5">
      <c r="A296" s="47"/>
      <c r="B296" s="47"/>
      <c r="C296" s="48"/>
      <c r="D296" s="48"/>
      <c r="E296" s="48"/>
    </row>
    <row r="297" spans="1:5">
      <c r="A297" s="47"/>
      <c r="B297" s="2"/>
      <c r="C297" s="48"/>
      <c r="D297" s="48"/>
      <c r="E297" s="48"/>
    </row>
    <row r="298" spans="1:5">
      <c r="A298" s="7"/>
      <c r="B298" s="7"/>
      <c r="C298" s="48"/>
      <c r="D298" s="48"/>
      <c r="E298" s="48"/>
    </row>
    <row r="299" spans="1:5">
      <c r="A299" s="27"/>
      <c r="B299" s="27"/>
      <c r="C299" s="48"/>
      <c r="D299" s="48"/>
      <c r="E299" s="48"/>
    </row>
    <row r="300" spans="1:5">
      <c r="A300" s="47"/>
      <c r="B300" s="27"/>
      <c r="C300" s="48"/>
      <c r="D300" s="48"/>
      <c r="E300" s="48"/>
    </row>
    <row r="301" spans="1:5">
      <c r="A301" s="47"/>
      <c r="B301" s="27"/>
      <c r="C301" s="48"/>
      <c r="D301" s="48"/>
      <c r="E301" s="48"/>
    </row>
    <row r="302" spans="1:5">
      <c r="A302" s="47"/>
      <c r="B302" s="27"/>
      <c r="C302" s="48"/>
      <c r="D302" s="48"/>
      <c r="E302" s="48"/>
    </row>
    <row r="303" spans="1:5">
      <c r="A303" s="47"/>
      <c r="B303" s="27"/>
      <c r="C303" s="48"/>
      <c r="D303" s="48"/>
      <c r="E303" s="48"/>
    </row>
    <row r="304" spans="1:5">
      <c r="A304" s="47"/>
      <c r="B304" s="27"/>
      <c r="C304" s="48"/>
      <c r="D304" s="48"/>
      <c r="E304" s="48"/>
    </row>
    <row r="305" spans="1:5">
      <c r="A305" s="47"/>
      <c r="B305" s="27"/>
      <c r="C305" s="48"/>
      <c r="D305" s="48"/>
      <c r="E305" s="48"/>
    </row>
    <row r="306" spans="1:5">
      <c r="A306" s="47"/>
      <c r="B306" s="27"/>
      <c r="C306" s="48"/>
      <c r="D306" s="48"/>
      <c r="E306" s="48"/>
    </row>
    <row r="307" spans="1:5">
      <c r="A307" s="47"/>
      <c r="B307" s="27"/>
      <c r="C307" s="48"/>
      <c r="D307" s="48"/>
      <c r="E307" s="48"/>
    </row>
    <row r="308" spans="1:5">
      <c r="A308" s="47"/>
      <c r="B308" s="27"/>
      <c r="C308" s="48"/>
      <c r="D308" s="48"/>
      <c r="E308" s="48"/>
    </row>
    <row r="309" spans="1:5">
      <c r="A309" s="47"/>
      <c r="B309" s="47"/>
      <c r="C309" s="48"/>
      <c r="D309" s="48"/>
      <c r="E309" s="48"/>
    </row>
    <row r="310" spans="1:5">
      <c r="A310" s="47"/>
      <c r="B310" s="47"/>
      <c r="C310" s="48"/>
      <c r="D310" s="48"/>
      <c r="E310" s="48"/>
    </row>
    <row r="311" spans="1:5">
      <c r="A311" s="27"/>
      <c r="B311" s="27"/>
      <c r="C311" s="48"/>
      <c r="D311" s="48"/>
      <c r="E311" s="48"/>
    </row>
    <row r="312" spans="1:5">
      <c r="A312" s="47"/>
      <c r="B312" s="47"/>
      <c r="C312" s="48"/>
      <c r="D312" s="48"/>
      <c r="E312" s="48"/>
    </row>
    <row r="313" spans="1:5">
      <c r="A313" s="27"/>
      <c r="B313" s="27"/>
      <c r="C313" s="48"/>
      <c r="D313" s="48"/>
      <c r="E313" s="48"/>
    </row>
    <row r="314" spans="1:5">
      <c r="A314" s="47"/>
      <c r="B314" s="49"/>
      <c r="C314" s="48"/>
      <c r="D314" s="48"/>
      <c r="E314" s="48"/>
    </row>
    <row r="315" spans="1:5">
      <c r="A315" s="27"/>
      <c r="B315" s="27"/>
      <c r="C315" s="48"/>
      <c r="D315" s="48"/>
      <c r="E315" s="48"/>
    </row>
    <row r="316" spans="1:5">
      <c r="A316" s="7"/>
      <c r="B316" s="7"/>
      <c r="C316" s="48"/>
      <c r="D316" s="48"/>
      <c r="E316" s="48"/>
    </row>
    <row r="317" spans="1:5">
      <c r="A317" s="27"/>
      <c r="B317" s="27"/>
      <c r="C317" s="48"/>
      <c r="D317" s="48"/>
      <c r="E317" s="48"/>
    </row>
    <row r="318" spans="1:5">
      <c r="A318" s="47"/>
      <c r="B318" s="47"/>
      <c r="C318" s="48"/>
      <c r="D318" s="48"/>
      <c r="E318" s="48"/>
    </row>
    <row r="319" spans="1:5">
      <c r="A319" s="47"/>
      <c r="B319" s="47"/>
      <c r="C319" s="48"/>
      <c r="D319" s="48"/>
      <c r="E319" s="48"/>
    </row>
    <row r="320" spans="1:5">
      <c r="A320" s="47"/>
      <c r="B320" s="47"/>
      <c r="C320" s="48"/>
      <c r="D320" s="48"/>
      <c r="E320" s="48"/>
    </row>
    <row r="321" spans="1:5">
      <c r="A321" s="47"/>
      <c r="B321" s="7"/>
      <c r="C321" s="48"/>
      <c r="D321" s="48"/>
      <c r="E321" s="48"/>
    </row>
    <row r="322" spans="1:5">
      <c r="A322" s="27"/>
      <c r="B322" s="27"/>
      <c r="C322" s="48"/>
      <c r="D322" s="48"/>
      <c r="E322" s="48"/>
    </row>
    <row r="323" spans="1:5">
      <c r="A323" s="27"/>
      <c r="B323" s="27"/>
      <c r="C323" s="48"/>
      <c r="D323" s="48"/>
      <c r="E323" s="48"/>
    </row>
    <row r="324" spans="1:5">
      <c r="A324" s="47"/>
      <c r="B324" s="27"/>
      <c r="C324" s="48"/>
      <c r="D324" s="48"/>
      <c r="E324" s="48"/>
    </row>
    <row r="325" spans="1:5">
      <c r="A325" s="47"/>
      <c r="B325" s="27"/>
      <c r="C325" s="48"/>
      <c r="D325" s="48"/>
      <c r="E325" s="48"/>
    </row>
    <row r="326" spans="1:5">
      <c r="A326" s="47"/>
      <c r="B326" s="27"/>
      <c r="C326" s="48"/>
      <c r="D326" s="48"/>
      <c r="E326" s="48"/>
    </row>
    <row r="327" spans="1:5">
      <c r="A327" s="47"/>
      <c r="B327" s="27"/>
      <c r="C327" s="48"/>
      <c r="D327" s="48"/>
      <c r="E327" s="48"/>
    </row>
    <row r="328" spans="1:5">
      <c r="A328" s="47"/>
      <c r="B328" s="27"/>
      <c r="C328" s="48"/>
      <c r="D328" s="48"/>
      <c r="E328" s="48"/>
    </row>
    <row r="329" spans="1:5">
      <c r="A329" s="2"/>
      <c r="B329" s="49"/>
      <c r="C329" s="48"/>
      <c r="D329" s="48"/>
      <c r="E329" s="48"/>
    </row>
    <row r="330" spans="1:5">
      <c r="A330" s="27"/>
      <c r="B330" s="27"/>
      <c r="C330" s="48"/>
      <c r="D330" s="48"/>
      <c r="E330" s="48"/>
    </row>
    <row r="331" spans="1:5">
      <c r="A331" s="7"/>
      <c r="B331" s="7"/>
      <c r="C331" s="48"/>
      <c r="D331" s="48"/>
      <c r="E331" s="48"/>
    </row>
    <row r="332" spans="1:5">
      <c r="A332" s="27"/>
      <c r="B332" s="46"/>
      <c r="C332" s="48"/>
      <c r="D332" s="48"/>
      <c r="E332" s="48"/>
    </row>
    <row r="333" spans="1:5">
      <c r="A333" s="27"/>
      <c r="B333" s="46"/>
      <c r="C333" s="48"/>
      <c r="D333" s="48"/>
      <c r="E333" s="48"/>
    </row>
    <row r="334" spans="1:5">
      <c r="A334" s="27"/>
      <c r="B334" s="46"/>
      <c r="C334" s="48"/>
      <c r="D334" s="48"/>
      <c r="E334" s="48"/>
    </row>
    <row r="335" spans="1:5">
      <c r="A335" s="7"/>
      <c r="B335" s="7"/>
      <c r="C335" s="7"/>
      <c r="D335" s="7"/>
      <c r="E335" s="7"/>
    </row>
    <row r="336" spans="1:5">
      <c r="A336" s="7"/>
      <c r="B336" s="7"/>
      <c r="C336" s="7"/>
      <c r="D336" s="7"/>
      <c r="E336" s="7"/>
    </row>
    <row r="337" spans="1:5" ht="18.75">
      <c r="A337" s="45"/>
      <c r="B337" s="45"/>
      <c r="C337" s="7"/>
      <c r="D337" s="7"/>
      <c r="E337" s="7"/>
    </row>
    <row r="338" spans="1:5">
      <c r="A338" s="27"/>
      <c r="B338" s="27"/>
      <c r="C338" s="7"/>
      <c r="D338" s="7"/>
      <c r="E338" s="7"/>
    </row>
    <row r="339" spans="1:5">
      <c r="A339" s="27"/>
      <c r="B339" s="46"/>
      <c r="C339" s="7"/>
      <c r="D339" s="7"/>
      <c r="E339" s="7"/>
    </row>
    <row r="340" spans="1:5">
      <c r="A340" s="7"/>
      <c r="B340" s="7"/>
      <c r="C340" s="7"/>
      <c r="D340" s="7"/>
      <c r="E340" s="7"/>
    </row>
    <row r="341" spans="1:5">
      <c r="A341" s="2"/>
      <c r="B341" s="9"/>
      <c r="C341" s="9"/>
      <c r="D341" s="9"/>
      <c r="E341" s="9"/>
    </row>
    <row r="342" spans="1:5">
      <c r="A342" s="27"/>
      <c r="B342" s="27"/>
      <c r="C342" s="27"/>
      <c r="D342" s="7"/>
      <c r="E342" s="7"/>
    </row>
    <row r="343" spans="1:5">
      <c r="A343" s="47"/>
      <c r="B343" s="27"/>
      <c r="C343" s="27"/>
      <c r="D343" s="60"/>
      <c r="E343" s="60"/>
    </row>
    <row r="344" spans="1:5">
      <c r="A344" s="47"/>
      <c r="B344" s="27"/>
      <c r="C344" s="27"/>
      <c r="D344" s="60"/>
      <c r="E344" s="60"/>
    </row>
    <row r="345" spans="1:5">
      <c r="A345" s="47"/>
      <c r="B345" s="47"/>
      <c r="C345" s="47"/>
      <c r="D345" s="60"/>
      <c r="E345" s="60"/>
    </row>
    <row r="346" spans="1:5">
      <c r="A346" s="47"/>
      <c r="B346" s="47"/>
      <c r="C346" s="47"/>
      <c r="D346" s="60"/>
      <c r="E346" s="60"/>
    </row>
    <row r="347" spans="1:5">
      <c r="A347" s="47"/>
      <c r="B347" s="2"/>
      <c r="C347" s="2"/>
      <c r="D347" s="60"/>
      <c r="E347" s="60"/>
    </row>
    <row r="348" spans="1:5">
      <c r="A348" s="47"/>
      <c r="B348" s="2"/>
      <c r="C348" s="2"/>
      <c r="D348" s="60"/>
      <c r="E348" s="60"/>
    </row>
    <row r="349" spans="1:5">
      <c r="A349" s="27"/>
      <c r="B349" s="27"/>
      <c r="C349" s="27"/>
      <c r="D349" s="60"/>
      <c r="E349" s="60"/>
    </row>
    <row r="350" spans="1:5">
      <c r="A350" s="47"/>
      <c r="B350" s="27"/>
      <c r="C350" s="27"/>
      <c r="D350" s="60"/>
      <c r="E350" s="60"/>
    </row>
    <row r="351" spans="1:5">
      <c r="A351" s="47"/>
      <c r="B351" s="27"/>
      <c r="C351" s="27"/>
      <c r="D351" s="60"/>
      <c r="E351" s="60"/>
    </row>
    <row r="352" spans="1:5">
      <c r="A352" s="47"/>
      <c r="B352" s="27"/>
      <c r="C352" s="27"/>
      <c r="D352" s="60"/>
      <c r="E352" s="60"/>
    </row>
    <row r="353" spans="1:5">
      <c r="A353" s="47"/>
      <c r="B353" s="27"/>
      <c r="C353" s="27"/>
      <c r="D353" s="60"/>
      <c r="E353" s="60"/>
    </row>
    <row r="354" spans="1:5">
      <c r="A354" s="47"/>
      <c r="B354" s="27"/>
      <c r="C354" s="27"/>
      <c r="D354" s="60"/>
      <c r="E354" s="60"/>
    </row>
    <row r="355" spans="1:5">
      <c r="A355" s="47"/>
      <c r="B355" s="27"/>
      <c r="C355" s="27"/>
      <c r="D355" s="60"/>
      <c r="E355" s="60"/>
    </row>
    <row r="356" spans="1:5">
      <c r="A356" s="47"/>
      <c r="B356" s="27"/>
      <c r="C356" s="27"/>
      <c r="D356" s="60"/>
      <c r="E356" s="60"/>
    </row>
    <row r="357" spans="1:5">
      <c r="A357" s="47"/>
      <c r="B357" s="27"/>
      <c r="C357" s="27"/>
      <c r="D357" s="60"/>
      <c r="E357" s="60"/>
    </row>
    <row r="358" spans="1:5">
      <c r="A358" s="47"/>
      <c r="B358" s="27"/>
      <c r="C358" s="27"/>
      <c r="D358" s="60"/>
      <c r="E358" s="60"/>
    </row>
    <row r="359" spans="1:5">
      <c r="A359" s="47"/>
      <c r="B359" s="27"/>
      <c r="C359" s="27"/>
      <c r="D359" s="60"/>
      <c r="E359" s="60"/>
    </row>
    <row r="360" spans="1:5">
      <c r="A360" s="47"/>
      <c r="B360" s="47"/>
      <c r="C360" s="47"/>
      <c r="D360" s="60"/>
      <c r="E360" s="60"/>
    </row>
    <row r="361" spans="1:5">
      <c r="A361" s="47"/>
      <c r="B361" s="47"/>
      <c r="C361" s="47"/>
      <c r="D361" s="60"/>
      <c r="E361" s="60"/>
    </row>
    <row r="362" spans="1:5">
      <c r="A362" s="27"/>
      <c r="B362" s="27"/>
      <c r="C362" s="27"/>
      <c r="D362" s="60"/>
      <c r="E362" s="60"/>
    </row>
    <row r="363" spans="1:5">
      <c r="A363" s="7"/>
      <c r="B363" s="27"/>
      <c r="C363" s="27"/>
      <c r="D363" s="60"/>
      <c r="E363" s="60"/>
    </row>
    <row r="364" spans="1:5">
      <c r="A364" s="47"/>
      <c r="B364" s="47"/>
      <c r="C364" s="47"/>
      <c r="D364" s="60"/>
      <c r="E364" s="60"/>
    </row>
    <row r="365" spans="1:5">
      <c r="A365" s="27"/>
      <c r="B365" s="27"/>
      <c r="C365" s="27"/>
      <c r="D365" s="60"/>
      <c r="E365" s="60"/>
    </row>
    <row r="366" spans="1:5">
      <c r="A366" s="47"/>
      <c r="B366" s="49"/>
      <c r="C366" s="49"/>
      <c r="D366" s="60"/>
      <c r="E366" s="60"/>
    </row>
    <row r="367" spans="1:5">
      <c r="A367" s="27"/>
      <c r="B367" s="27"/>
      <c r="C367" s="27"/>
      <c r="D367" s="60"/>
      <c r="E367" s="60"/>
    </row>
    <row r="368" spans="1:5">
      <c r="A368" s="27"/>
      <c r="B368" s="27"/>
      <c r="C368" s="27"/>
      <c r="D368" s="60"/>
      <c r="E368" s="60"/>
    </row>
    <row r="369" spans="1:5">
      <c r="A369" s="27"/>
      <c r="B369" s="27"/>
      <c r="C369" s="27"/>
      <c r="D369" s="60"/>
      <c r="E369" s="60"/>
    </row>
    <row r="370" spans="1:5">
      <c r="A370" s="27"/>
      <c r="B370" s="46"/>
      <c r="C370" s="46"/>
      <c r="D370" s="60"/>
      <c r="E370" s="60"/>
    </row>
    <row r="371" spans="1:5">
      <c r="A371" s="27"/>
      <c r="B371" s="46"/>
      <c r="C371" s="46"/>
      <c r="D371" s="60"/>
      <c r="E371" s="60"/>
    </row>
    <row r="372" spans="1:5">
      <c r="A372" s="27"/>
      <c r="B372" s="46"/>
      <c r="C372" s="46"/>
      <c r="D372" s="60"/>
      <c r="E372" s="60"/>
    </row>
    <row r="373" spans="1:5">
      <c r="A373" s="27"/>
      <c r="B373" s="46"/>
      <c r="C373" s="46"/>
      <c r="D373" s="60"/>
      <c r="E373" s="60"/>
    </row>
    <row r="374" spans="1:5">
      <c r="A374" s="27"/>
      <c r="B374" s="46"/>
      <c r="C374" s="46"/>
      <c r="D374" s="60"/>
      <c r="E374" s="60"/>
    </row>
    <row r="375" spans="1:5">
      <c r="A375" s="7"/>
      <c r="B375" s="46"/>
      <c r="C375" s="46"/>
      <c r="D375" s="60"/>
      <c r="E375" s="60"/>
    </row>
    <row r="376" spans="1:5">
      <c r="A376" s="7"/>
      <c r="B376" s="60"/>
      <c r="C376" s="46"/>
      <c r="D376" s="60"/>
      <c r="E376" s="60"/>
    </row>
    <row r="377" spans="1:5">
      <c r="A377" s="7"/>
      <c r="B377" s="46"/>
      <c r="C377" s="46"/>
      <c r="D377" s="60"/>
      <c r="E377" s="60"/>
    </row>
    <row r="378" spans="1:5">
      <c r="A378" s="7"/>
      <c r="B378" s="46"/>
      <c r="C378" s="46"/>
      <c r="D378" s="60"/>
      <c r="E378" s="60"/>
    </row>
    <row r="379" spans="1:5">
      <c r="A379" s="7"/>
      <c r="B379" s="46"/>
      <c r="C379" s="46"/>
      <c r="D379" s="60"/>
      <c r="E379" s="60"/>
    </row>
    <row r="380" spans="1:5">
      <c r="A380" s="7"/>
      <c r="B380" s="46"/>
      <c r="C380" s="46"/>
      <c r="D380" s="60"/>
      <c r="E380" s="60"/>
    </row>
    <row r="381" spans="1:5">
      <c r="A381" s="27"/>
      <c r="B381" s="46"/>
      <c r="C381" s="46"/>
      <c r="D381" s="60"/>
      <c r="E381" s="60"/>
    </row>
    <row r="382" spans="1:5">
      <c r="A382" s="7"/>
      <c r="B382" s="46"/>
      <c r="C382" s="46"/>
      <c r="D382" s="60"/>
      <c r="E382" s="60"/>
    </row>
    <row r="383" spans="1:5">
      <c r="A383" s="7"/>
      <c r="B383" s="46"/>
      <c r="C383" s="46"/>
      <c r="D383" s="60"/>
      <c r="E383" s="60"/>
    </row>
    <row r="384" spans="1:5">
      <c r="A384" s="27"/>
      <c r="B384" s="46"/>
      <c r="C384" s="46"/>
      <c r="D384" s="60"/>
      <c r="E384" s="60"/>
    </row>
    <row r="385" spans="1:5">
      <c r="A385" s="27"/>
      <c r="B385" s="46"/>
      <c r="C385" s="46"/>
      <c r="D385" s="60"/>
      <c r="E385" s="60"/>
    </row>
    <row r="386" spans="1:5">
      <c r="A386" s="7"/>
      <c r="B386" s="46"/>
      <c r="C386" s="46"/>
      <c r="D386" s="60"/>
      <c r="E386" s="60"/>
    </row>
    <row r="387" spans="1:5">
      <c r="A387" s="7"/>
      <c r="B387" s="46"/>
      <c r="C387" s="46"/>
      <c r="D387" s="60"/>
      <c r="E387" s="60"/>
    </row>
    <row r="388" spans="1:5">
      <c r="A388" s="7"/>
      <c r="B388" s="46"/>
      <c r="C388" s="46"/>
      <c r="D388" s="60"/>
      <c r="E388" s="60"/>
    </row>
    <row r="389" spans="1:5">
      <c r="A389" s="7"/>
      <c r="B389" s="46"/>
      <c r="C389" s="46"/>
      <c r="D389" s="60"/>
      <c r="E389" s="60"/>
    </row>
    <row r="390" spans="1:5">
      <c r="A390" s="7"/>
      <c r="B390" s="46"/>
      <c r="C390" s="46"/>
      <c r="D390" s="60"/>
      <c r="E390" s="60"/>
    </row>
    <row r="391" spans="1:5">
      <c r="A391" s="7"/>
      <c r="B391" s="46"/>
      <c r="C391" s="46"/>
      <c r="D391" s="60"/>
      <c r="E391" s="60"/>
    </row>
    <row r="392" spans="1:5">
      <c r="A392" s="7"/>
      <c r="B392" s="46"/>
      <c r="C392" s="46"/>
      <c r="D392" s="60"/>
      <c r="E392" s="60"/>
    </row>
    <row r="393" spans="1:5">
      <c r="A393" s="7"/>
      <c r="B393" s="46"/>
      <c r="C393" s="46"/>
      <c r="D393" s="60"/>
      <c r="E393" s="60"/>
    </row>
    <row r="394" spans="1:5">
      <c r="A394" s="27"/>
      <c r="B394" s="46"/>
      <c r="C394" s="46"/>
      <c r="D394" s="60"/>
      <c r="E394" s="60"/>
    </row>
    <row r="395" spans="1:5">
      <c r="A395" s="27"/>
      <c r="B395" s="46"/>
      <c r="C395" s="46"/>
      <c r="D395" s="60"/>
      <c r="E395" s="60"/>
    </row>
    <row r="396" spans="1:5">
      <c r="A396" s="27"/>
      <c r="B396" s="46"/>
      <c r="C396" s="46"/>
      <c r="D396" s="60"/>
      <c r="E396" s="60"/>
    </row>
    <row r="397" spans="1:5">
      <c r="A397" s="27"/>
      <c r="B397" s="46"/>
      <c r="C397" s="46"/>
      <c r="D397" s="60"/>
      <c r="E397" s="60"/>
    </row>
    <row r="398" spans="1:5">
      <c r="A398" s="27"/>
      <c r="B398" s="46"/>
      <c r="C398" s="46"/>
      <c r="D398" s="61"/>
      <c r="E398" s="61"/>
    </row>
    <row r="399" spans="1:5">
      <c r="A399" s="7"/>
      <c r="B399" s="7"/>
      <c r="C399" s="7"/>
      <c r="D399" s="7"/>
      <c r="E399" s="7"/>
    </row>
    <row r="400" spans="1:5" ht="18.75">
      <c r="A400" s="44"/>
      <c r="B400" s="7"/>
      <c r="C400" s="7"/>
      <c r="D400" s="7"/>
      <c r="E400" s="7"/>
    </row>
    <row r="401" spans="1:5">
      <c r="A401" s="27"/>
      <c r="B401" s="7"/>
      <c r="C401" s="7"/>
      <c r="D401" s="7"/>
      <c r="E401" s="7"/>
    </row>
    <row r="402" spans="1:5">
      <c r="A402" s="7"/>
      <c r="B402" s="7"/>
      <c r="C402" s="7"/>
      <c r="D402" s="7"/>
      <c r="E402" s="7"/>
    </row>
    <row r="403" spans="1:5">
      <c r="A403" s="7"/>
      <c r="B403" s="7"/>
      <c r="C403" s="7"/>
      <c r="D403" s="7"/>
      <c r="E403" s="7"/>
    </row>
    <row r="404" spans="1:5">
      <c r="A404" s="2"/>
      <c r="B404" s="9"/>
      <c r="C404" s="9"/>
      <c r="D404" s="9"/>
      <c r="E404" s="9"/>
    </row>
    <row r="405" spans="1:5">
      <c r="A405" s="7"/>
      <c r="B405" s="7"/>
      <c r="C405" s="7"/>
      <c r="D405" s="7"/>
      <c r="E405" s="7"/>
    </row>
    <row r="406" spans="1:5">
      <c r="A406" s="27"/>
      <c r="B406" s="7"/>
      <c r="C406" s="7"/>
      <c r="D406" s="7"/>
      <c r="E406" s="7"/>
    </row>
    <row r="407" spans="1:5">
      <c r="A407" s="7"/>
      <c r="B407" s="7"/>
      <c r="C407" s="7"/>
      <c r="D407" s="7"/>
      <c r="E407" s="7"/>
    </row>
    <row r="408" spans="1:5">
      <c r="A408" s="7"/>
      <c r="B408" s="7"/>
      <c r="C408" s="7"/>
      <c r="D408" s="7"/>
      <c r="E408" s="7"/>
    </row>
    <row r="409" spans="1:5">
      <c r="A409" s="7"/>
      <c r="B409" s="7"/>
      <c r="C409" s="7"/>
      <c r="D409" s="7"/>
      <c r="E409" s="7"/>
    </row>
    <row r="410" spans="1:5">
      <c r="A410" s="7"/>
      <c r="B410" s="7"/>
      <c r="C410" s="7"/>
      <c r="D410" s="7"/>
      <c r="E410" s="7"/>
    </row>
    <row r="411" spans="1:5">
      <c r="A411" s="57"/>
      <c r="B411" s="7"/>
      <c r="C411" s="7"/>
      <c r="D411" s="7"/>
      <c r="E411" s="7"/>
    </row>
    <row r="412" spans="1:5">
      <c r="A412" s="57"/>
      <c r="B412" s="7"/>
      <c r="C412" s="7"/>
      <c r="D412" s="7"/>
      <c r="E412" s="7"/>
    </row>
    <row r="413" spans="1:5">
      <c r="A413" s="27"/>
      <c r="B413" s="7"/>
      <c r="C413" s="7"/>
      <c r="D413" s="7"/>
      <c r="E413" s="7"/>
    </row>
    <row r="414" spans="1:5">
      <c r="A414" s="7"/>
      <c r="B414" s="7"/>
      <c r="C414" s="61"/>
      <c r="D414" s="61"/>
      <c r="E414" s="61"/>
    </row>
    <row r="415" spans="1:5">
      <c r="A415" s="7"/>
      <c r="B415" s="7"/>
      <c r="C415" s="7"/>
      <c r="D415" s="7"/>
      <c r="E415" s="7"/>
    </row>
    <row r="416" spans="1:5">
      <c r="A416" s="27"/>
      <c r="B416" s="7"/>
      <c r="C416" s="7"/>
      <c r="D416" s="7"/>
      <c r="E416" s="7"/>
    </row>
    <row r="417" spans="1:5">
      <c r="A417" s="7"/>
      <c r="B417" s="62"/>
      <c r="C417" s="7"/>
      <c r="D417" s="7"/>
      <c r="E417" s="7"/>
    </row>
    <row r="418" spans="1:5">
      <c r="A418" s="27"/>
      <c r="B418" s="7"/>
      <c r="C418" s="7"/>
      <c r="D418" s="7"/>
      <c r="E418" s="7"/>
    </row>
    <row r="419" spans="1:5">
      <c r="A419" s="7"/>
      <c r="B419" s="7"/>
      <c r="C419" s="7"/>
      <c r="D419" s="7"/>
      <c r="E419" s="7"/>
    </row>
    <row r="420" spans="1:5">
      <c r="A420" s="7"/>
      <c r="B420" s="7"/>
      <c r="C420" s="7"/>
      <c r="D420" s="7"/>
      <c r="E420" s="7"/>
    </row>
    <row r="421" spans="1:5" s="65" customFormat="1" ht="18.75">
      <c r="A421" s="63"/>
      <c r="B421" s="64"/>
      <c r="C421" s="64"/>
      <c r="D421" s="64"/>
      <c r="E421" s="64"/>
    </row>
    <row r="422" spans="1:5" s="65" customFormat="1">
      <c r="A422" s="64"/>
      <c r="B422" s="64"/>
      <c r="C422" s="64"/>
      <c r="D422" s="64"/>
      <c r="E422" s="66"/>
    </row>
    <row r="423" spans="1:5" s="65" customFormat="1">
      <c r="A423" s="64"/>
      <c r="B423" s="67"/>
      <c r="C423" s="67"/>
      <c r="D423" s="67"/>
      <c r="E423" s="68"/>
    </row>
    <row r="424" spans="1:5" s="65" customFormat="1">
      <c r="A424" s="64"/>
      <c r="B424" s="50"/>
      <c r="C424" s="50"/>
      <c r="D424" s="50"/>
      <c r="E424" s="50"/>
    </row>
    <row r="425" spans="1:5" s="65" customFormat="1">
      <c r="A425" s="69"/>
      <c r="B425" s="66"/>
      <c r="C425" s="66"/>
      <c r="D425" s="66"/>
      <c r="E425" s="66"/>
    </row>
    <row r="426" spans="1:5" s="65" customFormat="1">
      <c r="A426" s="40"/>
      <c r="B426" s="64"/>
      <c r="C426" s="64"/>
      <c r="D426" s="64"/>
      <c r="E426" s="64"/>
    </row>
    <row r="427" spans="1:5" s="65" customFormat="1">
      <c r="A427" s="39"/>
      <c r="B427" s="64"/>
      <c r="C427" s="70"/>
      <c r="D427" s="70"/>
      <c r="E427" s="70"/>
    </row>
    <row r="428" spans="1:5" s="65" customFormat="1">
      <c r="A428" s="39"/>
      <c r="B428" s="71"/>
      <c r="C428" s="70"/>
      <c r="D428" s="70"/>
      <c r="E428" s="70"/>
    </row>
    <row r="429" spans="1:5" s="65" customFormat="1">
      <c r="A429" s="39"/>
      <c r="B429" s="72"/>
      <c r="C429" s="70"/>
      <c r="D429" s="70"/>
      <c r="E429" s="70"/>
    </row>
    <row r="430" spans="1:5" s="65" customFormat="1">
      <c r="A430" s="38"/>
      <c r="B430" s="69"/>
      <c r="C430" s="70"/>
      <c r="D430" s="70"/>
      <c r="E430" s="70"/>
    </row>
    <row r="431" spans="1:5" s="65" customFormat="1">
      <c r="A431" s="32"/>
      <c r="C431" s="70"/>
      <c r="D431" s="70"/>
      <c r="E431" s="70"/>
    </row>
    <row r="432" spans="1:5" s="65" customFormat="1">
      <c r="A432" s="40"/>
      <c r="B432" s="64"/>
      <c r="C432" s="70"/>
      <c r="D432" s="70"/>
      <c r="E432" s="70"/>
    </row>
    <row r="433" spans="1:5" s="65" customFormat="1">
      <c r="A433" s="73"/>
      <c r="B433" s="74"/>
      <c r="C433" s="70"/>
      <c r="D433" s="70"/>
      <c r="E433" s="70"/>
    </row>
    <row r="434" spans="1:5" s="65" customFormat="1">
      <c r="A434" s="73"/>
      <c r="B434" s="74"/>
      <c r="C434" s="70"/>
      <c r="D434" s="70"/>
      <c r="E434" s="70"/>
    </row>
    <row r="435" spans="1:5" s="65" customFormat="1">
      <c r="A435" s="73"/>
      <c r="B435" s="74"/>
      <c r="C435" s="70"/>
      <c r="D435" s="70"/>
      <c r="E435" s="70"/>
    </row>
    <row r="436" spans="1:5" s="65" customFormat="1">
      <c r="A436" s="73"/>
      <c r="B436" s="74"/>
      <c r="C436" s="70"/>
      <c r="D436" s="70"/>
      <c r="E436" s="70"/>
    </row>
    <row r="437" spans="1:5" s="65" customFormat="1">
      <c r="A437" s="73"/>
      <c r="B437" s="74"/>
      <c r="C437" s="70"/>
      <c r="D437" s="70"/>
      <c r="E437" s="70"/>
    </row>
    <row r="438" spans="1:5" s="65" customFormat="1">
      <c r="A438" s="43"/>
      <c r="B438" s="74"/>
      <c r="C438" s="70"/>
      <c r="D438" s="70"/>
      <c r="E438" s="70"/>
    </row>
    <row r="439" spans="1:5" s="65" customFormat="1">
      <c r="A439" s="73"/>
      <c r="B439" s="74"/>
      <c r="C439" s="70"/>
      <c r="D439" s="70"/>
      <c r="E439" s="70"/>
    </row>
    <row r="440" spans="1:5" s="65" customFormat="1">
      <c r="A440" s="73"/>
      <c r="B440" s="74"/>
      <c r="C440" s="70"/>
      <c r="D440" s="70"/>
      <c r="E440" s="70"/>
    </row>
    <row r="441" spans="1:5" s="65" customFormat="1">
      <c r="A441" s="73"/>
      <c r="B441" s="74"/>
      <c r="C441" s="70"/>
      <c r="D441" s="70"/>
      <c r="E441" s="70"/>
    </row>
    <row r="442" spans="1:5" s="65" customFormat="1">
      <c r="A442" s="73"/>
      <c r="B442" s="74"/>
      <c r="C442" s="70"/>
      <c r="D442" s="70"/>
      <c r="E442" s="70"/>
    </row>
    <row r="443" spans="1:5" s="65" customFormat="1">
      <c r="A443" s="73"/>
      <c r="B443" s="75"/>
      <c r="C443" s="70"/>
      <c r="D443" s="70"/>
      <c r="E443" s="70"/>
    </row>
    <row r="444" spans="1:5" s="65" customFormat="1">
      <c r="A444" s="40"/>
      <c r="B444" s="74"/>
      <c r="C444" s="70"/>
      <c r="D444" s="70"/>
      <c r="E444" s="70"/>
    </row>
    <row r="445" spans="1:5" s="65" customFormat="1">
      <c r="A445" s="40"/>
      <c r="B445" s="74"/>
      <c r="C445" s="70"/>
      <c r="D445" s="70"/>
      <c r="E445" s="70"/>
    </row>
    <row r="446" spans="1:5" s="65" customFormat="1">
      <c r="A446" s="40"/>
      <c r="B446" s="74"/>
      <c r="C446" s="70"/>
      <c r="D446" s="70"/>
      <c r="E446" s="70"/>
    </row>
    <row r="447" spans="1:5" s="65" customFormat="1">
      <c r="A447" s="40"/>
      <c r="B447" s="74"/>
      <c r="C447" s="70"/>
      <c r="D447" s="70"/>
      <c r="E447" s="70"/>
    </row>
    <row r="448" spans="1:5" s="65" customFormat="1">
      <c r="A448" s="39"/>
      <c r="B448" s="74"/>
      <c r="C448" s="70"/>
      <c r="D448" s="70"/>
      <c r="E448" s="70"/>
    </row>
    <row r="449" spans="1:5" s="65" customFormat="1">
      <c r="A449" s="39"/>
      <c r="B449" s="74"/>
      <c r="C449" s="70"/>
      <c r="D449" s="70"/>
      <c r="E449" s="70"/>
    </row>
    <row r="450" spans="1:5" s="65" customFormat="1">
      <c r="A450" s="40"/>
      <c r="B450" s="74"/>
      <c r="C450" s="70"/>
      <c r="D450" s="70"/>
      <c r="E450" s="70"/>
    </row>
    <row r="451" spans="1:5" s="65" customFormat="1">
      <c r="A451" s="42"/>
      <c r="B451" s="74"/>
      <c r="C451" s="76"/>
      <c r="D451" s="76"/>
      <c r="E451" s="76"/>
    </row>
    <row r="452" spans="1:5" s="65" customFormat="1">
      <c r="A452" s="39"/>
      <c r="B452" s="77"/>
      <c r="C452" s="70"/>
      <c r="D452" s="70"/>
      <c r="E452" s="70"/>
    </row>
    <row r="453" spans="1:5" s="65" customFormat="1" ht="13.9" customHeight="1">
      <c r="A453" s="38"/>
      <c r="B453" s="77"/>
      <c r="C453" s="70"/>
      <c r="D453" s="70"/>
      <c r="E453" s="70"/>
    </row>
    <row r="454" spans="1:5" s="80" customFormat="1">
      <c r="A454" s="78"/>
      <c r="B454" s="79"/>
      <c r="C454" s="70"/>
      <c r="D454" s="70"/>
      <c r="E454" s="70"/>
    </row>
    <row r="455" spans="1:5" s="65" customFormat="1">
      <c r="A455" s="38"/>
      <c r="B455" s="71"/>
      <c r="C455" s="70"/>
      <c r="D455" s="70"/>
      <c r="E455" s="70"/>
    </row>
    <row r="456" spans="1:5" s="65" customFormat="1">
      <c r="A456" s="39"/>
      <c r="B456" s="71"/>
      <c r="C456" s="70"/>
      <c r="D456" s="70"/>
      <c r="E456" s="70"/>
    </row>
    <row r="457" spans="1:5" s="65" customFormat="1">
      <c r="A457" s="39"/>
      <c r="B457" s="81"/>
      <c r="C457" s="70"/>
      <c r="D457" s="70"/>
      <c r="E457" s="70"/>
    </row>
    <row r="458" spans="1:5" s="65" customFormat="1">
      <c r="A458" s="39"/>
      <c r="B458" s="81"/>
      <c r="C458" s="70"/>
      <c r="D458" s="70"/>
      <c r="E458" s="70"/>
    </row>
    <row r="459" spans="1:5" s="65" customFormat="1">
      <c r="A459" s="39"/>
      <c r="B459" s="81"/>
      <c r="C459" s="70"/>
      <c r="D459" s="70"/>
      <c r="E459" s="70"/>
    </row>
    <row r="460" spans="1:5" s="65" customFormat="1">
      <c r="A460" s="40"/>
      <c r="C460" s="70"/>
      <c r="D460" s="70"/>
      <c r="E460" s="70"/>
    </row>
    <row r="461" spans="1:5" s="80" customFormat="1">
      <c r="A461" s="82"/>
      <c r="B461" s="83"/>
      <c r="C461" s="70"/>
      <c r="D461" s="70"/>
      <c r="E461" s="70"/>
    </row>
    <row r="462" spans="1:5" s="65" customFormat="1">
      <c r="A462" s="39"/>
      <c r="B462" s="64"/>
      <c r="C462" s="70"/>
      <c r="D462" s="70"/>
      <c r="E462" s="70"/>
    </row>
    <row r="463" spans="1:5" s="65" customFormat="1">
      <c r="A463" s="42"/>
      <c r="B463" s="64"/>
      <c r="C463" s="70"/>
      <c r="D463" s="70"/>
      <c r="E463" s="70"/>
    </row>
    <row r="464" spans="1:5" s="65" customFormat="1">
      <c r="A464" s="42"/>
      <c r="B464" s="64"/>
      <c r="C464" s="70"/>
      <c r="D464" s="70"/>
      <c r="E464" s="70"/>
    </row>
    <row r="465" spans="1:5" s="65" customFormat="1">
      <c r="A465" s="42"/>
      <c r="B465" s="64"/>
      <c r="C465" s="70"/>
      <c r="D465" s="70"/>
      <c r="E465" s="70"/>
    </row>
    <row r="466" spans="1:5" s="65" customFormat="1">
      <c r="A466" s="39"/>
      <c r="B466" s="64"/>
      <c r="C466" s="70"/>
      <c r="D466" s="70"/>
      <c r="E466" s="70"/>
    </row>
    <row r="467" spans="1:5" s="80" customFormat="1">
      <c r="A467" s="78"/>
      <c r="B467" s="83"/>
      <c r="C467" s="70"/>
      <c r="D467" s="70"/>
      <c r="E467" s="70"/>
    </row>
    <row r="468" spans="1:5" s="65" customFormat="1">
      <c r="A468" s="39"/>
      <c r="B468" s="84"/>
      <c r="C468" s="70"/>
      <c r="D468" s="70"/>
      <c r="E468" s="70"/>
    </row>
    <row r="469" spans="1:5" s="65" customFormat="1">
      <c r="A469" s="42"/>
      <c r="B469" s="84"/>
      <c r="C469" s="70"/>
      <c r="D469" s="70"/>
      <c r="E469" s="70"/>
    </row>
    <row r="470" spans="1:5" s="65" customFormat="1">
      <c r="A470" s="38"/>
      <c r="B470" s="77"/>
      <c r="C470" s="70"/>
      <c r="D470" s="70"/>
      <c r="E470" s="70"/>
    </row>
    <row r="471" spans="1:5" s="80" customFormat="1">
      <c r="A471" s="82"/>
      <c r="B471" s="83"/>
      <c r="C471" s="70"/>
      <c r="D471" s="70"/>
      <c r="E471" s="70"/>
    </row>
    <row r="472" spans="1:5" s="65" customFormat="1">
      <c r="A472" s="40"/>
      <c r="B472" s="64"/>
      <c r="C472" s="70"/>
      <c r="D472" s="70"/>
      <c r="E472" s="70"/>
    </row>
    <row r="473" spans="1:5" s="80" customFormat="1">
      <c r="A473" s="82"/>
      <c r="B473" s="83"/>
      <c r="C473" s="70"/>
      <c r="D473" s="70"/>
      <c r="E473" s="70"/>
    </row>
    <row r="474" spans="1:5" s="65" customFormat="1">
      <c r="A474" s="40"/>
      <c r="B474" s="77"/>
      <c r="C474" s="70"/>
      <c r="D474" s="70"/>
      <c r="E474" s="70"/>
    </row>
    <row r="475" spans="1:5" s="65" customFormat="1">
      <c r="A475" s="40"/>
      <c r="B475" s="77"/>
      <c r="C475" s="70"/>
      <c r="D475" s="70"/>
      <c r="E475" s="70"/>
    </row>
    <row r="476" spans="1:5" s="65" customFormat="1">
      <c r="A476" s="40"/>
      <c r="B476" s="77"/>
      <c r="C476" s="70"/>
      <c r="D476" s="70"/>
      <c r="E476" s="70"/>
    </row>
    <row r="477" spans="1:5">
      <c r="A477" s="7"/>
      <c r="B477" s="7"/>
      <c r="C477" s="7"/>
      <c r="D477" s="7"/>
      <c r="E477" s="7"/>
    </row>
    <row r="478" spans="1:5">
      <c r="A478" s="7"/>
      <c r="B478" s="7"/>
      <c r="C478" s="7"/>
      <c r="D478" s="7"/>
      <c r="E478" s="7"/>
    </row>
    <row r="479" spans="1:5">
      <c r="A479" s="7"/>
      <c r="B479" s="7"/>
      <c r="C479" s="7"/>
      <c r="D479" s="7"/>
      <c r="E479" s="7"/>
    </row>
    <row r="480" spans="1:5" ht="18.75">
      <c r="A480" s="45"/>
      <c r="B480" s="7"/>
      <c r="C480" s="7"/>
      <c r="D480" s="7"/>
      <c r="E480" s="7"/>
    </row>
    <row r="481" spans="1:5">
      <c r="A481" s="27"/>
      <c r="B481" s="7"/>
      <c r="C481" s="7"/>
      <c r="D481" s="7"/>
      <c r="E481" s="7"/>
    </row>
    <row r="482" spans="1:5">
      <c r="A482" s="85"/>
      <c r="B482" s="7"/>
      <c r="C482" s="7"/>
      <c r="D482" s="55"/>
      <c r="E482" s="55"/>
    </row>
    <row r="483" spans="1:5">
      <c r="A483" s="7"/>
      <c r="B483" s="7"/>
      <c r="C483" s="7"/>
      <c r="D483" s="7"/>
      <c r="E483" s="7"/>
    </row>
    <row r="484" spans="1:5">
      <c r="A484" s="2"/>
      <c r="B484" s="2"/>
      <c r="C484" s="9"/>
      <c r="D484" s="9"/>
      <c r="E484" s="9"/>
    </row>
    <row r="485" spans="1:5">
      <c r="A485" s="27"/>
      <c r="B485" s="7"/>
      <c r="C485" s="7"/>
      <c r="D485" s="7"/>
      <c r="E485" s="7"/>
    </row>
    <row r="486" spans="1:5">
      <c r="A486" s="47"/>
      <c r="B486" s="7"/>
      <c r="C486" s="7"/>
      <c r="D486" s="48"/>
      <c r="E486" s="48"/>
    </row>
    <row r="487" spans="1:5">
      <c r="A487" s="47"/>
      <c r="B487" s="7"/>
      <c r="C487" s="7"/>
      <c r="D487" s="48"/>
      <c r="E487" s="48"/>
    </row>
    <row r="488" spans="1:5">
      <c r="A488" s="86"/>
      <c r="B488" s="7"/>
      <c r="C488" s="7"/>
      <c r="D488" s="48"/>
      <c r="E488" s="48"/>
    </row>
    <row r="489" spans="1:5">
      <c r="A489" s="47"/>
      <c r="B489" s="7"/>
      <c r="C489" s="7"/>
      <c r="D489" s="48"/>
      <c r="E489" s="48"/>
    </row>
    <row r="490" spans="1:5">
      <c r="A490" s="7"/>
      <c r="B490" s="7"/>
      <c r="C490" s="7"/>
      <c r="D490" s="48"/>
      <c r="E490" s="48"/>
    </row>
    <row r="491" spans="1:5">
      <c r="A491" s="27"/>
      <c r="B491" s="7"/>
      <c r="C491" s="7"/>
      <c r="D491" s="48"/>
      <c r="E491" s="48"/>
    </row>
    <row r="492" spans="1:5">
      <c r="A492" s="47"/>
      <c r="B492" s="7"/>
      <c r="C492" s="7"/>
      <c r="D492" s="48"/>
      <c r="E492" s="48"/>
    </row>
    <row r="493" spans="1:5">
      <c r="A493" s="47"/>
      <c r="B493" s="7"/>
      <c r="C493" s="7"/>
      <c r="D493" s="48"/>
      <c r="E493" s="48"/>
    </row>
    <row r="494" spans="1:5">
      <c r="A494" s="47"/>
      <c r="B494" s="7"/>
      <c r="C494" s="7"/>
      <c r="D494" s="48"/>
      <c r="E494" s="48"/>
    </row>
    <row r="495" spans="1:5">
      <c r="A495" s="47"/>
      <c r="B495" s="7"/>
      <c r="C495" s="7"/>
      <c r="D495" s="48"/>
      <c r="E495" s="48"/>
    </row>
    <row r="496" spans="1:5">
      <c r="A496" s="47"/>
      <c r="B496" s="7"/>
      <c r="C496" s="7"/>
      <c r="D496" s="48"/>
      <c r="E496" s="48"/>
    </row>
    <row r="497" spans="1:5">
      <c r="A497" s="47"/>
      <c r="B497" s="7"/>
      <c r="C497" s="7"/>
      <c r="D497" s="48"/>
      <c r="E497" s="48"/>
    </row>
    <row r="498" spans="1:5">
      <c r="A498" s="47"/>
      <c r="B498" s="7"/>
      <c r="C498" s="7"/>
      <c r="D498" s="48"/>
      <c r="E498" s="48"/>
    </row>
    <row r="499" spans="1:5">
      <c r="A499" s="47"/>
      <c r="B499" s="7"/>
      <c r="C499" s="7"/>
      <c r="D499" s="48"/>
      <c r="E499" s="48"/>
    </row>
    <row r="500" spans="1:5">
      <c r="A500" s="47"/>
      <c r="B500" s="7"/>
      <c r="C500" s="7"/>
      <c r="D500" s="48"/>
      <c r="E500" s="48"/>
    </row>
    <row r="501" spans="1:5">
      <c r="A501" s="47"/>
      <c r="B501" s="7"/>
      <c r="C501" s="7"/>
      <c r="D501" s="48"/>
      <c r="E501" s="48"/>
    </row>
    <row r="502" spans="1:5">
      <c r="A502" s="7"/>
      <c r="B502" s="7"/>
      <c r="C502" s="7"/>
      <c r="D502" s="48"/>
      <c r="E502" s="48"/>
    </row>
    <row r="503" spans="1:5">
      <c r="A503" s="7"/>
      <c r="B503" s="7"/>
      <c r="C503" s="7"/>
      <c r="D503" s="48"/>
      <c r="E503" s="48"/>
    </row>
    <row r="504" spans="1:5">
      <c r="A504" s="7"/>
      <c r="B504" s="7"/>
      <c r="C504" s="7"/>
      <c r="D504" s="48"/>
      <c r="E504" s="48"/>
    </row>
    <row r="505" spans="1:5">
      <c r="A505" s="47"/>
      <c r="B505" s="7"/>
      <c r="C505" s="7"/>
      <c r="D505" s="48"/>
      <c r="E505" s="48"/>
    </row>
    <row r="506" spans="1:5">
      <c r="A506" s="7"/>
      <c r="B506" s="7"/>
      <c r="C506" s="7"/>
      <c r="D506" s="48"/>
      <c r="E506" s="48"/>
    </row>
    <row r="507" spans="1:5">
      <c r="A507" s="7"/>
      <c r="B507" s="7"/>
      <c r="C507" s="7"/>
      <c r="D507" s="48"/>
      <c r="E507" s="48"/>
    </row>
    <row r="508" spans="1:5">
      <c r="A508" s="27"/>
      <c r="B508" s="7"/>
      <c r="C508" s="7"/>
      <c r="D508" s="48"/>
      <c r="E508" s="48"/>
    </row>
    <row r="509" spans="1:5">
      <c r="A509" s="47"/>
      <c r="B509" s="7"/>
      <c r="C509" s="7"/>
      <c r="D509" s="48"/>
      <c r="E509" s="48"/>
    </row>
    <row r="510" spans="1:5">
      <c r="A510" s="27"/>
      <c r="B510" s="7"/>
      <c r="C510" s="7"/>
      <c r="D510" s="48"/>
      <c r="E510" s="48"/>
    </row>
    <row r="511" spans="1:5">
      <c r="A511" s="27"/>
      <c r="B511" s="7"/>
      <c r="C511" s="7"/>
      <c r="D511" s="48"/>
      <c r="E511" s="48"/>
    </row>
    <row r="512" spans="1:5">
      <c r="A512" s="27"/>
      <c r="B512" s="7"/>
      <c r="C512" s="7"/>
      <c r="D512" s="48"/>
      <c r="E512" s="48"/>
    </row>
    <row r="513" spans="1:5">
      <c r="A513" s="7"/>
      <c r="B513" s="7"/>
      <c r="C513" s="7"/>
      <c r="D513" s="48"/>
      <c r="E513" s="48"/>
    </row>
    <row r="514" spans="1:5">
      <c r="A514" s="7"/>
      <c r="B514" s="7"/>
      <c r="C514" s="7"/>
      <c r="D514" s="48"/>
      <c r="E514" s="48"/>
    </row>
    <row r="515" spans="1:5">
      <c r="A515" s="27"/>
      <c r="B515" s="7"/>
      <c r="C515" s="7"/>
      <c r="D515" s="48"/>
      <c r="E515" s="48"/>
    </row>
    <row r="516" spans="1:5">
      <c r="A516" s="27"/>
      <c r="B516" s="7"/>
      <c r="C516" s="7"/>
      <c r="D516" s="48"/>
      <c r="E516" s="48"/>
    </row>
    <row r="517" spans="1:5">
      <c r="A517" s="27"/>
      <c r="B517" s="7"/>
      <c r="C517" s="7"/>
      <c r="D517" s="48"/>
      <c r="E517" s="48"/>
    </row>
    <row r="518" spans="1:5">
      <c r="A518" s="27"/>
      <c r="B518" s="7"/>
      <c r="C518" s="7"/>
      <c r="D518" s="48"/>
      <c r="E518" s="48"/>
    </row>
    <row r="519" spans="1:5">
      <c r="A519" s="7"/>
      <c r="B519" s="7"/>
      <c r="C519" s="7"/>
      <c r="D519" s="7"/>
      <c r="E519" s="7"/>
    </row>
    <row r="520" spans="1:5">
      <c r="A520" s="7"/>
      <c r="B520" s="7"/>
      <c r="C520" s="7"/>
      <c r="D520" s="7"/>
      <c r="E520" s="7"/>
    </row>
    <row r="521" spans="1:5">
      <c r="A521" s="7"/>
      <c r="B521" s="7"/>
      <c r="C521" s="7"/>
      <c r="D521" s="7"/>
      <c r="E521" s="7"/>
    </row>
    <row r="522" spans="1:5">
      <c r="A522" s="7"/>
      <c r="B522" s="7"/>
      <c r="C522" s="7"/>
      <c r="D522" s="7"/>
      <c r="E522" s="7"/>
    </row>
    <row r="523" spans="1:5">
      <c r="A523" s="7"/>
      <c r="B523" s="7"/>
      <c r="C523" s="7"/>
      <c r="D523" s="7"/>
      <c r="E523" s="7"/>
    </row>
    <row r="524" spans="1:5">
      <c r="A524" s="7"/>
      <c r="B524" s="7"/>
      <c r="C524" s="7"/>
      <c r="D524" s="7"/>
      <c r="E524" s="7"/>
    </row>
    <row r="525" spans="1:5">
      <c r="A525" s="7"/>
      <c r="B525" s="7"/>
      <c r="C525" s="7"/>
      <c r="D525" s="7"/>
      <c r="E525" s="7"/>
    </row>
    <row r="526" spans="1:5">
      <c r="A526" s="7"/>
      <c r="B526" s="7"/>
      <c r="C526" s="7"/>
      <c r="D526" s="7"/>
      <c r="E526" s="7"/>
    </row>
    <row r="527" spans="1:5">
      <c r="A527" s="7"/>
      <c r="B527" s="7"/>
      <c r="C527" s="7"/>
      <c r="D527" s="7"/>
      <c r="E527" s="7"/>
    </row>
    <row r="528" spans="1:5">
      <c r="A528" s="7"/>
      <c r="B528" s="7"/>
      <c r="C528" s="7"/>
      <c r="D528" s="7"/>
      <c r="E528" s="7"/>
    </row>
    <row r="529" s="7" customFormat="1"/>
    <row r="530" s="7" customFormat="1"/>
    <row r="531" s="7" customFormat="1"/>
    <row r="532" s="7" customFormat="1"/>
    <row r="533" s="7" customFormat="1"/>
    <row r="534" s="7" customFormat="1"/>
    <row r="535" s="7" customFormat="1"/>
    <row r="536" s="7" customFormat="1"/>
    <row r="537" s="7" customFormat="1"/>
    <row r="538" s="7" customFormat="1"/>
    <row r="539" s="7" customFormat="1"/>
    <row r="540" s="7" customFormat="1"/>
    <row r="541" s="7" customFormat="1"/>
    <row r="542" s="7" customFormat="1"/>
    <row r="543" s="7" customFormat="1"/>
    <row r="544" s="7" customFormat="1"/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</sheetData>
  <pageMargins left="0.5" right="0.5" top="0.75" bottom="0.75" header="0.17" footer="0.21"/>
  <pageSetup scale="74" orientation="landscape" r:id="rId1"/>
  <headerFooter alignWithMargins="0">
    <oddHeader>&amp;L&amp;12GENCO&amp;RCONFIDENTIAL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732"/>
  <sheetViews>
    <sheetView zoomScale="75" zoomScaleNormal="75" workbookViewId="0"/>
  </sheetViews>
  <sheetFormatPr defaultRowHeight="12.75"/>
  <cols>
    <col min="1" max="1" width="55.7109375" style="6" customWidth="1"/>
    <col min="2" max="5" width="15.7109375" style="6" customWidth="1"/>
    <col min="6" max="43" width="15.7109375" style="7" customWidth="1"/>
    <col min="44" max="16384" width="9.140625" style="7"/>
  </cols>
  <sheetData>
    <row r="2" spans="1:5" ht="20.25">
      <c r="A2" s="261" t="s">
        <v>63</v>
      </c>
      <c r="C2" s="88"/>
      <c r="D2" s="88"/>
      <c r="E2" s="88"/>
    </row>
    <row r="3" spans="1:5">
      <c r="A3" s="1"/>
      <c r="C3" s="311">
        <f>7/12</f>
        <v>0.58333333333333337</v>
      </c>
    </row>
    <row r="4" spans="1:5" ht="13.5" thickBot="1">
      <c r="A4" s="155" t="s">
        <v>34</v>
      </c>
      <c r="B4" s="185">
        <f>Summary!$B$19</f>
        <v>36526</v>
      </c>
      <c r="C4" s="185">
        <v>36891</v>
      </c>
      <c r="D4" s="185">
        <v>37256</v>
      </c>
      <c r="E4" s="185">
        <v>37621</v>
      </c>
    </row>
    <row r="5" spans="1:5">
      <c r="A5" s="2"/>
      <c r="E5" s="9"/>
    </row>
    <row r="6" spans="1:5">
      <c r="A6" s="2" t="s">
        <v>111</v>
      </c>
      <c r="B6" s="9"/>
      <c r="C6" s="325">
        <f>C64</f>
        <v>14.222096208167065</v>
      </c>
      <c r="D6" s="325">
        <f>C65</f>
        <v>6.4080493844179252</v>
      </c>
      <c r="E6" s="325">
        <f>C66</f>
        <v>5.145509173241547</v>
      </c>
    </row>
    <row r="7" spans="1:5">
      <c r="A7" s="2"/>
      <c r="E7" s="9"/>
    </row>
    <row r="8" spans="1:5" s="12" customFormat="1">
      <c r="A8" s="2" t="s">
        <v>67</v>
      </c>
      <c r="C8" s="28">
        <f>SUMIF($B$53:$AL$53,"=1",$B$55:$AL$55)</f>
        <v>42229.451000000008</v>
      </c>
      <c r="D8" s="28">
        <f>SUMIF($B$53:$AL$53,"=2",$B$55:$AL$55)</f>
        <v>35589.663</v>
      </c>
      <c r="E8" s="28">
        <f>SUMIF($B$53:$AL$53,"=3",$B$55:$AL$55)</f>
        <v>26600.177000000003</v>
      </c>
    </row>
    <row r="9" spans="1:5" s="12" customFormat="1">
      <c r="A9" s="2"/>
    </row>
    <row r="10" spans="1:5" s="12" customFormat="1">
      <c r="A10" s="2" t="s">
        <v>68</v>
      </c>
      <c r="C10" s="321">
        <f>B64</f>
        <v>43519.614396991215</v>
      </c>
      <c r="D10" s="321">
        <f>B65</f>
        <v>39217.262232637702</v>
      </c>
      <c r="E10" s="321">
        <f>B66</f>
        <v>31490.516140238269</v>
      </c>
    </row>
    <row r="11" spans="1:5">
      <c r="A11" s="2"/>
    </row>
    <row r="12" spans="1:5">
      <c r="A12" s="1" t="s">
        <v>35</v>
      </c>
      <c r="C12" s="12"/>
      <c r="D12" s="12"/>
      <c r="E12" s="12"/>
    </row>
    <row r="13" spans="1:5">
      <c r="A13" s="3" t="s">
        <v>36</v>
      </c>
      <c r="C13" s="26">
        <v>0</v>
      </c>
      <c r="D13" s="26">
        <v>0</v>
      </c>
      <c r="E13" s="26">
        <v>0</v>
      </c>
    </row>
    <row r="14" spans="1:5">
      <c r="A14" s="3" t="s">
        <v>26</v>
      </c>
      <c r="C14" s="26">
        <f>Assumptions!F26*C3</f>
        <v>444.04700000000003</v>
      </c>
      <c r="D14" s="26">
        <f>C14/$C$3*(1+Assumptions!$B$23)</f>
        <v>784.06013142857148</v>
      </c>
      <c r="E14" s="26">
        <f>D14*(1+Assumptions!$B$23)</f>
        <v>807.5819353714287</v>
      </c>
    </row>
    <row r="15" spans="1:5">
      <c r="A15" s="3" t="s">
        <v>112</v>
      </c>
      <c r="C15" s="26">
        <f>Assumptions!F27*C3</f>
        <v>444.91500000000002</v>
      </c>
      <c r="D15" s="26">
        <f>C15/$C$3*(1+Assumptions!$B$23)</f>
        <v>785.59277142857138</v>
      </c>
      <c r="E15" s="26">
        <f>D15*(1+Assumptions!$B$23)</f>
        <v>809.16055457142852</v>
      </c>
    </row>
    <row r="16" spans="1:5">
      <c r="A16" s="3" t="s">
        <v>27</v>
      </c>
      <c r="C16" s="26">
        <f>Assumptions!F28*C3</f>
        <v>466.66699999999997</v>
      </c>
      <c r="D16" s="26">
        <f>C16/$C$3*(1+Assumptions!$B$23)</f>
        <v>824.00058857142847</v>
      </c>
      <c r="E16" s="26">
        <f>D16*(1+Assumptions!$B$23)</f>
        <v>848.72060622857134</v>
      </c>
    </row>
    <row r="17" spans="1:5">
      <c r="A17" s="3" t="s">
        <v>29</v>
      </c>
      <c r="C17" s="26">
        <f>Assumptions!F29*C3</f>
        <v>120.68700000000001</v>
      </c>
      <c r="D17" s="26">
        <f>C17/$C$3*(1+Assumptions!$B$23)</f>
        <v>213.09876</v>
      </c>
      <c r="E17" s="26">
        <f>D17*(1+Assumptions!$B$23)</f>
        <v>219.49172279999999</v>
      </c>
    </row>
    <row r="18" spans="1:5">
      <c r="A18" s="3" t="s">
        <v>30</v>
      </c>
      <c r="C18" s="26">
        <f>Assumptions!F30*C3</f>
        <v>0</v>
      </c>
      <c r="D18" s="26">
        <f>C18/$C$3*(1+Assumptions!$B$23)</f>
        <v>0</v>
      </c>
      <c r="E18" s="26">
        <f>D18*(1+Assumptions!$B$23)</f>
        <v>0</v>
      </c>
    </row>
    <row r="19" spans="1:5">
      <c r="A19" s="3" t="s">
        <v>44</v>
      </c>
      <c r="C19" s="26">
        <f>+Assumptions!F31*C3</f>
        <v>28.683000000000003</v>
      </c>
      <c r="D19" s="26">
        <f>C19/$C$3*(1+Assumptions!$B$23)</f>
        <v>50.645982857142862</v>
      </c>
      <c r="E19" s="26">
        <f>D19*(1+Assumptions!$B$23)</f>
        <v>52.165362342857151</v>
      </c>
    </row>
    <row r="20" spans="1:5">
      <c r="A20" s="3" t="s">
        <v>45</v>
      </c>
      <c r="C20" s="275">
        <v>247.76741798</v>
      </c>
      <c r="D20" s="275">
        <v>247.76741798</v>
      </c>
      <c r="E20" s="275">
        <v>247.76741798</v>
      </c>
    </row>
    <row r="21" spans="1:5">
      <c r="A21" s="3" t="s">
        <v>113</v>
      </c>
      <c r="C21" s="275">
        <v>845.04100000000005</v>
      </c>
      <c r="D21" s="275">
        <v>0</v>
      </c>
      <c r="E21" s="275">
        <v>0</v>
      </c>
    </row>
    <row r="22" spans="1:5">
      <c r="A22" s="3" t="s">
        <v>39</v>
      </c>
      <c r="C22" s="26">
        <v>0</v>
      </c>
      <c r="D22" s="26">
        <f>C22/$C$3*(1+Assumptions!$B$23)</f>
        <v>0</v>
      </c>
      <c r="E22" s="26">
        <v>0</v>
      </c>
    </row>
    <row r="23" spans="1:5">
      <c r="A23" s="3" t="s">
        <v>40</v>
      </c>
      <c r="C23" s="26">
        <f>Assumptions!F32*C3</f>
        <v>0</v>
      </c>
      <c r="D23" s="26">
        <f>C23/$C$3*(1+Assumptions!$B$23)</f>
        <v>0</v>
      </c>
      <c r="E23" s="26">
        <f>D23*(1+Assumptions!$B$23)</f>
        <v>0</v>
      </c>
    </row>
    <row r="24" spans="1:5">
      <c r="A24" s="3" t="s">
        <v>41</v>
      </c>
      <c r="B24" s="7"/>
      <c r="C24" s="235">
        <f>Assumptions!F33*C3</f>
        <v>68.055750000000003</v>
      </c>
      <c r="D24" s="235">
        <f>C24/$C$3*(1+Assumptions!$B$23)</f>
        <v>120.16701</v>
      </c>
      <c r="E24" s="235">
        <f>D24*(1+Assumptions!$B$23)</f>
        <v>123.77202030000001</v>
      </c>
    </row>
    <row r="25" spans="1:5">
      <c r="A25" s="3" t="s">
        <v>42</v>
      </c>
      <c r="B25" s="7"/>
      <c r="C25" s="88">
        <f>SUM(C13:C24)</f>
        <v>2665.8631679800001</v>
      </c>
      <c r="D25" s="88">
        <f>SUM(D13:D24)</f>
        <v>3025.3326622657141</v>
      </c>
      <c r="E25" s="88">
        <f>SUM(E13:E24)</f>
        <v>3108.6596195942852</v>
      </c>
    </row>
    <row r="26" spans="1:5" s="30" customFormat="1" ht="13.5" customHeight="1">
      <c r="A26" s="5"/>
      <c r="B26" s="29"/>
      <c r="C26" s="89"/>
      <c r="D26" s="90"/>
      <c r="E26" s="90"/>
    </row>
    <row r="27" spans="1:5" s="27" customFormat="1">
      <c r="A27" s="1" t="s">
        <v>43</v>
      </c>
      <c r="B27" s="1"/>
      <c r="C27" s="91">
        <f>C10-C25</f>
        <v>40853.751229011214</v>
      </c>
      <c r="D27" s="91">
        <f>D10-D25</f>
        <v>36191.929570371991</v>
      </c>
      <c r="E27" s="91">
        <f>E10-E25</f>
        <v>28381.856520643985</v>
      </c>
    </row>
    <row r="28" spans="1:5">
      <c r="A28" s="32"/>
      <c r="B28" s="7"/>
      <c r="C28" s="28"/>
      <c r="D28" s="28"/>
      <c r="E28" s="28"/>
    </row>
    <row r="29" spans="1:5">
      <c r="A29" s="32"/>
      <c r="B29" s="7"/>
      <c r="C29" s="28"/>
      <c r="D29" s="28"/>
      <c r="E29" s="28"/>
    </row>
    <row r="30" spans="1:5">
      <c r="A30" s="234"/>
      <c r="B30" s="236"/>
      <c r="C30" s="235"/>
      <c r="D30" s="235"/>
      <c r="E30" s="235"/>
    </row>
    <row r="31" spans="1:5">
      <c r="A31" s="32"/>
      <c r="B31" s="7"/>
      <c r="C31" s="28"/>
      <c r="D31" s="28"/>
      <c r="E31" s="28"/>
    </row>
    <row r="32" spans="1:5" s="12" customFormat="1">
      <c r="A32" s="12" t="s">
        <v>83</v>
      </c>
      <c r="C32" s="28">
        <v>0</v>
      </c>
      <c r="D32" s="28">
        <v>0</v>
      </c>
      <c r="E32" s="28">
        <f>Summary!$B$31*Assumptions!F7</f>
        <v>163200</v>
      </c>
    </row>
    <row r="33" spans="1:5" s="12" customFormat="1">
      <c r="C33" s="28"/>
      <c r="D33" s="28"/>
      <c r="E33" s="28"/>
    </row>
    <row r="34" spans="1:5" s="12" customFormat="1">
      <c r="C34" s="269"/>
      <c r="D34" s="269"/>
      <c r="E34" s="269"/>
    </row>
    <row r="35" spans="1:5" s="12" customFormat="1">
      <c r="A35" s="270" t="s">
        <v>84</v>
      </c>
      <c r="C35" s="269"/>
      <c r="D35" s="269"/>
      <c r="E35" s="269"/>
    </row>
    <row r="36" spans="1:5" s="12" customFormat="1">
      <c r="A36" s="12" t="s">
        <v>69</v>
      </c>
      <c r="B36" s="14">
        <v>0</v>
      </c>
      <c r="C36" s="268">
        <f>C27</f>
        <v>40853.751229011214</v>
      </c>
      <c r="D36" s="268">
        <f>D27</f>
        <v>36191.929570371991</v>
      </c>
      <c r="E36" s="268">
        <f>E27</f>
        <v>28381.856520643985</v>
      </c>
    </row>
    <row r="37" spans="1:5">
      <c r="A37" s="12"/>
      <c r="B37" s="12"/>
      <c r="C37" s="269"/>
      <c r="D37" s="269"/>
      <c r="E37" s="269"/>
    </row>
    <row r="38" spans="1:5">
      <c r="A38" s="12" t="s">
        <v>70</v>
      </c>
      <c r="B38" s="271">
        <f>Summary!$E$29</f>
        <v>0.1593</v>
      </c>
      <c r="C38" s="7"/>
      <c r="D38" s="7"/>
      <c r="E38" s="7"/>
    </row>
    <row r="39" spans="1:5" ht="13.5" thickBot="1">
      <c r="A39" s="12"/>
      <c r="B39" s="12"/>
      <c r="C39" s="269"/>
      <c r="D39" s="269"/>
      <c r="E39" s="269"/>
    </row>
    <row r="40" spans="1:5" ht="16.5" thickBot="1">
      <c r="A40" s="272" t="s">
        <v>71</v>
      </c>
      <c r="B40" s="273">
        <f>[1]!_xludf.xNPV(B38,B36:E36,B4:E4)</f>
        <v>80385.018204772932</v>
      </c>
      <c r="C40" s="269"/>
      <c r="D40" s="269"/>
      <c r="E40" s="269"/>
    </row>
    <row r="41" spans="1:5">
      <c r="A41" s="12"/>
      <c r="B41" s="12"/>
      <c r="C41" s="269"/>
      <c r="D41" s="269"/>
      <c r="E41" s="269"/>
    </row>
    <row r="42" spans="1:5">
      <c r="A42" s="12"/>
      <c r="B42" s="274"/>
      <c r="C42" s="269"/>
      <c r="D42" s="269"/>
      <c r="E42" s="269"/>
    </row>
    <row r="43" spans="1:5">
      <c r="A43" s="270" t="s">
        <v>85</v>
      </c>
      <c r="B43" s="274"/>
      <c r="C43" s="269"/>
      <c r="D43" s="269"/>
      <c r="E43" s="269"/>
    </row>
    <row r="44" spans="1:5">
      <c r="A44" s="12" t="s">
        <v>69</v>
      </c>
      <c r="B44" s="14">
        <v>0</v>
      </c>
      <c r="C44" s="268">
        <f>C36+C32</f>
        <v>40853.751229011214</v>
      </c>
      <c r="D44" s="268">
        <f>D36+D32</f>
        <v>36191.929570371991</v>
      </c>
      <c r="E44" s="268">
        <f>E36+E32</f>
        <v>191581.85652064398</v>
      </c>
    </row>
    <row r="45" spans="1:5">
      <c r="A45" s="12"/>
      <c r="B45" s="12"/>
      <c r="C45" s="269"/>
      <c r="D45" s="269"/>
      <c r="E45" s="269"/>
    </row>
    <row r="46" spans="1:5">
      <c r="A46" s="12" t="s">
        <v>70</v>
      </c>
      <c r="B46" s="271">
        <f>Summary!$E$29</f>
        <v>0.1593</v>
      </c>
      <c r="C46" s="7"/>
      <c r="D46" s="7"/>
      <c r="E46" s="7"/>
    </row>
    <row r="47" spans="1:5" ht="13.5" thickBot="1">
      <c r="A47" s="12"/>
      <c r="B47" s="12"/>
      <c r="C47" s="269"/>
      <c r="D47" s="269"/>
      <c r="E47" s="269"/>
    </row>
    <row r="48" spans="1:5" ht="16.5" thickBot="1">
      <c r="A48" s="272" t="s">
        <v>71</v>
      </c>
      <c r="B48" s="273">
        <f>[1]!_xludf.xNPV(B46,B44:E44,B4:E4)</f>
        <v>185129.8604045845</v>
      </c>
      <c r="C48" s="269"/>
      <c r="D48" s="269"/>
      <c r="E48" s="269"/>
    </row>
    <row r="49" spans="1:39">
      <c r="A49" s="27"/>
      <c r="B49" s="7"/>
      <c r="C49" s="35"/>
      <c r="D49" s="35"/>
      <c r="E49" s="35"/>
    </row>
    <row r="50" spans="1:39">
      <c r="A50" s="27"/>
      <c r="B50" s="7"/>
      <c r="C50" s="35"/>
      <c r="D50" s="35"/>
      <c r="E50" s="35"/>
    </row>
    <row r="51" spans="1:39">
      <c r="A51" s="7"/>
      <c r="B51" s="7"/>
      <c r="C51" s="35"/>
      <c r="D51" s="35"/>
      <c r="E51" s="35"/>
    </row>
    <row r="52" spans="1:39">
      <c r="A52" s="27"/>
      <c r="B52" s="7"/>
      <c r="C52" s="35"/>
      <c r="D52" s="35"/>
      <c r="E52" s="35"/>
    </row>
    <row r="53" spans="1:39">
      <c r="A53" s="7"/>
      <c r="B53" s="36">
        <v>1</v>
      </c>
      <c r="C53" s="36">
        <v>1</v>
      </c>
      <c r="D53" s="36">
        <v>1</v>
      </c>
      <c r="E53" s="36">
        <v>1</v>
      </c>
      <c r="F53" s="36">
        <v>1</v>
      </c>
      <c r="G53" s="36">
        <v>1</v>
      </c>
      <c r="H53" s="36">
        <v>1</v>
      </c>
      <c r="I53" s="36">
        <v>1</v>
      </c>
      <c r="J53" s="36">
        <v>1</v>
      </c>
      <c r="K53" s="36">
        <v>1</v>
      </c>
      <c r="L53" s="36">
        <v>1</v>
      </c>
      <c r="M53" s="36">
        <v>1</v>
      </c>
      <c r="N53" s="36">
        <v>1</v>
      </c>
      <c r="O53" s="36">
        <v>2</v>
      </c>
      <c r="P53" s="36">
        <v>2</v>
      </c>
      <c r="Q53" s="36">
        <v>2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W53" s="36">
        <v>2</v>
      </c>
      <c r="X53" s="36">
        <v>2</v>
      </c>
      <c r="Y53" s="36">
        <v>2</v>
      </c>
      <c r="Z53" s="36">
        <v>2</v>
      </c>
      <c r="AA53" s="36">
        <v>3</v>
      </c>
      <c r="AB53" s="36">
        <v>3</v>
      </c>
      <c r="AC53" s="36">
        <v>3</v>
      </c>
      <c r="AD53" s="36">
        <v>3</v>
      </c>
      <c r="AE53" s="36">
        <v>3</v>
      </c>
      <c r="AF53" s="36">
        <v>3</v>
      </c>
      <c r="AG53" s="36">
        <v>3</v>
      </c>
      <c r="AH53" s="36">
        <v>3</v>
      </c>
      <c r="AI53" s="36">
        <v>3</v>
      </c>
      <c r="AJ53" s="36">
        <v>3</v>
      </c>
      <c r="AK53" s="36">
        <v>3</v>
      </c>
      <c r="AL53" s="36">
        <v>3</v>
      </c>
      <c r="AM53" s="36"/>
    </row>
    <row r="54" spans="1:39" ht="13.5" thickBot="1">
      <c r="A54" s="7"/>
      <c r="B54" s="316">
        <v>36556</v>
      </c>
      <c r="C54" s="316">
        <v>36578</v>
      </c>
      <c r="D54" s="318">
        <v>36585</v>
      </c>
      <c r="E54" s="318">
        <v>36616</v>
      </c>
      <c r="F54" s="318">
        <v>36646</v>
      </c>
      <c r="G54" s="318">
        <v>36677</v>
      </c>
      <c r="H54" s="318">
        <v>36707</v>
      </c>
      <c r="I54" s="318">
        <v>36738</v>
      </c>
      <c r="J54" s="318">
        <v>36769</v>
      </c>
      <c r="K54" s="318">
        <v>36799</v>
      </c>
      <c r="L54" s="318">
        <v>36830</v>
      </c>
      <c r="M54" s="318">
        <v>36860</v>
      </c>
      <c r="N54" s="318">
        <v>36891</v>
      </c>
      <c r="O54" s="318">
        <v>36922</v>
      </c>
      <c r="P54" s="318">
        <v>36950</v>
      </c>
      <c r="Q54" s="318">
        <v>36981</v>
      </c>
      <c r="R54" s="318">
        <v>37011</v>
      </c>
      <c r="S54" s="318">
        <v>37042</v>
      </c>
      <c r="T54" s="318">
        <v>37072</v>
      </c>
      <c r="U54" s="318">
        <v>37103</v>
      </c>
      <c r="V54" s="318">
        <v>37134</v>
      </c>
      <c r="W54" s="318">
        <v>37164</v>
      </c>
      <c r="X54" s="318">
        <v>37195</v>
      </c>
      <c r="Y54" s="318">
        <v>37225</v>
      </c>
      <c r="Z54" s="318">
        <v>37256</v>
      </c>
      <c r="AA54" s="318">
        <v>37287</v>
      </c>
      <c r="AB54" s="318">
        <v>37315</v>
      </c>
      <c r="AC54" s="318">
        <v>37346</v>
      </c>
      <c r="AD54" s="318">
        <v>37376</v>
      </c>
      <c r="AE54" s="318">
        <v>37407</v>
      </c>
      <c r="AF54" s="318">
        <v>37437</v>
      </c>
      <c r="AG54" s="318">
        <v>37468</v>
      </c>
      <c r="AH54" s="318">
        <v>37499</v>
      </c>
      <c r="AI54" s="318">
        <v>37529</v>
      </c>
      <c r="AJ54" s="318">
        <v>37560</v>
      </c>
      <c r="AK54" s="318">
        <v>37590</v>
      </c>
      <c r="AL54" s="318">
        <v>37621</v>
      </c>
    </row>
    <row r="55" spans="1:39">
      <c r="A55" s="27" t="s">
        <v>114</v>
      </c>
      <c r="B55" s="317">
        <v>0</v>
      </c>
      <c r="C55" s="317">
        <v>0</v>
      </c>
      <c r="D55" s="275">
        <v>0</v>
      </c>
      <c r="E55" s="320">
        <v>0</v>
      </c>
      <c r="F55" s="320">
        <v>0</v>
      </c>
      <c r="G55" s="320">
        <v>0</v>
      </c>
      <c r="H55" s="320">
        <v>0</v>
      </c>
      <c r="I55" s="320">
        <v>19317.098000000002</v>
      </c>
      <c r="J55" s="320">
        <v>21440.35</v>
      </c>
      <c r="K55" s="320">
        <v>1111.482</v>
      </c>
      <c r="L55" s="320">
        <v>187.63300000000001</v>
      </c>
      <c r="M55" s="320">
        <v>81.938000000000002</v>
      </c>
      <c r="N55" s="320">
        <v>90.95</v>
      </c>
      <c r="O55" s="320">
        <v>244.04400000000001</v>
      </c>
      <c r="P55" s="320">
        <v>247.36500000000001</v>
      </c>
      <c r="Q55" s="320">
        <v>93.858000000000004</v>
      </c>
      <c r="R55" s="320">
        <v>223.672</v>
      </c>
      <c r="S55" s="320">
        <v>623.95799999999997</v>
      </c>
      <c r="T55" s="320">
        <v>5000.1450000000004</v>
      </c>
      <c r="U55" s="320">
        <v>13439.48</v>
      </c>
      <c r="V55" s="320">
        <v>14265.619000000001</v>
      </c>
      <c r="W55" s="320">
        <v>1016.383</v>
      </c>
      <c r="X55" s="320">
        <v>234.761</v>
      </c>
      <c r="Y55" s="320">
        <v>93.507000000000005</v>
      </c>
      <c r="Z55" s="320">
        <v>106.871</v>
      </c>
      <c r="AA55" s="320">
        <v>247.83500000000001</v>
      </c>
      <c r="AB55" s="320">
        <v>243.82599999999999</v>
      </c>
      <c r="AC55" s="320">
        <v>98.897000000000006</v>
      </c>
      <c r="AD55" s="320">
        <v>241.38800000000001</v>
      </c>
      <c r="AE55" s="320">
        <v>596.33600000000001</v>
      </c>
      <c r="AF55" s="320">
        <v>3832.3090000000002</v>
      </c>
      <c r="AG55" s="320">
        <v>9949.5130000000008</v>
      </c>
      <c r="AH55" s="320">
        <v>9886.4310000000005</v>
      </c>
      <c r="AI55" s="320">
        <v>1064.5999999999999</v>
      </c>
      <c r="AJ55" s="320">
        <v>236.26400000000001</v>
      </c>
      <c r="AK55" s="320">
        <v>89.828000000000003</v>
      </c>
      <c r="AL55" s="320">
        <v>112.95</v>
      </c>
    </row>
    <row r="56" spans="1:39">
      <c r="A56" s="27"/>
      <c r="B56" s="36"/>
      <c r="C56" s="36"/>
      <c r="D56" s="36"/>
      <c r="E56" s="36"/>
    </row>
    <row r="57" spans="1:39">
      <c r="A57" s="27" t="s">
        <v>115</v>
      </c>
      <c r="B57" s="36"/>
      <c r="C57" s="36"/>
      <c r="D57" s="319">
        <v>6.0568125402810299E-2</v>
      </c>
      <c r="E57" s="319">
        <v>6.0568125402810299E-2</v>
      </c>
      <c r="F57" s="319">
        <v>6.0568125402810299E-2</v>
      </c>
      <c r="G57" s="319">
        <v>6.1452893850074901E-2</v>
      </c>
      <c r="H57" s="319">
        <v>6.2272420332016E-2</v>
      </c>
      <c r="I57" s="319">
        <v>6.3141810282094202E-2</v>
      </c>
      <c r="J57" s="319">
        <v>6.3791031540835E-2</v>
      </c>
      <c r="K57" s="319">
        <v>6.4440252939363493E-2</v>
      </c>
      <c r="L57" s="319">
        <v>6.5028182184613495E-2</v>
      </c>
      <c r="M57" s="319">
        <v>6.5560980648202705E-2</v>
      </c>
      <c r="N57" s="319">
        <v>6.6076592154143701E-2</v>
      </c>
      <c r="O57" s="319">
        <v>6.6580029496134105E-2</v>
      </c>
      <c r="P57" s="319">
        <v>6.7036978179332504E-2</v>
      </c>
      <c r="Q57" s="319">
        <v>6.7449706081649893E-2</v>
      </c>
      <c r="R57" s="319">
        <v>6.7864077630454198E-2</v>
      </c>
      <c r="S57" s="319">
        <v>6.8188925324209407E-2</v>
      </c>
      <c r="T57" s="319">
        <v>6.8524601311112904E-2</v>
      </c>
      <c r="U57" s="319">
        <v>6.8829534012743804E-2</v>
      </c>
      <c r="V57" s="319">
        <v>6.9106971956319499E-2</v>
      </c>
      <c r="W57" s="319">
        <v>6.9384409925358395E-2</v>
      </c>
      <c r="X57" s="319">
        <v>6.9632943375797798E-2</v>
      </c>
      <c r="Y57" s="319">
        <v>6.9856963974845004E-2</v>
      </c>
      <c r="Z57" s="319">
        <v>7.0073758118756102E-2</v>
      </c>
      <c r="AA57" s="319">
        <v>7.0287201906710006E-2</v>
      </c>
      <c r="AB57" s="319">
        <v>7.0486000848181393E-2</v>
      </c>
      <c r="AC57" s="319">
        <v>7.0665561193643506E-2</v>
      </c>
      <c r="AD57" s="319">
        <v>7.0837809966831394E-2</v>
      </c>
      <c r="AE57" s="319">
        <v>7.0965582403327995E-2</v>
      </c>
      <c r="AF57" s="319">
        <v>7.1097613926708603E-2</v>
      </c>
      <c r="AG57" s="319">
        <v>7.1217095961853896E-2</v>
      </c>
      <c r="AH57" s="319">
        <v>7.1326891482179605E-2</v>
      </c>
      <c r="AI57" s="319">
        <v>7.1436687006488406E-2</v>
      </c>
      <c r="AJ57" s="319">
        <v>7.1534430694747603E-2</v>
      </c>
      <c r="AK57" s="319">
        <v>7.1623203471021593E-2</v>
      </c>
      <c r="AL57" s="319">
        <v>7.17091126118303E-2</v>
      </c>
    </row>
    <row r="58" spans="1:39">
      <c r="A58" s="27"/>
      <c r="B58" s="36"/>
      <c r="C58" s="36"/>
      <c r="D58" s="36"/>
      <c r="E58" s="36"/>
    </row>
    <row r="59" spans="1:39" ht="14.25">
      <c r="A59" s="37" t="s">
        <v>116</v>
      </c>
      <c r="B59" s="28">
        <f>B55</f>
        <v>0</v>
      </c>
      <c r="C59" s="28">
        <f>C55</f>
        <v>0</v>
      </c>
      <c r="D59" s="28">
        <f>D55*(1+D57)^((D54-$C$54)/365.25)</f>
        <v>0</v>
      </c>
      <c r="E59" s="28">
        <f t="shared" ref="E59:AL59" si="0">E55*(1+E57)^((E54-$C$54)/365.25)</f>
        <v>0</v>
      </c>
      <c r="F59" s="28">
        <f t="shared" si="0"/>
        <v>0</v>
      </c>
      <c r="G59" s="28">
        <f t="shared" si="0"/>
        <v>0</v>
      </c>
      <c r="H59" s="28">
        <f t="shared" si="0"/>
        <v>0</v>
      </c>
      <c r="I59" s="28">
        <f t="shared" si="0"/>
        <v>19842.222729099842</v>
      </c>
      <c r="J59" s="28">
        <f t="shared" si="0"/>
        <v>22145.007671433457</v>
      </c>
      <c r="K59" s="28">
        <f t="shared" si="0"/>
        <v>1154.2837389482679</v>
      </c>
      <c r="L59" s="28">
        <f t="shared" si="0"/>
        <v>195.96869289888917</v>
      </c>
      <c r="M59" s="28">
        <f t="shared" si="0"/>
        <v>86.055345439490793</v>
      </c>
      <c r="N59" s="28">
        <f t="shared" si="0"/>
        <v>96.076219171270409</v>
      </c>
      <c r="O59" s="28">
        <f t="shared" si="0"/>
        <v>259.3181665814522</v>
      </c>
      <c r="P59" s="28">
        <f t="shared" si="0"/>
        <v>264.26429636755978</v>
      </c>
      <c r="Q59" s="28">
        <f t="shared" si="0"/>
        <v>100.86686742354479</v>
      </c>
      <c r="R59" s="28">
        <f t="shared" si="0"/>
        <v>241.77812744056533</v>
      </c>
      <c r="S59" s="28">
        <f t="shared" si="0"/>
        <v>678.49835654880167</v>
      </c>
      <c r="T59" s="28">
        <f t="shared" si="0"/>
        <v>5469.071741921387</v>
      </c>
      <c r="U59" s="28">
        <f t="shared" si="0"/>
        <v>14788.858244035919</v>
      </c>
      <c r="V59" s="28">
        <f t="shared" si="0"/>
        <v>15793.120183208279</v>
      </c>
      <c r="W59" s="28">
        <f t="shared" si="0"/>
        <v>1131.8768370631906</v>
      </c>
      <c r="X59" s="28">
        <f t="shared" si="0"/>
        <v>263.03340161218512</v>
      </c>
      <c r="Y59" s="28">
        <f t="shared" si="0"/>
        <v>105.38805546993726</v>
      </c>
      <c r="Z59" s="28">
        <f t="shared" si="0"/>
        <v>121.18795496488558</v>
      </c>
      <c r="AA59" s="28">
        <f t="shared" si="0"/>
        <v>282.76574842016265</v>
      </c>
      <c r="AB59" s="28">
        <f t="shared" si="0"/>
        <v>279.74892269832873</v>
      </c>
      <c r="AC59" s="28">
        <f t="shared" si="0"/>
        <v>114.16561644965259</v>
      </c>
      <c r="AD59" s="28">
        <f t="shared" si="0"/>
        <v>280.32133743003345</v>
      </c>
      <c r="AE59" s="28">
        <f t="shared" si="0"/>
        <v>696.74180021483971</v>
      </c>
      <c r="AF59" s="28">
        <f t="shared" si="0"/>
        <v>4504.1505226336103</v>
      </c>
      <c r="AG59" s="28">
        <f t="shared" si="0"/>
        <v>11765.325144645703</v>
      </c>
      <c r="AH59" s="28">
        <f t="shared" si="0"/>
        <v>11762.23064221887</v>
      </c>
      <c r="AI59" s="28">
        <f t="shared" si="0"/>
        <v>1274.1194770537363</v>
      </c>
      <c r="AJ59" s="28">
        <f t="shared" si="0"/>
        <v>284.4926945073795</v>
      </c>
      <c r="AK59" s="28">
        <f t="shared" si="0"/>
        <v>108.80517477248644</v>
      </c>
      <c r="AL59" s="28">
        <f t="shared" si="0"/>
        <v>137.64905919346648</v>
      </c>
    </row>
    <row r="60" spans="1:39" ht="14.25">
      <c r="A60" s="37" t="s">
        <v>117</v>
      </c>
      <c r="B60" s="28">
        <f>Assumptions!$F$17</f>
        <v>510</v>
      </c>
      <c r="C60" s="28">
        <f>Assumptions!$F$17</f>
        <v>510</v>
      </c>
      <c r="D60" s="28">
        <f>Assumptions!$F$17</f>
        <v>510</v>
      </c>
      <c r="E60" s="28">
        <f>Assumptions!$F$17</f>
        <v>510</v>
      </c>
      <c r="F60" s="28">
        <f>Assumptions!$F$17</f>
        <v>510</v>
      </c>
      <c r="G60" s="28">
        <f>Assumptions!$F$17</f>
        <v>510</v>
      </c>
      <c r="H60" s="28">
        <f>Assumptions!$F$17</f>
        <v>510</v>
      </c>
      <c r="I60" s="28">
        <f>Assumptions!$F$17</f>
        <v>510</v>
      </c>
      <c r="J60" s="28">
        <f>Assumptions!$F$17</f>
        <v>510</v>
      </c>
      <c r="K60" s="28">
        <f>Assumptions!$F$17</f>
        <v>510</v>
      </c>
      <c r="L60" s="28">
        <f>Assumptions!$F$17</f>
        <v>510</v>
      </c>
      <c r="M60" s="28">
        <f>Assumptions!$F$17</f>
        <v>510</v>
      </c>
      <c r="N60" s="28">
        <f>Assumptions!$F$17</f>
        <v>510</v>
      </c>
      <c r="O60" s="28">
        <f>Assumptions!$F$17</f>
        <v>510</v>
      </c>
      <c r="P60" s="28">
        <f>Assumptions!$F$17</f>
        <v>510</v>
      </c>
      <c r="Q60" s="28">
        <f>Assumptions!$F$17</f>
        <v>510</v>
      </c>
      <c r="R60" s="28">
        <f>Assumptions!$F$17</f>
        <v>510</v>
      </c>
      <c r="S60" s="28">
        <f>Assumptions!$F$17</f>
        <v>510</v>
      </c>
      <c r="T60" s="28">
        <f>Assumptions!$F$17</f>
        <v>510</v>
      </c>
      <c r="U60" s="28">
        <f>Assumptions!$F$17</f>
        <v>510</v>
      </c>
      <c r="V60" s="28">
        <f>Assumptions!$F$17</f>
        <v>510</v>
      </c>
      <c r="W60" s="28">
        <f>Assumptions!$F$17</f>
        <v>510</v>
      </c>
      <c r="X60" s="28">
        <f>Assumptions!$F$17</f>
        <v>510</v>
      </c>
      <c r="Y60" s="28">
        <f>Assumptions!$F$17</f>
        <v>510</v>
      </c>
      <c r="Z60" s="28">
        <f>Assumptions!$F$17</f>
        <v>510</v>
      </c>
      <c r="AA60" s="28">
        <f>Assumptions!$F$17</f>
        <v>510</v>
      </c>
      <c r="AB60" s="28">
        <f>Assumptions!$F$17</f>
        <v>510</v>
      </c>
      <c r="AC60" s="28">
        <f>Assumptions!$F$17</f>
        <v>510</v>
      </c>
      <c r="AD60" s="28">
        <f>Assumptions!$F$17</f>
        <v>510</v>
      </c>
      <c r="AE60" s="28">
        <f>Assumptions!$F$17</f>
        <v>510</v>
      </c>
      <c r="AF60" s="28">
        <f>Assumptions!$F$17</f>
        <v>510</v>
      </c>
      <c r="AG60" s="28">
        <f>Assumptions!$F$17</f>
        <v>510</v>
      </c>
      <c r="AH60" s="28">
        <f>Assumptions!$F$17</f>
        <v>510</v>
      </c>
      <c r="AI60" s="28">
        <f>Assumptions!$F$17</f>
        <v>510</v>
      </c>
      <c r="AJ60" s="28">
        <f>Assumptions!$F$17</f>
        <v>510</v>
      </c>
      <c r="AK60" s="28">
        <f>Assumptions!$F$17</f>
        <v>510</v>
      </c>
      <c r="AL60" s="28">
        <f>Assumptions!$F$17</f>
        <v>510</v>
      </c>
    </row>
    <row r="61" spans="1:39" ht="14.25">
      <c r="A61" s="37" t="s">
        <v>118</v>
      </c>
      <c r="B61" s="322">
        <f>B59/B60</f>
        <v>0</v>
      </c>
      <c r="C61" s="322">
        <f t="shared" ref="C61:AL61" si="1">C59/C60</f>
        <v>0</v>
      </c>
      <c r="D61" s="322">
        <f t="shared" si="1"/>
        <v>0</v>
      </c>
      <c r="E61" s="322">
        <f t="shared" si="1"/>
        <v>0</v>
      </c>
      <c r="F61" s="322">
        <f t="shared" si="1"/>
        <v>0</v>
      </c>
      <c r="G61" s="322">
        <f t="shared" si="1"/>
        <v>0</v>
      </c>
      <c r="H61" s="322">
        <f t="shared" si="1"/>
        <v>0</v>
      </c>
      <c r="I61" s="322">
        <f t="shared" si="1"/>
        <v>38.906319076666357</v>
      </c>
      <c r="J61" s="322">
        <f t="shared" si="1"/>
        <v>43.421583669477364</v>
      </c>
      <c r="K61" s="322">
        <f t="shared" si="1"/>
        <v>2.2633014489181722</v>
      </c>
      <c r="L61" s="322">
        <f t="shared" si="1"/>
        <v>0.38425233901742978</v>
      </c>
      <c r="M61" s="322">
        <f t="shared" si="1"/>
        <v>0.16873597144998195</v>
      </c>
      <c r="N61" s="322">
        <f t="shared" si="1"/>
        <v>0.18838474347307924</v>
      </c>
      <c r="O61" s="322">
        <f t="shared" si="1"/>
        <v>0.5084669932969651</v>
      </c>
      <c r="P61" s="322">
        <f t="shared" si="1"/>
        <v>0.51816528699521525</v>
      </c>
      <c r="Q61" s="322">
        <f t="shared" si="1"/>
        <v>0.19777817141871529</v>
      </c>
      <c r="R61" s="322">
        <f t="shared" si="1"/>
        <v>0.474074759687383</v>
      </c>
      <c r="S61" s="322">
        <f t="shared" si="1"/>
        <v>1.3303889344094151</v>
      </c>
      <c r="T61" s="322">
        <f t="shared" si="1"/>
        <v>10.723670082198797</v>
      </c>
      <c r="U61" s="322">
        <f t="shared" si="1"/>
        <v>28.997761262815526</v>
      </c>
      <c r="V61" s="322">
        <f t="shared" si="1"/>
        <v>30.966902320016231</v>
      </c>
      <c r="W61" s="322">
        <f t="shared" si="1"/>
        <v>2.2193663471827265</v>
      </c>
      <c r="X61" s="322">
        <f t="shared" si="1"/>
        <v>0.51575176786702959</v>
      </c>
      <c r="Y61" s="322">
        <f t="shared" si="1"/>
        <v>0.20664324601948481</v>
      </c>
      <c r="Z61" s="322">
        <f t="shared" si="1"/>
        <v>0.23762344110761877</v>
      </c>
      <c r="AA61" s="322">
        <f t="shared" si="1"/>
        <v>0.55444264396110321</v>
      </c>
      <c r="AB61" s="322">
        <f t="shared" si="1"/>
        <v>0.54852729940848766</v>
      </c>
      <c r="AC61" s="322">
        <f t="shared" si="1"/>
        <v>0.22385414990127958</v>
      </c>
      <c r="AD61" s="322">
        <f t="shared" si="1"/>
        <v>0.54964968123535973</v>
      </c>
      <c r="AE61" s="322">
        <f t="shared" si="1"/>
        <v>1.3661603925781172</v>
      </c>
      <c r="AF61" s="322">
        <f t="shared" si="1"/>
        <v>8.8316676914384509</v>
      </c>
      <c r="AG61" s="322">
        <f t="shared" si="1"/>
        <v>23.069264989501381</v>
      </c>
      <c r="AH61" s="322">
        <f t="shared" si="1"/>
        <v>23.063197337684059</v>
      </c>
      <c r="AI61" s="322">
        <f t="shared" si="1"/>
        <v>2.4982734844190908</v>
      </c>
      <c r="AJ61" s="322">
        <f t="shared" si="1"/>
        <v>0.55782881275956764</v>
      </c>
      <c r="AK61" s="322">
        <f t="shared" si="1"/>
        <v>0.21334347994605185</v>
      </c>
      <c r="AL61" s="322">
        <f t="shared" si="1"/>
        <v>0.26990011606562053</v>
      </c>
    </row>
    <row r="62" spans="1:39">
      <c r="A62" s="7"/>
      <c r="B62" s="36"/>
      <c r="C62" s="36"/>
      <c r="D62" s="36"/>
      <c r="E62" s="36"/>
    </row>
    <row r="63" spans="1:39">
      <c r="A63" s="7"/>
      <c r="B63" s="85" t="s">
        <v>119</v>
      </c>
      <c r="C63" s="85" t="s">
        <v>120</v>
      </c>
      <c r="D63" s="36"/>
      <c r="E63" s="36"/>
    </row>
    <row r="64" spans="1:39">
      <c r="A64" s="27">
        <v>2000</v>
      </c>
      <c r="B64" s="28">
        <f>SUMIF($B$53:$AL$53,"=1",$B$59:$AL$59)</f>
        <v>43519.614396991215</v>
      </c>
      <c r="C64" s="323">
        <f>AVERAGE(I61:N61)</f>
        <v>14.222096208167065</v>
      </c>
      <c r="D64" s="7"/>
      <c r="E64" s="7"/>
    </row>
    <row r="65" spans="1:5">
      <c r="A65" s="27">
        <v>2001</v>
      </c>
      <c r="B65" s="28">
        <f>SUMIF($B$53:$AL$53,"=2",$B$59:$AL$59)</f>
        <v>39217.262232637702</v>
      </c>
      <c r="C65" s="323">
        <f>AVERAGE(O61:Z61)</f>
        <v>6.4080493844179252</v>
      </c>
      <c r="D65" s="35"/>
      <c r="E65" s="35"/>
    </row>
    <row r="66" spans="1:5">
      <c r="A66" s="27">
        <v>2002</v>
      </c>
      <c r="B66" s="28">
        <f>SUMIF($B$53:$AL$53,"=3",$B$59:$AL$59)</f>
        <v>31490.516140238269</v>
      </c>
      <c r="C66" s="323">
        <f>AVERAGE(AA61:AL61)</f>
        <v>5.145509173241547</v>
      </c>
      <c r="D66" s="35"/>
      <c r="E66" s="35"/>
    </row>
    <row r="67" spans="1:5">
      <c r="A67" s="7"/>
      <c r="B67" s="35"/>
      <c r="C67" s="35"/>
      <c r="D67" s="35"/>
      <c r="E67" s="35"/>
    </row>
    <row r="68" spans="1:5">
      <c r="A68" s="2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36"/>
      <c r="C70" s="36"/>
      <c r="D70" s="36"/>
      <c r="E70" s="36"/>
    </row>
    <row r="71" spans="1:5" ht="14.25">
      <c r="A71" s="37"/>
      <c r="B71" s="35"/>
      <c r="C71" s="35"/>
      <c r="D71" s="35"/>
      <c r="E71" s="35"/>
    </row>
    <row r="72" spans="1:5">
      <c r="A72" s="38"/>
      <c r="B72" s="7"/>
      <c r="C72" s="28"/>
      <c r="D72" s="28"/>
      <c r="E72" s="28"/>
    </row>
    <row r="73" spans="1:5">
      <c r="A73" s="39"/>
      <c r="B73" s="7"/>
      <c r="C73" s="28"/>
      <c r="D73" s="28"/>
      <c r="E73" s="28"/>
    </row>
    <row r="74" spans="1:5">
      <c r="A74" s="39"/>
      <c r="B74" s="7"/>
      <c r="C74" s="28"/>
      <c r="D74" s="28"/>
      <c r="E74" s="28"/>
    </row>
    <row r="75" spans="1:5">
      <c r="A75" s="39"/>
      <c r="B75" s="7"/>
      <c r="C75" s="28"/>
      <c r="D75" s="28"/>
      <c r="E75" s="28"/>
    </row>
    <row r="76" spans="1:5">
      <c r="A76" s="39"/>
      <c r="B76" s="7"/>
      <c r="C76" s="28"/>
      <c r="D76" s="28"/>
      <c r="E76" s="28"/>
    </row>
    <row r="77" spans="1:5">
      <c r="A77" s="39"/>
      <c r="B77" s="7"/>
      <c r="C77" s="28"/>
      <c r="D77" s="28"/>
      <c r="E77" s="28"/>
    </row>
    <row r="78" spans="1:5">
      <c r="A78" s="39"/>
      <c r="B78" s="7"/>
      <c r="C78" s="28"/>
      <c r="D78" s="28"/>
      <c r="E78" s="28"/>
    </row>
    <row r="79" spans="1:5">
      <c r="A79" s="39"/>
      <c r="B79" s="7"/>
      <c r="C79" s="28"/>
      <c r="D79" s="28"/>
      <c r="E79" s="28"/>
    </row>
    <row r="80" spans="1:5">
      <c r="A80" s="40"/>
      <c r="B80" s="7"/>
      <c r="C80" s="28"/>
      <c r="D80" s="28"/>
      <c r="E80" s="28"/>
    </row>
    <row r="81" spans="1:5">
      <c r="A81" s="41"/>
      <c r="B81" s="7"/>
      <c r="C81" s="28"/>
      <c r="D81" s="28"/>
      <c r="E81" s="28"/>
    </row>
    <row r="82" spans="1:5">
      <c r="A82" s="39"/>
      <c r="B82" s="7"/>
      <c r="C82" s="28"/>
      <c r="D82" s="28"/>
      <c r="E82" s="28"/>
    </row>
    <row r="83" spans="1:5">
      <c r="A83" s="39"/>
      <c r="B83" s="7"/>
      <c r="C83" s="28"/>
      <c r="D83" s="28"/>
      <c r="E83" s="28"/>
    </row>
    <row r="84" spans="1:5">
      <c r="A84" s="42"/>
      <c r="B84" s="7"/>
      <c r="C84" s="28"/>
      <c r="D84" s="28"/>
      <c r="E84" s="28"/>
    </row>
    <row r="85" spans="1:5">
      <c r="A85" s="42"/>
      <c r="B85" s="7"/>
      <c r="C85" s="28"/>
      <c r="D85" s="28"/>
      <c r="E85" s="28"/>
    </row>
    <row r="86" spans="1:5">
      <c r="A86" s="39"/>
      <c r="B86" s="7"/>
      <c r="C86" s="28"/>
      <c r="D86" s="28"/>
      <c r="E86" s="28"/>
    </row>
    <row r="87" spans="1:5">
      <c r="A87" s="42"/>
      <c r="B87" s="7"/>
      <c r="C87" s="28"/>
      <c r="D87" s="28"/>
      <c r="E87" s="28"/>
    </row>
    <row r="88" spans="1:5">
      <c r="A88" s="39"/>
      <c r="B88" s="7"/>
      <c r="C88" s="28"/>
      <c r="D88" s="28"/>
      <c r="E88" s="28"/>
    </row>
    <row r="89" spans="1:5">
      <c r="A89" s="39"/>
      <c r="B89" s="7"/>
      <c r="C89" s="28"/>
      <c r="D89" s="28"/>
      <c r="E89" s="28"/>
    </row>
    <row r="90" spans="1:5">
      <c r="A90" s="39"/>
      <c r="B90" s="7"/>
      <c r="C90" s="28"/>
      <c r="D90" s="28"/>
      <c r="E90" s="28"/>
    </row>
    <row r="91" spans="1:5">
      <c r="A91" s="42"/>
      <c r="B91" s="7"/>
      <c r="C91" s="28"/>
      <c r="D91" s="28"/>
      <c r="E91" s="28"/>
    </row>
    <row r="92" spans="1:5">
      <c r="A92" s="38"/>
      <c r="B92" s="7"/>
      <c r="C92" s="28"/>
      <c r="D92" s="28"/>
      <c r="E92" s="28"/>
    </row>
    <row r="93" spans="1:5">
      <c r="A93" s="40"/>
      <c r="B93" s="7"/>
      <c r="C93" s="28"/>
      <c r="D93" s="28"/>
      <c r="E93" s="28"/>
    </row>
    <row r="94" spans="1:5">
      <c r="A94" s="40"/>
      <c r="B94" s="7"/>
      <c r="C94" s="28"/>
      <c r="D94" s="28"/>
      <c r="E94" s="28"/>
    </row>
    <row r="95" spans="1:5" ht="15" customHeight="1">
      <c r="A95" s="40"/>
      <c r="B95" s="7"/>
      <c r="C95" s="7"/>
      <c r="D95" s="32"/>
      <c r="E95" s="32"/>
    </row>
    <row r="96" spans="1:5">
      <c r="A96" s="40"/>
      <c r="B96" s="7"/>
      <c r="C96" s="7"/>
      <c r="D96" s="32"/>
      <c r="E96" s="32"/>
    </row>
    <row r="97" spans="1:5" ht="14.25" customHeight="1">
      <c r="A97" s="40"/>
      <c r="B97" s="7"/>
      <c r="C97" s="7"/>
      <c r="D97" s="32"/>
      <c r="E97" s="32"/>
    </row>
    <row r="98" spans="1:5">
      <c r="A98" s="40"/>
      <c r="B98" s="7"/>
      <c r="C98" s="7"/>
      <c r="D98" s="32"/>
      <c r="E98" s="32"/>
    </row>
    <row r="99" spans="1:5">
      <c r="A99" s="40"/>
      <c r="B99" s="7"/>
      <c r="C99" s="7"/>
      <c r="D99" s="32"/>
      <c r="E99" s="32"/>
    </row>
    <row r="100" spans="1:5">
      <c r="A100" s="43"/>
      <c r="B100" s="7"/>
      <c r="C100" s="7"/>
      <c r="D100" s="32"/>
      <c r="E100" s="32"/>
    </row>
    <row r="101" spans="1:5">
      <c r="A101" s="43"/>
      <c r="B101" s="7"/>
      <c r="C101" s="7"/>
      <c r="D101" s="32"/>
      <c r="E101" s="32"/>
    </row>
    <row r="102" spans="1:5">
      <c r="A102" s="43"/>
      <c r="B102" s="7"/>
      <c r="C102" s="7"/>
      <c r="D102" s="32"/>
      <c r="E102" s="32"/>
    </row>
    <row r="103" spans="1:5">
      <c r="A103" s="32"/>
      <c r="B103" s="7"/>
      <c r="C103" s="7"/>
      <c r="D103" s="32"/>
      <c r="E103" s="32"/>
    </row>
    <row r="104" spans="1:5">
      <c r="A104" s="7"/>
      <c r="B104" s="7"/>
      <c r="C104" s="7"/>
      <c r="D104" s="32"/>
      <c r="E104" s="32"/>
    </row>
    <row r="105" spans="1:5">
      <c r="A105" s="7"/>
      <c r="B105" s="7"/>
      <c r="C105" s="7"/>
      <c r="D105" s="32"/>
      <c r="E105" s="32"/>
    </row>
    <row r="106" spans="1:5">
      <c r="A106" s="7"/>
      <c r="B106" s="7"/>
      <c r="C106" s="7"/>
      <c r="D106" s="32"/>
      <c r="E106" s="32"/>
    </row>
    <row r="107" spans="1:5" ht="18.75">
      <c r="A107" s="44"/>
      <c r="B107" s="7"/>
      <c r="C107" s="7"/>
      <c r="D107" s="32"/>
      <c r="E107" s="32"/>
    </row>
    <row r="108" spans="1:5">
      <c r="A108" s="27"/>
      <c r="B108" s="7"/>
      <c r="C108" s="7"/>
      <c r="D108" s="32"/>
      <c r="E108" s="32"/>
    </row>
    <row r="109" spans="1:5">
      <c r="A109" s="27"/>
      <c r="B109" s="7"/>
      <c r="C109" s="7"/>
      <c r="D109" s="32"/>
      <c r="E109" s="32"/>
    </row>
    <row r="110" spans="1:5">
      <c r="A110" s="7"/>
      <c r="B110" s="7"/>
      <c r="C110" s="7"/>
      <c r="D110" s="32"/>
      <c r="E110" s="32"/>
    </row>
    <row r="111" spans="1:5">
      <c r="A111" s="7"/>
      <c r="B111" s="7"/>
      <c r="C111" s="7"/>
      <c r="D111" s="32"/>
      <c r="E111" s="32"/>
    </row>
    <row r="112" spans="1:5">
      <c r="A112" s="2"/>
      <c r="B112" s="2"/>
      <c r="C112" s="9"/>
      <c r="D112" s="9"/>
      <c r="E112" s="9"/>
    </row>
    <row r="113" spans="1:5">
      <c r="A113" s="40"/>
      <c r="B113" s="7"/>
      <c r="C113" s="7"/>
      <c r="D113" s="32"/>
      <c r="E113" s="32"/>
    </row>
    <row r="114" spans="1:5">
      <c r="A114" s="39"/>
      <c r="B114" s="7"/>
      <c r="C114" s="7"/>
      <c r="D114" s="32"/>
      <c r="E114" s="32"/>
    </row>
    <row r="115" spans="1:5">
      <c r="A115" s="39"/>
      <c r="B115" s="7"/>
      <c r="C115" s="7"/>
      <c r="D115" s="32"/>
      <c r="E115" s="32"/>
    </row>
    <row r="116" spans="1:5">
      <c r="A116" s="38"/>
      <c r="B116" s="7"/>
      <c r="C116" s="7"/>
      <c r="D116" s="32"/>
      <c r="E116" s="32"/>
    </row>
    <row r="117" spans="1:5">
      <c r="A117" s="32"/>
      <c r="B117" s="7"/>
      <c r="C117" s="7"/>
      <c r="D117" s="32"/>
      <c r="E117" s="32"/>
    </row>
    <row r="118" spans="1:5">
      <c r="A118" s="40"/>
      <c r="B118" s="7"/>
      <c r="C118" s="7"/>
      <c r="D118" s="32"/>
      <c r="E118" s="32"/>
    </row>
    <row r="119" spans="1:5">
      <c r="A119" s="39"/>
      <c r="B119" s="7"/>
      <c r="C119" s="7"/>
      <c r="D119" s="32"/>
      <c r="E119" s="32"/>
    </row>
    <row r="120" spans="1:5">
      <c r="A120" s="39"/>
      <c r="B120" s="7"/>
      <c r="C120" s="7"/>
      <c r="D120" s="32"/>
      <c r="E120" s="32"/>
    </row>
    <row r="121" spans="1:5">
      <c r="A121" s="39"/>
      <c r="B121" s="7"/>
      <c r="C121" s="28"/>
      <c r="D121" s="32"/>
      <c r="E121" s="32"/>
    </row>
    <row r="122" spans="1:5">
      <c r="A122" s="39"/>
      <c r="B122" s="7"/>
      <c r="C122" s="7"/>
      <c r="D122" s="32"/>
      <c r="E122" s="32"/>
    </row>
    <row r="123" spans="1:5">
      <c r="A123" s="32"/>
      <c r="B123" s="7"/>
      <c r="C123" s="7"/>
      <c r="D123" s="32"/>
      <c r="E123" s="32"/>
    </row>
    <row r="124" spans="1:5">
      <c r="A124" s="40"/>
      <c r="B124" s="7"/>
      <c r="C124" s="7"/>
      <c r="D124" s="32"/>
      <c r="E124" s="32"/>
    </row>
    <row r="125" spans="1:5">
      <c r="A125" s="32"/>
      <c r="B125" s="7"/>
      <c r="C125" s="7"/>
      <c r="D125" s="32"/>
      <c r="E125" s="32"/>
    </row>
    <row r="126" spans="1:5">
      <c r="A126" s="40"/>
      <c r="B126" s="7"/>
      <c r="C126" s="7"/>
      <c r="D126" s="32"/>
      <c r="E126" s="32"/>
    </row>
    <row r="127" spans="1:5">
      <c r="A127" s="39"/>
      <c r="B127" s="7"/>
      <c r="C127" s="7"/>
      <c r="D127" s="32"/>
      <c r="E127" s="32"/>
    </row>
    <row r="128" spans="1:5">
      <c r="A128" s="40"/>
      <c r="B128" s="7"/>
      <c r="C128" s="7"/>
      <c r="D128" s="32"/>
      <c r="E128" s="32"/>
    </row>
    <row r="129" spans="1:5">
      <c r="A129" s="42"/>
      <c r="B129" s="7"/>
      <c r="C129" s="7"/>
      <c r="D129" s="32"/>
      <c r="E129" s="32"/>
    </row>
    <row r="130" spans="1:5">
      <c r="A130" s="39"/>
      <c r="B130" s="7"/>
      <c r="C130" s="7"/>
      <c r="D130" s="32"/>
      <c r="E130" s="32"/>
    </row>
    <row r="131" spans="1:5">
      <c r="A131" s="38"/>
      <c r="B131" s="7"/>
      <c r="C131" s="7"/>
      <c r="D131" s="32"/>
      <c r="E131" s="32"/>
    </row>
    <row r="132" spans="1:5">
      <c r="A132" s="39"/>
      <c r="B132" s="7"/>
      <c r="C132" s="7"/>
      <c r="D132" s="32"/>
      <c r="E132" s="32"/>
    </row>
    <row r="133" spans="1:5">
      <c r="A133" s="38"/>
      <c r="B133" s="7"/>
      <c r="C133" s="7"/>
      <c r="D133" s="32"/>
      <c r="E133" s="32"/>
    </row>
    <row r="134" spans="1:5">
      <c r="A134" s="39"/>
      <c r="B134" s="7"/>
      <c r="C134" s="7"/>
      <c r="D134" s="32"/>
      <c r="E134" s="32"/>
    </row>
    <row r="135" spans="1:5">
      <c r="A135" s="39"/>
      <c r="B135" s="7"/>
      <c r="C135" s="7"/>
      <c r="D135" s="32"/>
      <c r="E135" s="32"/>
    </row>
    <row r="136" spans="1:5">
      <c r="A136" s="39"/>
      <c r="B136" s="7"/>
      <c r="C136" s="7"/>
      <c r="D136" s="32"/>
      <c r="E136" s="32"/>
    </row>
    <row r="137" spans="1:5">
      <c r="A137" s="39"/>
      <c r="B137" s="7"/>
      <c r="C137" s="7"/>
      <c r="D137" s="32"/>
      <c r="E137" s="32"/>
    </row>
    <row r="138" spans="1:5">
      <c r="A138" s="39"/>
      <c r="B138" s="7"/>
      <c r="C138" s="7"/>
      <c r="D138" s="32"/>
      <c r="E138" s="32"/>
    </row>
    <row r="139" spans="1:5">
      <c r="A139" s="39"/>
      <c r="B139" s="7"/>
      <c r="C139" s="7"/>
      <c r="D139" s="32"/>
      <c r="E139" s="32"/>
    </row>
    <row r="140" spans="1:5">
      <c r="A140" s="40"/>
      <c r="B140" s="7"/>
      <c r="C140" s="7"/>
      <c r="D140" s="32"/>
      <c r="E140" s="32"/>
    </row>
    <row r="141" spans="1:5">
      <c r="A141" s="41"/>
      <c r="B141" s="7"/>
      <c r="C141" s="7"/>
      <c r="D141" s="32"/>
      <c r="E141" s="32"/>
    </row>
    <row r="142" spans="1:5">
      <c r="A142" s="39"/>
      <c r="B142" s="7"/>
      <c r="C142" s="7"/>
      <c r="D142" s="32"/>
      <c r="E142" s="32"/>
    </row>
    <row r="143" spans="1:5">
      <c r="A143" s="42"/>
      <c r="B143" s="7"/>
      <c r="C143" s="7"/>
      <c r="D143" s="32"/>
      <c r="E143" s="32"/>
    </row>
    <row r="144" spans="1:5">
      <c r="A144" s="42"/>
      <c r="B144" s="7"/>
      <c r="C144" s="7"/>
      <c r="D144" s="32"/>
      <c r="E144" s="32"/>
    </row>
    <row r="145" spans="1:5">
      <c r="A145" s="39"/>
      <c r="B145" s="7"/>
      <c r="C145" s="7"/>
      <c r="D145" s="32"/>
      <c r="E145" s="32"/>
    </row>
    <row r="146" spans="1:5">
      <c r="A146" s="39"/>
      <c r="B146" s="7"/>
      <c r="C146" s="7"/>
      <c r="D146" s="32"/>
      <c r="E146" s="32"/>
    </row>
    <row r="147" spans="1:5">
      <c r="A147" s="38"/>
      <c r="B147" s="7"/>
      <c r="C147" s="7"/>
      <c r="D147" s="32"/>
      <c r="E147" s="32"/>
    </row>
    <row r="148" spans="1:5">
      <c r="A148" s="40"/>
      <c r="B148" s="7"/>
      <c r="C148" s="7"/>
      <c r="D148" s="32"/>
      <c r="E148" s="32"/>
    </row>
    <row r="149" spans="1:5">
      <c r="A149" s="40"/>
      <c r="B149" s="7"/>
      <c r="C149" s="7"/>
      <c r="D149" s="32"/>
      <c r="E149" s="32"/>
    </row>
    <row r="150" spans="1:5">
      <c r="A150" s="40"/>
      <c r="B150" s="7"/>
      <c r="C150" s="7"/>
      <c r="D150" s="32"/>
      <c r="E150" s="32"/>
    </row>
    <row r="151" spans="1:5">
      <c r="A151" s="40"/>
      <c r="B151" s="7"/>
      <c r="C151" s="7"/>
      <c r="D151" s="32"/>
      <c r="E151" s="32"/>
    </row>
    <row r="152" spans="1:5">
      <c r="A152" s="40"/>
      <c r="B152" s="7"/>
      <c r="C152" s="7"/>
      <c r="D152" s="32"/>
      <c r="E152" s="32"/>
    </row>
    <row r="153" spans="1:5">
      <c r="A153" s="40"/>
      <c r="B153" s="7"/>
      <c r="C153" s="7"/>
      <c r="D153" s="32"/>
      <c r="E153" s="32"/>
    </row>
    <row r="154" spans="1:5">
      <c r="A154" s="40"/>
      <c r="B154" s="7"/>
      <c r="C154" s="7"/>
      <c r="D154" s="32"/>
      <c r="E154" s="32"/>
    </row>
    <row r="155" spans="1:5">
      <c r="A155" s="7"/>
      <c r="B155" s="7"/>
      <c r="C155" s="7"/>
      <c r="D155" s="32"/>
      <c r="E155" s="32"/>
    </row>
    <row r="156" spans="1:5">
      <c r="A156" s="7"/>
      <c r="B156" s="7"/>
      <c r="C156" s="7"/>
      <c r="D156" s="32"/>
      <c r="E156" s="32"/>
    </row>
    <row r="157" spans="1:5">
      <c r="A157" s="7"/>
      <c r="B157" s="7"/>
      <c r="C157" s="7"/>
      <c r="D157" s="7"/>
      <c r="E157" s="7"/>
    </row>
    <row r="158" spans="1:5" ht="18.75">
      <c r="A158" s="45"/>
      <c r="B158" s="45"/>
      <c r="C158" s="7"/>
      <c r="D158" s="7"/>
      <c r="E158" s="7"/>
    </row>
    <row r="159" spans="1:5">
      <c r="A159" s="27"/>
      <c r="B159" s="27"/>
      <c r="C159" s="7"/>
      <c r="D159" s="7"/>
      <c r="E159" s="7"/>
    </row>
    <row r="160" spans="1:5">
      <c r="A160" s="27"/>
      <c r="B160" s="46"/>
      <c r="C160" s="7"/>
      <c r="D160" s="7"/>
      <c r="E160" s="7"/>
    </row>
    <row r="161" spans="1:5">
      <c r="A161" s="7"/>
      <c r="B161" s="7"/>
      <c r="C161" s="7"/>
      <c r="D161" s="7"/>
      <c r="E161" s="7"/>
    </row>
    <row r="162" spans="1:5">
      <c r="A162" s="2"/>
      <c r="B162" s="9"/>
      <c r="C162" s="9"/>
      <c r="D162" s="9"/>
      <c r="E162" s="9"/>
    </row>
    <row r="163" spans="1:5">
      <c r="A163" s="27"/>
      <c r="B163" s="27"/>
      <c r="C163" s="27"/>
      <c r="D163" s="7"/>
      <c r="E163" s="7"/>
    </row>
    <row r="164" spans="1:5">
      <c r="A164" s="47"/>
      <c r="B164" s="27"/>
      <c r="C164" s="27"/>
      <c r="D164" s="48"/>
      <c r="E164" s="48"/>
    </row>
    <row r="165" spans="1:5">
      <c r="A165" s="47"/>
      <c r="B165" s="27"/>
      <c r="C165" s="27"/>
      <c r="D165" s="48"/>
      <c r="E165" s="48"/>
    </row>
    <row r="166" spans="1:5">
      <c r="A166" s="47"/>
      <c r="B166" s="47"/>
      <c r="C166" s="47"/>
      <c r="D166" s="48"/>
      <c r="E166" s="48"/>
    </row>
    <row r="167" spans="1:5">
      <c r="A167" s="47"/>
      <c r="B167" s="47"/>
      <c r="C167" s="47"/>
      <c r="D167" s="48"/>
      <c r="E167" s="48"/>
    </row>
    <row r="168" spans="1:5">
      <c r="A168" s="47"/>
      <c r="B168" s="2"/>
      <c r="C168" s="2"/>
      <c r="D168" s="48"/>
      <c r="E168" s="48"/>
    </row>
    <row r="169" spans="1:5">
      <c r="A169" s="7"/>
      <c r="B169" s="7"/>
      <c r="C169" s="7"/>
      <c r="D169" s="48"/>
      <c r="E169" s="48"/>
    </row>
    <row r="170" spans="1:5">
      <c r="A170" s="27"/>
      <c r="B170" s="27"/>
      <c r="C170" s="27"/>
      <c r="D170" s="48"/>
      <c r="E170" s="48"/>
    </row>
    <row r="171" spans="1:5">
      <c r="A171" s="47"/>
      <c r="B171" s="27"/>
      <c r="C171" s="27"/>
      <c r="D171" s="48"/>
      <c r="E171" s="48"/>
    </row>
    <row r="172" spans="1:5">
      <c r="A172" s="47"/>
      <c r="B172" s="27"/>
      <c r="C172" s="27"/>
      <c r="D172" s="48"/>
      <c r="E172" s="48"/>
    </row>
    <row r="173" spans="1:5">
      <c r="A173" s="47"/>
      <c r="B173" s="27"/>
      <c r="C173" s="27"/>
      <c r="D173" s="48"/>
      <c r="E173" s="48"/>
    </row>
    <row r="174" spans="1:5">
      <c r="A174" s="47"/>
      <c r="B174" s="27"/>
      <c r="C174" s="27"/>
      <c r="D174" s="48"/>
      <c r="E174" s="48"/>
    </row>
    <row r="175" spans="1:5">
      <c r="A175" s="47"/>
      <c r="B175" s="27"/>
      <c r="C175" s="27"/>
      <c r="D175" s="48"/>
      <c r="E175" s="48"/>
    </row>
    <row r="176" spans="1:5">
      <c r="A176" s="47"/>
      <c r="B176" s="27"/>
      <c r="C176" s="27"/>
      <c r="D176" s="48"/>
      <c r="E176" s="48"/>
    </row>
    <row r="177" spans="1:5">
      <c r="A177" s="47"/>
      <c r="B177" s="27"/>
      <c r="C177" s="27"/>
      <c r="D177" s="48"/>
      <c r="E177" s="48"/>
    </row>
    <row r="178" spans="1:5">
      <c r="A178" s="47"/>
      <c r="B178" s="27"/>
      <c r="C178" s="27"/>
      <c r="D178" s="48"/>
      <c r="E178" s="48"/>
    </row>
    <row r="179" spans="1:5">
      <c r="A179" s="47"/>
      <c r="B179" s="27"/>
      <c r="C179" s="27"/>
      <c r="D179" s="48"/>
      <c r="E179" s="48"/>
    </row>
    <row r="180" spans="1:5">
      <c r="A180" s="47"/>
      <c r="B180" s="47"/>
      <c r="C180" s="47"/>
      <c r="D180" s="48"/>
      <c r="E180" s="48"/>
    </row>
    <row r="181" spans="1:5">
      <c r="A181" s="47"/>
      <c r="B181" s="47"/>
      <c r="C181" s="47"/>
      <c r="D181" s="48"/>
      <c r="E181" s="48"/>
    </row>
    <row r="182" spans="1:5">
      <c r="A182" s="27"/>
      <c r="B182" s="27"/>
      <c r="C182" s="27"/>
      <c r="D182" s="48"/>
      <c r="E182" s="48"/>
    </row>
    <row r="183" spans="1:5">
      <c r="A183" s="47"/>
      <c r="B183" s="47"/>
      <c r="C183" s="47"/>
      <c r="D183" s="48"/>
      <c r="E183" s="48"/>
    </row>
    <row r="184" spans="1:5">
      <c r="A184" s="47"/>
      <c r="B184" s="47"/>
      <c r="C184" s="47"/>
      <c r="D184" s="48"/>
      <c r="E184" s="48"/>
    </row>
    <row r="185" spans="1:5">
      <c r="A185" s="27"/>
      <c r="B185" s="27"/>
      <c r="C185" s="27"/>
      <c r="D185" s="48"/>
      <c r="E185" s="48"/>
    </row>
    <row r="186" spans="1:5">
      <c r="A186" s="27"/>
      <c r="B186" s="27"/>
      <c r="C186" s="27"/>
      <c r="D186" s="48"/>
      <c r="E186" s="48"/>
    </row>
    <row r="187" spans="1:5">
      <c r="A187" s="7"/>
      <c r="B187" s="27"/>
      <c r="C187" s="27"/>
      <c r="D187" s="48"/>
      <c r="E187" s="48"/>
    </row>
    <row r="188" spans="1:5">
      <c r="A188" s="7"/>
      <c r="B188" s="49"/>
      <c r="C188" s="49"/>
      <c r="D188" s="48"/>
      <c r="E188" s="48"/>
    </row>
    <row r="189" spans="1:5">
      <c r="A189" s="27"/>
      <c r="B189" s="49"/>
      <c r="C189" s="49"/>
      <c r="D189" s="48"/>
      <c r="E189" s="48"/>
    </row>
    <row r="190" spans="1:5">
      <c r="A190" s="47"/>
      <c r="B190" s="49"/>
      <c r="C190" s="49"/>
      <c r="D190" s="48"/>
      <c r="E190" s="48"/>
    </row>
    <row r="191" spans="1:5">
      <c r="A191" s="27"/>
      <c r="B191" s="27"/>
      <c r="C191" s="27"/>
      <c r="D191" s="48"/>
      <c r="E191" s="48"/>
    </row>
    <row r="192" spans="1:5">
      <c r="A192" s="7"/>
      <c r="B192" s="7"/>
      <c r="C192" s="7"/>
      <c r="D192" s="48"/>
      <c r="E192" s="48"/>
    </row>
    <row r="193" spans="1:5">
      <c r="A193" s="27"/>
      <c r="B193" s="27"/>
      <c r="C193" s="27"/>
      <c r="D193" s="48"/>
      <c r="E193" s="48"/>
    </row>
    <row r="194" spans="1:5">
      <c r="A194" s="47"/>
      <c r="B194" s="47"/>
      <c r="C194" s="47"/>
      <c r="D194" s="48"/>
      <c r="E194" s="48"/>
    </row>
    <row r="195" spans="1:5">
      <c r="A195" s="47"/>
      <c r="B195" s="47"/>
      <c r="C195" s="47"/>
      <c r="D195" s="48"/>
      <c r="E195" s="48"/>
    </row>
    <row r="196" spans="1:5">
      <c r="A196" s="47"/>
      <c r="B196" s="47"/>
      <c r="C196" s="47"/>
      <c r="D196" s="48"/>
      <c r="E196" s="48"/>
    </row>
    <row r="197" spans="1:5">
      <c r="A197" s="47"/>
      <c r="B197" s="47"/>
      <c r="C197" s="47"/>
      <c r="D197" s="48"/>
      <c r="E197" s="48"/>
    </row>
    <row r="198" spans="1:5">
      <c r="A198" s="47"/>
      <c r="B198" s="47"/>
      <c r="C198" s="47"/>
      <c r="D198" s="48"/>
      <c r="E198" s="48"/>
    </row>
    <row r="199" spans="1:5">
      <c r="A199" s="47"/>
      <c r="B199" s="7"/>
      <c r="C199" s="7"/>
      <c r="D199" s="48"/>
      <c r="E199" s="48"/>
    </row>
    <row r="200" spans="1:5">
      <c r="A200" s="27"/>
      <c r="B200" s="27"/>
      <c r="C200" s="27"/>
      <c r="D200" s="48"/>
      <c r="E200" s="48"/>
    </row>
    <row r="201" spans="1:5">
      <c r="A201" s="27"/>
      <c r="B201" s="27"/>
      <c r="C201" s="27"/>
      <c r="D201" s="48"/>
      <c r="E201" s="48"/>
    </row>
    <row r="202" spans="1:5">
      <c r="A202" s="7"/>
      <c r="B202" s="7"/>
      <c r="C202" s="7"/>
      <c r="D202" s="48"/>
      <c r="E202" s="48"/>
    </row>
    <row r="203" spans="1:5">
      <c r="A203" s="27"/>
      <c r="B203" s="50"/>
      <c r="C203" s="7"/>
      <c r="D203" s="48"/>
      <c r="E203" s="48"/>
    </row>
    <row r="204" spans="1:5">
      <c r="A204" s="27"/>
      <c r="B204" s="46"/>
      <c r="C204" s="46"/>
      <c r="D204" s="48"/>
      <c r="E204" s="48"/>
    </row>
    <row r="205" spans="1:5">
      <c r="A205" s="7"/>
      <c r="B205" s="7"/>
      <c r="C205" s="7"/>
      <c r="D205" s="7"/>
      <c r="E205" s="7"/>
    </row>
    <row r="206" spans="1:5">
      <c r="A206" s="27"/>
      <c r="B206" s="51"/>
      <c r="C206" s="7"/>
      <c r="D206" s="7"/>
      <c r="E206" s="7"/>
    </row>
    <row r="207" spans="1:5">
      <c r="A207" s="27"/>
      <c r="B207" s="7"/>
      <c r="C207" s="7"/>
      <c r="D207" s="7"/>
      <c r="E207" s="7"/>
    </row>
    <row r="208" spans="1:5">
      <c r="A208" s="27"/>
      <c r="B208" s="7"/>
      <c r="C208" s="7"/>
      <c r="D208" s="7"/>
      <c r="E208" s="7"/>
    </row>
    <row r="209" spans="1:5">
      <c r="A209" s="27"/>
      <c r="B209" s="7"/>
      <c r="C209" s="7"/>
      <c r="D209" s="7"/>
      <c r="E209" s="7"/>
    </row>
    <row r="210" spans="1:5">
      <c r="A210" s="7"/>
      <c r="B210" s="7"/>
      <c r="C210" s="7"/>
      <c r="D210" s="7"/>
      <c r="E210" s="7"/>
    </row>
    <row r="211" spans="1:5" ht="18.75">
      <c r="A211" s="44"/>
      <c r="B211" s="7"/>
      <c r="C211" s="7"/>
      <c r="D211" s="7"/>
      <c r="E211" s="7"/>
    </row>
    <row r="212" spans="1:5">
      <c r="A212" s="27"/>
      <c r="B212" s="7"/>
      <c r="C212" s="7"/>
      <c r="D212" s="7"/>
      <c r="E212" s="7"/>
    </row>
    <row r="213" spans="1:5">
      <c r="A213" s="7"/>
      <c r="B213" s="7"/>
      <c r="C213" s="7"/>
      <c r="D213" s="7"/>
      <c r="E213" s="7"/>
    </row>
    <row r="214" spans="1:5">
      <c r="A214" s="7"/>
      <c r="B214" s="7"/>
      <c r="C214" s="7"/>
      <c r="D214" s="7"/>
      <c r="E214" s="7"/>
    </row>
    <row r="215" spans="1:5" s="53" customFormat="1">
      <c r="A215" s="52"/>
    </row>
    <row r="216" spans="1:5">
      <c r="A216" s="27"/>
      <c r="B216" s="7"/>
      <c r="C216" s="7"/>
      <c r="D216" s="7"/>
      <c r="E216" s="7"/>
    </row>
    <row r="217" spans="1:5">
      <c r="A217" s="27"/>
      <c r="B217" s="7"/>
      <c r="C217" s="7"/>
      <c r="D217" s="7"/>
      <c r="E217" s="7"/>
    </row>
    <row r="218" spans="1:5">
      <c r="A218" s="27"/>
      <c r="B218" s="7"/>
      <c r="C218" s="7"/>
      <c r="D218" s="7"/>
      <c r="E218" s="7"/>
    </row>
    <row r="219" spans="1:5">
      <c r="A219" s="7"/>
      <c r="B219" s="55"/>
      <c r="C219" s="55"/>
      <c r="D219" s="7"/>
      <c r="E219" s="7"/>
    </row>
    <row r="220" spans="1:5">
      <c r="A220" s="27"/>
      <c r="B220" s="56"/>
      <c r="C220" s="56"/>
      <c r="D220" s="7"/>
      <c r="E220" s="7"/>
    </row>
    <row r="221" spans="1:5">
      <c r="A221" s="52"/>
      <c r="B221" s="7"/>
      <c r="C221" s="7"/>
      <c r="D221" s="7"/>
      <c r="E221" s="7"/>
    </row>
    <row r="222" spans="1:5">
      <c r="A222" s="57"/>
      <c r="B222" s="7"/>
      <c r="C222" s="7"/>
      <c r="D222" s="7"/>
      <c r="E222" s="7"/>
    </row>
    <row r="223" spans="1:5">
      <c r="A223" s="57"/>
      <c r="B223" s="7"/>
      <c r="C223" s="7"/>
      <c r="D223" s="7"/>
      <c r="E223" s="7"/>
    </row>
    <row r="224" spans="1:5">
      <c r="A224" s="57"/>
      <c r="B224" s="7"/>
      <c r="C224" s="7"/>
      <c r="D224" s="7"/>
      <c r="E224" s="7"/>
    </row>
    <row r="225" spans="1:5">
      <c r="A225" s="57"/>
      <c r="B225" s="7"/>
      <c r="C225" s="7"/>
      <c r="D225" s="7"/>
      <c r="E225" s="7"/>
    </row>
    <row r="226" spans="1:5">
      <c r="A226" s="57"/>
      <c r="B226" s="7"/>
      <c r="C226" s="7"/>
      <c r="D226" s="7"/>
      <c r="E226" s="7"/>
    </row>
    <row r="227" spans="1:5">
      <c r="A227" s="27"/>
      <c r="B227" s="7"/>
      <c r="C227" s="7"/>
      <c r="D227" s="7"/>
      <c r="E227" s="7"/>
    </row>
    <row r="228" spans="1:5">
      <c r="A228" s="57"/>
      <c r="B228" s="15"/>
      <c r="C228" s="15"/>
      <c r="D228" s="7"/>
      <c r="E228" s="7"/>
    </row>
    <row r="229" spans="1:5">
      <c r="A229" s="57"/>
      <c r="B229" s="7"/>
      <c r="C229" s="7"/>
      <c r="D229" s="7"/>
      <c r="E229" s="7"/>
    </row>
    <row r="230" spans="1:5">
      <c r="A230" s="57"/>
      <c r="B230" s="7"/>
      <c r="C230" s="7"/>
      <c r="D230" s="7"/>
      <c r="E230" s="7"/>
    </row>
    <row r="231" spans="1:5">
      <c r="A231" s="57"/>
      <c r="B231" s="7"/>
      <c r="C231" s="7"/>
      <c r="D231" s="7"/>
      <c r="E231" s="7"/>
    </row>
    <row r="232" spans="1:5">
      <c r="A232" s="57"/>
      <c r="B232" s="7"/>
      <c r="C232" s="7"/>
      <c r="D232" s="7"/>
      <c r="E232" s="7"/>
    </row>
    <row r="233" spans="1:5">
      <c r="A233" s="27"/>
      <c r="B233" s="7"/>
      <c r="C233" s="7"/>
      <c r="D233" s="7"/>
      <c r="E233" s="7"/>
    </row>
    <row r="234" spans="1:5">
      <c r="A234" s="7"/>
      <c r="B234" s="7"/>
      <c r="C234" s="7"/>
      <c r="D234" s="7"/>
      <c r="E234" s="7"/>
    </row>
    <row r="235" spans="1:5">
      <c r="A235" s="7"/>
      <c r="B235" s="7"/>
      <c r="C235" s="7"/>
      <c r="D235" s="7"/>
      <c r="E235" s="7"/>
    </row>
    <row r="236" spans="1:5">
      <c r="A236" s="7"/>
      <c r="B236" s="7"/>
      <c r="C236" s="7"/>
      <c r="D236" s="7"/>
      <c r="E236" s="7"/>
    </row>
    <row r="237" spans="1:5">
      <c r="A237" s="7"/>
      <c r="B237" s="7"/>
      <c r="C237" s="7"/>
      <c r="D237" s="58"/>
      <c r="E237" s="58"/>
    </row>
    <row r="238" spans="1:5">
      <c r="A238" s="7"/>
      <c r="B238" s="7"/>
      <c r="C238" s="7"/>
      <c r="D238" s="7"/>
      <c r="E238" s="7"/>
    </row>
    <row r="239" spans="1:5">
      <c r="A239" s="27"/>
      <c r="B239" s="7"/>
      <c r="C239" s="7"/>
      <c r="D239" s="7"/>
      <c r="E239" s="7"/>
    </row>
    <row r="240" spans="1:5">
      <c r="A240" s="7"/>
      <c r="B240" s="7"/>
      <c r="C240" s="7"/>
      <c r="D240" s="7"/>
      <c r="E240" s="7"/>
    </row>
    <row r="241" spans="1:5">
      <c r="A241" s="57"/>
      <c r="B241" s="7"/>
      <c r="C241" s="7"/>
      <c r="D241" s="7"/>
      <c r="E241" s="7"/>
    </row>
    <row r="242" spans="1:5">
      <c r="A242" s="57"/>
      <c r="B242" s="7"/>
      <c r="C242" s="7"/>
      <c r="D242" s="7"/>
      <c r="E242" s="7"/>
    </row>
    <row r="243" spans="1:5">
      <c r="A243" s="57"/>
      <c r="B243" s="7"/>
      <c r="C243" s="7"/>
      <c r="D243" s="58"/>
      <c r="E243" s="58"/>
    </row>
    <row r="244" spans="1:5">
      <c r="A244" s="7"/>
      <c r="B244" s="7"/>
      <c r="C244" s="7"/>
      <c r="D244" s="7"/>
      <c r="E244" s="7"/>
    </row>
    <row r="245" spans="1:5">
      <c r="A245" s="7"/>
      <c r="B245" s="7"/>
      <c r="C245" s="7"/>
      <c r="D245" s="7"/>
      <c r="E245" s="7"/>
    </row>
    <row r="246" spans="1:5">
      <c r="A246" s="7"/>
      <c r="B246" s="7"/>
      <c r="C246" s="7"/>
      <c r="D246" s="7"/>
      <c r="E246" s="7"/>
    </row>
    <row r="247" spans="1:5">
      <c r="A247" s="7"/>
      <c r="B247" s="7"/>
      <c r="C247" s="7"/>
      <c r="D247" s="7"/>
      <c r="E247" s="7"/>
    </row>
    <row r="248" spans="1:5">
      <c r="A248" s="7"/>
      <c r="B248" s="7"/>
      <c r="C248" s="7"/>
      <c r="D248" s="7"/>
      <c r="E248" s="7"/>
    </row>
    <row r="249" spans="1:5">
      <c r="A249" s="7"/>
      <c r="B249" s="7"/>
      <c r="C249" s="7"/>
      <c r="D249" s="7"/>
      <c r="E249" s="7"/>
    </row>
    <row r="250" spans="1:5">
      <c r="A250" s="7"/>
      <c r="B250" s="7"/>
      <c r="C250" s="7"/>
      <c r="D250" s="7"/>
      <c r="E250" s="7"/>
    </row>
    <row r="251" spans="1:5">
      <c r="A251" s="27"/>
      <c r="B251" s="7"/>
      <c r="C251" s="7"/>
      <c r="D251" s="59"/>
      <c r="E251" s="59"/>
    </row>
    <row r="252" spans="1:5">
      <c r="A252" s="27"/>
      <c r="B252" s="7"/>
      <c r="C252" s="15"/>
      <c r="D252" s="58"/>
      <c r="E252" s="58"/>
    </row>
    <row r="253" spans="1:5">
      <c r="A253" s="27"/>
      <c r="B253" s="7"/>
      <c r="C253" s="7"/>
      <c r="D253" s="59"/>
      <c r="E253" s="59"/>
    </row>
    <row r="254" spans="1:5">
      <c r="A254" s="27"/>
      <c r="B254" s="7"/>
      <c r="C254" s="7"/>
      <c r="D254" s="7"/>
      <c r="E254" s="7"/>
    </row>
    <row r="255" spans="1:5">
      <c r="A255" s="7"/>
      <c r="B255" s="7"/>
      <c r="C255" s="7"/>
      <c r="D255" s="7"/>
      <c r="E255" s="7"/>
    </row>
    <row r="256" spans="1:5">
      <c r="A256" s="27"/>
      <c r="B256" s="7"/>
      <c r="C256" s="7"/>
      <c r="D256" s="7"/>
      <c r="E256" s="7"/>
    </row>
    <row r="257" spans="1:5">
      <c r="A257" s="27"/>
      <c r="B257" s="7"/>
      <c r="C257" s="7"/>
      <c r="D257" s="7"/>
      <c r="E257" s="7"/>
    </row>
    <row r="258" spans="1:5">
      <c r="A258" s="7"/>
      <c r="B258" s="7"/>
      <c r="C258" s="7"/>
      <c r="D258" s="7"/>
      <c r="E258" s="7"/>
    </row>
    <row r="259" spans="1:5">
      <c r="A259" s="7"/>
      <c r="B259" s="7"/>
      <c r="C259" s="7"/>
      <c r="D259" s="7"/>
      <c r="E259" s="7"/>
    </row>
    <row r="260" spans="1:5">
      <c r="A260" s="7"/>
      <c r="B260" s="7"/>
      <c r="C260" s="7"/>
      <c r="D260" s="7"/>
      <c r="E260" s="7"/>
    </row>
    <row r="261" spans="1:5">
      <c r="A261" s="7"/>
      <c r="B261" s="7"/>
      <c r="C261" s="7"/>
      <c r="D261" s="7"/>
      <c r="E261" s="7"/>
    </row>
    <row r="262" spans="1:5">
      <c r="A262" s="7"/>
      <c r="B262" s="7"/>
      <c r="C262" s="7"/>
      <c r="D262" s="7"/>
      <c r="E262" s="7"/>
    </row>
    <row r="263" spans="1:5">
      <c r="A263" s="7"/>
      <c r="B263" s="7"/>
      <c r="C263" s="7"/>
      <c r="D263" s="7"/>
      <c r="E263" s="7"/>
    </row>
    <row r="264" spans="1:5">
      <c r="A264" s="7"/>
      <c r="B264" s="7"/>
      <c r="C264" s="7"/>
      <c r="D264" s="7"/>
      <c r="E264" s="7"/>
    </row>
    <row r="265" spans="1:5">
      <c r="A265" s="7"/>
      <c r="B265" s="7"/>
      <c r="C265" s="7"/>
      <c r="D265" s="7"/>
      <c r="E265" s="7"/>
    </row>
    <row r="266" spans="1:5" ht="18.75">
      <c r="A266" s="44"/>
      <c r="B266" s="7"/>
      <c r="C266" s="7"/>
      <c r="D266" s="7"/>
      <c r="E266" s="7"/>
    </row>
    <row r="267" spans="1:5">
      <c r="A267" s="27"/>
      <c r="B267" s="7"/>
      <c r="C267" s="7"/>
      <c r="D267" s="7"/>
      <c r="E267" s="7"/>
    </row>
    <row r="268" spans="1:5">
      <c r="A268" s="7"/>
      <c r="B268" s="7"/>
      <c r="C268" s="7"/>
      <c r="D268" s="7"/>
      <c r="E268" s="7"/>
    </row>
    <row r="269" spans="1:5">
      <c r="A269" s="27"/>
      <c r="B269" s="10"/>
      <c r="C269" s="10"/>
      <c r="D269" s="11"/>
      <c r="E269" s="11"/>
    </row>
    <row r="270" spans="1:5">
      <c r="A270" s="27"/>
      <c r="B270" s="7"/>
      <c r="C270" s="7"/>
      <c r="D270" s="7"/>
      <c r="E270" s="7"/>
    </row>
    <row r="271" spans="1:5">
      <c r="A271" s="7"/>
      <c r="B271" s="7"/>
      <c r="C271" s="7"/>
      <c r="D271" s="7"/>
      <c r="E271" s="7"/>
    </row>
    <row r="272" spans="1:5">
      <c r="A272" s="7"/>
      <c r="B272" s="48"/>
      <c r="C272" s="48"/>
      <c r="D272" s="48"/>
      <c r="E272" s="48"/>
    </row>
    <row r="273" spans="1:5">
      <c r="A273" s="7"/>
      <c r="B273" s="7"/>
      <c r="C273" s="7"/>
      <c r="D273" s="7"/>
      <c r="E273" s="7"/>
    </row>
    <row r="274" spans="1:5">
      <c r="A274" s="7"/>
      <c r="B274" s="59"/>
      <c r="C274" s="59"/>
      <c r="D274" s="59"/>
      <c r="E274" s="59"/>
    </row>
    <row r="275" spans="1:5">
      <c r="A275" s="7"/>
      <c r="B275" s="7"/>
      <c r="C275" s="7"/>
      <c r="D275" s="7"/>
      <c r="E275" s="7"/>
    </row>
    <row r="276" spans="1:5">
      <c r="A276" s="7"/>
      <c r="B276" s="48"/>
      <c r="C276" s="48"/>
      <c r="D276" s="48"/>
      <c r="E276" s="48"/>
    </row>
    <row r="277" spans="1:5">
      <c r="A277" s="7"/>
      <c r="B277" s="7"/>
      <c r="C277" s="7"/>
      <c r="D277" s="7"/>
      <c r="E277" s="7"/>
    </row>
    <row r="278" spans="1:5">
      <c r="A278" s="7"/>
      <c r="B278" s="48"/>
      <c r="C278" s="48"/>
      <c r="D278" s="48"/>
      <c r="E278" s="48"/>
    </row>
    <row r="279" spans="1:5">
      <c r="A279" s="7"/>
      <c r="B279" s="7"/>
      <c r="C279" s="7"/>
      <c r="D279" s="7"/>
      <c r="E279" s="7"/>
    </row>
    <row r="280" spans="1:5">
      <c r="A280" s="7"/>
      <c r="B280" s="48"/>
      <c r="C280" s="48"/>
      <c r="D280" s="48"/>
      <c r="E280" s="48"/>
    </row>
    <row r="281" spans="1:5">
      <c r="A281" s="7"/>
      <c r="B281" s="7"/>
      <c r="C281" s="7"/>
      <c r="D281" s="7"/>
      <c r="E281" s="7"/>
    </row>
    <row r="282" spans="1:5">
      <c r="A282" s="7"/>
      <c r="B282" s="48"/>
      <c r="C282" s="48"/>
      <c r="D282" s="48"/>
      <c r="E282" s="48"/>
    </row>
    <row r="283" spans="1:5">
      <c r="A283" s="7"/>
      <c r="B283" s="7"/>
      <c r="C283" s="7"/>
      <c r="D283" s="7"/>
      <c r="E283" s="7"/>
    </row>
    <row r="284" spans="1:5">
      <c r="A284" s="7"/>
      <c r="B284" s="7"/>
      <c r="C284" s="7"/>
      <c r="D284" s="7"/>
      <c r="E284" s="7"/>
    </row>
    <row r="285" spans="1:5">
      <c r="A285" s="7"/>
      <c r="B285" s="7"/>
      <c r="C285" s="7"/>
      <c r="D285" s="7"/>
      <c r="E285" s="7"/>
    </row>
    <row r="286" spans="1:5">
      <c r="A286" s="7"/>
      <c r="B286" s="7"/>
      <c r="C286" s="7"/>
      <c r="D286" s="7"/>
      <c r="E286" s="7"/>
    </row>
    <row r="287" spans="1:5" ht="18.75">
      <c r="A287" s="45"/>
      <c r="B287" s="45"/>
      <c r="C287" s="7"/>
      <c r="D287" s="7"/>
      <c r="E287" s="7"/>
    </row>
    <row r="288" spans="1:5">
      <c r="A288" s="27"/>
      <c r="B288" s="27"/>
      <c r="C288" s="7"/>
      <c r="D288" s="7"/>
      <c r="E288" s="7"/>
    </row>
    <row r="289" spans="1:5">
      <c r="A289" s="27"/>
      <c r="B289" s="46"/>
      <c r="C289" s="7"/>
      <c r="D289" s="7"/>
      <c r="E289" s="7"/>
    </row>
    <row r="290" spans="1:5">
      <c r="A290" s="7"/>
      <c r="B290" s="7"/>
      <c r="C290" s="7"/>
      <c r="D290" s="7"/>
      <c r="E290" s="7"/>
    </row>
    <row r="291" spans="1:5">
      <c r="A291" s="2"/>
      <c r="B291" s="9"/>
      <c r="C291" s="9"/>
      <c r="D291" s="9"/>
      <c r="E291" s="9"/>
    </row>
    <row r="292" spans="1:5">
      <c r="A292" s="27"/>
      <c r="B292" s="27"/>
      <c r="C292" s="7"/>
      <c r="D292" s="7"/>
      <c r="E292" s="7"/>
    </row>
    <row r="293" spans="1:5">
      <c r="A293" s="47"/>
      <c r="B293" s="27"/>
      <c r="C293" s="48"/>
      <c r="D293" s="48"/>
      <c r="E293" s="48"/>
    </row>
    <row r="294" spans="1:5">
      <c r="A294" s="47"/>
      <c r="B294" s="27"/>
      <c r="C294" s="48"/>
      <c r="D294" s="48"/>
      <c r="E294" s="48"/>
    </row>
    <row r="295" spans="1:5">
      <c r="A295" s="47"/>
      <c r="B295" s="47"/>
      <c r="C295" s="48"/>
      <c r="D295" s="48"/>
      <c r="E295" s="48"/>
    </row>
    <row r="296" spans="1:5">
      <c r="A296" s="47"/>
      <c r="B296" s="47"/>
      <c r="C296" s="48"/>
      <c r="D296" s="48"/>
      <c r="E296" s="48"/>
    </row>
    <row r="297" spans="1:5">
      <c r="A297" s="47"/>
      <c r="B297" s="2"/>
      <c r="C297" s="48"/>
      <c r="D297" s="48"/>
      <c r="E297" s="48"/>
    </row>
    <row r="298" spans="1:5">
      <c r="A298" s="7"/>
      <c r="B298" s="7"/>
      <c r="C298" s="48"/>
      <c r="D298" s="48"/>
      <c r="E298" s="48"/>
    </row>
    <row r="299" spans="1:5">
      <c r="A299" s="27"/>
      <c r="B299" s="27"/>
      <c r="C299" s="48"/>
      <c r="D299" s="48"/>
      <c r="E299" s="48"/>
    </row>
    <row r="300" spans="1:5">
      <c r="A300" s="47"/>
      <c r="B300" s="27"/>
      <c r="C300" s="48"/>
      <c r="D300" s="48"/>
      <c r="E300" s="48"/>
    </row>
    <row r="301" spans="1:5">
      <c r="A301" s="47"/>
      <c r="B301" s="27"/>
      <c r="C301" s="48"/>
      <c r="D301" s="48"/>
      <c r="E301" s="48"/>
    </row>
    <row r="302" spans="1:5">
      <c r="A302" s="47"/>
      <c r="B302" s="27"/>
      <c r="C302" s="48"/>
      <c r="D302" s="48"/>
      <c r="E302" s="48"/>
    </row>
    <row r="303" spans="1:5">
      <c r="A303" s="47"/>
      <c r="B303" s="27"/>
      <c r="C303" s="48"/>
      <c r="D303" s="48"/>
      <c r="E303" s="48"/>
    </row>
    <row r="304" spans="1:5">
      <c r="A304" s="47"/>
      <c r="B304" s="27"/>
      <c r="C304" s="48"/>
      <c r="D304" s="48"/>
      <c r="E304" s="48"/>
    </row>
    <row r="305" spans="1:5">
      <c r="A305" s="47"/>
      <c r="B305" s="27"/>
      <c r="C305" s="48"/>
      <c r="D305" s="48"/>
      <c r="E305" s="48"/>
    </row>
    <row r="306" spans="1:5">
      <c r="A306" s="47"/>
      <c r="B306" s="27"/>
      <c r="C306" s="48"/>
      <c r="D306" s="48"/>
      <c r="E306" s="48"/>
    </row>
    <row r="307" spans="1:5">
      <c r="A307" s="47"/>
      <c r="B307" s="27"/>
      <c r="C307" s="48"/>
      <c r="D307" s="48"/>
      <c r="E307" s="48"/>
    </row>
    <row r="308" spans="1:5">
      <c r="A308" s="47"/>
      <c r="B308" s="27"/>
      <c r="C308" s="48"/>
      <c r="D308" s="48"/>
      <c r="E308" s="48"/>
    </row>
    <row r="309" spans="1:5">
      <c r="A309" s="47"/>
      <c r="B309" s="47"/>
      <c r="C309" s="48"/>
      <c r="D309" s="48"/>
      <c r="E309" s="48"/>
    </row>
    <row r="310" spans="1:5">
      <c r="A310" s="47"/>
      <c r="B310" s="47"/>
      <c r="C310" s="48"/>
      <c r="D310" s="48"/>
      <c r="E310" s="48"/>
    </row>
    <row r="311" spans="1:5">
      <c r="A311" s="27"/>
      <c r="B311" s="27"/>
      <c r="C311" s="48"/>
      <c r="D311" s="48"/>
      <c r="E311" s="48"/>
    </row>
    <row r="312" spans="1:5">
      <c r="A312" s="47"/>
      <c r="B312" s="47"/>
      <c r="C312" s="48"/>
      <c r="D312" s="48"/>
      <c r="E312" s="48"/>
    </row>
    <row r="313" spans="1:5">
      <c r="A313" s="27"/>
      <c r="B313" s="27"/>
      <c r="C313" s="48"/>
      <c r="D313" s="48"/>
      <c r="E313" s="48"/>
    </row>
    <row r="314" spans="1:5">
      <c r="A314" s="47"/>
      <c r="B314" s="49"/>
      <c r="C314" s="48"/>
      <c r="D314" s="48"/>
      <c r="E314" s="48"/>
    </row>
    <row r="315" spans="1:5">
      <c r="A315" s="27"/>
      <c r="B315" s="27"/>
      <c r="C315" s="48"/>
      <c r="D315" s="48"/>
      <c r="E315" s="48"/>
    </row>
    <row r="316" spans="1:5">
      <c r="A316" s="7"/>
      <c r="B316" s="7"/>
      <c r="C316" s="48"/>
      <c r="D316" s="48"/>
      <c r="E316" s="48"/>
    </row>
    <row r="317" spans="1:5">
      <c r="A317" s="27"/>
      <c r="B317" s="27"/>
      <c r="C317" s="48"/>
      <c r="D317" s="48"/>
      <c r="E317" s="48"/>
    </row>
    <row r="318" spans="1:5">
      <c r="A318" s="47"/>
      <c r="B318" s="47"/>
      <c r="C318" s="48"/>
      <c r="D318" s="48"/>
      <c r="E318" s="48"/>
    </row>
    <row r="319" spans="1:5">
      <c r="A319" s="47"/>
      <c r="B319" s="47"/>
      <c r="C319" s="48"/>
      <c r="D319" s="48"/>
      <c r="E319" s="48"/>
    </row>
    <row r="320" spans="1:5">
      <c r="A320" s="47"/>
      <c r="B320" s="47"/>
      <c r="C320" s="48"/>
      <c r="D320" s="48"/>
      <c r="E320" s="48"/>
    </row>
    <row r="321" spans="1:5">
      <c r="A321" s="47"/>
      <c r="B321" s="7"/>
      <c r="C321" s="48"/>
      <c r="D321" s="48"/>
      <c r="E321" s="48"/>
    </row>
    <row r="322" spans="1:5">
      <c r="A322" s="27"/>
      <c r="B322" s="27"/>
      <c r="C322" s="48"/>
      <c r="D322" s="48"/>
      <c r="E322" s="48"/>
    </row>
    <row r="323" spans="1:5">
      <c r="A323" s="27"/>
      <c r="B323" s="27"/>
      <c r="C323" s="48"/>
      <c r="D323" s="48"/>
      <c r="E323" s="48"/>
    </row>
    <row r="324" spans="1:5">
      <c r="A324" s="47"/>
      <c r="B324" s="27"/>
      <c r="C324" s="48"/>
      <c r="D324" s="48"/>
      <c r="E324" s="48"/>
    </row>
    <row r="325" spans="1:5">
      <c r="A325" s="47"/>
      <c r="B325" s="27"/>
      <c r="C325" s="48"/>
      <c r="D325" s="48"/>
      <c r="E325" s="48"/>
    </row>
    <row r="326" spans="1:5">
      <c r="A326" s="47"/>
      <c r="B326" s="27"/>
      <c r="C326" s="48"/>
      <c r="D326" s="48"/>
      <c r="E326" s="48"/>
    </row>
    <row r="327" spans="1:5">
      <c r="A327" s="47"/>
      <c r="B327" s="27"/>
      <c r="C327" s="48"/>
      <c r="D327" s="48"/>
      <c r="E327" s="48"/>
    </row>
    <row r="328" spans="1:5">
      <c r="A328" s="47"/>
      <c r="B328" s="27"/>
      <c r="C328" s="48"/>
      <c r="D328" s="48"/>
      <c r="E328" s="48"/>
    </row>
    <row r="329" spans="1:5">
      <c r="A329" s="2"/>
      <c r="B329" s="49"/>
      <c r="C329" s="48"/>
      <c r="D329" s="48"/>
      <c r="E329" s="48"/>
    </row>
    <row r="330" spans="1:5">
      <c r="A330" s="27"/>
      <c r="B330" s="27"/>
      <c r="C330" s="48"/>
      <c r="D330" s="48"/>
      <c r="E330" s="48"/>
    </row>
    <row r="331" spans="1:5">
      <c r="A331" s="7"/>
      <c r="B331" s="7"/>
      <c r="C331" s="48"/>
      <c r="D331" s="48"/>
      <c r="E331" s="48"/>
    </row>
    <row r="332" spans="1:5">
      <c r="A332" s="27"/>
      <c r="B332" s="46"/>
      <c r="C332" s="48"/>
      <c r="D332" s="48"/>
      <c r="E332" s="48"/>
    </row>
    <row r="333" spans="1:5">
      <c r="A333" s="27"/>
      <c r="B333" s="46"/>
      <c r="C333" s="48"/>
      <c r="D333" s="48"/>
      <c r="E333" s="48"/>
    </row>
    <row r="334" spans="1:5">
      <c r="A334" s="27"/>
      <c r="B334" s="46"/>
      <c r="C334" s="48"/>
      <c r="D334" s="48"/>
      <c r="E334" s="48"/>
    </row>
    <row r="335" spans="1:5">
      <c r="A335" s="7"/>
      <c r="B335" s="7"/>
      <c r="C335" s="7"/>
      <c r="D335" s="7"/>
      <c r="E335" s="7"/>
    </row>
    <row r="336" spans="1:5">
      <c r="A336" s="7"/>
      <c r="B336" s="7"/>
      <c r="C336" s="7"/>
      <c r="D336" s="7"/>
      <c r="E336" s="7"/>
    </row>
    <row r="337" spans="1:5" ht="18.75">
      <c r="A337" s="45"/>
      <c r="B337" s="45"/>
      <c r="C337" s="7"/>
      <c r="D337" s="7"/>
      <c r="E337" s="7"/>
    </row>
    <row r="338" spans="1:5">
      <c r="A338" s="27"/>
      <c r="B338" s="27"/>
      <c r="C338" s="7"/>
      <c r="D338" s="7"/>
      <c r="E338" s="7"/>
    </row>
    <row r="339" spans="1:5">
      <c r="A339" s="27"/>
      <c r="B339" s="46"/>
      <c r="C339" s="7"/>
      <c r="D339" s="7"/>
      <c r="E339" s="7"/>
    </row>
    <row r="340" spans="1:5">
      <c r="A340" s="7"/>
      <c r="B340" s="7"/>
      <c r="C340" s="7"/>
      <c r="D340" s="7"/>
      <c r="E340" s="7"/>
    </row>
    <row r="341" spans="1:5">
      <c r="A341" s="2"/>
      <c r="B341" s="9"/>
      <c r="C341" s="9"/>
      <c r="D341" s="9"/>
      <c r="E341" s="9"/>
    </row>
    <row r="342" spans="1:5">
      <c r="A342" s="27"/>
      <c r="B342" s="27"/>
      <c r="C342" s="27"/>
      <c r="D342" s="7"/>
      <c r="E342" s="7"/>
    </row>
    <row r="343" spans="1:5">
      <c r="A343" s="47"/>
      <c r="B343" s="27"/>
      <c r="C343" s="27"/>
      <c r="D343" s="60"/>
      <c r="E343" s="60"/>
    </row>
    <row r="344" spans="1:5">
      <c r="A344" s="47"/>
      <c r="B344" s="27"/>
      <c r="C344" s="27"/>
      <c r="D344" s="60"/>
      <c r="E344" s="60"/>
    </row>
    <row r="345" spans="1:5">
      <c r="A345" s="47"/>
      <c r="B345" s="47"/>
      <c r="C345" s="47"/>
      <c r="D345" s="60"/>
      <c r="E345" s="60"/>
    </row>
    <row r="346" spans="1:5">
      <c r="A346" s="47"/>
      <c r="B346" s="47"/>
      <c r="C346" s="47"/>
      <c r="D346" s="60"/>
      <c r="E346" s="60"/>
    </row>
    <row r="347" spans="1:5">
      <c r="A347" s="47"/>
      <c r="B347" s="2"/>
      <c r="C347" s="2"/>
      <c r="D347" s="60"/>
      <c r="E347" s="60"/>
    </row>
    <row r="348" spans="1:5">
      <c r="A348" s="47"/>
      <c r="B348" s="2"/>
      <c r="C348" s="2"/>
      <c r="D348" s="60"/>
      <c r="E348" s="60"/>
    </row>
    <row r="349" spans="1:5">
      <c r="A349" s="27"/>
      <c r="B349" s="27"/>
      <c r="C349" s="27"/>
      <c r="D349" s="60"/>
      <c r="E349" s="60"/>
    </row>
    <row r="350" spans="1:5">
      <c r="A350" s="47"/>
      <c r="B350" s="27"/>
      <c r="C350" s="27"/>
      <c r="D350" s="60"/>
      <c r="E350" s="60"/>
    </row>
    <row r="351" spans="1:5">
      <c r="A351" s="47"/>
      <c r="B351" s="27"/>
      <c r="C351" s="27"/>
      <c r="D351" s="60"/>
      <c r="E351" s="60"/>
    </row>
    <row r="352" spans="1:5">
      <c r="A352" s="47"/>
      <c r="B352" s="27"/>
      <c r="C352" s="27"/>
      <c r="D352" s="60"/>
      <c r="E352" s="60"/>
    </row>
    <row r="353" spans="1:5">
      <c r="A353" s="47"/>
      <c r="B353" s="27"/>
      <c r="C353" s="27"/>
      <c r="D353" s="60"/>
      <c r="E353" s="60"/>
    </row>
    <row r="354" spans="1:5">
      <c r="A354" s="47"/>
      <c r="B354" s="27"/>
      <c r="C354" s="27"/>
      <c r="D354" s="60"/>
      <c r="E354" s="60"/>
    </row>
    <row r="355" spans="1:5">
      <c r="A355" s="47"/>
      <c r="B355" s="27"/>
      <c r="C355" s="27"/>
      <c r="D355" s="60"/>
      <c r="E355" s="60"/>
    </row>
    <row r="356" spans="1:5">
      <c r="A356" s="47"/>
      <c r="B356" s="27"/>
      <c r="C356" s="27"/>
      <c r="D356" s="60"/>
      <c r="E356" s="60"/>
    </row>
    <row r="357" spans="1:5">
      <c r="A357" s="47"/>
      <c r="B357" s="27"/>
      <c r="C357" s="27"/>
      <c r="D357" s="60"/>
      <c r="E357" s="60"/>
    </row>
    <row r="358" spans="1:5">
      <c r="A358" s="47"/>
      <c r="B358" s="27"/>
      <c r="C358" s="27"/>
      <c r="D358" s="60"/>
      <c r="E358" s="60"/>
    </row>
    <row r="359" spans="1:5">
      <c r="A359" s="47"/>
      <c r="B359" s="27"/>
      <c r="C359" s="27"/>
      <c r="D359" s="60"/>
      <c r="E359" s="60"/>
    </row>
    <row r="360" spans="1:5">
      <c r="A360" s="47"/>
      <c r="B360" s="47"/>
      <c r="C360" s="47"/>
      <c r="D360" s="60"/>
      <c r="E360" s="60"/>
    </row>
    <row r="361" spans="1:5">
      <c r="A361" s="47"/>
      <c r="B361" s="47"/>
      <c r="C361" s="47"/>
      <c r="D361" s="60"/>
      <c r="E361" s="60"/>
    </row>
    <row r="362" spans="1:5">
      <c r="A362" s="27"/>
      <c r="B362" s="27"/>
      <c r="C362" s="27"/>
      <c r="D362" s="60"/>
      <c r="E362" s="60"/>
    </row>
    <row r="363" spans="1:5">
      <c r="A363" s="7"/>
      <c r="B363" s="27"/>
      <c r="C363" s="27"/>
      <c r="D363" s="60"/>
      <c r="E363" s="60"/>
    </row>
    <row r="364" spans="1:5">
      <c r="A364" s="47"/>
      <c r="B364" s="47"/>
      <c r="C364" s="47"/>
      <c r="D364" s="60"/>
      <c r="E364" s="60"/>
    </row>
    <row r="365" spans="1:5">
      <c r="A365" s="27"/>
      <c r="B365" s="27"/>
      <c r="C365" s="27"/>
      <c r="D365" s="60"/>
      <c r="E365" s="60"/>
    </row>
    <row r="366" spans="1:5">
      <c r="A366" s="47"/>
      <c r="B366" s="49"/>
      <c r="C366" s="49"/>
      <c r="D366" s="60"/>
      <c r="E366" s="60"/>
    </row>
    <row r="367" spans="1:5">
      <c r="A367" s="27"/>
      <c r="B367" s="27"/>
      <c r="C367" s="27"/>
      <c r="D367" s="60"/>
      <c r="E367" s="60"/>
    </row>
    <row r="368" spans="1:5">
      <c r="A368" s="27"/>
      <c r="B368" s="27"/>
      <c r="C368" s="27"/>
      <c r="D368" s="60"/>
      <c r="E368" s="60"/>
    </row>
    <row r="369" spans="1:5">
      <c r="A369" s="27"/>
      <c r="B369" s="27"/>
      <c r="C369" s="27"/>
      <c r="D369" s="60"/>
      <c r="E369" s="60"/>
    </row>
    <row r="370" spans="1:5">
      <c r="A370" s="27"/>
      <c r="B370" s="46"/>
      <c r="C370" s="46"/>
      <c r="D370" s="60"/>
      <c r="E370" s="60"/>
    </row>
    <row r="371" spans="1:5">
      <c r="A371" s="27"/>
      <c r="B371" s="46"/>
      <c r="C371" s="46"/>
      <c r="D371" s="60"/>
      <c r="E371" s="60"/>
    </row>
    <row r="372" spans="1:5">
      <c r="A372" s="27"/>
      <c r="B372" s="46"/>
      <c r="C372" s="46"/>
      <c r="D372" s="60"/>
      <c r="E372" s="60"/>
    </row>
    <row r="373" spans="1:5">
      <c r="A373" s="27"/>
      <c r="B373" s="46"/>
      <c r="C373" s="46"/>
      <c r="D373" s="60"/>
      <c r="E373" s="60"/>
    </row>
    <row r="374" spans="1:5">
      <c r="A374" s="27"/>
      <c r="B374" s="46"/>
      <c r="C374" s="46"/>
      <c r="D374" s="60"/>
      <c r="E374" s="60"/>
    </row>
    <row r="375" spans="1:5">
      <c r="A375" s="7"/>
      <c r="B375" s="46"/>
      <c r="C375" s="46"/>
      <c r="D375" s="60"/>
      <c r="E375" s="60"/>
    </row>
    <row r="376" spans="1:5">
      <c r="A376" s="7"/>
      <c r="B376" s="60"/>
      <c r="C376" s="46"/>
      <c r="D376" s="60"/>
      <c r="E376" s="60"/>
    </row>
    <row r="377" spans="1:5">
      <c r="A377" s="7"/>
      <c r="B377" s="46"/>
      <c r="C377" s="46"/>
      <c r="D377" s="60"/>
      <c r="E377" s="60"/>
    </row>
    <row r="378" spans="1:5">
      <c r="A378" s="7"/>
      <c r="B378" s="46"/>
      <c r="C378" s="46"/>
      <c r="D378" s="60"/>
      <c r="E378" s="60"/>
    </row>
    <row r="379" spans="1:5">
      <c r="A379" s="7"/>
      <c r="B379" s="46"/>
      <c r="C379" s="46"/>
      <c r="D379" s="60"/>
      <c r="E379" s="60"/>
    </row>
    <row r="380" spans="1:5">
      <c r="A380" s="7"/>
      <c r="B380" s="46"/>
      <c r="C380" s="46"/>
      <c r="D380" s="60"/>
      <c r="E380" s="60"/>
    </row>
    <row r="381" spans="1:5">
      <c r="A381" s="27"/>
      <c r="B381" s="46"/>
      <c r="C381" s="46"/>
      <c r="D381" s="60"/>
      <c r="E381" s="60"/>
    </row>
    <row r="382" spans="1:5">
      <c r="A382" s="7"/>
      <c r="B382" s="46"/>
      <c r="C382" s="46"/>
      <c r="D382" s="60"/>
      <c r="E382" s="60"/>
    </row>
    <row r="383" spans="1:5">
      <c r="A383" s="7"/>
      <c r="B383" s="46"/>
      <c r="C383" s="46"/>
      <c r="D383" s="60"/>
      <c r="E383" s="60"/>
    </row>
    <row r="384" spans="1:5">
      <c r="A384" s="27"/>
      <c r="B384" s="46"/>
      <c r="C384" s="46"/>
      <c r="D384" s="60"/>
      <c r="E384" s="60"/>
    </row>
    <row r="385" spans="1:5">
      <c r="A385" s="27"/>
      <c r="B385" s="46"/>
      <c r="C385" s="46"/>
      <c r="D385" s="60"/>
      <c r="E385" s="60"/>
    </row>
    <row r="386" spans="1:5">
      <c r="A386" s="7"/>
      <c r="B386" s="46"/>
      <c r="C386" s="46"/>
      <c r="D386" s="60"/>
      <c r="E386" s="60"/>
    </row>
    <row r="387" spans="1:5">
      <c r="A387" s="7"/>
      <c r="B387" s="46"/>
      <c r="C387" s="46"/>
      <c r="D387" s="60"/>
      <c r="E387" s="60"/>
    </row>
    <row r="388" spans="1:5">
      <c r="A388" s="7"/>
      <c r="B388" s="46"/>
      <c r="C388" s="46"/>
      <c r="D388" s="60"/>
      <c r="E388" s="60"/>
    </row>
    <row r="389" spans="1:5">
      <c r="A389" s="7"/>
      <c r="B389" s="46"/>
      <c r="C389" s="46"/>
      <c r="D389" s="60"/>
      <c r="E389" s="60"/>
    </row>
    <row r="390" spans="1:5">
      <c r="A390" s="7"/>
      <c r="B390" s="46"/>
      <c r="C390" s="46"/>
      <c r="D390" s="60"/>
      <c r="E390" s="60"/>
    </row>
    <row r="391" spans="1:5">
      <c r="A391" s="7"/>
      <c r="B391" s="46"/>
      <c r="C391" s="46"/>
      <c r="D391" s="60"/>
      <c r="E391" s="60"/>
    </row>
    <row r="392" spans="1:5">
      <c r="A392" s="7"/>
      <c r="B392" s="46"/>
      <c r="C392" s="46"/>
      <c r="D392" s="60"/>
      <c r="E392" s="60"/>
    </row>
    <row r="393" spans="1:5">
      <c r="A393" s="7"/>
      <c r="B393" s="46"/>
      <c r="C393" s="46"/>
      <c r="D393" s="60"/>
      <c r="E393" s="60"/>
    </row>
    <row r="394" spans="1:5">
      <c r="A394" s="27"/>
      <c r="B394" s="46"/>
      <c r="C394" s="46"/>
      <c r="D394" s="60"/>
      <c r="E394" s="60"/>
    </row>
    <row r="395" spans="1:5">
      <c r="A395" s="27"/>
      <c r="B395" s="46"/>
      <c r="C395" s="46"/>
      <c r="D395" s="60"/>
      <c r="E395" s="60"/>
    </row>
    <row r="396" spans="1:5">
      <c r="A396" s="27"/>
      <c r="B396" s="46"/>
      <c r="C396" s="46"/>
      <c r="D396" s="60"/>
      <c r="E396" s="60"/>
    </row>
    <row r="397" spans="1:5">
      <c r="A397" s="27"/>
      <c r="B397" s="46"/>
      <c r="C397" s="46"/>
      <c r="D397" s="60"/>
      <c r="E397" s="60"/>
    </row>
    <row r="398" spans="1:5">
      <c r="A398" s="27"/>
      <c r="B398" s="46"/>
      <c r="C398" s="46"/>
      <c r="D398" s="61"/>
      <c r="E398" s="61"/>
    </row>
    <row r="399" spans="1:5">
      <c r="A399" s="7"/>
      <c r="B399" s="7"/>
      <c r="C399" s="7"/>
      <c r="D399" s="7"/>
      <c r="E399" s="7"/>
    </row>
    <row r="400" spans="1:5" ht="18.75">
      <c r="A400" s="44"/>
      <c r="B400" s="7"/>
      <c r="C400" s="7"/>
      <c r="D400" s="7"/>
      <c r="E400" s="7"/>
    </row>
    <row r="401" spans="1:5">
      <c r="A401" s="27"/>
      <c r="B401" s="7"/>
      <c r="C401" s="7"/>
      <c r="D401" s="7"/>
      <c r="E401" s="7"/>
    </row>
    <row r="402" spans="1:5">
      <c r="A402" s="7"/>
      <c r="B402" s="7"/>
      <c r="C402" s="7"/>
      <c r="D402" s="7"/>
      <c r="E402" s="7"/>
    </row>
    <row r="403" spans="1:5">
      <c r="A403" s="7"/>
      <c r="B403" s="7"/>
      <c r="C403" s="7"/>
      <c r="D403" s="7"/>
      <c r="E403" s="7"/>
    </row>
    <row r="404" spans="1:5">
      <c r="A404" s="2"/>
      <c r="B404" s="9"/>
      <c r="C404" s="9"/>
      <c r="D404" s="9"/>
      <c r="E404" s="9"/>
    </row>
    <row r="405" spans="1:5">
      <c r="A405" s="7"/>
      <c r="B405" s="7"/>
      <c r="C405" s="7"/>
      <c r="D405" s="7"/>
      <c r="E405" s="7"/>
    </row>
    <row r="406" spans="1:5">
      <c r="A406" s="27"/>
      <c r="B406" s="7"/>
      <c r="C406" s="7"/>
      <c r="D406" s="7"/>
      <c r="E406" s="7"/>
    </row>
    <row r="407" spans="1:5">
      <c r="A407" s="7"/>
      <c r="B407" s="7"/>
      <c r="C407" s="7"/>
      <c r="D407" s="7"/>
      <c r="E407" s="7"/>
    </row>
    <row r="408" spans="1:5">
      <c r="A408" s="7"/>
      <c r="B408" s="7"/>
      <c r="C408" s="7"/>
      <c r="D408" s="7"/>
      <c r="E408" s="7"/>
    </row>
    <row r="409" spans="1:5">
      <c r="A409" s="7"/>
      <c r="B409" s="7"/>
      <c r="C409" s="7"/>
      <c r="D409" s="7"/>
      <c r="E409" s="7"/>
    </row>
    <row r="410" spans="1:5">
      <c r="A410" s="7"/>
      <c r="B410" s="7"/>
      <c r="C410" s="7"/>
      <c r="D410" s="7"/>
      <c r="E410" s="7"/>
    </row>
    <row r="411" spans="1:5">
      <c r="A411" s="57"/>
      <c r="B411" s="7"/>
      <c r="C411" s="7"/>
      <c r="D411" s="7"/>
      <c r="E411" s="7"/>
    </row>
    <row r="412" spans="1:5">
      <c r="A412" s="57"/>
      <c r="B412" s="7"/>
      <c r="C412" s="7"/>
      <c r="D412" s="7"/>
      <c r="E412" s="7"/>
    </row>
    <row r="413" spans="1:5">
      <c r="A413" s="27"/>
      <c r="B413" s="7"/>
      <c r="C413" s="7"/>
      <c r="D413" s="7"/>
      <c r="E413" s="7"/>
    </row>
    <row r="414" spans="1:5">
      <c r="A414" s="7"/>
      <c r="B414" s="7"/>
      <c r="C414" s="61"/>
      <c r="D414" s="61"/>
      <c r="E414" s="61"/>
    </row>
    <row r="415" spans="1:5">
      <c r="A415" s="7"/>
      <c r="B415" s="7"/>
      <c r="C415" s="7"/>
      <c r="D415" s="7"/>
      <c r="E415" s="7"/>
    </row>
    <row r="416" spans="1:5">
      <c r="A416" s="27"/>
      <c r="B416" s="7"/>
      <c r="C416" s="7"/>
      <c r="D416" s="7"/>
      <c r="E416" s="7"/>
    </row>
    <row r="417" spans="1:5">
      <c r="A417" s="7"/>
      <c r="B417" s="62"/>
      <c r="C417" s="7"/>
      <c r="D417" s="7"/>
      <c r="E417" s="7"/>
    </row>
    <row r="418" spans="1:5">
      <c r="A418" s="27"/>
      <c r="B418" s="7"/>
      <c r="C418" s="7"/>
      <c r="D418" s="7"/>
      <c r="E418" s="7"/>
    </row>
    <row r="419" spans="1:5">
      <c r="A419" s="7"/>
      <c r="B419" s="7"/>
      <c r="C419" s="7"/>
      <c r="D419" s="7"/>
      <c r="E419" s="7"/>
    </row>
    <row r="420" spans="1:5">
      <c r="A420" s="7"/>
      <c r="B420" s="7"/>
      <c r="C420" s="7"/>
      <c r="D420" s="7"/>
      <c r="E420" s="7"/>
    </row>
    <row r="421" spans="1:5" s="65" customFormat="1" ht="18.75">
      <c r="A421" s="63"/>
      <c r="B421" s="64"/>
      <c r="C421" s="64"/>
      <c r="D421" s="64"/>
      <c r="E421" s="64"/>
    </row>
    <row r="422" spans="1:5" s="65" customFormat="1">
      <c r="A422" s="64"/>
      <c r="B422" s="64"/>
      <c r="C422" s="64"/>
      <c r="D422" s="64"/>
      <c r="E422" s="66"/>
    </row>
    <row r="423" spans="1:5" s="65" customFormat="1">
      <c r="A423" s="64"/>
      <c r="B423" s="67"/>
      <c r="C423" s="67"/>
      <c r="D423" s="67"/>
      <c r="E423" s="68"/>
    </row>
    <row r="424" spans="1:5" s="65" customFormat="1">
      <c r="A424" s="64"/>
      <c r="B424" s="50"/>
      <c r="C424" s="50"/>
      <c r="D424" s="50"/>
      <c r="E424" s="50"/>
    </row>
    <row r="425" spans="1:5" s="65" customFormat="1">
      <c r="A425" s="69"/>
      <c r="B425" s="66"/>
      <c r="C425" s="66"/>
      <c r="D425" s="66"/>
      <c r="E425" s="66"/>
    </row>
    <row r="426" spans="1:5" s="65" customFormat="1">
      <c r="A426" s="40"/>
      <c r="B426" s="64"/>
      <c r="C426" s="64"/>
      <c r="D426" s="64"/>
      <c r="E426" s="64"/>
    </row>
    <row r="427" spans="1:5" s="65" customFormat="1">
      <c r="A427" s="39"/>
      <c r="B427" s="64"/>
      <c r="C427" s="70"/>
      <c r="D427" s="70"/>
      <c r="E427" s="70"/>
    </row>
    <row r="428" spans="1:5" s="65" customFormat="1">
      <c r="A428" s="39"/>
      <c r="B428" s="71"/>
      <c r="C428" s="70"/>
      <c r="D428" s="70"/>
      <c r="E428" s="70"/>
    </row>
    <row r="429" spans="1:5" s="65" customFormat="1">
      <c r="A429" s="39"/>
      <c r="B429" s="72"/>
      <c r="C429" s="70"/>
      <c r="D429" s="70"/>
      <c r="E429" s="70"/>
    </row>
    <row r="430" spans="1:5" s="65" customFormat="1">
      <c r="A430" s="38"/>
      <c r="B430" s="69"/>
      <c r="C430" s="70"/>
      <c r="D430" s="70"/>
      <c r="E430" s="70"/>
    </row>
    <row r="431" spans="1:5" s="65" customFormat="1">
      <c r="A431" s="32"/>
      <c r="C431" s="70"/>
      <c r="D431" s="70"/>
      <c r="E431" s="70"/>
    </row>
    <row r="432" spans="1:5" s="65" customFormat="1">
      <c r="A432" s="40"/>
      <c r="B432" s="64"/>
      <c r="C432" s="70"/>
      <c r="D432" s="70"/>
      <c r="E432" s="70"/>
    </row>
    <row r="433" spans="1:5" s="65" customFormat="1">
      <c r="A433" s="73"/>
      <c r="B433" s="74"/>
      <c r="C433" s="70"/>
      <c r="D433" s="70"/>
      <c r="E433" s="70"/>
    </row>
    <row r="434" spans="1:5" s="65" customFormat="1">
      <c r="A434" s="73"/>
      <c r="B434" s="74"/>
      <c r="C434" s="70"/>
      <c r="D434" s="70"/>
      <c r="E434" s="70"/>
    </row>
    <row r="435" spans="1:5" s="65" customFormat="1">
      <c r="A435" s="73"/>
      <c r="B435" s="74"/>
      <c r="C435" s="70"/>
      <c r="D435" s="70"/>
      <c r="E435" s="70"/>
    </row>
    <row r="436" spans="1:5" s="65" customFormat="1">
      <c r="A436" s="73"/>
      <c r="B436" s="74"/>
      <c r="C436" s="70"/>
      <c r="D436" s="70"/>
      <c r="E436" s="70"/>
    </row>
    <row r="437" spans="1:5" s="65" customFormat="1">
      <c r="A437" s="73"/>
      <c r="B437" s="74"/>
      <c r="C437" s="70"/>
      <c r="D437" s="70"/>
      <c r="E437" s="70"/>
    </row>
    <row r="438" spans="1:5" s="65" customFormat="1">
      <c r="A438" s="43"/>
      <c r="B438" s="74"/>
      <c r="C438" s="70"/>
      <c r="D438" s="70"/>
      <c r="E438" s="70"/>
    </row>
    <row r="439" spans="1:5" s="65" customFormat="1">
      <c r="A439" s="73"/>
      <c r="B439" s="74"/>
      <c r="C439" s="70"/>
      <c r="D439" s="70"/>
      <c r="E439" s="70"/>
    </row>
    <row r="440" spans="1:5" s="65" customFormat="1">
      <c r="A440" s="73"/>
      <c r="B440" s="74"/>
      <c r="C440" s="70"/>
      <c r="D440" s="70"/>
      <c r="E440" s="70"/>
    </row>
    <row r="441" spans="1:5" s="65" customFormat="1">
      <c r="A441" s="73"/>
      <c r="B441" s="74"/>
      <c r="C441" s="70"/>
      <c r="D441" s="70"/>
      <c r="E441" s="70"/>
    </row>
    <row r="442" spans="1:5" s="65" customFormat="1">
      <c r="A442" s="73"/>
      <c r="B442" s="74"/>
      <c r="C442" s="70"/>
      <c r="D442" s="70"/>
      <c r="E442" s="70"/>
    </row>
    <row r="443" spans="1:5" s="65" customFormat="1">
      <c r="A443" s="73"/>
      <c r="B443" s="75"/>
      <c r="C443" s="70"/>
      <c r="D443" s="70"/>
      <c r="E443" s="70"/>
    </row>
    <row r="444" spans="1:5" s="65" customFormat="1">
      <c r="A444" s="40"/>
      <c r="B444" s="74"/>
      <c r="C444" s="70"/>
      <c r="D444" s="70"/>
      <c r="E444" s="70"/>
    </row>
    <row r="445" spans="1:5" s="65" customFormat="1">
      <c r="A445" s="40"/>
      <c r="B445" s="74"/>
      <c r="C445" s="70"/>
      <c r="D445" s="70"/>
      <c r="E445" s="70"/>
    </row>
    <row r="446" spans="1:5" s="65" customFormat="1">
      <c r="A446" s="40"/>
      <c r="B446" s="74"/>
      <c r="C446" s="70"/>
      <c r="D446" s="70"/>
      <c r="E446" s="70"/>
    </row>
    <row r="447" spans="1:5" s="65" customFormat="1">
      <c r="A447" s="40"/>
      <c r="B447" s="74"/>
      <c r="C447" s="70"/>
      <c r="D447" s="70"/>
      <c r="E447" s="70"/>
    </row>
    <row r="448" spans="1:5" s="65" customFormat="1">
      <c r="A448" s="39"/>
      <c r="B448" s="74"/>
      <c r="C448" s="70"/>
      <c r="D448" s="70"/>
      <c r="E448" s="70"/>
    </row>
    <row r="449" spans="1:5" s="65" customFormat="1">
      <c r="A449" s="39"/>
      <c r="B449" s="74"/>
      <c r="C449" s="70"/>
      <c r="D449" s="70"/>
      <c r="E449" s="70"/>
    </row>
    <row r="450" spans="1:5" s="65" customFormat="1">
      <c r="A450" s="40"/>
      <c r="B450" s="74"/>
      <c r="C450" s="70"/>
      <c r="D450" s="70"/>
      <c r="E450" s="70"/>
    </row>
    <row r="451" spans="1:5" s="65" customFormat="1">
      <c r="A451" s="42"/>
      <c r="B451" s="74"/>
      <c r="C451" s="76"/>
      <c r="D451" s="76"/>
      <c r="E451" s="76"/>
    </row>
    <row r="452" spans="1:5" s="65" customFormat="1">
      <c r="A452" s="39"/>
      <c r="B452" s="77"/>
      <c r="C452" s="70"/>
      <c r="D452" s="70"/>
      <c r="E452" s="70"/>
    </row>
    <row r="453" spans="1:5" s="65" customFormat="1" ht="13.9" customHeight="1">
      <c r="A453" s="38"/>
      <c r="B453" s="77"/>
      <c r="C453" s="70"/>
      <c r="D453" s="70"/>
      <c r="E453" s="70"/>
    </row>
    <row r="454" spans="1:5" s="80" customFormat="1">
      <c r="A454" s="78"/>
      <c r="B454" s="79"/>
      <c r="C454" s="70"/>
      <c r="D454" s="70"/>
      <c r="E454" s="70"/>
    </row>
    <row r="455" spans="1:5" s="65" customFormat="1">
      <c r="A455" s="38"/>
      <c r="B455" s="71"/>
      <c r="C455" s="70"/>
      <c r="D455" s="70"/>
      <c r="E455" s="70"/>
    </row>
    <row r="456" spans="1:5" s="65" customFormat="1">
      <c r="A456" s="39"/>
      <c r="B456" s="71"/>
      <c r="C456" s="70"/>
      <c r="D456" s="70"/>
      <c r="E456" s="70"/>
    </row>
    <row r="457" spans="1:5" s="65" customFormat="1">
      <c r="A457" s="39"/>
      <c r="B457" s="81"/>
      <c r="C457" s="70"/>
      <c r="D457" s="70"/>
      <c r="E457" s="70"/>
    </row>
    <row r="458" spans="1:5" s="65" customFormat="1">
      <c r="A458" s="39"/>
      <c r="B458" s="81"/>
      <c r="C458" s="70"/>
      <c r="D458" s="70"/>
      <c r="E458" s="70"/>
    </row>
    <row r="459" spans="1:5" s="65" customFormat="1">
      <c r="A459" s="39"/>
      <c r="B459" s="81"/>
      <c r="C459" s="70"/>
      <c r="D459" s="70"/>
      <c r="E459" s="70"/>
    </row>
    <row r="460" spans="1:5" s="65" customFormat="1">
      <c r="A460" s="40"/>
      <c r="C460" s="70"/>
      <c r="D460" s="70"/>
      <c r="E460" s="70"/>
    </row>
    <row r="461" spans="1:5" s="80" customFormat="1">
      <c r="A461" s="82"/>
      <c r="B461" s="83"/>
      <c r="C461" s="70"/>
      <c r="D461" s="70"/>
      <c r="E461" s="70"/>
    </row>
    <row r="462" spans="1:5" s="65" customFormat="1">
      <c r="A462" s="39"/>
      <c r="B462" s="64"/>
      <c r="C462" s="70"/>
      <c r="D462" s="70"/>
      <c r="E462" s="70"/>
    </row>
    <row r="463" spans="1:5" s="65" customFormat="1">
      <c r="A463" s="42"/>
      <c r="B463" s="64"/>
      <c r="C463" s="70"/>
      <c r="D463" s="70"/>
      <c r="E463" s="70"/>
    </row>
    <row r="464" spans="1:5" s="65" customFormat="1">
      <c r="A464" s="42"/>
      <c r="B464" s="64"/>
      <c r="C464" s="70"/>
      <c r="D464" s="70"/>
      <c r="E464" s="70"/>
    </row>
    <row r="465" spans="1:5" s="65" customFormat="1">
      <c r="A465" s="42"/>
      <c r="B465" s="64"/>
      <c r="C465" s="70"/>
      <c r="D465" s="70"/>
      <c r="E465" s="70"/>
    </row>
    <row r="466" spans="1:5" s="65" customFormat="1">
      <c r="A466" s="39"/>
      <c r="B466" s="64"/>
      <c r="C466" s="70"/>
      <c r="D466" s="70"/>
      <c r="E466" s="70"/>
    </row>
    <row r="467" spans="1:5" s="80" customFormat="1">
      <c r="A467" s="78"/>
      <c r="B467" s="83"/>
      <c r="C467" s="70"/>
      <c r="D467" s="70"/>
      <c r="E467" s="70"/>
    </row>
    <row r="468" spans="1:5" s="65" customFormat="1">
      <c r="A468" s="39"/>
      <c r="B468" s="84"/>
      <c r="C468" s="70"/>
      <c r="D468" s="70"/>
      <c r="E468" s="70"/>
    </row>
    <row r="469" spans="1:5" s="65" customFormat="1">
      <c r="A469" s="42"/>
      <c r="B469" s="84"/>
      <c r="C469" s="70"/>
      <c r="D469" s="70"/>
      <c r="E469" s="70"/>
    </row>
    <row r="470" spans="1:5" s="65" customFormat="1">
      <c r="A470" s="38"/>
      <c r="B470" s="77"/>
      <c r="C470" s="70"/>
      <c r="D470" s="70"/>
      <c r="E470" s="70"/>
    </row>
    <row r="471" spans="1:5" s="80" customFormat="1">
      <c r="A471" s="82"/>
      <c r="B471" s="83"/>
      <c r="C471" s="70"/>
      <c r="D471" s="70"/>
      <c r="E471" s="70"/>
    </row>
    <row r="472" spans="1:5" s="65" customFormat="1">
      <c r="A472" s="40"/>
      <c r="B472" s="64"/>
      <c r="C472" s="70"/>
      <c r="D472" s="70"/>
      <c r="E472" s="70"/>
    </row>
    <row r="473" spans="1:5" s="80" customFormat="1">
      <c r="A473" s="82"/>
      <c r="B473" s="83"/>
      <c r="C473" s="70"/>
      <c r="D473" s="70"/>
      <c r="E473" s="70"/>
    </row>
    <row r="474" spans="1:5" s="65" customFormat="1">
      <c r="A474" s="40"/>
      <c r="B474" s="77"/>
      <c r="C474" s="70"/>
      <c r="D474" s="70"/>
      <c r="E474" s="70"/>
    </row>
    <row r="475" spans="1:5" s="65" customFormat="1">
      <c r="A475" s="40"/>
      <c r="B475" s="77"/>
      <c r="C475" s="70"/>
      <c r="D475" s="70"/>
      <c r="E475" s="70"/>
    </row>
    <row r="476" spans="1:5" s="65" customFormat="1">
      <c r="A476" s="40"/>
      <c r="B476" s="77"/>
      <c r="C476" s="70"/>
      <c r="D476" s="70"/>
      <c r="E476" s="70"/>
    </row>
    <row r="477" spans="1:5">
      <c r="A477" s="7"/>
      <c r="B477" s="7"/>
      <c r="C477" s="7"/>
      <c r="D477" s="7"/>
      <c r="E477" s="7"/>
    </row>
    <row r="478" spans="1:5">
      <c r="A478" s="7"/>
      <c r="B478" s="7"/>
      <c r="C478" s="7"/>
      <c r="D478" s="7"/>
      <c r="E478" s="7"/>
    </row>
    <row r="479" spans="1:5">
      <c r="A479" s="7"/>
      <c r="B479" s="7"/>
      <c r="C479" s="7"/>
      <c r="D479" s="7"/>
      <c r="E479" s="7"/>
    </row>
    <row r="480" spans="1:5" ht="18.75">
      <c r="A480" s="45"/>
      <c r="B480" s="7"/>
      <c r="C480" s="7"/>
      <c r="D480" s="7"/>
      <c r="E480" s="7"/>
    </row>
    <row r="481" spans="1:5">
      <c r="A481" s="27"/>
      <c r="B481" s="7"/>
      <c r="C481" s="7"/>
      <c r="D481" s="7"/>
      <c r="E481" s="7"/>
    </row>
    <row r="482" spans="1:5">
      <c r="A482" s="85"/>
      <c r="B482" s="7"/>
      <c r="C482" s="7"/>
      <c r="D482" s="55"/>
      <c r="E482" s="55"/>
    </row>
    <row r="483" spans="1:5">
      <c r="A483" s="7"/>
      <c r="B483" s="7"/>
      <c r="C483" s="7"/>
      <c r="D483" s="7"/>
      <c r="E483" s="7"/>
    </row>
    <row r="484" spans="1:5">
      <c r="A484" s="2"/>
      <c r="B484" s="2"/>
      <c r="C484" s="9"/>
      <c r="D484" s="9"/>
      <c r="E484" s="9"/>
    </row>
    <row r="485" spans="1:5">
      <c r="A485" s="27"/>
      <c r="B485" s="7"/>
      <c r="C485" s="7"/>
      <c r="D485" s="7"/>
      <c r="E485" s="7"/>
    </row>
    <row r="486" spans="1:5">
      <c r="A486" s="47"/>
      <c r="B486" s="7"/>
      <c r="C486" s="7"/>
      <c r="D486" s="48"/>
      <c r="E486" s="48"/>
    </row>
    <row r="487" spans="1:5">
      <c r="A487" s="47"/>
      <c r="B487" s="7"/>
      <c r="C487" s="7"/>
      <c r="D487" s="48"/>
      <c r="E487" s="48"/>
    </row>
    <row r="488" spans="1:5">
      <c r="A488" s="86"/>
      <c r="B488" s="7"/>
      <c r="C488" s="7"/>
      <c r="D488" s="48"/>
      <c r="E488" s="48"/>
    </row>
    <row r="489" spans="1:5">
      <c r="A489" s="47"/>
      <c r="B489" s="7"/>
      <c r="C489" s="7"/>
      <c r="D489" s="48"/>
      <c r="E489" s="48"/>
    </row>
    <row r="490" spans="1:5">
      <c r="A490" s="7"/>
      <c r="B490" s="7"/>
      <c r="C490" s="7"/>
      <c r="D490" s="48"/>
      <c r="E490" s="48"/>
    </row>
    <row r="491" spans="1:5">
      <c r="A491" s="27"/>
      <c r="B491" s="7"/>
      <c r="C491" s="7"/>
      <c r="D491" s="48"/>
      <c r="E491" s="48"/>
    </row>
    <row r="492" spans="1:5">
      <c r="A492" s="47"/>
      <c r="B492" s="7"/>
      <c r="C492" s="7"/>
      <c r="D492" s="48"/>
      <c r="E492" s="48"/>
    </row>
    <row r="493" spans="1:5">
      <c r="A493" s="47"/>
      <c r="B493" s="7"/>
      <c r="C493" s="7"/>
      <c r="D493" s="48"/>
      <c r="E493" s="48"/>
    </row>
    <row r="494" spans="1:5">
      <c r="A494" s="47"/>
      <c r="B494" s="7"/>
      <c r="C494" s="7"/>
      <c r="D494" s="48"/>
      <c r="E494" s="48"/>
    </row>
    <row r="495" spans="1:5">
      <c r="A495" s="47"/>
      <c r="B495" s="7"/>
      <c r="C495" s="7"/>
      <c r="D495" s="48"/>
      <c r="E495" s="48"/>
    </row>
    <row r="496" spans="1:5">
      <c r="A496" s="47"/>
      <c r="B496" s="7"/>
      <c r="C496" s="7"/>
      <c r="D496" s="48"/>
      <c r="E496" s="48"/>
    </row>
    <row r="497" spans="1:5">
      <c r="A497" s="47"/>
      <c r="B497" s="7"/>
      <c r="C497" s="7"/>
      <c r="D497" s="48"/>
      <c r="E497" s="48"/>
    </row>
    <row r="498" spans="1:5">
      <c r="A498" s="47"/>
      <c r="B498" s="7"/>
      <c r="C498" s="7"/>
      <c r="D498" s="48"/>
      <c r="E498" s="48"/>
    </row>
    <row r="499" spans="1:5">
      <c r="A499" s="47"/>
      <c r="B499" s="7"/>
      <c r="C499" s="7"/>
      <c r="D499" s="48"/>
      <c r="E499" s="48"/>
    </row>
    <row r="500" spans="1:5">
      <c r="A500" s="47"/>
      <c r="B500" s="7"/>
      <c r="C500" s="7"/>
      <c r="D500" s="48"/>
      <c r="E500" s="48"/>
    </row>
    <row r="501" spans="1:5">
      <c r="A501" s="47"/>
      <c r="B501" s="7"/>
      <c r="C501" s="7"/>
      <c r="D501" s="48"/>
      <c r="E501" s="48"/>
    </row>
    <row r="502" spans="1:5">
      <c r="A502" s="7"/>
      <c r="B502" s="7"/>
      <c r="C502" s="7"/>
      <c r="D502" s="48"/>
      <c r="E502" s="48"/>
    </row>
    <row r="503" spans="1:5">
      <c r="A503" s="7"/>
      <c r="B503" s="7"/>
      <c r="C503" s="7"/>
      <c r="D503" s="48"/>
      <c r="E503" s="48"/>
    </row>
    <row r="504" spans="1:5">
      <c r="A504" s="7"/>
      <c r="B504" s="7"/>
      <c r="C504" s="7"/>
      <c r="D504" s="48"/>
      <c r="E504" s="48"/>
    </row>
    <row r="505" spans="1:5">
      <c r="A505" s="47"/>
      <c r="B505" s="7"/>
      <c r="C505" s="7"/>
      <c r="D505" s="48"/>
      <c r="E505" s="48"/>
    </row>
    <row r="506" spans="1:5">
      <c r="A506" s="7"/>
      <c r="B506" s="7"/>
      <c r="C506" s="7"/>
      <c r="D506" s="48"/>
      <c r="E506" s="48"/>
    </row>
    <row r="507" spans="1:5">
      <c r="A507" s="7"/>
      <c r="B507" s="7"/>
      <c r="C507" s="7"/>
      <c r="D507" s="48"/>
      <c r="E507" s="48"/>
    </row>
    <row r="508" spans="1:5">
      <c r="A508" s="27"/>
      <c r="B508" s="7"/>
      <c r="C508" s="7"/>
      <c r="D508" s="48"/>
      <c r="E508" s="48"/>
    </row>
    <row r="509" spans="1:5">
      <c r="A509" s="47"/>
      <c r="B509" s="7"/>
      <c r="C509" s="7"/>
      <c r="D509" s="48"/>
      <c r="E509" s="48"/>
    </row>
    <row r="510" spans="1:5">
      <c r="A510" s="27"/>
      <c r="B510" s="7"/>
      <c r="C510" s="7"/>
      <c r="D510" s="48"/>
      <c r="E510" s="48"/>
    </row>
    <row r="511" spans="1:5">
      <c r="A511" s="27"/>
      <c r="B511" s="7"/>
      <c r="C511" s="7"/>
      <c r="D511" s="48"/>
      <c r="E511" s="48"/>
    </row>
    <row r="512" spans="1:5">
      <c r="A512" s="27"/>
      <c r="B512" s="7"/>
      <c r="C512" s="7"/>
      <c r="D512" s="48"/>
      <c r="E512" s="48"/>
    </row>
    <row r="513" spans="1:5">
      <c r="A513" s="7"/>
      <c r="B513" s="7"/>
      <c r="C513" s="7"/>
      <c r="D513" s="48"/>
      <c r="E513" s="48"/>
    </row>
    <row r="514" spans="1:5">
      <c r="A514" s="7"/>
      <c r="B514" s="7"/>
      <c r="C514" s="7"/>
      <c r="D514" s="48"/>
      <c r="E514" s="48"/>
    </row>
    <row r="515" spans="1:5">
      <c r="A515" s="27"/>
      <c r="B515" s="7"/>
      <c r="C515" s="7"/>
      <c r="D515" s="48"/>
      <c r="E515" s="48"/>
    </row>
    <row r="516" spans="1:5">
      <c r="A516" s="27"/>
      <c r="B516" s="7"/>
      <c r="C516" s="7"/>
      <c r="D516" s="48"/>
      <c r="E516" s="48"/>
    </row>
    <row r="517" spans="1:5">
      <c r="A517" s="27"/>
      <c r="B517" s="7"/>
      <c r="C517" s="7"/>
      <c r="D517" s="48"/>
      <c r="E517" s="48"/>
    </row>
    <row r="518" spans="1:5">
      <c r="A518" s="27"/>
      <c r="B518" s="7"/>
      <c r="C518" s="7"/>
      <c r="D518" s="48"/>
      <c r="E518" s="48"/>
    </row>
    <row r="519" spans="1:5">
      <c r="A519" s="7"/>
      <c r="B519" s="7"/>
      <c r="C519" s="7"/>
      <c r="D519" s="7"/>
      <c r="E519" s="7"/>
    </row>
    <row r="520" spans="1:5">
      <c r="A520" s="7"/>
      <c r="B520" s="7"/>
      <c r="C520" s="7"/>
      <c r="D520" s="7"/>
      <c r="E520" s="7"/>
    </row>
    <row r="521" spans="1:5">
      <c r="A521" s="7"/>
      <c r="B521" s="7"/>
      <c r="C521" s="7"/>
      <c r="D521" s="7"/>
      <c r="E521" s="7"/>
    </row>
    <row r="522" spans="1:5">
      <c r="A522" s="7"/>
      <c r="B522" s="7"/>
      <c r="C522" s="7"/>
      <c r="D522" s="7"/>
      <c r="E522" s="7"/>
    </row>
    <row r="523" spans="1:5">
      <c r="A523" s="7"/>
      <c r="B523" s="7"/>
      <c r="C523" s="7"/>
      <c r="D523" s="7"/>
      <c r="E523" s="7"/>
    </row>
    <row r="524" spans="1:5">
      <c r="A524" s="7"/>
      <c r="B524" s="7"/>
      <c r="C524" s="7"/>
      <c r="D524" s="7"/>
      <c r="E524" s="7"/>
    </row>
    <row r="525" spans="1:5">
      <c r="A525" s="7"/>
      <c r="B525" s="7"/>
      <c r="C525" s="7"/>
      <c r="D525" s="7"/>
      <c r="E525" s="7"/>
    </row>
    <row r="526" spans="1:5">
      <c r="A526" s="7"/>
      <c r="B526" s="7"/>
      <c r="C526" s="7"/>
      <c r="D526" s="7"/>
      <c r="E526" s="7"/>
    </row>
    <row r="527" spans="1:5">
      <c r="A527" s="7"/>
      <c r="B527" s="7"/>
      <c r="C527" s="7"/>
      <c r="D527" s="7"/>
      <c r="E527" s="7"/>
    </row>
    <row r="528" spans="1:5">
      <c r="A528" s="7"/>
      <c r="B528" s="7"/>
      <c r="C528" s="7"/>
      <c r="D528" s="7"/>
      <c r="E528" s="7"/>
    </row>
    <row r="529" s="7" customFormat="1"/>
    <row r="530" s="7" customFormat="1"/>
    <row r="531" s="7" customFormat="1"/>
    <row r="532" s="7" customFormat="1"/>
    <row r="533" s="7" customFormat="1"/>
    <row r="534" s="7" customFormat="1"/>
    <row r="535" s="7" customFormat="1"/>
    <row r="536" s="7" customFormat="1"/>
    <row r="537" s="7" customFormat="1"/>
    <row r="538" s="7" customFormat="1"/>
    <row r="539" s="7" customFormat="1"/>
    <row r="540" s="7" customFormat="1"/>
    <row r="541" s="7" customFormat="1"/>
    <row r="542" s="7" customFormat="1"/>
    <row r="543" s="7" customFormat="1"/>
    <row r="544" s="7" customFormat="1"/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</sheetData>
  <pageMargins left="0.5" right="0.5" top="0.75" bottom="0.75" header="0.17" footer="0.21"/>
  <pageSetup scale="74" orientation="landscape" r:id="rId1"/>
  <headerFooter alignWithMargins="0">
    <oddHeader>&amp;L&amp;12GENCO&amp;RCONFIDENTIAL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720"/>
  <sheetViews>
    <sheetView zoomScale="75" zoomScaleNormal="75" workbookViewId="0"/>
  </sheetViews>
  <sheetFormatPr defaultRowHeight="12.75"/>
  <cols>
    <col min="1" max="1" width="55.7109375" style="6" customWidth="1"/>
    <col min="2" max="5" width="15.7109375" style="6" customWidth="1"/>
    <col min="6" max="43" width="15.7109375" style="7" customWidth="1"/>
    <col min="44" max="16384" width="9.140625" style="7"/>
  </cols>
  <sheetData>
    <row r="2" spans="1:5" ht="20.25">
      <c r="A2" s="261" t="s">
        <v>46</v>
      </c>
      <c r="C2" s="88"/>
      <c r="D2" s="88"/>
      <c r="E2" s="88"/>
    </row>
    <row r="3" spans="1:5">
      <c r="A3" s="1"/>
      <c r="C3" s="311">
        <f>7/12</f>
        <v>0.58333333333333337</v>
      </c>
    </row>
    <row r="4" spans="1:5" ht="13.5" thickBot="1">
      <c r="A4" s="155" t="s">
        <v>34</v>
      </c>
      <c r="B4" s="185">
        <f>Summary!$B$19</f>
        <v>36526</v>
      </c>
      <c r="C4" s="185">
        <v>36891</v>
      </c>
      <c r="D4" s="185">
        <v>37256</v>
      </c>
      <c r="E4" s="185">
        <v>37621</v>
      </c>
    </row>
    <row r="5" spans="1:5">
      <c r="A5" s="2"/>
      <c r="E5" s="9"/>
    </row>
    <row r="6" spans="1:5">
      <c r="A6" s="2" t="s">
        <v>111</v>
      </c>
      <c r="B6" s="9"/>
      <c r="C6" s="325">
        <f>C64</f>
        <v>13.904370017205412</v>
      </c>
      <c r="D6" s="325">
        <f>C65</f>
        <v>6.2825904306326263</v>
      </c>
      <c r="E6" s="325">
        <f>C66</f>
        <v>4.859572446674953</v>
      </c>
    </row>
    <row r="7" spans="1:5">
      <c r="A7" s="2"/>
      <c r="E7" s="9"/>
    </row>
    <row r="8" spans="1:5" s="12" customFormat="1">
      <c r="A8" s="2" t="s">
        <v>67</v>
      </c>
      <c r="C8" s="28">
        <f>SUMIF($B$53:$AL$53,"=1",$B$55:$AL$55)</f>
        <v>44446.832999999999</v>
      </c>
      <c r="D8" s="28">
        <f>SUMIF($B$53:$AL$53,"=2",$B$55:$AL$55)</f>
        <v>32149.664999999997</v>
      </c>
      <c r="E8" s="28">
        <f>SUMIF($B$53:$AL$53,"=3",$B$55:$AL$55)</f>
        <v>23147.397999999997</v>
      </c>
    </row>
    <row r="9" spans="1:5" s="12" customFormat="1">
      <c r="A9" s="2"/>
    </row>
    <row r="10" spans="1:5" s="12" customFormat="1">
      <c r="A10" s="2" t="s">
        <v>68</v>
      </c>
      <c r="C10" s="321">
        <f>B64</f>
        <v>45745.377356605808</v>
      </c>
      <c r="D10" s="321">
        <f>B65</f>
        <v>35433.810028768014</v>
      </c>
      <c r="E10" s="321">
        <f>B66</f>
        <v>27407.988599246743</v>
      </c>
    </row>
    <row r="11" spans="1:5" s="30" customFormat="1" ht="12" customHeight="1">
      <c r="A11" s="4"/>
      <c r="B11" s="4"/>
      <c r="C11" s="12"/>
      <c r="D11" s="12"/>
      <c r="E11" s="12"/>
    </row>
    <row r="12" spans="1:5">
      <c r="A12" s="1" t="s">
        <v>35</v>
      </c>
      <c r="C12" s="12"/>
      <c r="D12" s="12"/>
      <c r="E12" s="12"/>
    </row>
    <row r="13" spans="1:5">
      <c r="A13" s="3" t="s">
        <v>36</v>
      </c>
      <c r="C13" s="26">
        <v>0</v>
      </c>
      <c r="D13" s="26">
        <v>0</v>
      </c>
      <c r="E13" s="26">
        <v>0</v>
      </c>
    </row>
    <row r="14" spans="1:5">
      <c r="A14" s="3" t="s">
        <v>26</v>
      </c>
      <c r="C14" s="26">
        <f>Assumptions!G26*C3</f>
        <v>589.75</v>
      </c>
      <c r="D14" s="26">
        <f>C14/$C$3*(1+Assumptions!$B$23)</f>
        <v>1041.33</v>
      </c>
      <c r="E14" s="26">
        <f>D14*(1+Assumptions!$B$23)</f>
        <v>1072.5699</v>
      </c>
    </row>
    <row r="15" spans="1:5">
      <c r="A15" s="3" t="s">
        <v>112</v>
      </c>
      <c r="C15" s="26">
        <f>Assumptions!G27*C3</f>
        <v>489.57600000000002</v>
      </c>
      <c r="D15" s="26">
        <f>C15/$C$3*(1+Assumptions!$B$23)</f>
        <v>864.45133714285714</v>
      </c>
      <c r="E15" s="26">
        <f>D15*(1+Assumptions!$B$23)</f>
        <v>890.38487725714288</v>
      </c>
    </row>
    <row r="16" spans="1:5">
      <c r="A16" s="3" t="s">
        <v>27</v>
      </c>
      <c r="C16" s="26">
        <f>Assumptions!G28*C3</f>
        <v>466.66699999999997</v>
      </c>
      <c r="D16" s="26">
        <f>C16/$C$3*(1+Assumptions!$B$23)</f>
        <v>824.00058857142847</v>
      </c>
      <c r="E16" s="26">
        <f>D16*(1+Assumptions!$B$23)</f>
        <v>848.72060622857134</v>
      </c>
    </row>
    <row r="17" spans="1:5">
      <c r="A17" s="3" t="s">
        <v>29</v>
      </c>
      <c r="C17" s="26">
        <f>Assumptions!G29*C3</f>
        <v>111.36300000000001</v>
      </c>
      <c r="D17" s="26">
        <f>C17/$C$3*(1+Assumptions!$B$23)</f>
        <v>196.63524000000001</v>
      </c>
      <c r="E17" s="26">
        <f>D17*(1+Assumptions!$B$23)</f>
        <v>202.53429720000003</v>
      </c>
    </row>
    <row r="18" spans="1:5">
      <c r="A18" s="3" t="s">
        <v>30</v>
      </c>
      <c r="C18" s="26">
        <f>Assumptions!G30*C3</f>
        <v>0</v>
      </c>
      <c r="D18" s="26">
        <f>C18/$C$3*(1+Assumptions!$B$23)</f>
        <v>0</v>
      </c>
      <c r="E18" s="26">
        <f>D18*(1+Assumptions!$B$23)</f>
        <v>0</v>
      </c>
    </row>
    <row r="19" spans="1:5">
      <c r="A19" s="3" t="s">
        <v>44</v>
      </c>
      <c r="C19" s="26">
        <f>+Assumptions!G31*C3</f>
        <v>37.738000000000007</v>
      </c>
      <c r="D19" s="26">
        <f>C19/$C$3*(1+Assumptions!$B$23)</f>
        <v>66.634525714285729</v>
      </c>
      <c r="E19" s="26">
        <f>D19*(1+Assumptions!$B$23)</f>
        <v>68.63356148571431</v>
      </c>
    </row>
    <row r="20" spans="1:5">
      <c r="A20" s="3" t="s">
        <v>45</v>
      </c>
      <c r="C20" s="275">
        <v>333.91852828968001</v>
      </c>
      <c r="D20" s="275">
        <v>303.41238886080004</v>
      </c>
      <c r="E20" s="275">
        <v>391.78234658467591</v>
      </c>
    </row>
    <row r="21" spans="1:5">
      <c r="A21" s="3" t="s">
        <v>113</v>
      </c>
      <c r="C21" s="275">
        <v>921.91399999999999</v>
      </c>
      <c r="D21" s="275">
        <v>0</v>
      </c>
      <c r="E21" s="275">
        <v>0</v>
      </c>
    </row>
    <row r="22" spans="1:5">
      <c r="A22" s="3" t="s">
        <v>39</v>
      </c>
      <c r="C22" s="26">
        <v>0</v>
      </c>
      <c r="D22" s="26">
        <f>C22/$C$3*(1+Assumptions!$B$23)</f>
        <v>0</v>
      </c>
      <c r="E22" s="26">
        <v>0</v>
      </c>
    </row>
    <row r="23" spans="1:5">
      <c r="A23" s="3" t="s">
        <v>40</v>
      </c>
      <c r="C23" s="26">
        <f>Assumptions!G32*C3</f>
        <v>0</v>
      </c>
      <c r="D23" s="26">
        <f>C23/$C$3*(1+Assumptions!$B$23)</f>
        <v>0</v>
      </c>
      <c r="E23" s="26">
        <f>D23*(1+Assumptions!$B$23)</f>
        <v>0</v>
      </c>
    </row>
    <row r="24" spans="1:5">
      <c r="A24" s="3" t="s">
        <v>41</v>
      </c>
      <c r="B24" s="7"/>
      <c r="C24" s="235">
        <f>Assumptions!G33*C3</f>
        <v>68.055750000000003</v>
      </c>
      <c r="D24" s="235">
        <f>C24/$C$3*(1+Assumptions!$B$23)</f>
        <v>120.16701</v>
      </c>
      <c r="E24" s="235">
        <f>D24*(1+Assumptions!$B$23)</f>
        <v>123.77202030000001</v>
      </c>
    </row>
    <row r="25" spans="1:5">
      <c r="A25" s="3" t="s">
        <v>42</v>
      </c>
      <c r="B25" s="7"/>
      <c r="C25" s="88">
        <f>SUM(C13:C24)</f>
        <v>3018.9822782896804</v>
      </c>
      <c r="D25" s="88">
        <f>SUM(D13:D24)</f>
        <v>3416.6310902893715</v>
      </c>
      <c r="E25" s="88">
        <f>SUM(E13:E24)</f>
        <v>3598.3976090561041</v>
      </c>
    </row>
    <row r="26" spans="1:5" s="30" customFormat="1" ht="14.25" customHeight="1">
      <c r="A26" s="5"/>
      <c r="B26" s="29"/>
      <c r="C26" s="89"/>
      <c r="D26" s="90"/>
      <c r="E26" s="95"/>
    </row>
    <row r="27" spans="1:5">
      <c r="A27" s="1" t="s">
        <v>43</v>
      </c>
      <c r="B27" s="1"/>
      <c r="C27" s="91">
        <f>C10-C25</f>
        <v>42726.395078316127</v>
      </c>
      <c r="D27" s="91">
        <f>D10-D25</f>
        <v>32017.178938478643</v>
      </c>
      <c r="E27" s="91">
        <f>E10-E25</f>
        <v>23809.590990190638</v>
      </c>
    </row>
    <row r="28" spans="1:5">
      <c r="A28" s="7"/>
      <c r="B28" s="35"/>
      <c r="C28" s="35"/>
      <c r="D28" s="35"/>
      <c r="E28" s="35"/>
    </row>
    <row r="29" spans="1:5">
      <c r="A29" s="7"/>
      <c r="B29" s="35"/>
      <c r="C29" s="35"/>
      <c r="D29" s="35"/>
      <c r="E29" s="35"/>
    </row>
    <row r="30" spans="1:5">
      <c r="A30" s="236"/>
      <c r="B30" s="238"/>
      <c r="C30" s="238"/>
      <c r="D30" s="238"/>
      <c r="E30" s="238"/>
    </row>
    <row r="31" spans="1:5">
      <c r="A31" s="7"/>
      <c r="B31" s="35"/>
      <c r="C31" s="35"/>
      <c r="D31" s="35"/>
      <c r="E31" s="35"/>
    </row>
    <row r="32" spans="1:5" s="12" customFormat="1">
      <c r="A32" s="12" t="s">
        <v>83</v>
      </c>
      <c r="C32" s="28">
        <v>0</v>
      </c>
      <c r="D32" s="28">
        <v>0</v>
      </c>
      <c r="E32" s="28">
        <f>Summary!$B$31*Assumptions!G7</f>
        <v>154200</v>
      </c>
    </row>
    <row r="33" spans="1:5" s="12" customFormat="1">
      <c r="C33" s="28"/>
      <c r="D33" s="28"/>
      <c r="E33" s="28"/>
    </row>
    <row r="34" spans="1:5" s="12" customFormat="1">
      <c r="C34" s="269"/>
      <c r="D34" s="269"/>
      <c r="E34" s="269"/>
    </row>
    <row r="35" spans="1:5" s="12" customFormat="1">
      <c r="A35" s="270" t="s">
        <v>84</v>
      </c>
      <c r="C35" s="269"/>
      <c r="D35" s="269"/>
      <c r="E35" s="269"/>
    </row>
    <row r="36" spans="1:5" s="12" customFormat="1">
      <c r="A36" s="12" t="s">
        <v>69</v>
      </c>
      <c r="B36" s="14">
        <v>0</v>
      </c>
      <c r="C36" s="268">
        <f>C27</f>
        <v>42726.395078316127</v>
      </c>
      <c r="D36" s="268">
        <f>D27</f>
        <v>32017.178938478643</v>
      </c>
      <c r="E36" s="268">
        <f>E27</f>
        <v>23809.590990190638</v>
      </c>
    </row>
    <row r="37" spans="1:5">
      <c r="A37" s="12"/>
      <c r="B37" s="12"/>
      <c r="C37" s="269"/>
      <c r="D37" s="269"/>
      <c r="E37" s="269"/>
    </row>
    <row r="38" spans="1:5">
      <c r="A38" s="12" t="s">
        <v>70</v>
      </c>
      <c r="B38" s="271">
        <f>Summary!$E$29</f>
        <v>0.1593</v>
      </c>
      <c r="C38" s="7"/>
      <c r="D38" s="7"/>
      <c r="E38" s="7"/>
    </row>
    <row r="39" spans="1:5" ht="13.5" thickBot="1">
      <c r="A39" s="12"/>
      <c r="B39" s="12"/>
      <c r="C39" s="269"/>
      <c r="D39" s="269"/>
      <c r="E39" s="269"/>
    </row>
    <row r="40" spans="1:5" ht="16.5" thickBot="1">
      <c r="A40" s="272" t="s">
        <v>71</v>
      </c>
      <c r="B40" s="273">
        <f>[1]!_xludf.xNPV(B38,B36:E36,B4:E4)</f>
        <v>75959.507140820584</v>
      </c>
      <c r="C40" s="269"/>
      <c r="D40" s="269"/>
      <c r="E40" s="269"/>
    </row>
    <row r="41" spans="1:5">
      <c r="A41" s="12"/>
      <c r="B41" s="12"/>
      <c r="C41" s="269"/>
      <c r="D41" s="269"/>
      <c r="E41" s="269"/>
    </row>
    <row r="42" spans="1:5">
      <c r="A42" s="12"/>
      <c r="B42" s="274"/>
      <c r="C42" s="269"/>
      <c r="D42" s="269"/>
      <c r="E42" s="269"/>
    </row>
    <row r="43" spans="1:5">
      <c r="A43" s="270" t="s">
        <v>85</v>
      </c>
      <c r="B43" s="274"/>
      <c r="C43" s="269"/>
      <c r="D43" s="269"/>
      <c r="E43" s="269"/>
    </row>
    <row r="44" spans="1:5">
      <c r="A44" s="12" t="s">
        <v>69</v>
      </c>
      <c r="B44" s="14">
        <v>0</v>
      </c>
      <c r="C44" s="268">
        <f>C36+C32</f>
        <v>42726.395078316127</v>
      </c>
      <c r="D44" s="268">
        <f>D36+D32</f>
        <v>32017.178938478643</v>
      </c>
      <c r="E44" s="268">
        <f>E36+E32</f>
        <v>178009.59099019063</v>
      </c>
    </row>
    <row r="45" spans="1:5">
      <c r="A45" s="12"/>
      <c r="B45" s="12"/>
      <c r="C45" s="269"/>
      <c r="D45" s="269"/>
      <c r="E45" s="269"/>
    </row>
    <row r="46" spans="1:5">
      <c r="A46" s="12" t="s">
        <v>70</v>
      </c>
      <c r="B46" s="271">
        <f>Summary!$E$29</f>
        <v>0.1593</v>
      </c>
      <c r="C46" s="7"/>
      <c r="D46" s="7"/>
      <c r="E46" s="7"/>
    </row>
    <row r="47" spans="1:5" ht="13.5" thickBot="1">
      <c r="A47" s="12"/>
      <c r="B47" s="12"/>
      <c r="C47" s="269"/>
      <c r="D47" s="269"/>
      <c r="E47" s="269"/>
    </row>
    <row r="48" spans="1:5" ht="16.5" thickBot="1">
      <c r="A48" s="272" t="s">
        <v>71</v>
      </c>
      <c r="B48" s="273">
        <f>[1]!_xludf.xNPV(B46,B44:E44,B4:E4)</f>
        <v>174927.97936637784</v>
      </c>
      <c r="C48" s="269"/>
      <c r="D48" s="269"/>
      <c r="E48" s="269"/>
    </row>
    <row r="49" spans="1:39">
      <c r="A49" s="27"/>
      <c r="B49" s="7"/>
      <c r="C49" s="35"/>
      <c r="D49" s="35"/>
      <c r="E49" s="35"/>
    </row>
    <row r="50" spans="1:39">
      <c r="A50" s="27"/>
      <c r="B50" s="7"/>
      <c r="C50" s="35"/>
      <c r="D50" s="35"/>
      <c r="E50" s="35"/>
    </row>
    <row r="51" spans="1:39">
      <c r="A51" s="7"/>
      <c r="B51" s="7"/>
      <c r="C51" s="35"/>
      <c r="D51" s="35"/>
      <c r="E51" s="35"/>
    </row>
    <row r="52" spans="1:39">
      <c r="A52" s="7"/>
      <c r="B52" s="35"/>
      <c r="C52" s="35"/>
      <c r="D52" s="35"/>
      <c r="E52" s="35"/>
    </row>
    <row r="53" spans="1:39">
      <c r="A53" s="7"/>
      <c r="B53" s="36">
        <v>1</v>
      </c>
      <c r="C53" s="36">
        <v>1</v>
      </c>
      <c r="D53" s="36">
        <v>1</v>
      </c>
      <c r="E53" s="36">
        <v>1</v>
      </c>
      <c r="F53" s="36">
        <v>1</v>
      </c>
      <c r="G53" s="36">
        <v>1</v>
      </c>
      <c r="H53" s="36">
        <v>1</v>
      </c>
      <c r="I53" s="36">
        <v>1</v>
      </c>
      <c r="J53" s="36">
        <v>1</v>
      </c>
      <c r="K53" s="36">
        <v>1</v>
      </c>
      <c r="L53" s="36">
        <v>1</v>
      </c>
      <c r="M53" s="36">
        <v>1</v>
      </c>
      <c r="N53" s="36">
        <v>1</v>
      </c>
      <c r="O53" s="36">
        <v>2</v>
      </c>
      <c r="P53" s="36">
        <v>2</v>
      </c>
      <c r="Q53" s="36">
        <v>2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W53" s="36">
        <v>2</v>
      </c>
      <c r="X53" s="36">
        <v>2</v>
      </c>
      <c r="Y53" s="36">
        <v>2</v>
      </c>
      <c r="Z53" s="36">
        <v>2</v>
      </c>
      <c r="AA53" s="36">
        <v>3</v>
      </c>
      <c r="AB53" s="36">
        <v>3</v>
      </c>
      <c r="AC53" s="36">
        <v>3</v>
      </c>
      <c r="AD53" s="36">
        <v>3</v>
      </c>
      <c r="AE53" s="36">
        <v>3</v>
      </c>
      <c r="AF53" s="36">
        <v>3</v>
      </c>
      <c r="AG53" s="36">
        <v>3</v>
      </c>
      <c r="AH53" s="36">
        <v>3</v>
      </c>
      <c r="AI53" s="36">
        <v>3</v>
      </c>
      <c r="AJ53" s="36">
        <v>3</v>
      </c>
      <c r="AK53" s="36">
        <v>3</v>
      </c>
      <c r="AL53" s="36">
        <v>3</v>
      </c>
      <c r="AM53" s="36"/>
    </row>
    <row r="54" spans="1:39" ht="13.5" thickBot="1">
      <c r="A54" s="7"/>
      <c r="B54" s="316">
        <v>36556</v>
      </c>
      <c r="C54" s="316">
        <v>36578</v>
      </c>
      <c r="D54" s="318">
        <v>36585</v>
      </c>
      <c r="E54" s="318">
        <v>36616</v>
      </c>
      <c r="F54" s="318">
        <v>36646</v>
      </c>
      <c r="G54" s="318">
        <v>36677</v>
      </c>
      <c r="H54" s="318">
        <v>36707</v>
      </c>
      <c r="I54" s="318">
        <v>36738</v>
      </c>
      <c r="J54" s="318">
        <v>36769</v>
      </c>
      <c r="K54" s="318">
        <v>36799</v>
      </c>
      <c r="L54" s="318">
        <v>36830</v>
      </c>
      <c r="M54" s="318">
        <v>36860</v>
      </c>
      <c r="N54" s="318">
        <v>36891</v>
      </c>
      <c r="O54" s="318">
        <v>36922</v>
      </c>
      <c r="P54" s="318">
        <v>36950</v>
      </c>
      <c r="Q54" s="318">
        <v>36981</v>
      </c>
      <c r="R54" s="318">
        <v>37011</v>
      </c>
      <c r="S54" s="318">
        <v>37042</v>
      </c>
      <c r="T54" s="318">
        <v>37072</v>
      </c>
      <c r="U54" s="318">
        <v>37103</v>
      </c>
      <c r="V54" s="318">
        <v>37134</v>
      </c>
      <c r="W54" s="318">
        <v>37164</v>
      </c>
      <c r="X54" s="318">
        <v>37195</v>
      </c>
      <c r="Y54" s="318">
        <v>37225</v>
      </c>
      <c r="Z54" s="318">
        <v>37256</v>
      </c>
      <c r="AA54" s="318">
        <v>37287</v>
      </c>
      <c r="AB54" s="318">
        <v>37315</v>
      </c>
      <c r="AC54" s="318">
        <v>37346</v>
      </c>
      <c r="AD54" s="318">
        <v>37376</v>
      </c>
      <c r="AE54" s="318">
        <v>37407</v>
      </c>
      <c r="AF54" s="318">
        <v>37437</v>
      </c>
      <c r="AG54" s="318">
        <v>37468</v>
      </c>
      <c r="AH54" s="318">
        <v>37499</v>
      </c>
      <c r="AI54" s="318">
        <v>37529</v>
      </c>
      <c r="AJ54" s="318">
        <v>37560</v>
      </c>
      <c r="AK54" s="318">
        <v>37590</v>
      </c>
      <c r="AL54" s="318">
        <v>37621</v>
      </c>
    </row>
    <row r="55" spans="1:39">
      <c r="A55" s="27" t="s">
        <v>114</v>
      </c>
      <c r="B55" s="317">
        <v>0</v>
      </c>
      <c r="C55" s="317">
        <v>0</v>
      </c>
      <c r="D55" s="275">
        <v>0</v>
      </c>
      <c r="E55" s="320">
        <v>0</v>
      </c>
      <c r="F55" s="320">
        <v>0</v>
      </c>
      <c r="G55" s="320">
        <v>0</v>
      </c>
      <c r="H55" s="320">
        <v>6132.9979999999996</v>
      </c>
      <c r="I55" s="320">
        <v>17649.772000000001</v>
      </c>
      <c r="J55" s="320">
        <v>19559.316999999999</v>
      </c>
      <c r="K55" s="320">
        <v>991.80600000000004</v>
      </c>
      <c r="L55" s="320">
        <v>55.247</v>
      </c>
      <c r="M55" s="320">
        <v>40.741999999999997</v>
      </c>
      <c r="N55" s="320">
        <v>16.951000000000001</v>
      </c>
      <c r="O55" s="320">
        <v>129.988</v>
      </c>
      <c r="P55" s="320">
        <v>138.18</v>
      </c>
      <c r="Q55" s="320">
        <v>24.158000000000001</v>
      </c>
      <c r="R55" s="320">
        <v>69.349999999999994</v>
      </c>
      <c r="S55" s="320">
        <v>402.96</v>
      </c>
      <c r="T55" s="320">
        <v>4645.9399999999996</v>
      </c>
      <c r="U55" s="320">
        <v>12482.421</v>
      </c>
      <c r="V55" s="320">
        <v>13268.745999999999</v>
      </c>
      <c r="W55" s="320">
        <v>816.81600000000003</v>
      </c>
      <c r="X55" s="320">
        <v>86.536000000000001</v>
      </c>
      <c r="Y55" s="320">
        <v>56.981000000000002</v>
      </c>
      <c r="Z55" s="320">
        <v>27.588999999999999</v>
      </c>
      <c r="AA55" s="320">
        <v>167.381</v>
      </c>
      <c r="AB55" s="320">
        <v>168.76300000000001</v>
      </c>
      <c r="AC55" s="320">
        <v>38.140999999999998</v>
      </c>
      <c r="AD55" s="320">
        <v>99.721000000000004</v>
      </c>
      <c r="AE55" s="320">
        <v>415.86900000000003</v>
      </c>
      <c r="AF55" s="320">
        <v>3200.2280000000001</v>
      </c>
      <c r="AG55" s="320">
        <v>9057.7469999999994</v>
      </c>
      <c r="AH55" s="320">
        <v>9007.8979999999992</v>
      </c>
      <c r="AI55" s="320">
        <v>844.61800000000005</v>
      </c>
      <c r="AJ55" s="320">
        <v>76.945999999999998</v>
      </c>
      <c r="AK55" s="320">
        <v>43.375</v>
      </c>
      <c r="AL55" s="320">
        <v>26.710999999999999</v>
      </c>
    </row>
    <row r="56" spans="1:39">
      <c r="A56" s="27"/>
      <c r="B56" s="36"/>
      <c r="C56" s="36"/>
      <c r="D56" s="36"/>
      <c r="E56" s="36"/>
    </row>
    <row r="57" spans="1:39">
      <c r="A57" s="27" t="s">
        <v>115</v>
      </c>
      <c r="B57" s="36"/>
      <c r="C57" s="36"/>
      <c r="D57" s="319">
        <v>6.0568125402810299E-2</v>
      </c>
      <c r="E57" s="319">
        <v>6.0568125402810299E-2</v>
      </c>
      <c r="F57" s="319">
        <v>6.0568125402810299E-2</v>
      </c>
      <c r="G57" s="319">
        <v>6.1452893850074901E-2</v>
      </c>
      <c r="H57" s="319">
        <v>6.2272420332016E-2</v>
      </c>
      <c r="I57" s="319">
        <v>6.3141810282094202E-2</v>
      </c>
      <c r="J57" s="319">
        <v>6.3791031540835E-2</v>
      </c>
      <c r="K57" s="319">
        <v>6.4440252939363493E-2</v>
      </c>
      <c r="L57" s="319">
        <v>6.5028182184613495E-2</v>
      </c>
      <c r="M57" s="319">
        <v>6.5560980648202705E-2</v>
      </c>
      <c r="N57" s="319">
        <v>6.6076592154143701E-2</v>
      </c>
      <c r="O57" s="319">
        <v>6.6580029496134105E-2</v>
      </c>
      <c r="P57" s="319">
        <v>6.7036978179332504E-2</v>
      </c>
      <c r="Q57" s="319">
        <v>6.7449706081649893E-2</v>
      </c>
      <c r="R57" s="319">
        <v>6.7864077630454198E-2</v>
      </c>
      <c r="S57" s="319">
        <v>6.8188925324209407E-2</v>
      </c>
      <c r="T57" s="319">
        <v>6.8524601311112904E-2</v>
      </c>
      <c r="U57" s="319">
        <v>6.8829534012743804E-2</v>
      </c>
      <c r="V57" s="319">
        <v>6.9106971956319499E-2</v>
      </c>
      <c r="W57" s="319">
        <v>6.9384409925358395E-2</v>
      </c>
      <c r="X57" s="319">
        <v>6.9632943375797798E-2</v>
      </c>
      <c r="Y57" s="319">
        <v>6.9856963974845004E-2</v>
      </c>
      <c r="Z57" s="319">
        <v>7.0073758118756102E-2</v>
      </c>
      <c r="AA57" s="319">
        <v>7.0287201906710006E-2</v>
      </c>
      <c r="AB57" s="319">
        <v>7.0486000848181393E-2</v>
      </c>
      <c r="AC57" s="319">
        <v>7.0665561193643506E-2</v>
      </c>
      <c r="AD57" s="319">
        <v>7.0837809966831394E-2</v>
      </c>
      <c r="AE57" s="319">
        <v>7.0965582403327995E-2</v>
      </c>
      <c r="AF57" s="319">
        <v>7.1097613926708603E-2</v>
      </c>
      <c r="AG57" s="319">
        <v>7.1217095961853896E-2</v>
      </c>
      <c r="AH57" s="319">
        <v>7.1326891482179605E-2</v>
      </c>
      <c r="AI57" s="319">
        <v>7.1436687006488406E-2</v>
      </c>
      <c r="AJ57" s="319">
        <v>7.1534430694747603E-2</v>
      </c>
      <c r="AK57" s="319">
        <v>7.1623203471021593E-2</v>
      </c>
      <c r="AL57" s="319">
        <v>7.17091126118303E-2</v>
      </c>
    </row>
    <row r="58" spans="1:39">
      <c r="A58" s="27"/>
      <c r="B58" s="36"/>
      <c r="C58" s="36"/>
      <c r="D58" s="36"/>
      <c r="E58" s="36"/>
    </row>
    <row r="59" spans="1:39" ht="14.25">
      <c r="A59" s="37" t="s">
        <v>116</v>
      </c>
      <c r="B59" s="28">
        <f>B55</f>
        <v>0</v>
      </c>
      <c r="C59" s="28">
        <f>C55</f>
        <v>0</v>
      </c>
      <c r="D59" s="28">
        <f>D55*(1+D57)^((D54-$C$54)/365.25)</f>
        <v>0</v>
      </c>
      <c r="E59" s="28">
        <f t="shared" ref="E59:AL59" si="0">E55*(1+E57)^((E54-$C$54)/365.25)</f>
        <v>0</v>
      </c>
      <c r="F59" s="28">
        <f t="shared" si="0"/>
        <v>0</v>
      </c>
      <c r="G59" s="28">
        <f t="shared" si="0"/>
        <v>0</v>
      </c>
      <c r="H59" s="28">
        <f t="shared" si="0"/>
        <v>6265.2570312229063</v>
      </c>
      <c r="I59" s="28">
        <f t="shared" si="0"/>
        <v>18129.571384989089</v>
      </c>
      <c r="J59" s="28">
        <f t="shared" si="0"/>
        <v>20202.152717329653</v>
      </c>
      <c r="K59" s="28">
        <f t="shared" si="0"/>
        <v>1029.9991704690908</v>
      </c>
      <c r="L59" s="28">
        <f t="shared" si="0"/>
        <v>57.701376498723199</v>
      </c>
      <c r="M59" s="28">
        <f t="shared" si="0"/>
        <v>42.789266077958139</v>
      </c>
      <c r="N59" s="28">
        <f t="shared" si="0"/>
        <v>17.906410018385976</v>
      </c>
      <c r="O59" s="28">
        <f t="shared" si="0"/>
        <v>138.12365736338452</v>
      </c>
      <c r="P59" s="28">
        <f t="shared" si="0"/>
        <v>147.62007750518225</v>
      </c>
      <c r="Q59" s="28">
        <f t="shared" si="0"/>
        <v>25.962004125572623</v>
      </c>
      <c r="R59" s="28">
        <f t="shared" si="0"/>
        <v>74.963844996258828</v>
      </c>
      <c r="S59" s="28">
        <f t="shared" si="0"/>
        <v>438.18285486347656</v>
      </c>
      <c r="T59" s="28">
        <f t="shared" si="0"/>
        <v>5081.6484659269372</v>
      </c>
      <c r="U59" s="28">
        <f t="shared" si="0"/>
        <v>13735.706642770188</v>
      </c>
      <c r="V59" s="28">
        <f t="shared" si="0"/>
        <v>14689.506305927845</v>
      </c>
      <c r="W59" s="28">
        <f t="shared" si="0"/>
        <v>909.63259966233898</v>
      </c>
      <c r="X59" s="28">
        <f t="shared" si="0"/>
        <v>96.957580015045309</v>
      </c>
      <c r="Y59" s="28">
        <f t="shared" si="0"/>
        <v>64.221040015533532</v>
      </c>
      <c r="Z59" s="28">
        <f t="shared" si="0"/>
        <v>31.284955596244334</v>
      </c>
      <c r="AA59" s="28">
        <f t="shared" si="0"/>
        <v>190.97227484542233</v>
      </c>
      <c r="AB59" s="28">
        <f t="shared" si="0"/>
        <v>193.62687917341896</v>
      </c>
      <c r="AC59" s="28">
        <f t="shared" si="0"/>
        <v>44.029553747901339</v>
      </c>
      <c r="AD59" s="28">
        <f t="shared" si="0"/>
        <v>115.80494510854047</v>
      </c>
      <c r="AE59" s="28">
        <f t="shared" si="0"/>
        <v>485.88935719719279</v>
      </c>
      <c r="AF59" s="28">
        <f t="shared" si="0"/>
        <v>3761.2594962323533</v>
      </c>
      <c r="AG59" s="28">
        <f t="shared" si="0"/>
        <v>10710.809517303929</v>
      </c>
      <c r="AH59" s="28">
        <f t="shared" si="0"/>
        <v>10717.009391719021</v>
      </c>
      <c r="AI59" s="28">
        <f t="shared" si="0"/>
        <v>1010.8437389349735</v>
      </c>
      <c r="AJ59" s="28">
        <f t="shared" si="0"/>
        <v>92.653027425104213</v>
      </c>
      <c r="AK59" s="28">
        <f t="shared" si="0"/>
        <v>52.53845633607115</v>
      </c>
      <c r="AL59" s="28">
        <f t="shared" si="0"/>
        <v>32.551961222812601</v>
      </c>
    </row>
    <row r="60" spans="1:39" ht="14.25">
      <c r="A60" s="37" t="s">
        <v>117</v>
      </c>
      <c r="B60" s="28">
        <f>Assumptions!$G$17</f>
        <v>470</v>
      </c>
      <c r="C60" s="28">
        <f>Assumptions!$G$17</f>
        <v>470</v>
      </c>
      <c r="D60" s="28">
        <f>Assumptions!$G$17</f>
        <v>470</v>
      </c>
      <c r="E60" s="28">
        <f>Assumptions!$G$17</f>
        <v>470</v>
      </c>
      <c r="F60" s="28">
        <f>Assumptions!$G$17</f>
        <v>470</v>
      </c>
      <c r="G60" s="28">
        <f>Assumptions!$G$17</f>
        <v>470</v>
      </c>
      <c r="H60" s="28">
        <f>Assumptions!$G$17</f>
        <v>470</v>
      </c>
      <c r="I60" s="28">
        <f>Assumptions!$G$17</f>
        <v>470</v>
      </c>
      <c r="J60" s="28">
        <f>Assumptions!$G$17</f>
        <v>470</v>
      </c>
      <c r="K60" s="28">
        <f>Assumptions!$G$17</f>
        <v>470</v>
      </c>
      <c r="L60" s="28">
        <f>Assumptions!$G$17</f>
        <v>470</v>
      </c>
      <c r="M60" s="28">
        <f>Assumptions!$G$17</f>
        <v>470</v>
      </c>
      <c r="N60" s="28">
        <f>Assumptions!$G$17</f>
        <v>470</v>
      </c>
      <c r="O60" s="28">
        <f>Assumptions!$G$17</f>
        <v>470</v>
      </c>
      <c r="P60" s="28">
        <f>Assumptions!$G$17</f>
        <v>470</v>
      </c>
      <c r="Q60" s="28">
        <f>Assumptions!$G$17</f>
        <v>470</v>
      </c>
      <c r="R60" s="28">
        <f>Assumptions!$G$17</f>
        <v>470</v>
      </c>
      <c r="S60" s="28">
        <f>Assumptions!$G$17</f>
        <v>470</v>
      </c>
      <c r="T60" s="28">
        <f>Assumptions!$G$17</f>
        <v>470</v>
      </c>
      <c r="U60" s="28">
        <f>Assumptions!$G$17</f>
        <v>470</v>
      </c>
      <c r="V60" s="28">
        <f>Assumptions!$G$17</f>
        <v>470</v>
      </c>
      <c r="W60" s="28">
        <f>Assumptions!$G$17</f>
        <v>470</v>
      </c>
      <c r="X60" s="28">
        <f>Assumptions!$G$17</f>
        <v>470</v>
      </c>
      <c r="Y60" s="28">
        <f>Assumptions!$G$17</f>
        <v>470</v>
      </c>
      <c r="Z60" s="28">
        <f>Assumptions!$G$17</f>
        <v>470</v>
      </c>
      <c r="AA60" s="28">
        <f>Assumptions!$G$17</f>
        <v>470</v>
      </c>
      <c r="AB60" s="28">
        <f>Assumptions!$G$17</f>
        <v>470</v>
      </c>
      <c r="AC60" s="28">
        <f>Assumptions!$G$17</f>
        <v>470</v>
      </c>
      <c r="AD60" s="28">
        <f>Assumptions!$G$17</f>
        <v>470</v>
      </c>
      <c r="AE60" s="28">
        <f>Assumptions!$G$17</f>
        <v>470</v>
      </c>
      <c r="AF60" s="28">
        <f>Assumptions!$G$17</f>
        <v>470</v>
      </c>
      <c r="AG60" s="28">
        <f>Assumptions!$G$17</f>
        <v>470</v>
      </c>
      <c r="AH60" s="28">
        <f>Assumptions!$G$17</f>
        <v>470</v>
      </c>
      <c r="AI60" s="28">
        <f>Assumptions!$G$17</f>
        <v>470</v>
      </c>
      <c r="AJ60" s="28">
        <f>Assumptions!$G$17</f>
        <v>470</v>
      </c>
      <c r="AK60" s="28">
        <f>Assumptions!$G$17</f>
        <v>470</v>
      </c>
      <c r="AL60" s="28">
        <f>Assumptions!$G$17</f>
        <v>470</v>
      </c>
    </row>
    <row r="61" spans="1:39" ht="14.25">
      <c r="A61" s="37" t="s">
        <v>118</v>
      </c>
      <c r="B61" s="322">
        <f>B59/B60</f>
        <v>0</v>
      </c>
      <c r="C61" s="322">
        <f t="shared" ref="C61:AL61" si="1">C59/C60</f>
        <v>0</v>
      </c>
      <c r="D61" s="322">
        <f t="shared" si="1"/>
        <v>0</v>
      </c>
      <c r="E61" s="322">
        <f t="shared" si="1"/>
        <v>0</v>
      </c>
      <c r="F61" s="322">
        <f t="shared" si="1"/>
        <v>0</v>
      </c>
      <c r="G61" s="322">
        <f t="shared" si="1"/>
        <v>0</v>
      </c>
      <c r="H61" s="322">
        <f t="shared" si="1"/>
        <v>13.330334108984907</v>
      </c>
      <c r="I61" s="322">
        <f t="shared" si="1"/>
        <v>38.573556138274654</v>
      </c>
      <c r="J61" s="322">
        <f t="shared" si="1"/>
        <v>42.983303653892875</v>
      </c>
      <c r="K61" s="322">
        <f t="shared" si="1"/>
        <v>2.1914875967427463</v>
      </c>
      <c r="L61" s="322">
        <f t="shared" si="1"/>
        <v>0.12276888616749616</v>
      </c>
      <c r="M61" s="322">
        <f t="shared" si="1"/>
        <v>9.104099165523008E-2</v>
      </c>
      <c r="N61" s="322">
        <f t="shared" si="1"/>
        <v>3.8098744719970164E-2</v>
      </c>
      <c r="O61" s="322">
        <f t="shared" si="1"/>
        <v>0.29388012204975433</v>
      </c>
      <c r="P61" s="322">
        <f t="shared" si="1"/>
        <v>0.31408527128762181</v>
      </c>
      <c r="Q61" s="322">
        <f t="shared" si="1"/>
        <v>5.5238306650154514E-2</v>
      </c>
      <c r="R61" s="322">
        <f t="shared" si="1"/>
        <v>0.15949754254523155</v>
      </c>
      <c r="S61" s="322">
        <f t="shared" si="1"/>
        <v>0.93230394651803528</v>
      </c>
      <c r="T61" s="322">
        <f t="shared" si="1"/>
        <v>10.812018012610505</v>
      </c>
      <c r="U61" s="322">
        <f t="shared" si="1"/>
        <v>29.224907750574868</v>
      </c>
      <c r="V61" s="322">
        <f t="shared" si="1"/>
        <v>31.254268736016691</v>
      </c>
      <c r="W61" s="322">
        <f t="shared" si="1"/>
        <v>1.9353885099198702</v>
      </c>
      <c r="X61" s="322">
        <f t="shared" si="1"/>
        <v>0.20629272343626662</v>
      </c>
      <c r="Y61" s="322">
        <f t="shared" si="1"/>
        <v>0.13664051067134794</v>
      </c>
      <c r="Z61" s="322">
        <f t="shared" si="1"/>
        <v>6.6563735311158154E-2</v>
      </c>
      <c r="AA61" s="322">
        <f t="shared" si="1"/>
        <v>0.40632398903281347</v>
      </c>
      <c r="AB61" s="322">
        <f t="shared" si="1"/>
        <v>0.41197208334769991</v>
      </c>
      <c r="AC61" s="322">
        <f t="shared" si="1"/>
        <v>9.3679901591279438E-2</v>
      </c>
      <c r="AD61" s="322">
        <f t="shared" si="1"/>
        <v>0.24639350023093717</v>
      </c>
      <c r="AE61" s="322">
        <f t="shared" si="1"/>
        <v>1.0338071429727507</v>
      </c>
      <c r="AF61" s="322">
        <f t="shared" si="1"/>
        <v>8.0026797792177735</v>
      </c>
      <c r="AG61" s="322">
        <f t="shared" si="1"/>
        <v>22.788956419795593</v>
      </c>
      <c r="AH61" s="322">
        <f t="shared" si="1"/>
        <v>22.802147641955361</v>
      </c>
      <c r="AI61" s="322">
        <f t="shared" si="1"/>
        <v>2.1507313594361137</v>
      </c>
      <c r="AJ61" s="322">
        <f t="shared" si="1"/>
        <v>0.19713410090447706</v>
      </c>
      <c r="AK61" s="322">
        <f t="shared" si="1"/>
        <v>0.11178394965121521</v>
      </c>
      <c r="AL61" s="322">
        <f t="shared" si="1"/>
        <v>6.9259491963431064E-2</v>
      </c>
    </row>
    <row r="62" spans="1:39">
      <c r="A62" s="7"/>
      <c r="B62" s="36"/>
      <c r="C62" s="36"/>
      <c r="D62" s="36"/>
      <c r="E62" s="36"/>
    </row>
    <row r="63" spans="1:39">
      <c r="A63" s="7"/>
      <c r="B63" s="85" t="s">
        <v>119</v>
      </c>
      <c r="C63" s="85" t="s">
        <v>120</v>
      </c>
      <c r="D63" s="36"/>
      <c r="E63" s="36"/>
    </row>
    <row r="64" spans="1:39">
      <c r="A64" s="27">
        <v>2000</v>
      </c>
      <c r="B64" s="28">
        <f>SUMIF($B$53:$AL$53,"=1",$B$59:$AL$59)</f>
        <v>45745.377356605808</v>
      </c>
      <c r="C64" s="323">
        <f>AVERAGE(H61:N61)</f>
        <v>13.904370017205412</v>
      </c>
      <c r="D64" s="7"/>
      <c r="E64" s="7"/>
    </row>
    <row r="65" spans="1:5">
      <c r="A65" s="27">
        <v>2001</v>
      </c>
      <c r="B65" s="28">
        <f>SUMIF($B$53:$AL$53,"=2",$B$59:$AL$59)</f>
        <v>35433.810028768014</v>
      </c>
      <c r="C65" s="323">
        <f>AVERAGE(O61:Z61)</f>
        <v>6.2825904306326263</v>
      </c>
      <c r="D65" s="35"/>
      <c r="E65" s="35"/>
    </row>
    <row r="66" spans="1:5">
      <c r="A66" s="27">
        <v>2002</v>
      </c>
      <c r="B66" s="28">
        <f>SUMIF($B$53:$AL$53,"=3",$B$59:$AL$59)</f>
        <v>27407.988599246743</v>
      </c>
      <c r="C66" s="323">
        <f>AVERAGE(AA61:AL61)</f>
        <v>4.859572446674953</v>
      </c>
      <c r="D66" s="35"/>
      <c r="E66" s="35"/>
    </row>
    <row r="67" spans="1:5">
      <c r="A67" s="7"/>
      <c r="B67" s="35"/>
      <c r="C67" s="35"/>
      <c r="D67" s="35"/>
      <c r="E67" s="35"/>
    </row>
    <row r="68" spans="1:5">
      <c r="A68" s="40"/>
      <c r="B68" s="7"/>
      <c r="C68" s="28"/>
      <c r="D68" s="28"/>
      <c r="E68" s="28"/>
    </row>
    <row r="69" spans="1:5">
      <c r="A69" s="41"/>
      <c r="B69" s="7"/>
      <c r="C69" s="28"/>
      <c r="D69" s="28"/>
      <c r="E69" s="28"/>
    </row>
    <row r="70" spans="1:5">
      <c r="A70" s="39"/>
      <c r="B70" s="7"/>
      <c r="C70" s="28"/>
      <c r="D70" s="28"/>
      <c r="E70" s="28"/>
    </row>
    <row r="71" spans="1:5">
      <c r="A71" s="39"/>
      <c r="B71" s="7"/>
      <c r="C71" s="28"/>
      <c r="D71" s="28"/>
      <c r="E71" s="28"/>
    </row>
    <row r="72" spans="1:5">
      <c r="A72" s="42"/>
      <c r="B72" s="7"/>
      <c r="C72" s="28"/>
      <c r="D72" s="28"/>
      <c r="E72" s="28"/>
    </row>
    <row r="73" spans="1:5">
      <c r="A73" s="42"/>
      <c r="B73" s="7"/>
      <c r="C73" s="28"/>
      <c r="D73" s="28"/>
      <c r="E73" s="28"/>
    </row>
    <row r="74" spans="1:5">
      <c r="A74" s="39"/>
      <c r="B74" s="7"/>
      <c r="C74" s="28"/>
      <c r="D74" s="28"/>
      <c r="E74" s="28"/>
    </row>
    <row r="75" spans="1:5">
      <c r="A75" s="42"/>
      <c r="B75" s="7"/>
      <c r="C75" s="28"/>
      <c r="D75" s="28"/>
      <c r="E75" s="28"/>
    </row>
    <row r="76" spans="1:5">
      <c r="A76" s="39"/>
      <c r="B76" s="7"/>
      <c r="C76" s="28"/>
      <c r="D76" s="28"/>
      <c r="E76" s="28"/>
    </row>
    <row r="77" spans="1:5">
      <c r="A77" s="39"/>
      <c r="B77" s="7"/>
      <c r="C77" s="28"/>
      <c r="D77" s="28"/>
      <c r="E77" s="28"/>
    </row>
    <row r="78" spans="1:5">
      <c r="A78" s="39"/>
      <c r="B78" s="7"/>
      <c r="C78" s="28"/>
      <c r="D78" s="28"/>
      <c r="E78" s="28"/>
    </row>
    <row r="79" spans="1:5">
      <c r="A79" s="42"/>
      <c r="B79" s="7"/>
      <c r="C79" s="28"/>
      <c r="D79" s="28"/>
      <c r="E79" s="28"/>
    </row>
    <row r="80" spans="1:5">
      <c r="A80" s="38"/>
      <c r="B80" s="7"/>
      <c r="C80" s="28"/>
      <c r="D80" s="28"/>
      <c r="E80" s="28"/>
    </row>
    <row r="81" spans="1:5">
      <c r="A81" s="40"/>
      <c r="B81" s="7"/>
      <c r="C81" s="28"/>
      <c r="D81" s="28"/>
      <c r="E81" s="28"/>
    </row>
    <row r="82" spans="1:5">
      <c r="A82" s="40"/>
      <c r="B82" s="7"/>
      <c r="C82" s="28"/>
      <c r="D82" s="28"/>
      <c r="E82" s="28"/>
    </row>
    <row r="83" spans="1:5" ht="15" customHeight="1">
      <c r="A83" s="40"/>
      <c r="B83" s="7"/>
      <c r="C83" s="7"/>
      <c r="D83" s="32"/>
      <c r="E83" s="32"/>
    </row>
    <row r="84" spans="1:5">
      <c r="A84" s="40"/>
      <c r="B84" s="7"/>
      <c r="C84" s="7"/>
      <c r="D84" s="32"/>
      <c r="E84" s="32"/>
    </row>
    <row r="85" spans="1:5" ht="14.25" customHeight="1">
      <c r="A85" s="40"/>
      <c r="B85" s="7"/>
      <c r="C85" s="7"/>
      <c r="D85" s="32"/>
      <c r="E85" s="32"/>
    </row>
    <row r="86" spans="1:5">
      <c r="A86" s="40"/>
      <c r="B86" s="7"/>
      <c r="C86" s="7"/>
      <c r="D86" s="32"/>
      <c r="E86" s="32"/>
    </row>
    <row r="87" spans="1:5">
      <c r="A87" s="40"/>
      <c r="B87" s="7"/>
      <c r="C87" s="7"/>
      <c r="D87" s="32"/>
      <c r="E87" s="32"/>
    </row>
    <row r="88" spans="1:5">
      <c r="A88" s="43"/>
      <c r="B88" s="7"/>
      <c r="C88" s="7"/>
      <c r="D88" s="32"/>
      <c r="E88" s="32"/>
    </row>
    <row r="89" spans="1:5">
      <c r="A89" s="43"/>
      <c r="B89" s="7"/>
      <c r="C89" s="7"/>
      <c r="D89" s="32"/>
      <c r="E89" s="32"/>
    </row>
    <row r="90" spans="1:5">
      <c r="A90" s="43"/>
      <c r="B90" s="7"/>
      <c r="C90" s="7"/>
      <c r="D90" s="32"/>
      <c r="E90" s="32"/>
    </row>
    <row r="91" spans="1:5">
      <c r="A91" s="32"/>
      <c r="B91" s="7"/>
      <c r="C91" s="7"/>
      <c r="D91" s="32"/>
      <c r="E91" s="32"/>
    </row>
    <row r="92" spans="1:5">
      <c r="A92" s="7"/>
      <c r="B92" s="7"/>
      <c r="C92" s="7"/>
      <c r="D92" s="32"/>
      <c r="E92" s="32"/>
    </row>
    <row r="93" spans="1:5">
      <c r="A93" s="7"/>
      <c r="B93" s="7"/>
      <c r="C93" s="7"/>
      <c r="D93" s="32"/>
      <c r="E93" s="32"/>
    </row>
    <row r="94" spans="1:5">
      <c r="A94" s="7"/>
      <c r="B94" s="7"/>
      <c r="C94" s="7"/>
      <c r="D94" s="32"/>
      <c r="E94" s="32"/>
    </row>
    <row r="95" spans="1:5" ht="18.75">
      <c r="A95" s="44"/>
      <c r="B95" s="7"/>
      <c r="C95" s="7"/>
      <c r="D95" s="32"/>
      <c r="E95" s="32"/>
    </row>
    <row r="96" spans="1:5">
      <c r="A96" s="27"/>
      <c r="B96" s="7"/>
      <c r="C96" s="7"/>
      <c r="D96" s="32"/>
      <c r="E96" s="32"/>
    </row>
    <row r="97" spans="1:5">
      <c r="A97" s="27"/>
      <c r="B97" s="7"/>
      <c r="C97" s="7"/>
      <c r="D97" s="32"/>
      <c r="E97" s="32"/>
    </row>
    <row r="98" spans="1:5">
      <c r="A98" s="7"/>
      <c r="B98" s="7"/>
      <c r="C98" s="7"/>
      <c r="D98" s="32"/>
      <c r="E98" s="32"/>
    </row>
    <row r="99" spans="1:5">
      <c r="A99" s="7"/>
      <c r="B99" s="7"/>
      <c r="C99" s="7"/>
      <c r="D99" s="32"/>
      <c r="E99" s="32"/>
    </row>
    <row r="100" spans="1:5">
      <c r="A100" s="2"/>
      <c r="B100" s="2"/>
      <c r="C100" s="9"/>
      <c r="D100" s="9"/>
      <c r="E100" s="9"/>
    </row>
    <row r="101" spans="1:5">
      <c r="A101" s="40"/>
      <c r="B101" s="7"/>
      <c r="C101" s="7"/>
      <c r="D101" s="32"/>
      <c r="E101" s="32"/>
    </row>
    <row r="102" spans="1:5">
      <c r="A102" s="39"/>
      <c r="B102" s="7"/>
      <c r="C102" s="7"/>
      <c r="D102" s="32"/>
      <c r="E102" s="32"/>
    </row>
    <row r="103" spans="1:5">
      <c r="A103" s="39"/>
      <c r="B103" s="7"/>
      <c r="C103" s="7"/>
      <c r="D103" s="32"/>
      <c r="E103" s="32"/>
    </row>
    <row r="104" spans="1:5">
      <c r="A104" s="38"/>
      <c r="B104" s="7"/>
      <c r="C104" s="7"/>
      <c r="D104" s="32"/>
      <c r="E104" s="32"/>
    </row>
    <row r="105" spans="1:5">
      <c r="A105" s="32"/>
      <c r="B105" s="7"/>
      <c r="C105" s="7"/>
      <c r="D105" s="32"/>
      <c r="E105" s="32"/>
    </row>
    <row r="106" spans="1:5">
      <c r="A106" s="40"/>
      <c r="B106" s="7"/>
      <c r="C106" s="7"/>
      <c r="D106" s="32"/>
      <c r="E106" s="32"/>
    </row>
    <row r="107" spans="1:5">
      <c r="A107" s="39"/>
      <c r="B107" s="7"/>
      <c r="C107" s="7"/>
      <c r="D107" s="32"/>
      <c r="E107" s="32"/>
    </row>
    <row r="108" spans="1:5">
      <c r="A108" s="39"/>
      <c r="B108" s="7"/>
      <c r="C108" s="7"/>
      <c r="D108" s="32"/>
      <c r="E108" s="32"/>
    </row>
    <row r="109" spans="1:5">
      <c r="A109" s="39"/>
      <c r="B109" s="7"/>
      <c r="C109" s="28"/>
      <c r="D109" s="32"/>
      <c r="E109" s="32"/>
    </row>
    <row r="110" spans="1:5">
      <c r="A110" s="39"/>
      <c r="B110" s="7"/>
      <c r="C110" s="7"/>
      <c r="D110" s="32"/>
      <c r="E110" s="32"/>
    </row>
    <row r="111" spans="1:5">
      <c r="A111" s="32"/>
      <c r="B111" s="7"/>
      <c r="C111" s="7"/>
      <c r="D111" s="32"/>
      <c r="E111" s="32"/>
    </row>
    <row r="112" spans="1:5">
      <c r="A112" s="40"/>
      <c r="B112" s="7"/>
      <c r="C112" s="7"/>
      <c r="D112" s="32"/>
      <c r="E112" s="32"/>
    </row>
    <row r="113" spans="1:5">
      <c r="A113" s="32"/>
      <c r="B113" s="7"/>
      <c r="C113" s="7"/>
      <c r="D113" s="32"/>
      <c r="E113" s="32"/>
    </row>
    <row r="114" spans="1:5">
      <c r="A114" s="40"/>
      <c r="B114" s="7"/>
      <c r="C114" s="7"/>
      <c r="D114" s="32"/>
      <c r="E114" s="32"/>
    </row>
    <row r="115" spans="1:5">
      <c r="A115" s="39"/>
      <c r="B115" s="7"/>
      <c r="C115" s="7"/>
      <c r="D115" s="32"/>
      <c r="E115" s="32"/>
    </row>
    <row r="116" spans="1:5">
      <c r="A116" s="40"/>
      <c r="B116" s="7"/>
      <c r="C116" s="7"/>
      <c r="D116" s="32"/>
      <c r="E116" s="32"/>
    </row>
    <row r="117" spans="1:5">
      <c r="A117" s="42"/>
      <c r="B117" s="7"/>
      <c r="C117" s="7"/>
      <c r="D117" s="32"/>
      <c r="E117" s="32"/>
    </row>
    <row r="118" spans="1:5">
      <c r="A118" s="39"/>
      <c r="B118" s="7"/>
      <c r="C118" s="7"/>
      <c r="D118" s="32"/>
      <c r="E118" s="32"/>
    </row>
    <row r="119" spans="1:5">
      <c r="A119" s="38"/>
      <c r="B119" s="7"/>
      <c r="C119" s="7"/>
      <c r="D119" s="32"/>
      <c r="E119" s="32"/>
    </row>
    <row r="120" spans="1:5">
      <c r="A120" s="39"/>
      <c r="B120" s="7"/>
      <c r="C120" s="7"/>
      <c r="D120" s="32"/>
      <c r="E120" s="32"/>
    </row>
    <row r="121" spans="1:5">
      <c r="A121" s="38"/>
      <c r="B121" s="7"/>
      <c r="C121" s="7"/>
      <c r="D121" s="32"/>
      <c r="E121" s="32"/>
    </row>
    <row r="122" spans="1:5">
      <c r="A122" s="39"/>
      <c r="B122" s="7"/>
      <c r="C122" s="7"/>
      <c r="D122" s="32"/>
      <c r="E122" s="32"/>
    </row>
    <row r="123" spans="1:5">
      <c r="A123" s="39"/>
      <c r="B123" s="7"/>
      <c r="C123" s="7"/>
      <c r="D123" s="32"/>
      <c r="E123" s="32"/>
    </row>
    <row r="124" spans="1:5">
      <c r="A124" s="39"/>
      <c r="B124" s="7"/>
      <c r="C124" s="7"/>
      <c r="D124" s="32"/>
      <c r="E124" s="32"/>
    </row>
    <row r="125" spans="1:5">
      <c r="A125" s="39"/>
      <c r="B125" s="7"/>
      <c r="C125" s="7"/>
      <c r="D125" s="32"/>
      <c r="E125" s="32"/>
    </row>
    <row r="126" spans="1:5">
      <c r="A126" s="39"/>
      <c r="B126" s="7"/>
      <c r="C126" s="7"/>
      <c r="D126" s="32"/>
      <c r="E126" s="32"/>
    </row>
    <row r="127" spans="1:5">
      <c r="A127" s="39"/>
      <c r="B127" s="7"/>
      <c r="C127" s="7"/>
      <c r="D127" s="32"/>
      <c r="E127" s="32"/>
    </row>
    <row r="128" spans="1:5">
      <c r="A128" s="40"/>
      <c r="B128" s="7"/>
      <c r="C128" s="7"/>
      <c r="D128" s="32"/>
      <c r="E128" s="32"/>
    </row>
    <row r="129" spans="1:5">
      <c r="A129" s="41"/>
      <c r="B129" s="7"/>
      <c r="C129" s="7"/>
      <c r="D129" s="32"/>
      <c r="E129" s="32"/>
    </row>
    <row r="130" spans="1:5">
      <c r="A130" s="39"/>
      <c r="B130" s="7"/>
      <c r="C130" s="7"/>
      <c r="D130" s="32"/>
      <c r="E130" s="32"/>
    </row>
    <row r="131" spans="1:5">
      <c r="A131" s="42"/>
      <c r="B131" s="7"/>
      <c r="C131" s="7"/>
      <c r="D131" s="32"/>
      <c r="E131" s="32"/>
    </row>
    <row r="132" spans="1:5">
      <c r="A132" s="42"/>
      <c r="B132" s="7"/>
      <c r="C132" s="7"/>
      <c r="D132" s="32"/>
      <c r="E132" s="32"/>
    </row>
    <row r="133" spans="1:5">
      <c r="A133" s="39"/>
      <c r="B133" s="7"/>
      <c r="C133" s="7"/>
      <c r="D133" s="32"/>
      <c r="E133" s="32"/>
    </row>
    <row r="134" spans="1:5">
      <c r="A134" s="39"/>
      <c r="B134" s="7"/>
      <c r="C134" s="7"/>
      <c r="D134" s="32"/>
      <c r="E134" s="32"/>
    </row>
    <row r="135" spans="1:5">
      <c r="A135" s="38"/>
      <c r="B135" s="7"/>
      <c r="C135" s="7"/>
      <c r="D135" s="32"/>
      <c r="E135" s="32"/>
    </row>
    <row r="136" spans="1:5">
      <c r="A136" s="40"/>
      <c r="B136" s="7"/>
      <c r="C136" s="7"/>
      <c r="D136" s="32"/>
      <c r="E136" s="32"/>
    </row>
    <row r="137" spans="1:5">
      <c r="A137" s="40"/>
      <c r="B137" s="7"/>
      <c r="C137" s="7"/>
      <c r="D137" s="32"/>
      <c r="E137" s="32"/>
    </row>
    <row r="138" spans="1:5">
      <c r="A138" s="40"/>
      <c r="B138" s="7"/>
      <c r="C138" s="7"/>
      <c r="D138" s="32"/>
      <c r="E138" s="32"/>
    </row>
    <row r="139" spans="1:5">
      <c r="A139" s="40"/>
      <c r="B139" s="7"/>
      <c r="C139" s="7"/>
      <c r="D139" s="32"/>
      <c r="E139" s="32"/>
    </row>
    <row r="140" spans="1:5">
      <c r="A140" s="40"/>
      <c r="B140" s="7"/>
      <c r="C140" s="7"/>
      <c r="D140" s="32"/>
      <c r="E140" s="32"/>
    </row>
    <row r="141" spans="1:5">
      <c r="A141" s="40"/>
      <c r="B141" s="7"/>
      <c r="C141" s="7"/>
      <c r="D141" s="32"/>
      <c r="E141" s="32"/>
    </row>
    <row r="142" spans="1:5">
      <c r="A142" s="40"/>
      <c r="B142" s="7"/>
      <c r="C142" s="7"/>
      <c r="D142" s="32"/>
      <c r="E142" s="32"/>
    </row>
    <row r="143" spans="1:5">
      <c r="A143" s="7"/>
      <c r="B143" s="7"/>
      <c r="C143" s="7"/>
      <c r="D143" s="32"/>
      <c r="E143" s="32"/>
    </row>
    <row r="144" spans="1:5">
      <c r="A144" s="7"/>
      <c r="B144" s="7"/>
      <c r="C144" s="7"/>
      <c r="D144" s="32"/>
      <c r="E144" s="32"/>
    </row>
    <row r="145" spans="1:5">
      <c r="A145" s="7"/>
      <c r="B145" s="7"/>
      <c r="C145" s="7"/>
      <c r="D145" s="7"/>
      <c r="E145" s="7"/>
    </row>
    <row r="146" spans="1:5" ht="18.75">
      <c r="A146" s="45"/>
      <c r="B146" s="45"/>
      <c r="C146" s="7"/>
      <c r="D146" s="7"/>
      <c r="E146" s="7"/>
    </row>
    <row r="147" spans="1:5">
      <c r="A147" s="27"/>
      <c r="B147" s="27"/>
      <c r="C147" s="7"/>
      <c r="D147" s="7"/>
      <c r="E147" s="7"/>
    </row>
    <row r="148" spans="1:5">
      <c r="A148" s="27"/>
      <c r="B148" s="46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2"/>
      <c r="B150" s="9"/>
      <c r="C150" s="9"/>
      <c r="D150" s="9"/>
      <c r="E150" s="9"/>
    </row>
    <row r="151" spans="1:5">
      <c r="A151" s="27"/>
      <c r="B151" s="27"/>
      <c r="C151" s="27"/>
      <c r="D151" s="7"/>
      <c r="E151" s="7"/>
    </row>
    <row r="152" spans="1:5">
      <c r="A152" s="47"/>
      <c r="B152" s="27"/>
      <c r="C152" s="27"/>
      <c r="D152" s="48"/>
      <c r="E152" s="48"/>
    </row>
    <row r="153" spans="1:5">
      <c r="A153" s="47"/>
      <c r="B153" s="27"/>
      <c r="C153" s="27"/>
      <c r="D153" s="48"/>
      <c r="E153" s="48"/>
    </row>
    <row r="154" spans="1:5">
      <c r="A154" s="47"/>
      <c r="B154" s="47"/>
      <c r="C154" s="47"/>
      <c r="D154" s="48"/>
      <c r="E154" s="48"/>
    </row>
    <row r="155" spans="1:5">
      <c r="A155" s="47"/>
      <c r="B155" s="47"/>
      <c r="C155" s="47"/>
      <c r="D155" s="48"/>
      <c r="E155" s="48"/>
    </row>
    <row r="156" spans="1:5">
      <c r="A156" s="47"/>
      <c r="B156" s="2"/>
      <c r="C156" s="2"/>
      <c r="D156" s="48"/>
      <c r="E156" s="48"/>
    </row>
    <row r="157" spans="1:5">
      <c r="A157" s="7"/>
      <c r="B157" s="7"/>
      <c r="C157" s="7"/>
      <c r="D157" s="48"/>
      <c r="E157" s="48"/>
    </row>
    <row r="158" spans="1:5">
      <c r="A158" s="27"/>
      <c r="B158" s="27"/>
      <c r="C158" s="27"/>
      <c r="D158" s="48"/>
      <c r="E158" s="48"/>
    </row>
    <row r="159" spans="1:5">
      <c r="A159" s="47"/>
      <c r="B159" s="27"/>
      <c r="C159" s="27"/>
      <c r="D159" s="48"/>
      <c r="E159" s="48"/>
    </row>
    <row r="160" spans="1:5">
      <c r="A160" s="47"/>
      <c r="B160" s="27"/>
      <c r="C160" s="27"/>
      <c r="D160" s="48"/>
      <c r="E160" s="48"/>
    </row>
    <row r="161" spans="1:5">
      <c r="A161" s="47"/>
      <c r="B161" s="27"/>
      <c r="C161" s="27"/>
      <c r="D161" s="48"/>
      <c r="E161" s="48"/>
    </row>
    <row r="162" spans="1:5">
      <c r="A162" s="47"/>
      <c r="B162" s="27"/>
      <c r="C162" s="27"/>
      <c r="D162" s="48"/>
      <c r="E162" s="48"/>
    </row>
    <row r="163" spans="1:5">
      <c r="A163" s="47"/>
      <c r="B163" s="27"/>
      <c r="C163" s="27"/>
      <c r="D163" s="48"/>
      <c r="E163" s="48"/>
    </row>
    <row r="164" spans="1:5">
      <c r="A164" s="47"/>
      <c r="B164" s="27"/>
      <c r="C164" s="27"/>
      <c r="D164" s="48"/>
      <c r="E164" s="48"/>
    </row>
    <row r="165" spans="1:5">
      <c r="A165" s="47"/>
      <c r="B165" s="27"/>
      <c r="C165" s="27"/>
      <c r="D165" s="48"/>
      <c r="E165" s="48"/>
    </row>
    <row r="166" spans="1:5">
      <c r="A166" s="47"/>
      <c r="B166" s="27"/>
      <c r="C166" s="27"/>
      <c r="D166" s="48"/>
      <c r="E166" s="48"/>
    </row>
    <row r="167" spans="1:5">
      <c r="A167" s="47"/>
      <c r="B167" s="27"/>
      <c r="C167" s="27"/>
      <c r="D167" s="48"/>
      <c r="E167" s="48"/>
    </row>
    <row r="168" spans="1:5">
      <c r="A168" s="47"/>
      <c r="B168" s="47"/>
      <c r="C168" s="47"/>
      <c r="D168" s="48"/>
      <c r="E168" s="48"/>
    </row>
    <row r="169" spans="1:5">
      <c r="A169" s="47"/>
      <c r="B169" s="47"/>
      <c r="C169" s="47"/>
      <c r="D169" s="48"/>
      <c r="E169" s="48"/>
    </row>
    <row r="170" spans="1:5">
      <c r="A170" s="27"/>
      <c r="B170" s="27"/>
      <c r="C170" s="27"/>
      <c r="D170" s="48"/>
      <c r="E170" s="48"/>
    </row>
    <row r="171" spans="1:5">
      <c r="A171" s="47"/>
      <c r="B171" s="47"/>
      <c r="C171" s="47"/>
      <c r="D171" s="48"/>
      <c r="E171" s="48"/>
    </row>
    <row r="172" spans="1:5">
      <c r="A172" s="47"/>
      <c r="B172" s="47"/>
      <c r="C172" s="47"/>
      <c r="D172" s="48"/>
      <c r="E172" s="48"/>
    </row>
    <row r="173" spans="1:5">
      <c r="A173" s="27"/>
      <c r="B173" s="27"/>
      <c r="C173" s="27"/>
      <c r="D173" s="48"/>
      <c r="E173" s="48"/>
    </row>
    <row r="174" spans="1:5">
      <c r="A174" s="27"/>
      <c r="B174" s="27"/>
      <c r="C174" s="27"/>
      <c r="D174" s="48"/>
      <c r="E174" s="48"/>
    </row>
    <row r="175" spans="1:5">
      <c r="A175" s="7"/>
      <c r="B175" s="27"/>
      <c r="C175" s="27"/>
      <c r="D175" s="48"/>
      <c r="E175" s="48"/>
    </row>
    <row r="176" spans="1:5">
      <c r="A176" s="7"/>
      <c r="B176" s="49"/>
      <c r="C176" s="49"/>
      <c r="D176" s="48"/>
      <c r="E176" s="48"/>
    </row>
    <row r="177" spans="1:5">
      <c r="A177" s="27"/>
      <c r="B177" s="49"/>
      <c r="C177" s="49"/>
      <c r="D177" s="48"/>
      <c r="E177" s="48"/>
    </row>
    <row r="178" spans="1:5">
      <c r="A178" s="47"/>
      <c r="B178" s="49"/>
      <c r="C178" s="49"/>
      <c r="D178" s="48"/>
      <c r="E178" s="48"/>
    </row>
    <row r="179" spans="1:5">
      <c r="A179" s="27"/>
      <c r="B179" s="27"/>
      <c r="C179" s="27"/>
      <c r="D179" s="48"/>
      <c r="E179" s="48"/>
    </row>
    <row r="180" spans="1:5">
      <c r="A180" s="7"/>
      <c r="B180" s="7"/>
      <c r="C180" s="7"/>
      <c r="D180" s="48"/>
      <c r="E180" s="48"/>
    </row>
    <row r="181" spans="1:5">
      <c r="A181" s="27"/>
      <c r="B181" s="27"/>
      <c r="C181" s="27"/>
      <c r="D181" s="48"/>
      <c r="E181" s="48"/>
    </row>
    <row r="182" spans="1:5">
      <c r="A182" s="47"/>
      <c r="B182" s="47"/>
      <c r="C182" s="47"/>
      <c r="D182" s="48"/>
      <c r="E182" s="48"/>
    </row>
    <row r="183" spans="1:5">
      <c r="A183" s="47"/>
      <c r="B183" s="47"/>
      <c r="C183" s="47"/>
      <c r="D183" s="48"/>
      <c r="E183" s="48"/>
    </row>
    <row r="184" spans="1:5">
      <c r="A184" s="47"/>
      <c r="B184" s="47"/>
      <c r="C184" s="47"/>
      <c r="D184" s="48"/>
      <c r="E184" s="48"/>
    </row>
    <row r="185" spans="1:5">
      <c r="A185" s="47"/>
      <c r="B185" s="47"/>
      <c r="C185" s="47"/>
      <c r="D185" s="48"/>
      <c r="E185" s="48"/>
    </row>
    <row r="186" spans="1:5">
      <c r="A186" s="47"/>
      <c r="B186" s="47"/>
      <c r="C186" s="47"/>
      <c r="D186" s="48"/>
      <c r="E186" s="48"/>
    </row>
    <row r="187" spans="1:5">
      <c r="A187" s="47"/>
      <c r="B187" s="7"/>
      <c r="C187" s="7"/>
      <c r="D187" s="48"/>
      <c r="E187" s="48"/>
    </row>
    <row r="188" spans="1:5">
      <c r="A188" s="27"/>
      <c r="B188" s="27"/>
      <c r="C188" s="27"/>
      <c r="D188" s="48"/>
      <c r="E188" s="48"/>
    </row>
    <row r="189" spans="1:5">
      <c r="A189" s="27"/>
      <c r="B189" s="27"/>
      <c r="C189" s="27"/>
      <c r="D189" s="48"/>
      <c r="E189" s="48"/>
    </row>
    <row r="190" spans="1:5">
      <c r="A190" s="7"/>
      <c r="B190" s="7"/>
      <c r="C190" s="7"/>
      <c r="D190" s="48"/>
      <c r="E190" s="48"/>
    </row>
    <row r="191" spans="1:5">
      <c r="A191" s="27"/>
      <c r="B191" s="50"/>
      <c r="C191" s="7"/>
      <c r="D191" s="48"/>
      <c r="E191" s="48"/>
    </row>
    <row r="192" spans="1:5">
      <c r="A192" s="27"/>
      <c r="B192" s="46"/>
      <c r="C192" s="46"/>
      <c r="D192" s="48"/>
      <c r="E192" s="48"/>
    </row>
    <row r="193" spans="1:5">
      <c r="A193" s="7"/>
      <c r="B193" s="7"/>
      <c r="C193" s="7"/>
      <c r="D193" s="7"/>
      <c r="E193" s="7"/>
    </row>
    <row r="194" spans="1:5">
      <c r="A194" s="27"/>
      <c r="B194" s="51"/>
      <c r="C194" s="7"/>
      <c r="D194" s="7"/>
      <c r="E194" s="7"/>
    </row>
    <row r="195" spans="1:5">
      <c r="A195" s="27"/>
      <c r="B195" s="7"/>
      <c r="C195" s="7"/>
      <c r="D195" s="7"/>
      <c r="E195" s="7"/>
    </row>
    <row r="196" spans="1:5">
      <c r="A196" s="27"/>
      <c r="B196" s="7"/>
      <c r="C196" s="7"/>
      <c r="D196" s="7"/>
      <c r="E196" s="7"/>
    </row>
    <row r="197" spans="1:5">
      <c r="A197" s="27"/>
      <c r="B197" s="7"/>
      <c r="C197" s="7"/>
      <c r="D197" s="7"/>
      <c r="E197" s="7"/>
    </row>
    <row r="198" spans="1:5">
      <c r="A198" s="7"/>
      <c r="B198" s="7"/>
      <c r="C198" s="7"/>
      <c r="D198" s="7"/>
      <c r="E198" s="7"/>
    </row>
    <row r="199" spans="1:5" ht="18.75">
      <c r="A199" s="44"/>
      <c r="B199" s="7"/>
      <c r="C199" s="7"/>
      <c r="D199" s="7"/>
      <c r="E199" s="7"/>
    </row>
    <row r="200" spans="1:5">
      <c r="A200" s="27"/>
      <c r="B200" s="7"/>
      <c r="C200" s="7"/>
      <c r="D200" s="7"/>
      <c r="E200" s="7"/>
    </row>
    <row r="201" spans="1:5">
      <c r="A201" s="7"/>
      <c r="B201" s="7"/>
      <c r="C201" s="7"/>
      <c r="D201" s="7"/>
      <c r="E201" s="7"/>
    </row>
    <row r="202" spans="1:5">
      <c r="A202" s="7"/>
      <c r="B202" s="7"/>
      <c r="C202" s="7"/>
      <c r="D202" s="7"/>
      <c r="E202" s="7"/>
    </row>
    <row r="203" spans="1:5" s="53" customFormat="1">
      <c r="A203" s="52"/>
    </row>
    <row r="204" spans="1:5">
      <c r="A204" s="27"/>
      <c r="B204" s="7"/>
      <c r="C204" s="7"/>
      <c r="D204" s="7"/>
      <c r="E204" s="7"/>
    </row>
    <row r="205" spans="1:5">
      <c r="A205" s="27"/>
      <c r="B205" s="7"/>
      <c r="C205" s="7"/>
      <c r="D205" s="7"/>
      <c r="E205" s="7"/>
    </row>
    <row r="206" spans="1:5">
      <c r="A206" s="27"/>
      <c r="B206" s="7"/>
      <c r="C206" s="7"/>
      <c r="D206" s="7"/>
      <c r="E206" s="7"/>
    </row>
    <row r="207" spans="1:5">
      <c r="A207" s="7"/>
      <c r="B207" s="55"/>
      <c r="C207" s="55"/>
      <c r="D207" s="7"/>
      <c r="E207" s="7"/>
    </row>
    <row r="208" spans="1:5">
      <c r="A208" s="27"/>
      <c r="B208" s="56"/>
      <c r="C208" s="56"/>
      <c r="D208" s="7"/>
      <c r="E208" s="7"/>
    </row>
    <row r="209" spans="1:5">
      <c r="A209" s="52"/>
      <c r="B209" s="7"/>
      <c r="C209" s="7"/>
      <c r="D209" s="7"/>
      <c r="E209" s="7"/>
    </row>
    <row r="210" spans="1:5">
      <c r="A210" s="57"/>
      <c r="B210" s="7"/>
      <c r="C210" s="7"/>
      <c r="D210" s="7"/>
      <c r="E210" s="7"/>
    </row>
    <row r="211" spans="1:5">
      <c r="A211" s="57"/>
      <c r="B211" s="7"/>
      <c r="C211" s="7"/>
      <c r="D211" s="7"/>
      <c r="E211" s="7"/>
    </row>
    <row r="212" spans="1:5">
      <c r="A212" s="57"/>
      <c r="B212" s="7"/>
      <c r="C212" s="7"/>
      <c r="D212" s="7"/>
      <c r="E212" s="7"/>
    </row>
    <row r="213" spans="1:5">
      <c r="A213" s="57"/>
      <c r="B213" s="7"/>
      <c r="C213" s="7"/>
      <c r="D213" s="7"/>
      <c r="E213" s="7"/>
    </row>
    <row r="214" spans="1:5">
      <c r="A214" s="57"/>
      <c r="B214" s="7"/>
      <c r="C214" s="7"/>
      <c r="D214" s="7"/>
      <c r="E214" s="7"/>
    </row>
    <row r="215" spans="1:5">
      <c r="A215" s="27"/>
      <c r="B215" s="7"/>
      <c r="C215" s="7"/>
      <c r="D215" s="7"/>
      <c r="E215" s="7"/>
    </row>
    <row r="216" spans="1:5">
      <c r="A216" s="57"/>
      <c r="B216" s="15"/>
      <c r="C216" s="15"/>
      <c r="D216" s="7"/>
      <c r="E216" s="7"/>
    </row>
    <row r="217" spans="1:5">
      <c r="A217" s="57"/>
      <c r="B217" s="7"/>
      <c r="C217" s="7"/>
      <c r="D217" s="7"/>
      <c r="E217" s="7"/>
    </row>
    <row r="218" spans="1:5">
      <c r="A218" s="57"/>
      <c r="B218" s="7"/>
      <c r="C218" s="7"/>
      <c r="D218" s="7"/>
      <c r="E218" s="7"/>
    </row>
    <row r="219" spans="1:5">
      <c r="A219" s="57"/>
      <c r="B219" s="7"/>
      <c r="C219" s="7"/>
      <c r="D219" s="7"/>
      <c r="E219" s="7"/>
    </row>
    <row r="220" spans="1:5">
      <c r="A220" s="57"/>
      <c r="B220" s="7"/>
      <c r="C220" s="7"/>
      <c r="D220" s="7"/>
      <c r="E220" s="7"/>
    </row>
    <row r="221" spans="1:5">
      <c r="A221" s="27"/>
      <c r="B221" s="7"/>
      <c r="C221" s="7"/>
      <c r="D221" s="7"/>
      <c r="E221" s="7"/>
    </row>
    <row r="222" spans="1:5">
      <c r="A222" s="7"/>
      <c r="B222" s="7"/>
      <c r="C222" s="7"/>
      <c r="D222" s="7"/>
      <c r="E222" s="7"/>
    </row>
    <row r="223" spans="1:5">
      <c r="A223" s="7"/>
      <c r="B223" s="7"/>
      <c r="C223" s="7"/>
      <c r="D223" s="7"/>
      <c r="E223" s="7"/>
    </row>
    <row r="224" spans="1:5">
      <c r="A224" s="7"/>
      <c r="B224" s="7"/>
      <c r="C224" s="7"/>
      <c r="D224" s="7"/>
      <c r="E224" s="7"/>
    </row>
    <row r="225" spans="1:5">
      <c r="A225" s="7"/>
      <c r="B225" s="7"/>
      <c r="C225" s="7"/>
      <c r="D225" s="58"/>
      <c r="E225" s="58"/>
    </row>
    <row r="226" spans="1:5">
      <c r="A226" s="7"/>
      <c r="B226" s="7"/>
      <c r="C226" s="7"/>
      <c r="D226" s="7"/>
      <c r="E226" s="7"/>
    </row>
    <row r="227" spans="1:5">
      <c r="A227" s="27"/>
      <c r="B227" s="7"/>
      <c r="C227" s="7"/>
      <c r="D227" s="7"/>
      <c r="E227" s="7"/>
    </row>
    <row r="228" spans="1:5">
      <c r="A228" s="7"/>
      <c r="B228" s="7"/>
      <c r="C228" s="7"/>
      <c r="D228" s="7"/>
      <c r="E228" s="7"/>
    </row>
    <row r="229" spans="1:5">
      <c r="A229" s="57"/>
      <c r="B229" s="7"/>
      <c r="C229" s="7"/>
      <c r="D229" s="7"/>
      <c r="E229" s="7"/>
    </row>
    <row r="230" spans="1:5">
      <c r="A230" s="57"/>
      <c r="B230" s="7"/>
      <c r="C230" s="7"/>
      <c r="D230" s="7"/>
      <c r="E230" s="7"/>
    </row>
    <row r="231" spans="1:5">
      <c r="A231" s="57"/>
      <c r="B231" s="7"/>
      <c r="C231" s="7"/>
      <c r="D231" s="58"/>
      <c r="E231" s="58"/>
    </row>
    <row r="232" spans="1:5">
      <c r="A232" s="7"/>
      <c r="B232" s="7"/>
      <c r="C232" s="7"/>
      <c r="D232" s="7"/>
      <c r="E232" s="7"/>
    </row>
    <row r="233" spans="1:5">
      <c r="A233" s="7"/>
      <c r="B233" s="7"/>
      <c r="C233" s="7"/>
      <c r="D233" s="7"/>
      <c r="E233" s="7"/>
    </row>
    <row r="234" spans="1:5">
      <c r="A234" s="7"/>
      <c r="B234" s="7"/>
      <c r="C234" s="7"/>
      <c r="D234" s="7"/>
      <c r="E234" s="7"/>
    </row>
    <row r="235" spans="1:5">
      <c r="A235" s="7"/>
      <c r="B235" s="7"/>
      <c r="C235" s="7"/>
      <c r="D235" s="7"/>
      <c r="E235" s="7"/>
    </row>
    <row r="236" spans="1:5">
      <c r="A236" s="7"/>
      <c r="B236" s="7"/>
      <c r="C236" s="7"/>
      <c r="D236" s="7"/>
      <c r="E236" s="7"/>
    </row>
    <row r="237" spans="1:5">
      <c r="A237" s="7"/>
      <c r="B237" s="7"/>
      <c r="C237" s="7"/>
      <c r="D237" s="7"/>
      <c r="E237" s="7"/>
    </row>
    <row r="238" spans="1:5">
      <c r="A238" s="7"/>
      <c r="B238" s="7"/>
      <c r="C238" s="7"/>
      <c r="D238" s="7"/>
      <c r="E238" s="7"/>
    </row>
    <row r="239" spans="1:5">
      <c r="A239" s="27"/>
      <c r="B239" s="7"/>
      <c r="C239" s="7"/>
      <c r="D239" s="59"/>
      <c r="E239" s="59"/>
    </row>
    <row r="240" spans="1:5">
      <c r="A240" s="27"/>
      <c r="B240" s="7"/>
      <c r="C240" s="15"/>
      <c r="D240" s="58"/>
      <c r="E240" s="58"/>
    </row>
    <row r="241" spans="1:5">
      <c r="A241" s="27"/>
      <c r="B241" s="7"/>
      <c r="C241" s="7"/>
      <c r="D241" s="59"/>
      <c r="E241" s="59"/>
    </row>
    <row r="242" spans="1:5">
      <c r="A242" s="27"/>
      <c r="B242" s="7"/>
      <c r="C242" s="7"/>
      <c r="D242" s="7"/>
      <c r="E242" s="7"/>
    </row>
    <row r="243" spans="1:5">
      <c r="A243" s="7"/>
      <c r="B243" s="7"/>
      <c r="C243" s="7"/>
      <c r="D243" s="7"/>
      <c r="E243" s="7"/>
    </row>
    <row r="244" spans="1:5">
      <c r="A244" s="27"/>
      <c r="B244" s="7"/>
      <c r="C244" s="7"/>
      <c r="D244" s="7"/>
      <c r="E244" s="7"/>
    </row>
    <row r="245" spans="1:5">
      <c r="A245" s="27"/>
      <c r="B245" s="7"/>
      <c r="C245" s="7"/>
      <c r="D245" s="7"/>
      <c r="E245" s="7"/>
    </row>
    <row r="246" spans="1:5">
      <c r="A246" s="7"/>
      <c r="B246" s="7"/>
      <c r="C246" s="7"/>
      <c r="D246" s="7"/>
      <c r="E246" s="7"/>
    </row>
    <row r="247" spans="1:5">
      <c r="A247" s="7"/>
      <c r="B247" s="7"/>
      <c r="C247" s="7"/>
      <c r="D247" s="7"/>
      <c r="E247" s="7"/>
    </row>
    <row r="248" spans="1:5">
      <c r="A248" s="7"/>
      <c r="B248" s="7"/>
      <c r="C248" s="7"/>
      <c r="D248" s="7"/>
      <c r="E248" s="7"/>
    </row>
    <row r="249" spans="1:5">
      <c r="A249" s="7"/>
      <c r="B249" s="7"/>
      <c r="C249" s="7"/>
      <c r="D249" s="7"/>
      <c r="E249" s="7"/>
    </row>
    <row r="250" spans="1:5">
      <c r="A250" s="7"/>
      <c r="B250" s="7"/>
      <c r="C250" s="7"/>
      <c r="D250" s="7"/>
      <c r="E250" s="7"/>
    </row>
    <row r="251" spans="1:5">
      <c r="A251" s="7"/>
      <c r="B251" s="7"/>
      <c r="C251" s="7"/>
      <c r="D251" s="7"/>
      <c r="E251" s="7"/>
    </row>
    <row r="252" spans="1:5">
      <c r="A252" s="7"/>
      <c r="B252" s="7"/>
      <c r="C252" s="7"/>
      <c r="D252" s="7"/>
      <c r="E252" s="7"/>
    </row>
    <row r="253" spans="1:5">
      <c r="A253" s="7"/>
      <c r="B253" s="7"/>
      <c r="C253" s="7"/>
      <c r="D253" s="7"/>
      <c r="E253" s="7"/>
    </row>
    <row r="254" spans="1:5" ht="18.75">
      <c r="A254" s="44"/>
      <c r="B254" s="7"/>
      <c r="C254" s="7"/>
      <c r="D254" s="7"/>
      <c r="E254" s="7"/>
    </row>
    <row r="255" spans="1:5">
      <c r="A255" s="27"/>
      <c r="B255" s="7"/>
      <c r="C255" s="7"/>
      <c r="D255" s="7"/>
      <c r="E255" s="7"/>
    </row>
    <row r="256" spans="1:5">
      <c r="A256" s="7"/>
      <c r="B256" s="7"/>
      <c r="C256" s="7"/>
      <c r="D256" s="7"/>
      <c r="E256" s="7"/>
    </row>
    <row r="257" spans="1:7">
      <c r="A257" s="27"/>
      <c r="B257" s="10"/>
      <c r="C257" s="10"/>
      <c r="D257" s="11"/>
      <c r="E257" s="11"/>
    </row>
    <row r="258" spans="1:7">
      <c r="A258" s="27"/>
      <c r="B258" s="7"/>
      <c r="C258" s="7"/>
      <c r="D258" s="7"/>
      <c r="E258" s="7"/>
    </row>
    <row r="259" spans="1:7">
      <c r="A259" s="7"/>
      <c r="B259" s="7"/>
      <c r="C259" s="7"/>
      <c r="D259" s="7"/>
      <c r="E259" s="7"/>
    </row>
    <row r="260" spans="1:7">
      <c r="A260" s="7"/>
      <c r="B260" s="48"/>
      <c r="C260" s="48"/>
      <c r="D260" s="48"/>
      <c r="E260" s="48"/>
    </row>
    <row r="261" spans="1:7">
      <c r="A261" s="7"/>
      <c r="B261" s="7"/>
      <c r="C261" s="7"/>
      <c r="D261" s="7"/>
      <c r="E261" s="7"/>
    </row>
    <row r="262" spans="1:7">
      <c r="A262" s="7"/>
      <c r="B262" s="59"/>
      <c r="C262" s="59"/>
      <c r="D262" s="59"/>
      <c r="E262" s="59"/>
    </row>
    <row r="263" spans="1:7">
      <c r="A263" s="7"/>
      <c r="B263" s="7"/>
      <c r="C263" s="7"/>
      <c r="D263" s="7"/>
      <c r="E263" s="7"/>
    </row>
    <row r="264" spans="1:7">
      <c r="A264" s="7"/>
      <c r="B264" s="48"/>
      <c r="C264" s="48"/>
      <c r="D264" s="48"/>
      <c r="E264" s="48"/>
      <c r="F264" s="48"/>
      <c r="G264" s="48"/>
    </row>
    <row r="265" spans="1:7">
      <c r="A265" s="7"/>
      <c r="B265" s="7"/>
      <c r="C265" s="7"/>
      <c r="D265" s="7"/>
      <c r="E265" s="7"/>
    </row>
    <row r="266" spans="1:7">
      <c r="A266" s="7"/>
      <c r="B266" s="48"/>
      <c r="C266" s="48"/>
      <c r="D266" s="48"/>
      <c r="E266" s="48"/>
    </row>
    <row r="267" spans="1:7">
      <c r="A267" s="7"/>
      <c r="B267" s="7"/>
      <c r="C267" s="7"/>
      <c r="D267" s="7"/>
      <c r="E267" s="7"/>
    </row>
    <row r="268" spans="1:7">
      <c r="A268" s="7"/>
      <c r="B268" s="48"/>
      <c r="C268" s="48"/>
      <c r="D268" s="48"/>
      <c r="E268" s="48"/>
    </row>
    <row r="269" spans="1:7">
      <c r="A269" s="7"/>
      <c r="B269" s="7"/>
      <c r="C269" s="7"/>
      <c r="D269" s="7"/>
      <c r="E269" s="7"/>
    </row>
    <row r="270" spans="1:7">
      <c r="A270" s="7"/>
      <c r="B270" s="48"/>
      <c r="C270" s="48"/>
      <c r="D270" s="48"/>
      <c r="E270" s="48"/>
    </row>
    <row r="271" spans="1:7">
      <c r="A271" s="7"/>
      <c r="B271" s="7"/>
      <c r="C271" s="7"/>
      <c r="D271" s="7"/>
      <c r="E271" s="7"/>
    </row>
    <row r="272" spans="1:7">
      <c r="A272" s="7"/>
      <c r="B272" s="7"/>
      <c r="C272" s="7"/>
      <c r="D272" s="7"/>
      <c r="E272" s="7"/>
    </row>
    <row r="273" spans="1:5">
      <c r="A273" s="7"/>
      <c r="B273" s="7"/>
      <c r="C273" s="7"/>
      <c r="D273" s="7"/>
      <c r="E273" s="7"/>
    </row>
    <row r="274" spans="1:5">
      <c r="A274" s="7"/>
      <c r="B274" s="7"/>
      <c r="C274" s="7"/>
      <c r="D274" s="7"/>
      <c r="E274" s="7"/>
    </row>
    <row r="275" spans="1:5" ht="18.75">
      <c r="A275" s="45"/>
      <c r="B275" s="45"/>
      <c r="C275" s="7"/>
      <c r="D275" s="7"/>
      <c r="E275" s="7"/>
    </row>
    <row r="276" spans="1:5">
      <c r="A276" s="27"/>
      <c r="B276" s="27"/>
      <c r="C276" s="7"/>
      <c r="D276" s="7"/>
      <c r="E276" s="7"/>
    </row>
    <row r="277" spans="1:5">
      <c r="A277" s="27"/>
      <c r="B277" s="46"/>
      <c r="C277" s="7"/>
      <c r="D277" s="7"/>
      <c r="E277" s="7"/>
    </row>
    <row r="278" spans="1:5">
      <c r="A278" s="7"/>
      <c r="B278" s="7"/>
      <c r="C278" s="7"/>
      <c r="D278" s="7"/>
      <c r="E278" s="7"/>
    </row>
    <row r="279" spans="1:5">
      <c r="A279" s="2"/>
      <c r="B279" s="9"/>
      <c r="C279" s="9"/>
      <c r="D279" s="9"/>
      <c r="E279" s="9"/>
    </row>
    <row r="280" spans="1:5">
      <c r="A280" s="27"/>
      <c r="B280" s="27"/>
      <c r="C280" s="7"/>
      <c r="D280" s="7"/>
      <c r="E280" s="7"/>
    </row>
    <row r="281" spans="1:5">
      <c r="A281" s="47"/>
      <c r="B281" s="27"/>
      <c r="C281" s="48"/>
      <c r="D281" s="48"/>
      <c r="E281" s="48"/>
    </row>
    <row r="282" spans="1:5">
      <c r="A282" s="47"/>
      <c r="B282" s="27"/>
      <c r="C282" s="48"/>
      <c r="D282" s="48"/>
      <c r="E282" s="48"/>
    </row>
    <row r="283" spans="1:5">
      <c r="A283" s="47"/>
      <c r="B283" s="47"/>
      <c r="C283" s="48"/>
      <c r="D283" s="48"/>
      <c r="E283" s="48"/>
    </row>
    <row r="284" spans="1:5">
      <c r="A284" s="47"/>
      <c r="B284" s="47"/>
      <c r="C284" s="48"/>
      <c r="D284" s="48"/>
      <c r="E284" s="48"/>
    </row>
    <row r="285" spans="1:5">
      <c r="A285" s="47"/>
      <c r="B285" s="2"/>
      <c r="C285" s="48"/>
      <c r="D285" s="48"/>
      <c r="E285" s="48"/>
    </row>
    <row r="286" spans="1:5">
      <c r="A286" s="7"/>
      <c r="B286" s="7"/>
      <c r="C286" s="48"/>
      <c r="D286" s="48"/>
      <c r="E286" s="48"/>
    </row>
    <row r="287" spans="1:5">
      <c r="A287" s="27"/>
      <c r="B287" s="27"/>
      <c r="C287" s="48"/>
      <c r="D287" s="48"/>
      <c r="E287" s="48"/>
    </row>
    <row r="288" spans="1:5">
      <c r="A288" s="47"/>
      <c r="B288" s="27"/>
      <c r="C288" s="48"/>
      <c r="D288" s="48"/>
      <c r="E288" s="48"/>
    </row>
    <row r="289" spans="1:5">
      <c r="A289" s="47"/>
      <c r="B289" s="27"/>
      <c r="C289" s="48"/>
      <c r="D289" s="48"/>
      <c r="E289" s="48"/>
    </row>
    <row r="290" spans="1:5">
      <c r="A290" s="47"/>
      <c r="B290" s="27"/>
      <c r="C290" s="48"/>
      <c r="D290" s="48"/>
      <c r="E290" s="48"/>
    </row>
    <row r="291" spans="1:5">
      <c r="A291" s="47"/>
      <c r="B291" s="27"/>
      <c r="C291" s="48"/>
      <c r="D291" s="48"/>
      <c r="E291" s="48"/>
    </row>
    <row r="292" spans="1:5">
      <c r="A292" s="47"/>
      <c r="B292" s="27"/>
      <c r="C292" s="48"/>
      <c r="D292" s="48"/>
      <c r="E292" s="48"/>
    </row>
    <row r="293" spans="1:5">
      <c r="A293" s="47"/>
      <c r="B293" s="27"/>
      <c r="C293" s="48"/>
      <c r="D293" s="48"/>
      <c r="E293" s="48"/>
    </row>
    <row r="294" spans="1:5">
      <c r="A294" s="47"/>
      <c r="B294" s="27"/>
      <c r="C294" s="48"/>
      <c r="D294" s="48"/>
      <c r="E294" s="48"/>
    </row>
    <row r="295" spans="1:5">
      <c r="A295" s="47"/>
      <c r="B295" s="27"/>
      <c r="C295" s="48"/>
      <c r="D295" s="48"/>
      <c r="E295" s="48"/>
    </row>
    <row r="296" spans="1:5">
      <c r="A296" s="47"/>
      <c r="B296" s="27"/>
      <c r="C296" s="48"/>
      <c r="D296" s="48"/>
      <c r="E296" s="48"/>
    </row>
    <row r="297" spans="1:5">
      <c r="A297" s="47"/>
      <c r="B297" s="47"/>
      <c r="C297" s="48"/>
      <c r="D297" s="48"/>
      <c r="E297" s="48"/>
    </row>
    <row r="298" spans="1:5">
      <c r="A298" s="47"/>
      <c r="B298" s="47"/>
      <c r="C298" s="48"/>
      <c r="D298" s="48"/>
      <c r="E298" s="48"/>
    </row>
    <row r="299" spans="1:5">
      <c r="A299" s="27"/>
      <c r="B299" s="27"/>
      <c r="C299" s="48"/>
      <c r="D299" s="48"/>
      <c r="E299" s="48"/>
    </row>
    <row r="300" spans="1:5">
      <c r="A300" s="47"/>
      <c r="B300" s="47"/>
      <c r="C300" s="48"/>
      <c r="D300" s="48"/>
      <c r="E300" s="48"/>
    </row>
    <row r="301" spans="1:5">
      <c r="A301" s="27"/>
      <c r="B301" s="27"/>
      <c r="C301" s="48"/>
      <c r="D301" s="48"/>
      <c r="E301" s="48"/>
    </row>
    <row r="302" spans="1:5">
      <c r="A302" s="47"/>
      <c r="B302" s="49"/>
      <c r="C302" s="48"/>
      <c r="D302" s="48"/>
      <c r="E302" s="48"/>
    </row>
    <row r="303" spans="1:5">
      <c r="A303" s="27"/>
      <c r="B303" s="27"/>
      <c r="C303" s="48"/>
      <c r="D303" s="48"/>
      <c r="E303" s="48"/>
    </row>
    <row r="304" spans="1:5">
      <c r="A304" s="7"/>
      <c r="B304" s="7"/>
      <c r="C304" s="48"/>
      <c r="D304" s="48"/>
      <c r="E304" s="48"/>
    </row>
    <row r="305" spans="1:5">
      <c r="A305" s="27"/>
      <c r="B305" s="27"/>
      <c r="C305" s="48"/>
      <c r="D305" s="48"/>
      <c r="E305" s="48"/>
    </row>
    <row r="306" spans="1:5">
      <c r="A306" s="47"/>
      <c r="B306" s="47"/>
      <c r="C306" s="48"/>
      <c r="D306" s="48"/>
      <c r="E306" s="48"/>
    </row>
    <row r="307" spans="1:5">
      <c r="A307" s="47"/>
      <c r="B307" s="47"/>
      <c r="C307" s="48"/>
      <c r="D307" s="48"/>
      <c r="E307" s="48"/>
    </row>
    <row r="308" spans="1:5">
      <c r="A308" s="47"/>
      <c r="B308" s="47"/>
      <c r="C308" s="48"/>
      <c r="D308" s="48"/>
      <c r="E308" s="48"/>
    </row>
    <row r="309" spans="1:5">
      <c r="A309" s="47"/>
      <c r="B309" s="7"/>
      <c r="C309" s="48"/>
      <c r="D309" s="48"/>
      <c r="E309" s="48"/>
    </row>
    <row r="310" spans="1:5">
      <c r="A310" s="27"/>
      <c r="B310" s="27"/>
      <c r="C310" s="48"/>
      <c r="D310" s="48"/>
      <c r="E310" s="48"/>
    </row>
    <row r="311" spans="1:5">
      <c r="A311" s="27"/>
      <c r="B311" s="27"/>
      <c r="C311" s="48"/>
      <c r="D311" s="48"/>
      <c r="E311" s="48"/>
    </row>
    <row r="312" spans="1:5">
      <c r="A312" s="47"/>
      <c r="B312" s="27"/>
      <c r="C312" s="48"/>
      <c r="D312" s="48"/>
      <c r="E312" s="48"/>
    </row>
    <row r="313" spans="1:5">
      <c r="A313" s="47"/>
      <c r="B313" s="27"/>
      <c r="C313" s="48"/>
      <c r="D313" s="48"/>
      <c r="E313" s="48"/>
    </row>
    <row r="314" spans="1:5">
      <c r="A314" s="47"/>
      <c r="B314" s="27"/>
      <c r="C314" s="48"/>
      <c r="D314" s="48"/>
      <c r="E314" s="48"/>
    </row>
    <row r="315" spans="1:5">
      <c r="A315" s="47"/>
      <c r="B315" s="27"/>
      <c r="C315" s="48"/>
      <c r="D315" s="48"/>
      <c r="E315" s="48"/>
    </row>
    <row r="316" spans="1:5">
      <c r="A316" s="47"/>
      <c r="B316" s="27"/>
      <c r="C316" s="48"/>
      <c r="D316" s="48"/>
      <c r="E316" s="48"/>
    </row>
    <row r="317" spans="1:5">
      <c r="A317" s="2"/>
      <c r="B317" s="49"/>
      <c r="C317" s="48"/>
      <c r="D317" s="48"/>
      <c r="E317" s="48"/>
    </row>
    <row r="318" spans="1:5">
      <c r="A318" s="27"/>
      <c r="B318" s="27"/>
      <c r="C318" s="48"/>
      <c r="D318" s="48"/>
      <c r="E318" s="48"/>
    </row>
    <row r="319" spans="1:5">
      <c r="A319" s="7"/>
      <c r="B319" s="7"/>
      <c r="C319" s="48"/>
      <c r="D319" s="48"/>
      <c r="E319" s="48"/>
    </row>
    <row r="320" spans="1:5">
      <c r="A320" s="27"/>
      <c r="B320" s="46"/>
      <c r="C320" s="48"/>
      <c r="D320" s="48"/>
      <c r="E320" s="48"/>
    </row>
    <row r="321" spans="1:5">
      <c r="A321" s="27"/>
      <c r="B321" s="46"/>
      <c r="C321" s="48"/>
      <c r="D321" s="48"/>
      <c r="E321" s="48"/>
    </row>
    <row r="322" spans="1:5">
      <c r="A322" s="27"/>
      <c r="B322" s="46"/>
      <c r="C322" s="48"/>
      <c r="D322" s="48"/>
      <c r="E322" s="48"/>
    </row>
    <row r="323" spans="1:5">
      <c r="A323" s="7"/>
      <c r="B323" s="7"/>
      <c r="C323" s="7"/>
      <c r="D323" s="7"/>
      <c r="E323" s="7"/>
    </row>
    <row r="324" spans="1:5">
      <c r="A324" s="7"/>
      <c r="B324" s="7"/>
      <c r="C324" s="7"/>
      <c r="D324" s="7"/>
      <c r="E324" s="7"/>
    </row>
    <row r="325" spans="1:5" ht="18.75">
      <c r="A325" s="45"/>
      <c r="B325" s="45"/>
      <c r="C325" s="7"/>
      <c r="D325" s="7"/>
      <c r="E325" s="7"/>
    </row>
    <row r="326" spans="1:5">
      <c r="A326" s="27"/>
      <c r="B326" s="27"/>
      <c r="C326" s="7"/>
      <c r="D326" s="7"/>
      <c r="E326" s="7"/>
    </row>
    <row r="327" spans="1:5">
      <c r="A327" s="27"/>
      <c r="B327" s="46"/>
      <c r="C327" s="7"/>
      <c r="D327" s="7"/>
      <c r="E327" s="7"/>
    </row>
    <row r="328" spans="1:5">
      <c r="A328" s="7"/>
      <c r="B328" s="7"/>
      <c r="C328" s="7"/>
      <c r="D328" s="7"/>
      <c r="E328" s="7"/>
    </row>
    <row r="329" spans="1:5">
      <c r="A329" s="2"/>
      <c r="B329" s="9"/>
      <c r="C329" s="9"/>
      <c r="D329" s="9"/>
      <c r="E329" s="9"/>
    </row>
    <row r="330" spans="1:5">
      <c r="A330" s="27"/>
      <c r="B330" s="27"/>
      <c r="C330" s="27"/>
      <c r="D330" s="7"/>
      <c r="E330" s="7"/>
    </row>
    <row r="331" spans="1:5">
      <c r="A331" s="47"/>
      <c r="B331" s="27"/>
      <c r="C331" s="27"/>
      <c r="D331" s="60"/>
      <c r="E331" s="60"/>
    </row>
    <row r="332" spans="1:5">
      <c r="A332" s="47"/>
      <c r="B332" s="27"/>
      <c r="C332" s="27"/>
      <c r="D332" s="60"/>
      <c r="E332" s="60"/>
    </row>
    <row r="333" spans="1:5">
      <c r="A333" s="47"/>
      <c r="B333" s="47"/>
      <c r="C333" s="47"/>
      <c r="D333" s="60"/>
      <c r="E333" s="60"/>
    </row>
    <row r="334" spans="1:5">
      <c r="A334" s="47"/>
      <c r="B334" s="47"/>
      <c r="C334" s="47"/>
      <c r="D334" s="60"/>
      <c r="E334" s="60"/>
    </row>
    <row r="335" spans="1:5">
      <c r="A335" s="47"/>
      <c r="B335" s="2"/>
      <c r="C335" s="2"/>
      <c r="D335" s="60"/>
      <c r="E335" s="60"/>
    </row>
    <row r="336" spans="1:5">
      <c r="A336" s="47"/>
      <c r="B336" s="2"/>
      <c r="C336" s="2"/>
      <c r="D336" s="60"/>
      <c r="E336" s="60"/>
    </row>
    <row r="337" spans="1:5">
      <c r="A337" s="27"/>
      <c r="B337" s="27"/>
      <c r="C337" s="27"/>
      <c r="D337" s="60"/>
      <c r="E337" s="60"/>
    </row>
    <row r="338" spans="1:5">
      <c r="A338" s="47"/>
      <c r="B338" s="27"/>
      <c r="C338" s="27"/>
      <c r="D338" s="60"/>
      <c r="E338" s="60"/>
    </row>
    <row r="339" spans="1:5">
      <c r="A339" s="47"/>
      <c r="B339" s="27"/>
      <c r="C339" s="27"/>
      <c r="D339" s="60"/>
      <c r="E339" s="60"/>
    </row>
    <row r="340" spans="1:5">
      <c r="A340" s="47"/>
      <c r="B340" s="27"/>
      <c r="C340" s="27"/>
      <c r="D340" s="60"/>
      <c r="E340" s="60"/>
    </row>
    <row r="341" spans="1:5">
      <c r="A341" s="47"/>
      <c r="B341" s="27"/>
      <c r="C341" s="27"/>
      <c r="D341" s="60"/>
      <c r="E341" s="60"/>
    </row>
    <row r="342" spans="1:5">
      <c r="A342" s="47"/>
      <c r="B342" s="27"/>
      <c r="C342" s="27"/>
      <c r="D342" s="60"/>
      <c r="E342" s="60"/>
    </row>
    <row r="343" spans="1:5">
      <c r="A343" s="47"/>
      <c r="B343" s="27"/>
      <c r="C343" s="27"/>
      <c r="D343" s="60"/>
      <c r="E343" s="60"/>
    </row>
    <row r="344" spans="1:5">
      <c r="A344" s="47"/>
      <c r="B344" s="27"/>
      <c r="C344" s="27"/>
      <c r="D344" s="60"/>
      <c r="E344" s="60"/>
    </row>
    <row r="345" spans="1:5">
      <c r="A345" s="47"/>
      <c r="B345" s="27"/>
      <c r="C345" s="27"/>
      <c r="D345" s="60"/>
      <c r="E345" s="60"/>
    </row>
    <row r="346" spans="1:5">
      <c r="A346" s="47"/>
      <c r="B346" s="27"/>
      <c r="C346" s="27"/>
      <c r="D346" s="60"/>
      <c r="E346" s="60"/>
    </row>
    <row r="347" spans="1:5">
      <c r="A347" s="47"/>
      <c r="B347" s="27"/>
      <c r="C347" s="27"/>
      <c r="D347" s="60"/>
      <c r="E347" s="60"/>
    </row>
    <row r="348" spans="1:5">
      <c r="A348" s="47"/>
      <c r="B348" s="47"/>
      <c r="C348" s="47"/>
      <c r="D348" s="60"/>
      <c r="E348" s="60"/>
    </row>
    <row r="349" spans="1:5">
      <c r="A349" s="47"/>
      <c r="B349" s="47"/>
      <c r="C349" s="47"/>
      <c r="D349" s="60"/>
      <c r="E349" s="60"/>
    </row>
    <row r="350" spans="1:5">
      <c r="A350" s="27"/>
      <c r="B350" s="27"/>
      <c r="C350" s="27"/>
      <c r="D350" s="60"/>
      <c r="E350" s="60"/>
    </row>
    <row r="351" spans="1:5">
      <c r="A351" s="7"/>
      <c r="B351" s="27"/>
      <c r="C351" s="27"/>
      <c r="D351" s="60"/>
      <c r="E351" s="60"/>
    </row>
    <row r="352" spans="1:5">
      <c r="A352" s="47"/>
      <c r="B352" s="47"/>
      <c r="C352" s="47"/>
      <c r="D352" s="60"/>
      <c r="E352" s="60"/>
    </row>
    <row r="353" spans="1:5">
      <c r="A353" s="27"/>
      <c r="B353" s="27"/>
      <c r="C353" s="27"/>
      <c r="D353" s="60"/>
      <c r="E353" s="60"/>
    </row>
    <row r="354" spans="1:5">
      <c r="A354" s="47"/>
      <c r="B354" s="49"/>
      <c r="C354" s="49"/>
      <c r="D354" s="60"/>
      <c r="E354" s="60"/>
    </row>
    <row r="355" spans="1:5">
      <c r="A355" s="27"/>
      <c r="B355" s="27"/>
      <c r="C355" s="27"/>
      <c r="D355" s="60"/>
      <c r="E355" s="60"/>
    </row>
    <row r="356" spans="1:5">
      <c r="A356" s="27"/>
      <c r="B356" s="27"/>
      <c r="C356" s="27"/>
      <c r="D356" s="60"/>
      <c r="E356" s="60"/>
    </row>
    <row r="357" spans="1:5">
      <c r="A357" s="27"/>
      <c r="B357" s="27"/>
      <c r="C357" s="27"/>
      <c r="D357" s="60"/>
      <c r="E357" s="60"/>
    </row>
    <row r="358" spans="1:5">
      <c r="A358" s="27"/>
      <c r="B358" s="46"/>
      <c r="C358" s="46"/>
      <c r="D358" s="60"/>
      <c r="E358" s="60"/>
    </row>
    <row r="359" spans="1:5">
      <c r="A359" s="27"/>
      <c r="B359" s="46"/>
      <c r="C359" s="46"/>
      <c r="D359" s="60"/>
      <c r="E359" s="60"/>
    </row>
    <row r="360" spans="1:5">
      <c r="A360" s="27"/>
      <c r="B360" s="46"/>
      <c r="C360" s="46"/>
      <c r="D360" s="60"/>
      <c r="E360" s="60"/>
    </row>
    <row r="361" spans="1:5">
      <c r="A361" s="27"/>
      <c r="B361" s="46"/>
      <c r="C361" s="46"/>
      <c r="D361" s="60"/>
      <c r="E361" s="60"/>
    </row>
    <row r="362" spans="1:5">
      <c r="A362" s="27"/>
      <c r="B362" s="46"/>
      <c r="C362" s="46"/>
      <c r="D362" s="60"/>
      <c r="E362" s="60"/>
    </row>
    <row r="363" spans="1:5">
      <c r="A363" s="7"/>
      <c r="B363" s="46"/>
      <c r="C363" s="46"/>
      <c r="D363" s="60"/>
      <c r="E363" s="60"/>
    </row>
    <row r="364" spans="1:5">
      <c r="A364" s="7"/>
      <c r="B364" s="60"/>
      <c r="C364" s="46"/>
      <c r="D364" s="60"/>
      <c r="E364" s="60"/>
    </row>
    <row r="365" spans="1:5">
      <c r="A365" s="7"/>
      <c r="B365" s="46"/>
      <c r="C365" s="46"/>
      <c r="D365" s="60"/>
      <c r="E365" s="60"/>
    </row>
    <row r="366" spans="1:5">
      <c r="A366" s="7"/>
      <c r="B366" s="46"/>
      <c r="C366" s="46"/>
      <c r="D366" s="60"/>
      <c r="E366" s="60"/>
    </row>
    <row r="367" spans="1:5">
      <c r="A367" s="7"/>
      <c r="B367" s="46"/>
      <c r="C367" s="46"/>
      <c r="D367" s="60"/>
      <c r="E367" s="60"/>
    </row>
    <row r="368" spans="1:5">
      <c r="A368" s="7"/>
      <c r="B368" s="46"/>
      <c r="C368" s="46"/>
      <c r="D368" s="60"/>
      <c r="E368" s="60"/>
    </row>
    <row r="369" spans="1:5">
      <c r="A369" s="27"/>
      <c r="B369" s="46"/>
      <c r="C369" s="46"/>
      <c r="D369" s="60"/>
      <c r="E369" s="60"/>
    </row>
    <row r="370" spans="1:5">
      <c r="A370" s="7"/>
      <c r="B370" s="46"/>
      <c r="C370" s="46"/>
      <c r="D370" s="60"/>
      <c r="E370" s="60"/>
    </row>
    <row r="371" spans="1:5">
      <c r="A371" s="7"/>
      <c r="B371" s="46"/>
      <c r="C371" s="46"/>
      <c r="D371" s="60"/>
      <c r="E371" s="60"/>
    </row>
    <row r="372" spans="1:5">
      <c r="A372" s="27"/>
      <c r="B372" s="46"/>
      <c r="C372" s="46"/>
      <c r="D372" s="60"/>
      <c r="E372" s="60"/>
    </row>
    <row r="373" spans="1:5">
      <c r="A373" s="27"/>
      <c r="B373" s="46"/>
      <c r="C373" s="46"/>
      <c r="D373" s="60"/>
      <c r="E373" s="60"/>
    </row>
    <row r="374" spans="1:5">
      <c r="A374" s="7"/>
      <c r="B374" s="46"/>
      <c r="C374" s="46"/>
      <c r="D374" s="60"/>
      <c r="E374" s="60"/>
    </row>
    <row r="375" spans="1:5">
      <c r="A375" s="7"/>
      <c r="B375" s="46"/>
      <c r="C375" s="46"/>
      <c r="D375" s="60"/>
      <c r="E375" s="60"/>
    </row>
    <row r="376" spans="1:5">
      <c r="A376" s="7"/>
      <c r="B376" s="46"/>
      <c r="C376" s="46"/>
      <c r="D376" s="60"/>
      <c r="E376" s="60"/>
    </row>
    <row r="377" spans="1:5">
      <c r="A377" s="7"/>
      <c r="B377" s="46"/>
      <c r="C377" s="46"/>
      <c r="D377" s="60"/>
      <c r="E377" s="60"/>
    </row>
    <row r="378" spans="1:5">
      <c r="A378" s="7"/>
      <c r="B378" s="46"/>
      <c r="C378" s="46"/>
      <c r="D378" s="60"/>
      <c r="E378" s="60"/>
    </row>
    <row r="379" spans="1:5">
      <c r="A379" s="7"/>
      <c r="B379" s="46"/>
      <c r="C379" s="46"/>
      <c r="D379" s="60"/>
      <c r="E379" s="60"/>
    </row>
    <row r="380" spans="1:5">
      <c r="A380" s="7"/>
      <c r="B380" s="46"/>
      <c r="C380" s="46"/>
      <c r="D380" s="60"/>
      <c r="E380" s="60"/>
    </row>
    <row r="381" spans="1:5">
      <c r="A381" s="7"/>
      <c r="B381" s="46"/>
      <c r="C381" s="46"/>
      <c r="D381" s="60"/>
      <c r="E381" s="60"/>
    </row>
    <row r="382" spans="1:5">
      <c r="A382" s="27"/>
      <c r="B382" s="46"/>
      <c r="C382" s="46"/>
      <c r="D382" s="60"/>
      <c r="E382" s="60"/>
    </row>
    <row r="383" spans="1:5">
      <c r="A383" s="27"/>
      <c r="B383" s="46"/>
      <c r="C383" s="46"/>
      <c r="D383" s="60"/>
      <c r="E383" s="60"/>
    </row>
    <row r="384" spans="1:5">
      <c r="A384" s="27"/>
      <c r="B384" s="46"/>
      <c r="C384" s="46"/>
      <c r="D384" s="60"/>
      <c r="E384" s="60"/>
    </row>
    <row r="385" spans="1:5">
      <c r="A385" s="27"/>
      <c r="B385" s="46"/>
      <c r="C385" s="46"/>
      <c r="D385" s="60"/>
      <c r="E385" s="60"/>
    </row>
    <row r="386" spans="1:5">
      <c r="A386" s="27"/>
      <c r="B386" s="46"/>
      <c r="C386" s="46"/>
      <c r="D386" s="61"/>
      <c r="E386" s="61"/>
    </row>
    <row r="387" spans="1:5">
      <c r="A387" s="7"/>
      <c r="B387" s="7"/>
      <c r="C387" s="7"/>
      <c r="D387" s="7"/>
      <c r="E387" s="7"/>
    </row>
    <row r="388" spans="1:5" ht="18.75">
      <c r="A388" s="44"/>
      <c r="B388" s="7"/>
      <c r="C388" s="7"/>
      <c r="D388" s="7"/>
      <c r="E388" s="7"/>
    </row>
    <row r="389" spans="1:5">
      <c r="A389" s="27"/>
      <c r="B389" s="7"/>
      <c r="C389" s="7"/>
      <c r="D389" s="7"/>
      <c r="E389" s="7"/>
    </row>
    <row r="390" spans="1:5">
      <c r="A390" s="7"/>
      <c r="B390" s="7"/>
      <c r="C390" s="7"/>
      <c r="D390" s="7"/>
      <c r="E390" s="7"/>
    </row>
    <row r="391" spans="1:5">
      <c r="A391" s="7"/>
      <c r="B391" s="7"/>
      <c r="C391" s="7"/>
      <c r="D391" s="7"/>
      <c r="E391" s="7"/>
    </row>
    <row r="392" spans="1:5">
      <c r="A392" s="2"/>
      <c r="B392" s="9"/>
      <c r="C392" s="9"/>
      <c r="D392" s="9"/>
      <c r="E392" s="9"/>
    </row>
    <row r="393" spans="1:5">
      <c r="A393" s="7"/>
      <c r="B393" s="7"/>
      <c r="C393" s="7"/>
      <c r="D393" s="7"/>
      <c r="E393" s="7"/>
    </row>
    <row r="394" spans="1:5">
      <c r="A394" s="27"/>
      <c r="B394" s="7"/>
      <c r="C394" s="7"/>
      <c r="D394" s="7"/>
      <c r="E394" s="7"/>
    </row>
    <row r="395" spans="1:5">
      <c r="A395" s="7"/>
      <c r="B395" s="7"/>
      <c r="C395" s="7"/>
      <c r="D395" s="7"/>
      <c r="E395" s="7"/>
    </row>
    <row r="396" spans="1:5">
      <c r="A396" s="7"/>
      <c r="B396" s="7"/>
      <c r="C396" s="7"/>
      <c r="D396" s="7"/>
      <c r="E396" s="7"/>
    </row>
    <row r="397" spans="1:5">
      <c r="A397" s="7"/>
      <c r="B397" s="7"/>
      <c r="C397" s="7"/>
      <c r="D397" s="7"/>
      <c r="E397" s="7"/>
    </row>
    <row r="398" spans="1:5">
      <c r="A398" s="7"/>
      <c r="B398" s="7"/>
      <c r="C398" s="7"/>
      <c r="D398" s="7"/>
      <c r="E398" s="7"/>
    </row>
    <row r="399" spans="1:5">
      <c r="A399" s="57"/>
      <c r="B399" s="7"/>
      <c r="C399" s="7"/>
      <c r="D399" s="7"/>
      <c r="E399" s="7"/>
    </row>
    <row r="400" spans="1:5">
      <c r="A400" s="57"/>
      <c r="B400" s="7"/>
      <c r="C400" s="7"/>
      <c r="D400" s="7"/>
      <c r="E400" s="7"/>
    </row>
    <row r="401" spans="1:5">
      <c r="A401" s="27"/>
      <c r="B401" s="7"/>
      <c r="C401" s="7"/>
      <c r="D401" s="7"/>
      <c r="E401" s="7"/>
    </row>
    <row r="402" spans="1:5">
      <c r="A402" s="7"/>
      <c r="B402" s="7"/>
      <c r="C402" s="61"/>
      <c r="D402" s="61"/>
      <c r="E402" s="61"/>
    </row>
    <row r="403" spans="1:5">
      <c r="A403" s="7"/>
      <c r="B403" s="7"/>
      <c r="C403" s="7"/>
      <c r="D403" s="7"/>
      <c r="E403" s="7"/>
    </row>
    <row r="404" spans="1:5">
      <c r="A404" s="27"/>
      <c r="B404" s="7"/>
      <c r="C404" s="7"/>
      <c r="D404" s="7"/>
      <c r="E404" s="7"/>
    </row>
    <row r="405" spans="1:5">
      <c r="A405" s="7"/>
      <c r="B405" s="62"/>
      <c r="C405" s="7"/>
      <c r="D405" s="7"/>
      <c r="E405" s="7"/>
    </row>
    <row r="406" spans="1:5">
      <c r="A406" s="27"/>
      <c r="B406" s="7"/>
      <c r="C406" s="7"/>
      <c r="D406" s="7"/>
      <c r="E406" s="7"/>
    </row>
    <row r="407" spans="1:5">
      <c r="A407" s="7"/>
      <c r="B407" s="7"/>
      <c r="C407" s="7"/>
      <c r="D407" s="7"/>
      <c r="E407" s="7"/>
    </row>
    <row r="408" spans="1:5">
      <c r="A408" s="7"/>
      <c r="B408" s="7"/>
      <c r="C408" s="7"/>
      <c r="D408" s="7"/>
      <c r="E408" s="7"/>
    </row>
    <row r="409" spans="1:5" s="65" customFormat="1" ht="18.75">
      <c r="A409" s="63"/>
      <c r="B409" s="64"/>
      <c r="C409" s="64"/>
      <c r="D409" s="64"/>
      <c r="E409" s="64"/>
    </row>
    <row r="410" spans="1:5" s="65" customFormat="1">
      <c r="A410" s="64"/>
      <c r="B410" s="64"/>
      <c r="C410" s="64"/>
      <c r="D410" s="64"/>
      <c r="E410" s="66"/>
    </row>
    <row r="411" spans="1:5" s="65" customFormat="1">
      <c r="A411" s="64"/>
      <c r="B411" s="67"/>
      <c r="C411" s="67"/>
      <c r="D411" s="67"/>
      <c r="E411" s="68"/>
    </row>
    <row r="412" spans="1:5" s="65" customFormat="1">
      <c r="A412" s="64"/>
      <c r="B412" s="50"/>
      <c r="C412" s="50"/>
      <c r="D412" s="50"/>
      <c r="E412" s="50"/>
    </row>
    <row r="413" spans="1:5" s="65" customFormat="1">
      <c r="A413" s="69"/>
      <c r="B413" s="66"/>
      <c r="C413" s="66"/>
      <c r="D413" s="66"/>
      <c r="E413" s="66"/>
    </row>
    <row r="414" spans="1:5" s="65" customFormat="1">
      <c r="A414" s="40"/>
      <c r="B414" s="64"/>
      <c r="C414" s="64"/>
      <c r="D414" s="64"/>
      <c r="E414" s="64"/>
    </row>
    <row r="415" spans="1:5" s="65" customFormat="1">
      <c r="A415" s="39"/>
      <c r="B415" s="64"/>
      <c r="C415" s="70"/>
      <c r="D415" s="70"/>
      <c r="E415" s="70"/>
    </row>
    <row r="416" spans="1:5" s="65" customFormat="1">
      <c r="A416" s="39"/>
      <c r="B416" s="71"/>
      <c r="C416" s="70"/>
      <c r="D416" s="70"/>
      <c r="E416" s="70"/>
    </row>
    <row r="417" spans="1:5" s="65" customFormat="1">
      <c r="A417" s="39"/>
      <c r="B417" s="72"/>
      <c r="C417" s="70"/>
      <c r="D417" s="70"/>
      <c r="E417" s="70"/>
    </row>
    <row r="418" spans="1:5" s="65" customFormat="1">
      <c r="A418" s="38"/>
      <c r="B418" s="69"/>
      <c r="C418" s="70"/>
      <c r="D418" s="70"/>
      <c r="E418" s="70"/>
    </row>
    <row r="419" spans="1:5" s="65" customFormat="1">
      <c r="A419" s="32"/>
      <c r="C419" s="70"/>
      <c r="D419" s="70"/>
      <c r="E419" s="70"/>
    </row>
    <row r="420" spans="1:5" s="65" customFormat="1">
      <c r="A420" s="40"/>
      <c r="B420" s="64"/>
      <c r="C420" s="70"/>
      <c r="D420" s="70"/>
      <c r="E420" s="70"/>
    </row>
    <row r="421" spans="1:5" s="65" customFormat="1">
      <c r="A421" s="73"/>
      <c r="B421" s="74"/>
      <c r="C421" s="70"/>
      <c r="D421" s="70"/>
      <c r="E421" s="70"/>
    </row>
    <row r="422" spans="1:5" s="65" customFormat="1">
      <c r="A422" s="73"/>
      <c r="B422" s="74"/>
      <c r="C422" s="70"/>
      <c r="D422" s="70"/>
      <c r="E422" s="70"/>
    </row>
    <row r="423" spans="1:5" s="65" customFormat="1">
      <c r="A423" s="73"/>
      <c r="B423" s="74"/>
      <c r="C423" s="70"/>
      <c r="D423" s="70"/>
      <c r="E423" s="70"/>
    </row>
    <row r="424" spans="1:5" s="65" customFormat="1">
      <c r="A424" s="73"/>
      <c r="B424" s="74"/>
      <c r="C424" s="70"/>
      <c r="D424" s="70"/>
      <c r="E424" s="70"/>
    </row>
    <row r="425" spans="1:5" s="65" customFormat="1">
      <c r="A425" s="73"/>
      <c r="B425" s="74"/>
      <c r="C425" s="70"/>
      <c r="D425" s="70"/>
      <c r="E425" s="70"/>
    </row>
    <row r="426" spans="1:5" s="65" customFormat="1">
      <c r="A426" s="43"/>
      <c r="B426" s="74"/>
      <c r="C426" s="70"/>
      <c r="D426" s="70"/>
      <c r="E426" s="70"/>
    </row>
    <row r="427" spans="1:5" s="65" customFormat="1">
      <c r="A427" s="73"/>
      <c r="B427" s="74"/>
      <c r="C427" s="70"/>
      <c r="D427" s="70"/>
      <c r="E427" s="70"/>
    </row>
    <row r="428" spans="1:5" s="65" customFormat="1">
      <c r="A428" s="73"/>
      <c r="B428" s="74"/>
      <c r="C428" s="70"/>
      <c r="D428" s="70"/>
      <c r="E428" s="70"/>
    </row>
    <row r="429" spans="1:5" s="65" customFormat="1">
      <c r="A429" s="73"/>
      <c r="B429" s="74"/>
      <c r="C429" s="70"/>
      <c r="D429" s="70"/>
      <c r="E429" s="70"/>
    </row>
    <row r="430" spans="1:5" s="65" customFormat="1">
      <c r="A430" s="73"/>
      <c r="B430" s="74"/>
      <c r="C430" s="70"/>
      <c r="D430" s="70"/>
      <c r="E430" s="70"/>
    </row>
    <row r="431" spans="1:5" s="65" customFormat="1">
      <c r="A431" s="73"/>
      <c r="B431" s="75"/>
      <c r="C431" s="70"/>
      <c r="D431" s="70"/>
      <c r="E431" s="70"/>
    </row>
    <row r="432" spans="1:5" s="65" customFormat="1">
      <c r="A432" s="40"/>
      <c r="B432" s="74"/>
      <c r="C432" s="70"/>
      <c r="D432" s="70"/>
      <c r="E432" s="70"/>
    </row>
    <row r="433" spans="1:5" s="65" customFormat="1">
      <c r="A433" s="40"/>
      <c r="B433" s="74"/>
      <c r="C433" s="70"/>
      <c r="D433" s="70"/>
      <c r="E433" s="70"/>
    </row>
    <row r="434" spans="1:5" s="65" customFormat="1">
      <c r="A434" s="40"/>
      <c r="B434" s="74"/>
      <c r="C434" s="70"/>
      <c r="D434" s="70"/>
      <c r="E434" s="70"/>
    </row>
    <row r="435" spans="1:5" s="65" customFormat="1">
      <c r="A435" s="40"/>
      <c r="B435" s="74"/>
      <c r="C435" s="70"/>
      <c r="D435" s="70"/>
      <c r="E435" s="70"/>
    </row>
    <row r="436" spans="1:5" s="65" customFormat="1">
      <c r="A436" s="39"/>
      <c r="B436" s="74"/>
      <c r="C436" s="70"/>
      <c r="D436" s="70"/>
      <c r="E436" s="70"/>
    </row>
    <row r="437" spans="1:5" s="65" customFormat="1">
      <c r="A437" s="39"/>
      <c r="B437" s="74"/>
      <c r="C437" s="70"/>
      <c r="D437" s="70"/>
      <c r="E437" s="70"/>
    </row>
    <row r="438" spans="1:5" s="65" customFormat="1">
      <c r="A438" s="40"/>
      <c r="B438" s="74"/>
      <c r="C438" s="70"/>
      <c r="D438" s="70"/>
      <c r="E438" s="70"/>
    </row>
    <row r="439" spans="1:5" s="65" customFormat="1">
      <c r="A439" s="42"/>
      <c r="B439" s="74"/>
      <c r="C439" s="76"/>
      <c r="D439" s="76"/>
      <c r="E439" s="76"/>
    </row>
    <row r="440" spans="1:5" s="65" customFormat="1">
      <c r="A440" s="39"/>
      <c r="B440" s="77"/>
      <c r="C440" s="70"/>
      <c r="D440" s="70"/>
      <c r="E440" s="70"/>
    </row>
    <row r="441" spans="1:5" s="65" customFormat="1" ht="13.9" customHeight="1">
      <c r="A441" s="38"/>
      <c r="B441" s="77"/>
      <c r="C441" s="70"/>
      <c r="D441" s="70"/>
      <c r="E441" s="70"/>
    </row>
    <row r="442" spans="1:5" s="80" customFormat="1">
      <c r="A442" s="78"/>
      <c r="B442" s="79"/>
      <c r="C442" s="70"/>
      <c r="D442" s="70"/>
      <c r="E442" s="70"/>
    </row>
    <row r="443" spans="1:5" s="65" customFormat="1">
      <c r="A443" s="38"/>
      <c r="B443" s="71"/>
      <c r="C443" s="70"/>
      <c r="D443" s="70"/>
      <c r="E443" s="70"/>
    </row>
    <row r="444" spans="1:5" s="65" customFormat="1">
      <c r="A444" s="39"/>
      <c r="B444" s="71"/>
      <c r="C444" s="70"/>
      <c r="D444" s="70"/>
      <c r="E444" s="70"/>
    </row>
    <row r="445" spans="1:5" s="65" customFormat="1">
      <c r="A445" s="39"/>
      <c r="B445" s="81"/>
      <c r="C445" s="70"/>
      <c r="D445" s="70"/>
      <c r="E445" s="70"/>
    </row>
    <row r="446" spans="1:5" s="65" customFormat="1">
      <c r="A446" s="39"/>
      <c r="B446" s="81"/>
      <c r="C446" s="70"/>
      <c r="D446" s="70"/>
      <c r="E446" s="70"/>
    </row>
    <row r="447" spans="1:5" s="65" customFormat="1">
      <c r="A447" s="39"/>
      <c r="B447" s="81"/>
      <c r="C447" s="70"/>
      <c r="D447" s="70"/>
      <c r="E447" s="70"/>
    </row>
    <row r="448" spans="1:5" s="65" customFormat="1">
      <c r="A448" s="40"/>
      <c r="C448" s="70"/>
      <c r="D448" s="70"/>
      <c r="E448" s="70"/>
    </row>
    <row r="449" spans="1:5" s="80" customFormat="1">
      <c r="A449" s="82"/>
      <c r="B449" s="83"/>
      <c r="C449" s="70"/>
      <c r="D449" s="70"/>
      <c r="E449" s="70"/>
    </row>
    <row r="450" spans="1:5" s="65" customFormat="1">
      <c r="A450" s="39"/>
      <c r="B450" s="64"/>
      <c r="C450" s="70"/>
      <c r="D450" s="70"/>
      <c r="E450" s="70"/>
    </row>
    <row r="451" spans="1:5" s="65" customFormat="1">
      <c r="A451" s="42"/>
      <c r="B451" s="64"/>
      <c r="C451" s="70"/>
      <c r="D451" s="70"/>
      <c r="E451" s="70"/>
    </row>
    <row r="452" spans="1:5" s="65" customFormat="1">
      <c r="A452" s="42"/>
      <c r="B452" s="64"/>
      <c r="C452" s="70"/>
      <c r="D452" s="70"/>
      <c r="E452" s="70"/>
    </row>
    <row r="453" spans="1:5" s="65" customFormat="1">
      <c r="A453" s="42"/>
      <c r="B453" s="64"/>
      <c r="C453" s="70"/>
      <c r="D453" s="70"/>
      <c r="E453" s="70"/>
    </row>
    <row r="454" spans="1:5" s="65" customFormat="1">
      <c r="A454" s="39"/>
      <c r="B454" s="64"/>
      <c r="C454" s="70"/>
      <c r="D454" s="70"/>
      <c r="E454" s="70"/>
    </row>
    <row r="455" spans="1:5" s="80" customFormat="1">
      <c r="A455" s="78"/>
      <c r="B455" s="83"/>
      <c r="C455" s="70"/>
      <c r="D455" s="70"/>
      <c r="E455" s="70"/>
    </row>
    <row r="456" spans="1:5" s="65" customFormat="1">
      <c r="A456" s="39"/>
      <c r="B456" s="84"/>
      <c r="C456" s="70"/>
      <c r="D456" s="70"/>
      <c r="E456" s="70"/>
    </row>
    <row r="457" spans="1:5" s="65" customFormat="1">
      <c r="A457" s="42"/>
      <c r="B457" s="84"/>
      <c r="C457" s="70"/>
      <c r="D457" s="70"/>
      <c r="E457" s="70"/>
    </row>
    <row r="458" spans="1:5" s="65" customFormat="1">
      <c r="A458" s="38"/>
      <c r="B458" s="77"/>
      <c r="C458" s="70"/>
      <c r="D458" s="70"/>
      <c r="E458" s="70"/>
    </row>
    <row r="459" spans="1:5" s="80" customFormat="1">
      <c r="A459" s="82"/>
      <c r="B459" s="83"/>
      <c r="C459" s="70"/>
      <c r="D459" s="70"/>
      <c r="E459" s="70"/>
    </row>
    <row r="460" spans="1:5" s="65" customFormat="1">
      <c r="A460" s="40"/>
      <c r="B460" s="64"/>
      <c r="C460" s="70"/>
      <c r="D460" s="70"/>
      <c r="E460" s="70"/>
    </row>
    <row r="461" spans="1:5" s="80" customFormat="1">
      <c r="A461" s="82"/>
      <c r="B461" s="83"/>
      <c r="C461" s="70"/>
      <c r="D461" s="70"/>
      <c r="E461" s="70"/>
    </row>
    <row r="462" spans="1:5" s="65" customFormat="1">
      <c r="A462" s="40"/>
      <c r="B462" s="77"/>
      <c r="C462" s="70"/>
      <c r="D462" s="70"/>
      <c r="E462" s="70"/>
    </row>
    <row r="463" spans="1:5" s="65" customFormat="1">
      <c r="A463" s="40"/>
      <c r="B463" s="77"/>
      <c r="C463" s="70"/>
      <c r="D463" s="70"/>
      <c r="E463" s="70"/>
    </row>
    <row r="464" spans="1:5" s="65" customFormat="1">
      <c r="A464" s="40"/>
      <c r="B464" s="77"/>
      <c r="C464" s="70"/>
      <c r="D464" s="70"/>
      <c r="E464" s="70"/>
    </row>
    <row r="465" spans="1:5">
      <c r="A465" s="7"/>
      <c r="B465" s="7"/>
      <c r="C465" s="7"/>
      <c r="D465" s="7"/>
      <c r="E465" s="7"/>
    </row>
    <row r="466" spans="1:5">
      <c r="A466" s="7"/>
      <c r="B466" s="7"/>
      <c r="C466" s="7"/>
      <c r="D466" s="7"/>
      <c r="E466" s="7"/>
    </row>
    <row r="467" spans="1:5">
      <c r="A467" s="7"/>
      <c r="B467" s="7"/>
      <c r="C467" s="7"/>
      <c r="D467" s="7"/>
      <c r="E467" s="7"/>
    </row>
    <row r="468" spans="1:5" ht="18.75">
      <c r="A468" s="45"/>
      <c r="B468" s="7"/>
      <c r="C468" s="7"/>
      <c r="D468" s="7"/>
      <c r="E468" s="7"/>
    </row>
    <row r="469" spans="1:5">
      <c r="A469" s="27"/>
      <c r="B469" s="7"/>
      <c r="C469" s="7"/>
      <c r="D469" s="7"/>
      <c r="E469" s="7"/>
    </row>
    <row r="470" spans="1:5">
      <c r="A470" s="85"/>
      <c r="B470" s="7"/>
      <c r="C470" s="7"/>
      <c r="D470" s="55"/>
      <c r="E470" s="55"/>
    </row>
    <row r="471" spans="1:5">
      <c r="A471" s="7"/>
      <c r="B471" s="7"/>
      <c r="C471" s="7"/>
      <c r="D471" s="7"/>
      <c r="E471" s="7"/>
    </row>
    <row r="472" spans="1:5">
      <c r="A472" s="2"/>
      <c r="B472" s="2"/>
      <c r="C472" s="9"/>
      <c r="D472" s="9"/>
      <c r="E472" s="9"/>
    </row>
    <row r="473" spans="1:5">
      <c r="A473" s="27"/>
      <c r="B473" s="7"/>
      <c r="C473" s="7"/>
      <c r="D473" s="7"/>
      <c r="E473" s="7"/>
    </row>
    <row r="474" spans="1:5">
      <c r="A474" s="47"/>
      <c r="B474" s="7"/>
      <c r="C474" s="7"/>
      <c r="D474" s="48"/>
      <c r="E474" s="48"/>
    </row>
    <row r="475" spans="1:5">
      <c r="A475" s="47"/>
      <c r="B475" s="7"/>
      <c r="C475" s="7"/>
      <c r="D475" s="48"/>
      <c r="E475" s="48"/>
    </row>
    <row r="476" spans="1:5">
      <c r="A476" s="86"/>
      <c r="B476" s="7"/>
      <c r="C476" s="7"/>
      <c r="D476" s="48"/>
      <c r="E476" s="48"/>
    </row>
    <row r="477" spans="1:5">
      <c r="A477" s="47"/>
      <c r="B477" s="7"/>
      <c r="C477" s="7"/>
      <c r="D477" s="48"/>
      <c r="E477" s="48"/>
    </row>
    <row r="478" spans="1:5">
      <c r="A478" s="7"/>
      <c r="B478" s="7"/>
      <c r="C478" s="7"/>
      <c r="D478" s="48"/>
      <c r="E478" s="48"/>
    </row>
    <row r="479" spans="1:5">
      <c r="A479" s="27"/>
      <c r="B479" s="7"/>
      <c r="C479" s="7"/>
      <c r="D479" s="48"/>
      <c r="E479" s="48"/>
    </row>
    <row r="480" spans="1:5">
      <c r="A480" s="47"/>
      <c r="B480" s="7"/>
      <c r="C480" s="7"/>
      <c r="D480" s="48"/>
      <c r="E480" s="48"/>
    </row>
    <row r="481" spans="1:5">
      <c r="A481" s="47"/>
      <c r="B481" s="7"/>
      <c r="C481" s="7"/>
      <c r="D481" s="48"/>
      <c r="E481" s="48"/>
    </row>
    <row r="482" spans="1:5">
      <c r="A482" s="47"/>
      <c r="B482" s="7"/>
      <c r="C482" s="7"/>
      <c r="D482" s="48"/>
      <c r="E482" s="48"/>
    </row>
    <row r="483" spans="1:5">
      <c r="A483" s="47"/>
      <c r="B483" s="7"/>
      <c r="C483" s="7"/>
      <c r="D483" s="48"/>
      <c r="E483" s="48"/>
    </row>
    <row r="484" spans="1:5">
      <c r="A484" s="47"/>
      <c r="B484" s="7"/>
      <c r="C484" s="7"/>
      <c r="D484" s="48"/>
      <c r="E484" s="48"/>
    </row>
    <row r="485" spans="1:5">
      <c r="A485" s="47"/>
      <c r="B485" s="7"/>
      <c r="C485" s="7"/>
      <c r="D485" s="48"/>
      <c r="E485" s="48"/>
    </row>
    <row r="486" spans="1:5">
      <c r="A486" s="47"/>
      <c r="B486" s="7"/>
      <c r="C486" s="7"/>
      <c r="D486" s="48"/>
      <c r="E486" s="48"/>
    </row>
    <row r="487" spans="1:5">
      <c r="A487" s="47"/>
      <c r="B487" s="7"/>
      <c r="C487" s="7"/>
      <c r="D487" s="48"/>
      <c r="E487" s="48"/>
    </row>
    <row r="488" spans="1:5">
      <c r="A488" s="47"/>
      <c r="B488" s="7"/>
      <c r="C488" s="7"/>
      <c r="D488" s="48"/>
      <c r="E488" s="48"/>
    </row>
    <row r="489" spans="1:5">
      <c r="A489" s="47"/>
      <c r="B489" s="7"/>
      <c r="C489" s="7"/>
      <c r="D489" s="48"/>
      <c r="E489" s="48"/>
    </row>
    <row r="490" spans="1:5">
      <c r="A490" s="7"/>
      <c r="B490" s="7"/>
      <c r="C490" s="7"/>
      <c r="D490" s="48"/>
      <c r="E490" s="48"/>
    </row>
    <row r="491" spans="1:5">
      <c r="A491" s="7"/>
      <c r="B491" s="7"/>
      <c r="C491" s="7"/>
      <c r="D491" s="48"/>
      <c r="E491" s="48"/>
    </row>
    <row r="492" spans="1:5">
      <c r="A492" s="7"/>
      <c r="B492" s="7"/>
      <c r="C492" s="7"/>
      <c r="D492" s="48"/>
      <c r="E492" s="48"/>
    </row>
    <row r="493" spans="1:5">
      <c r="A493" s="47"/>
      <c r="B493" s="7"/>
      <c r="C493" s="7"/>
      <c r="D493" s="48"/>
      <c r="E493" s="48"/>
    </row>
    <row r="494" spans="1:5">
      <c r="A494" s="7"/>
      <c r="B494" s="7"/>
      <c r="C494" s="7"/>
      <c r="D494" s="48"/>
      <c r="E494" s="48"/>
    </row>
    <row r="495" spans="1:5">
      <c r="A495" s="7"/>
      <c r="B495" s="7"/>
      <c r="C495" s="7"/>
      <c r="D495" s="48"/>
      <c r="E495" s="48"/>
    </row>
    <row r="496" spans="1:5">
      <c r="A496" s="27"/>
      <c r="B496" s="7"/>
      <c r="C496" s="7"/>
      <c r="D496" s="48"/>
      <c r="E496" s="48"/>
    </row>
    <row r="497" spans="1:5">
      <c r="A497" s="47"/>
      <c r="B497" s="7"/>
      <c r="C497" s="7"/>
      <c r="D497" s="48"/>
      <c r="E497" s="48"/>
    </row>
    <row r="498" spans="1:5">
      <c r="A498" s="27"/>
      <c r="B498" s="7"/>
      <c r="C498" s="7"/>
      <c r="D498" s="48"/>
      <c r="E498" s="48"/>
    </row>
    <row r="499" spans="1:5">
      <c r="A499" s="27"/>
      <c r="B499" s="7"/>
      <c r="C499" s="7"/>
      <c r="D499" s="48"/>
      <c r="E499" s="48"/>
    </row>
    <row r="500" spans="1:5">
      <c r="A500" s="27"/>
      <c r="B500" s="7"/>
      <c r="C500" s="7"/>
      <c r="D500" s="48"/>
      <c r="E500" s="48"/>
    </row>
    <row r="501" spans="1:5">
      <c r="A501" s="7"/>
      <c r="B501" s="7"/>
      <c r="C501" s="7"/>
      <c r="D501" s="48"/>
      <c r="E501" s="48"/>
    </row>
    <row r="502" spans="1:5">
      <c r="A502" s="7"/>
      <c r="B502" s="7"/>
      <c r="C502" s="7"/>
      <c r="D502" s="48"/>
      <c r="E502" s="48"/>
    </row>
    <row r="503" spans="1:5">
      <c r="A503" s="27"/>
      <c r="B503" s="7"/>
      <c r="C503" s="7"/>
      <c r="D503" s="48"/>
      <c r="E503" s="48"/>
    </row>
    <row r="504" spans="1:5">
      <c r="A504" s="27"/>
      <c r="B504" s="7"/>
      <c r="C504" s="7"/>
      <c r="D504" s="48"/>
      <c r="E504" s="48"/>
    </row>
    <row r="505" spans="1:5">
      <c r="A505" s="27"/>
      <c r="B505" s="7"/>
      <c r="C505" s="7"/>
      <c r="D505" s="48"/>
      <c r="E505" s="48"/>
    </row>
    <row r="506" spans="1:5">
      <c r="A506" s="27"/>
      <c r="B506" s="7"/>
      <c r="C506" s="7"/>
      <c r="D506" s="48"/>
      <c r="E506" s="48"/>
    </row>
    <row r="507" spans="1:5">
      <c r="A507" s="7"/>
      <c r="B507" s="7"/>
      <c r="C507" s="7"/>
      <c r="D507" s="7"/>
      <c r="E507" s="7"/>
    </row>
    <row r="508" spans="1:5">
      <c r="A508" s="7"/>
      <c r="B508" s="7"/>
      <c r="C508" s="7"/>
      <c r="D508" s="7"/>
      <c r="E508" s="7"/>
    </row>
    <row r="509" spans="1:5">
      <c r="A509" s="7"/>
      <c r="B509" s="7"/>
      <c r="C509" s="7"/>
      <c r="D509" s="7"/>
      <c r="E509" s="7"/>
    </row>
    <row r="510" spans="1:5">
      <c r="A510" s="7"/>
      <c r="B510" s="7"/>
      <c r="C510" s="7"/>
      <c r="D510" s="7"/>
      <c r="E510" s="7"/>
    </row>
    <row r="511" spans="1:5">
      <c r="A511" s="7"/>
      <c r="B511" s="7"/>
      <c r="C511" s="7"/>
      <c r="D511" s="7"/>
      <c r="E511" s="7"/>
    </row>
    <row r="512" spans="1:5">
      <c r="A512" s="7"/>
      <c r="B512" s="7"/>
      <c r="C512" s="7"/>
      <c r="D512" s="7"/>
      <c r="E512" s="7"/>
    </row>
    <row r="513" s="7" customFormat="1"/>
    <row r="514" s="7" customFormat="1"/>
    <row r="515" s="7" customFormat="1"/>
    <row r="516" s="7" customFormat="1"/>
    <row r="517" s="7" customFormat="1"/>
    <row r="518" s="7" customFormat="1"/>
    <row r="519" s="7" customFormat="1"/>
    <row r="520" s="7" customFormat="1"/>
    <row r="521" s="7" customFormat="1"/>
    <row r="522" s="7" customFormat="1"/>
    <row r="523" s="7" customFormat="1"/>
    <row r="524" s="7" customFormat="1"/>
    <row r="525" s="7" customFormat="1"/>
    <row r="526" s="7" customFormat="1"/>
    <row r="527" s="7" customFormat="1"/>
    <row r="528" s="7" customFormat="1"/>
    <row r="529" s="7" customFormat="1"/>
    <row r="530" s="7" customFormat="1"/>
    <row r="531" s="7" customFormat="1"/>
    <row r="532" s="7" customFormat="1"/>
    <row r="533" s="7" customFormat="1"/>
    <row r="534" s="7" customFormat="1"/>
    <row r="535" s="7" customFormat="1"/>
    <row r="536" s="7" customFormat="1"/>
    <row r="537" s="7" customFormat="1"/>
    <row r="538" s="7" customFormat="1"/>
    <row r="539" s="7" customFormat="1"/>
    <row r="540" s="7" customFormat="1"/>
    <row r="541" s="7" customFormat="1"/>
    <row r="542" s="7" customFormat="1"/>
    <row r="543" s="7" customFormat="1"/>
    <row r="544" s="7" customFormat="1"/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</sheetData>
  <pageMargins left="0.5" right="0.5" top="0.75" bottom="0.75" header="0.17" footer="0.21"/>
  <pageSetup scale="74" orientation="landscape" r:id="rId1"/>
  <headerFooter alignWithMargins="0">
    <oddHeader>&amp;L&amp;12GENCO&amp;RCONFIDENTIAL</oddHeader>
    <oddFooter>&amp;L&amp;T, 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27</vt:i4>
      </vt:variant>
    </vt:vector>
  </HeadingPairs>
  <TitlesOfParts>
    <vt:vector size="39" baseType="lpstr">
      <vt:lpstr>Summary</vt:lpstr>
      <vt:lpstr>Capacity Prices</vt:lpstr>
      <vt:lpstr>Assumptions</vt:lpstr>
      <vt:lpstr>IS</vt:lpstr>
      <vt:lpstr>Brownsville</vt:lpstr>
      <vt:lpstr>Caledonia</vt:lpstr>
      <vt:lpstr>New Albany</vt:lpstr>
      <vt:lpstr>Gleason</vt:lpstr>
      <vt:lpstr>Wheatland</vt:lpstr>
      <vt:lpstr>Wilton</vt:lpstr>
      <vt:lpstr>Start Charge Matrix</vt:lpstr>
      <vt:lpstr>Allocation</vt:lpstr>
      <vt:lpstr>Gleason!Norcon_Distributable_Cash</vt:lpstr>
      <vt:lpstr>'New Albany'!Norcon_Distributable_Cash</vt:lpstr>
      <vt:lpstr>Wheatland!Norcon_Distributable_Cash</vt:lpstr>
      <vt:lpstr>Gleason!Norcon_Net_ATCash</vt:lpstr>
      <vt:lpstr>'New Albany'!Norcon_Net_ATCash</vt:lpstr>
      <vt:lpstr>Wheatland!Norcon_Net_ATCash</vt:lpstr>
      <vt:lpstr>Gleason!Norcon_Net_Income</vt:lpstr>
      <vt:lpstr>'New Albany'!Norcon_Net_Income</vt:lpstr>
      <vt:lpstr>Wheatland!Norcon_Net_Income</vt:lpstr>
      <vt:lpstr>Assumptions!Print_Area</vt:lpstr>
      <vt:lpstr>Brownsville!Print_Area</vt:lpstr>
      <vt:lpstr>Caledonia!Print_Area</vt:lpstr>
      <vt:lpstr>'Capacity Prices'!Print_Area</vt:lpstr>
      <vt:lpstr>Gleason!Print_Area</vt:lpstr>
      <vt:lpstr>IS!Print_Area</vt:lpstr>
      <vt:lpstr>'New Albany'!Print_Area</vt:lpstr>
      <vt:lpstr>'Start Charge Matrix'!Print_Area</vt:lpstr>
      <vt:lpstr>Summary!Print_Area</vt:lpstr>
      <vt:lpstr>Wheatland!Print_Area</vt:lpstr>
      <vt:lpstr>Wilton!Print_Area</vt:lpstr>
      <vt:lpstr>Brownsville!Print_Titles</vt:lpstr>
      <vt:lpstr>Caledonia!Print_Titles</vt:lpstr>
      <vt:lpstr>Gleason!Print_Titles</vt:lpstr>
      <vt:lpstr>IS!Print_Titles</vt:lpstr>
      <vt:lpstr>'New Albany'!Print_Titles</vt:lpstr>
      <vt:lpstr>Wheatland!Print_Titles</vt:lpstr>
      <vt:lpstr>Wilton!Print_Titles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2000-03-08T00:28:17Z</cp:lastPrinted>
  <dcterms:created xsi:type="dcterms:W3CDTF">1999-04-02T01:38:38Z</dcterms:created>
  <dcterms:modified xsi:type="dcterms:W3CDTF">2023-09-13T23:02:31Z</dcterms:modified>
</cp:coreProperties>
</file>