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C8E579-E8FF-4B67-82F1-48FF8C709933}" xr6:coauthVersionLast="47" xr6:coauthVersionMax="47" xr10:uidLastSave="{00000000-0000-0000-0000-000000000000}"/>
  <bookViews>
    <workbookView xWindow="-120" yWindow="-120" windowWidth="38640" windowHeight="15720" activeTab="2"/>
  </bookViews>
  <sheets>
    <sheet name="sensitivity" sheetId="4" r:id="rId1"/>
    <sheet name="Calculation" sheetId="1" r:id="rId2"/>
    <sheet name="Data" sheetId="2" r:id="rId3"/>
    <sheet name="Scalars" sheetId="3" r:id="rId4"/>
    <sheet name="IR" sheetId="6" r:id="rId5"/>
    <sheet name="Curves" sheetId="5" r:id="rId6"/>
  </sheets>
  <definedNames>
    <definedName name="ArrayOfFile">Calculation!$AA$4:$AA$5</definedName>
    <definedName name="Correlation">sensitivity!$O$17</definedName>
    <definedName name="CorrelationInput">sensitivity!$E$13</definedName>
    <definedName name="debt">sensitivity!$Q$17</definedName>
    <definedName name="EmbeddedFirstMonth">Calculation!$U$22</definedName>
    <definedName name="EmbeddedFrequency">Calculation!$U$35</definedName>
    <definedName name="EmbeddedOptionValue">Calculation!$H$29</definedName>
    <definedName name="filefield">Calculation!$AA$5:$AA$401</definedName>
    <definedName name="First_Date">IR!$C$6</definedName>
    <definedName name="FirstMidPrice">Curves!$C$7</definedName>
    <definedName name="FirstMidVol">Curves!$X$7</definedName>
    <definedName name="FirstMonthOver">Calculation!$O$22</definedName>
    <definedName name="firstname">Calculation!$AA$5</definedName>
    <definedName name="FOM_range">Data!$AA$8:$AB$258</definedName>
    <definedName name="forward_range">Curves!$A$7:$D$319</definedName>
    <definedName name="FrequencyOver">Calculation!$O$35</definedName>
    <definedName name="Fuel_Date">sensitivity!$M$17</definedName>
    <definedName name="GPadd">sensitivity!$E$8</definedName>
    <definedName name="gpaddOut">sensitivity!$B$17</definedName>
    <definedName name="GvolMult">sensitivity!$E$11</definedName>
    <definedName name="GvolOut">sensitivity!$E$17</definedName>
    <definedName name="IR_date">sensitivity!$N$17</definedName>
    <definedName name="OPtionValue">Calculation!$H$28</definedName>
    <definedName name="OverEnd">Calculation!$C$8</definedName>
    <definedName name="OverStart">Calculation!$C$7</definedName>
    <definedName name="PostedFuelDate">Calculation!$C$30</definedName>
    <definedName name="postedIrdt1">Calculation!$C$28</definedName>
    <definedName name="postedIrdt2">Calculation!$C$28</definedName>
    <definedName name="PostedPowerDate">Calculation!$C$29</definedName>
    <definedName name="Power_Date">sensitivity!$L$17</definedName>
    <definedName name="PPadd">sensitivity!$E$7</definedName>
    <definedName name="ppaddOut">sensitivity!$A$17</definedName>
    <definedName name="PvolMult">sensitivity!$E$10</definedName>
    <definedName name="PvolOut">sensitivity!$D$17</definedName>
    <definedName name="ResCall">sensitivity!$I$17</definedName>
    <definedName name="residual_value">sensitivity!$P$17</definedName>
    <definedName name="ResPut">sensitivity!$G$17</definedName>
    <definedName name="resspread">sensitivity!$H$17</definedName>
    <definedName name="SpreadValue">Calculation!$H$27</definedName>
    <definedName name="strike_range">Data!$Y$8:$Z$258</definedName>
    <definedName name="today">Calculation!$C$3</definedName>
    <definedName name="UnderEnd">Calculation!$C$6</definedName>
    <definedName name="UnderStart">Calculation!$C$5</definedName>
    <definedName name="ValuationDate">Calculation!$C$4</definedName>
    <definedName name="volRange">Curves!$J$7:$Y$259</definedName>
  </definedNames>
  <calcPr calcId="0"/>
</workbook>
</file>

<file path=xl/calcChain.xml><?xml version="1.0" encoding="utf-8"?>
<calcChain xmlns="http://schemas.openxmlformats.org/spreadsheetml/2006/main">
  <c r="I4" i="1" l="1"/>
  <c r="N4" i="1"/>
  <c r="O4" i="1"/>
  <c r="P4" i="1"/>
  <c r="Q4" i="1"/>
  <c r="N5" i="1"/>
  <c r="O5" i="1"/>
  <c r="P5" i="1"/>
  <c r="T5" i="1"/>
  <c r="U5" i="1"/>
  <c r="V5" i="1"/>
  <c r="O6" i="1"/>
  <c r="R6" i="1"/>
  <c r="U6" i="1"/>
  <c r="M7" i="1"/>
  <c r="O7" i="1"/>
  <c r="R7" i="1"/>
  <c r="T7" i="1"/>
  <c r="R8" i="1"/>
  <c r="F9" i="1"/>
  <c r="R9" i="1"/>
  <c r="R10" i="1"/>
  <c r="R11" i="1"/>
  <c r="R12" i="1"/>
  <c r="R13" i="1"/>
  <c r="T13" i="1"/>
  <c r="R14" i="1"/>
  <c r="T14" i="1"/>
  <c r="R15" i="1"/>
  <c r="R16" i="1"/>
  <c r="R17" i="1"/>
  <c r="R18" i="1"/>
  <c r="R21" i="1"/>
  <c r="C29" i="1"/>
  <c r="P35" i="1"/>
  <c r="V35" i="1"/>
  <c r="P55" i="1"/>
  <c r="I2" i="2"/>
  <c r="A8" i="2"/>
  <c r="B8" i="2"/>
  <c r="C8" i="2"/>
  <c r="E8" i="2"/>
  <c r="G8" i="2"/>
  <c r="H8" i="2"/>
  <c r="L8" i="2"/>
  <c r="N8" i="2"/>
  <c r="O8" i="2"/>
  <c r="P8" i="2"/>
  <c r="R8" i="2"/>
  <c r="T8" i="2"/>
  <c r="U8" i="2"/>
  <c r="X8" i="2"/>
  <c r="AE8" i="2"/>
  <c r="AG8" i="2"/>
  <c r="AH8" i="2"/>
  <c r="AK8" i="2"/>
  <c r="AP8" i="2"/>
  <c r="AT8" i="2"/>
  <c r="A9" i="2"/>
  <c r="B9" i="2"/>
  <c r="C9" i="2"/>
  <c r="E9" i="2"/>
  <c r="G9" i="2"/>
  <c r="H9" i="2"/>
  <c r="L9" i="2"/>
  <c r="N9" i="2"/>
  <c r="O9" i="2"/>
  <c r="P9" i="2"/>
  <c r="R9" i="2"/>
  <c r="T9" i="2"/>
  <c r="U9" i="2"/>
  <c r="X9" i="2"/>
  <c r="AE9" i="2"/>
  <c r="AG9" i="2"/>
  <c r="AH9" i="2"/>
  <c r="AK9" i="2"/>
  <c r="AP9" i="2"/>
  <c r="AT9" i="2"/>
  <c r="A10" i="2"/>
  <c r="B10" i="2"/>
  <c r="C10" i="2"/>
  <c r="E10" i="2"/>
  <c r="G10" i="2"/>
  <c r="H10" i="2"/>
  <c r="L10" i="2"/>
  <c r="N10" i="2"/>
  <c r="O10" i="2"/>
  <c r="P10" i="2"/>
  <c r="R10" i="2"/>
  <c r="T10" i="2"/>
  <c r="U10" i="2"/>
  <c r="X10" i="2"/>
  <c r="AE10" i="2"/>
  <c r="AG10" i="2"/>
  <c r="AH10" i="2"/>
  <c r="AK10" i="2"/>
  <c r="AP10" i="2"/>
  <c r="AT10" i="2"/>
  <c r="A11" i="2"/>
  <c r="B11" i="2"/>
  <c r="C11" i="2"/>
  <c r="E11" i="2"/>
  <c r="G11" i="2"/>
  <c r="H11" i="2"/>
  <c r="L11" i="2"/>
  <c r="N11" i="2"/>
  <c r="O11" i="2"/>
  <c r="P11" i="2"/>
  <c r="R11" i="2"/>
  <c r="T11" i="2"/>
  <c r="U11" i="2"/>
  <c r="X11" i="2"/>
  <c r="AE11" i="2"/>
  <c r="AG11" i="2"/>
  <c r="AH11" i="2"/>
  <c r="AK11" i="2"/>
  <c r="AP11" i="2"/>
  <c r="AT11" i="2"/>
  <c r="A12" i="2"/>
  <c r="B12" i="2"/>
  <c r="C12" i="2"/>
  <c r="E12" i="2"/>
  <c r="G12" i="2"/>
  <c r="H12" i="2"/>
  <c r="L12" i="2"/>
  <c r="N12" i="2"/>
  <c r="O12" i="2"/>
  <c r="P12" i="2"/>
  <c r="R12" i="2"/>
  <c r="T12" i="2"/>
  <c r="U12" i="2"/>
  <c r="X12" i="2"/>
  <c r="AE12" i="2"/>
  <c r="AG12" i="2"/>
  <c r="AH12" i="2"/>
  <c r="AK12" i="2"/>
  <c r="AP12" i="2"/>
  <c r="AT12" i="2"/>
  <c r="A13" i="2"/>
  <c r="B13" i="2"/>
  <c r="C13" i="2"/>
  <c r="E13" i="2"/>
  <c r="G13" i="2"/>
  <c r="H13" i="2"/>
  <c r="L13" i="2"/>
  <c r="N13" i="2"/>
  <c r="O13" i="2"/>
  <c r="P13" i="2"/>
  <c r="R13" i="2"/>
  <c r="T13" i="2"/>
  <c r="U13" i="2"/>
  <c r="X13" i="2"/>
  <c r="AE13" i="2"/>
  <c r="AG13" i="2"/>
  <c r="AH13" i="2"/>
  <c r="AK13" i="2"/>
  <c r="AP13" i="2"/>
  <c r="AT13" i="2"/>
  <c r="A14" i="2"/>
  <c r="B14" i="2"/>
  <c r="C14" i="2"/>
  <c r="E14" i="2"/>
  <c r="G14" i="2"/>
  <c r="H14" i="2"/>
  <c r="L14" i="2"/>
  <c r="N14" i="2"/>
  <c r="O14" i="2"/>
  <c r="P14" i="2"/>
  <c r="R14" i="2"/>
  <c r="T14" i="2"/>
  <c r="U14" i="2"/>
  <c r="X14" i="2"/>
  <c r="AE14" i="2"/>
  <c r="AG14" i="2"/>
  <c r="AH14" i="2"/>
  <c r="AK14" i="2"/>
  <c r="AP14" i="2"/>
  <c r="AT14" i="2"/>
  <c r="A15" i="2"/>
  <c r="B15" i="2"/>
  <c r="C15" i="2"/>
  <c r="E15" i="2"/>
  <c r="G15" i="2"/>
  <c r="H15" i="2"/>
  <c r="L15" i="2"/>
  <c r="N15" i="2"/>
  <c r="O15" i="2"/>
  <c r="P15" i="2"/>
  <c r="R15" i="2"/>
  <c r="T15" i="2"/>
  <c r="U15" i="2"/>
  <c r="X15" i="2"/>
  <c r="AE15" i="2"/>
  <c r="AG15" i="2"/>
  <c r="AH15" i="2"/>
  <c r="AK15" i="2"/>
  <c r="AP15" i="2"/>
  <c r="AT15" i="2"/>
  <c r="A16" i="2"/>
  <c r="B16" i="2"/>
  <c r="C16" i="2"/>
  <c r="E16" i="2"/>
  <c r="G16" i="2"/>
  <c r="H16" i="2"/>
  <c r="L16" i="2"/>
  <c r="N16" i="2"/>
  <c r="O16" i="2"/>
  <c r="P16" i="2"/>
  <c r="R16" i="2"/>
  <c r="T16" i="2"/>
  <c r="U16" i="2"/>
  <c r="X16" i="2"/>
  <c r="AE16" i="2"/>
  <c r="AG16" i="2"/>
  <c r="AH16" i="2"/>
  <c r="AK16" i="2"/>
  <c r="AP16" i="2"/>
  <c r="AT16" i="2"/>
  <c r="A17" i="2"/>
  <c r="B17" i="2"/>
  <c r="C17" i="2"/>
  <c r="E17" i="2"/>
  <c r="G17" i="2"/>
  <c r="H17" i="2"/>
  <c r="L17" i="2"/>
  <c r="N17" i="2"/>
  <c r="O17" i="2"/>
  <c r="P17" i="2"/>
  <c r="R17" i="2"/>
  <c r="T17" i="2"/>
  <c r="U17" i="2"/>
  <c r="X17" i="2"/>
  <c r="AE17" i="2"/>
  <c r="AG17" i="2"/>
  <c r="AH17" i="2"/>
  <c r="AK17" i="2"/>
  <c r="AP17" i="2"/>
  <c r="AT17" i="2"/>
  <c r="A18" i="2"/>
  <c r="B18" i="2"/>
  <c r="C18" i="2"/>
  <c r="E18" i="2"/>
  <c r="G18" i="2"/>
  <c r="H18" i="2"/>
  <c r="L18" i="2"/>
  <c r="N18" i="2"/>
  <c r="O18" i="2"/>
  <c r="P18" i="2"/>
  <c r="R18" i="2"/>
  <c r="T18" i="2"/>
  <c r="U18" i="2"/>
  <c r="X18" i="2"/>
  <c r="AE18" i="2"/>
  <c r="AG18" i="2"/>
  <c r="AH18" i="2"/>
  <c r="AK18" i="2"/>
  <c r="AP18" i="2"/>
  <c r="AT18" i="2"/>
  <c r="A19" i="2"/>
  <c r="B19" i="2"/>
  <c r="C19" i="2"/>
  <c r="E19" i="2"/>
  <c r="G19" i="2"/>
  <c r="H19" i="2"/>
  <c r="L19" i="2"/>
  <c r="N19" i="2"/>
  <c r="O19" i="2"/>
  <c r="P19" i="2"/>
  <c r="R19" i="2"/>
  <c r="T19" i="2"/>
  <c r="U19" i="2"/>
  <c r="X19" i="2"/>
  <c r="AE19" i="2"/>
  <c r="AG19" i="2"/>
  <c r="AH19" i="2"/>
  <c r="AK19" i="2"/>
  <c r="AP19" i="2"/>
  <c r="AT19" i="2"/>
  <c r="A20" i="2"/>
  <c r="B20" i="2"/>
  <c r="C20" i="2"/>
  <c r="E20" i="2"/>
  <c r="G20" i="2"/>
  <c r="H20" i="2"/>
  <c r="L20" i="2"/>
  <c r="N20" i="2"/>
  <c r="O20" i="2"/>
  <c r="P20" i="2"/>
  <c r="R20" i="2"/>
  <c r="T20" i="2"/>
  <c r="U20" i="2"/>
  <c r="X20" i="2"/>
  <c r="AE20" i="2"/>
  <c r="AG20" i="2"/>
  <c r="AH20" i="2"/>
  <c r="AK20" i="2"/>
  <c r="AP20" i="2"/>
  <c r="AT20" i="2"/>
  <c r="A21" i="2"/>
  <c r="B21" i="2"/>
  <c r="C21" i="2"/>
  <c r="E21" i="2"/>
  <c r="G21" i="2"/>
  <c r="H21" i="2"/>
  <c r="L21" i="2"/>
  <c r="N21" i="2"/>
  <c r="O21" i="2"/>
  <c r="P21" i="2"/>
  <c r="R21" i="2"/>
  <c r="T21" i="2"/>
  <c r="U21" i="2"/>
  <c r="X21" i="2"/>
  <c r="AE21" i="2"/>
  <c r="AG21" i="2"/>
  <c r="AH21" i="2"/>
  <c r="AK21" i="2"/>
  <c r="AP21" i="2"/>
  <c r="AT21" i="2"/>
  <c r="A22" i="2"/>
  <c r="B22" i="2"/>
  <c r="C22" i="2"/>
  <c r="E22" i="2"/>
  <c r="G22" i="2"/>
  <c r="H22" i="2"/>
  <c r="L22" i="2"/>
  <c r="N22" i="2"/>
  <c r="O22" i="2"/>
  <c r="P22" i="2"/>
  <c r="R22" i="2"/>
  <c r="T22" i="2"/>
  <c r="U22" i="2"/>
  <c r="X22" i="2"/>
  <c r="AE22" i="2"/>
  <c r="AG22" i="2"/>
  <c r="AH22" i="2"/>
  <c r="AK22" i="2"/>
  <c r="AP22" i="2"/>
  <c r="AT22" i="2"/>
  <c r="A23" i="2"/>
  <c r="B23" i="2"/>
  <c r="C23" i="2"/>
  <c r="E23" i="2"/>
  <c r="G23" i="2"/>
  <c r="H23" i="2"/>
  <c r="L23" i="2"/>
  <c r="N23" i="2"/>
  <c r="O23" i="2"/>
  <c r="P23" i="2"/>
  <c r="R23" i="2"/>
  <c r="T23" i="2"/>
  <c r="U23" i="2"/>
  <c r="X23" i="2"/>
  <c r="AE23" i="2"/>
  <c r="AG23" i="2"/>
  <c r="AH23" i="2"/>
  <c r="AK23" i="2"/>
  <c r="AP23" i="2"/>
  <c r="AT23" i="2"/>
  <c r="A24" i="2"/>
  <c r="B24" i="2"/>
  <c r="C24" i="2"/>
  <c r="E24" i="2"/>
  <c r="G24" i="2"/>
  <c r="H24" i="2"/>
  <c r="L24" i="2"/>
  <c r="N24" i="2"/>
  <c r="O24" i="2"/>
  <c r="P24" i="2"/>
  <c r="R24" i="2"/>
  <c r="T24" i="2"/>
  <c r="U24" i="2"/>
  <c r="X24" i="2"/>
  <c r="AE24" i="2"/>
  <c r="AG24" i="2"/>
  <c r="AH24" i="2"/>
  <c r="AK24" i="2"/>
  <c r="AP24" i="2"/>
  <c r="AT24" i="2"/>
  <c r="A25" i="2"/>
  <c r="B25" i="2"/>
  <c r="C25" i="2"/>
  <c r="E25" i="2"/>
  <c r="G25" i="2"/>
  <c r="H25" i="2"/>
  <c r="L25" i="2"/>
  <c r="N25" i="2"/>
  <c r="O25" i="2"/>
  <c r="P25" i="2"/>
  <c r="R25" i="2"/>
  <c r="T25" i="2"/>
  <c r="U25" i="2"/>
  <c r="X25" i="2"/>
  <c r="AE25" i="2"/>
  <c r="AG25" i="2"/>
  <c r="AH25" i="2"/>
  <c r="AK25" i="2"/>
  <c r="AP25" i="2"/>
  <c r="AT25" i="2"/>
  <c r="A26" i="2"/>
  <c r="B26" i="2"/>
  <c r="C26" i="2"/>
  <c r="E26" i="2"/>
  <c r="G26" i="2"/>
  <c r="H26" i="2"/>
  <c r="L26" i="2"/>
  <c r="N26" i="2"/>
  <c r="O26" i="2"/>
  <c r="P26" i="2"/>
  <c r="R26" i="2"/>
  <c r="T26" i="2"/>
  <c r="U26" i="2"/>
  <c r="X26" i="2"/>
  <c r="AE26" i="2"/>
  <c r="AG26" i="2"/>
  <c r="AH26" i="2"/>
  <c r="AK26" i="2"/>
  <c r="AP26" i="2"/>
  <c r="AT26" i="2"/>
  <c r="A27" i="2"/>
  <c r="B27" i="2"/>
  <c r="C27" i="2"/>
  <c r="E27" i="2"/>
  <c r="G27" i="2"/>
  <c r="H27" i="2"/>
  <c r="L27" i="2"/>
  <c r="N27" i="2"/>
  <c r="O27" i="2"/>
  <c r="P27" i="2"/>
  <c r="R27" i="2"/>
  <c r="T27" i="2"/>
  <c r="U27" i="2"/>
  <c r="X27" i="2"/>
  <c r="AE27" i="2"/>
  <c r="AG27" i="2"/>
  <c r="AH27" i="2"/>
  <c r="AK27" i="2"/>
  <c r="AP27" i="2"/>
  <c r="AT27" i="2"/>
  <c r="A28" i="2"/>
  <c r="B28" i="2"/>
  <c r="C28" i="2"/>
  <c r="E28" i="2"/>
  <c r="G28" i="2"/>
  <c r="H28" i="2"/>
  <c r="L28" i="2"/>
  <c r="N28" i="2"/>
  <c r="O28" i="2"/>
  <c r="P28" i="2"/>
  <c r="R28" i="2"/>
  <c r="T28" i="2"/>
  <c r="U28" i="2"/>
  <c r="X28" i="2"/>
  <c r="AE28" i="2"/>
  <c r="AG28" i="2"/>
  <c r="AH28" i="2"/>
  <c r="AK28" i="2"/>
  <c r="AP28" i="2"/>
  <c r="AT28" i="2"/>
  <c r="A29" i="2"/>
  <c r="B29" i="2"/>
  <c r="C29" i="2"/>
  <c r="E29" i="2"/>
  <c r="G29" i="2"/>
  <c r="H29" i="2"/>
  <c r="L29" i="2"/>
  <c r="N29" i="2"/>
  <c r="O29" i="2"/>
  <c r="P29" i="2"/>
  <c r="T29" i="2"/>
  <c r="U29" i="2"/>
  <c r="X29" i="2"/>
  <c r="AE29" i="2"/>
  <c r="AG29" i="2"/>
  <c r="AH29" i="2"/>
  <c r="AK29" i="2"/>
  <c r="AP29" i="2"/>
  <c r="AT29" i="2"/>
  <c r="A30" i="2"/>
  <c r="B30" i="2"/>
  <c r="C30" i="2"/>
  <c r="E30" i="2"/>
  <c r="G30" i="2"/>
  <c r="H30" i="2"/>
  <c r="L30" i="2"/>
  <c r="N30" i="2"/>
  <c r="O30" i="2"/>
  <c r="P30" i="2"/>
  <c r="T30" i="2"/>
  <c r="U30" i="2"/>
  <c r="X30" i="2"/>
  <c r="AE30" i="2"/>
  <c r="AG30" i="2"/>
  <c r="AH30" i="2"/>
  <c r="AK30" i="2"/>
  <c r="AP30" i="2"/>
  <c r="AT30" i="2"/>
  <c r="A31" i="2"/>
  <c r="B31" i="2"/>
  <c r="C31" i="2"/>
  <c r="E31" i="2"/>
  <c r="G31" i="2"/>
  <c r="H31" i="2"/>
  <c r="L31" i="2"/>
  <c r="N31" i="2"/>
  <c r="O31" i="2"/>
  <c r="P31" i="2"/>
  <c r="T31" i="2"/>
  <c r="U31" i="2"/>
  <c r="X31" i="2"/>
  <c r="AE31" i="2"/>
  <c r="AG31" i="2"/>
  <c r="AH31" i="2"/>
  <c r="AK31" i="2"/>
  <c r="AP31" i="2"/>
  <c r="AT31" i="2"/>
  <c r="A32" i="2"/>
  <c r="B32" i="2"/>
  <c r="C32" i="2"/>
  <c r="E32" i="2"/>
  <c r="G32" i="2"/>
  <c r="H32" i="2"/>
  <c r="L32" i="2"/>
  <c r="N32" i="2"/>
  <c r="O32" i="2"/>
  <c r="P32" i="2"/>
  <c r="T32" i="2"/>
  <c r="U32" i="2"/>
  <c r="X32" i="2"/>
  <c r="AE32" i="2"/>
  <c r="AG32" i="2"/>
  <c r="AH32" i="2"/>
  <c r="AK32" i="2"/>
  <c r="AP32" i="2"/>
  <c r="AT32" i="2"/>
  <c r="A33" i="2"/>
  <c r="B33" i="2"/>
  <c r="C33" i="2"/>
  <c r="E33" i="2"/>
  <c r="G33" i="2"/>
  <c r="H33" i="2"/>
  <c r="L33" i="2"/>
  <c r="N33" i="2"/>
  <c r="O33" i="2"/>
  <c r="P33" i="2"/>
  <c r="T33" i="2"/>
  <c r="U33" i="2"/>
  <c r="X33" i="2"/>
  <c r="AE33" i="2"/>
  <c r="AG33" i="2"/>
  <c r="AH33" i="2"/>
  <c r="AK33" i="2"/>
  <c r="AP33" i="2"/>
  <c r="AT33" i="2"/>
  <c r="A34" i="2"/>
  <c r="B34" i="2"/>
  <c r="C34" i="2"/>
  <c r="E34" i="2"/>
  <c r="G34" i="2"/>
  <c r="H34" i="2"/>
  <c r="L34" i="2"/>
  <c r="N34" i="2"/>
  <c r="O34" i="2"/>
  <c r="P34" i="2"/>
  <c r="T34" i="2"/>
  <c r="U34" i="2"/>
  <c r="X34" i="2"/>
  <c r="AE34" i="2"/>
  <c r="AG34" i="2"/>
  <c r="AH34" i="2"/>
  <c r="AK34" i="2"/>
  <c r="AP34" i="2"/>
  <c r="AT34" i="2"/>
  <c r="A35" i="2"/>
  <c r="B35" i="2"/>
  <c r="C35" i="2"/>
  <c r="E35" i="2"/>
  <c r="G35" i="2"/>
  <c r="H35" i="2"/>
  <c r="L35" i="2"/>
  <c r="N35" i="2"/>
  <c r="O35" i="2"/>
  <c r="P35" i="2"/>
  <c r="T35" i="2"/>
  <c r="U35" i="2"/>
  <c r="X35" i="2"/>
  <c r="AE35" i="2"/>
  <c r="AG35" i="2"/>
  <c r="AH35" i="2"/>
  <c r="AK35" i="2"/>
  <c r="AP35" i="2"/>
  <c r="AT35" i="2"/>
  <c r="A36" i="2"/>
  <c r="B36" i="2"/>
  <c r="C36" i="2"/>
  <c r="E36" i="2"/>
  <c r="G36" i="2"/>
  <c r="H36" i="2"/>
  <c r="L36" i="2"/>
  <c r="N36" i="2"/>
  <c r="O36" i="2"/>
  <c r="P36" i="2"/>
  <c r="T36" i="2"/>
  <c r="U36" i="2"/>
  <c r="X36" i="2"/>
  <c r="AE36" i="2"/>
  <c r="AG36" i="2"/>
  <c r="AH36" i="2"/>
  <c r="AK36" i="2"/>
  <c r="AP36" i="2"/>
  <c r="AT36" i="2"/>
  <c r="A37" i="2"/>
  <c r="B37" i="2"/>
  <c r="C37" i="2"/>
  <c r="E37" i="2"/>
  <c r="G37" i="2"/>
  <c r="H37" i="2"/>
  <c r="L37" i="2"/>
  <c r="N37" i="2"/>
  <c r="O37" i="2"/>
  <c r="P37" i="2"/>
  <c r="T37" i="2"/>
  <c r="U37" i="2"/>
  <c r="X37" i="2"/>
  <c r="AE37" i="2"/>
  <c r="AG37" i="2"/>
  <c r="AH37" i="2"/>
  <c r="AK37" i="2"/>
  <c r="AP37" i="2"/>
  <c r="AT37" i="2"/>
  <c r="A38" i="2"/>
  <c r="B38" i="2"/>
  <c r="C38" i="2"/>
  <c r="E38" i="2"/>
  <c r="G38" i="2"/>
  <c r="H38" i="2"/>
  <c r="L38" i="2"/>
  <c r="N38" i="2"/>
  <c r="O38" i="2"/>
  <c r="P38" i="2"/>
  <c r="T38" i="2"/>
  <c r="U38" i="2"/>
  <c r="X38" i="2"/>
  <c r="AE38" i="2"/>
  <c r="AG38" i="2"/>
  <c r="AH38" i="2"/>
  <c r="AK38" i="2"/>
  <c r="AP38" i="2"/>
  <c r="AT38" i="2"/>
  <c r="A39" i="2"/>
  <c r="B39" i="2"/>
  <c r="C39" i="2"/>
  <c r="E39" i="2"/>
  <c r="G39" i="2"/>
  <c r="H39" i="2"/>
  <c r="L39" i="2"/>
  <c r="N39" i="2"/>
  <c r="O39" i="2"/>
  <c r="P39" i="2"/>
  <c r="T39" i="2"/>
  <c r="U39" i="2"/>
  <c r="X39" i="2"/>
  <c r="AE39" i="2"/>
  <c r="AG39" i="2"/>
  <c r="AH39" i="2"/>
  <c r="AK39" i="2"/>
  <c r="AP39" i="2"/>
  <c r="AT39" i="2"/>
  <c r="A40" i="2"/>
  <c r="B40" i="2"/>
  <c r="C40" i="2"/>
  <c r="E40" i="2"/>
  <c r="G40" i="2"/>
  <c r="H40" i="2"/>
  <c r="L40" i="2"/>
  <c r="N40" i="2"/>
  <c r="O40" i="2"/>
  <c r="P40" i="2"/>
  <c r="T40" i="2"/>
  <c r="U40" i="2"/>
  <c r="X40" i="2"/>
  <c r="AE40" i="2"/>
  <c r="AG40" i="2"/>
  <c r="AH40" i="2"/>
  <c r="AK40" i="2"/>
  <c r="AP40" i="2"/>
  <c r="AT40" i="2"/>
  <c r="A41" i="2"/>
  <c r="B41" i="2"/>
  <c r="C41" i="2"/>
  <c r="E41" i="2"/>
  <c r="G41" i="2"/>
  <c r="H41" i="2"/>
  <c r="L41" i="2"/>
  <c r="N41" i="2"/>
  <c r="O41" i="2"/>
  <c r="P41" i="2"/>
  <c r="T41" i="2"/>
  <c r="U41" i="2"/>
  <c r="X41" i="2"/>
  <c r="AE41" i="2"/>
  <c r="AG41" i="2"/>
  <c r="AH41" i="2"/>
  <c r="AK41" i="2"/>
  <c r="AP41" i="2"/>
  <c r="AT41" i="2"/>
  <c r="A42" i="2"/>
  <c r="B42" i="2"/>
  <c r="C42" i="2"/>
  <c r="E42" i="2"/>
  <c r="G42" i="2"/>
  <c r="H42" i="2"/>
  <c r="L42" i="2"/>
  <c r="N42" i="2"/>
  <c r="O42" i="2"/>
  <c r="P42" i="2"/>
  <c r="T42" i="2"/>
  <c r="U42" i="2"/>
  <c r="X42" i="2"/>
  <c r="AE42" i="2"/>
  <c r="AG42" i="2"/>
  <c r="AH42" i="2"/>
  <c r="AK42" i="2"/>
  <c r="AP42" i="2"/>
  <c r="AT42" i="2"/>
  <c r="A43" i="2"/>
  <c r="B43" i="2"/>
  <c r="C43" i="2"/>
  <c r="E43" i="2"/>
  <c r="G43" i="2"/>
  <c r="H43" i="2"/>
  <c r="L43" i="2"/>
  <c r="N43" i="2"/>
  <c r="O43" i="2"/>
  <c r="P43" i="2"/>
  <c r="T43" i="2"/>
  <c r="U43" i="2"/>
  <c r="X43" i="2"/>
  <c r="AE43" i="2"/>
  <c r="AG43" i="2"/>
  <c r="AH43" i="2"/>
  <c r="AK43" i="2"/>
  <c r="AP43" i="2"/>
  <c r="AT43" i="2"/>
  <c r="A44" i="2"/>
  <c r="B44" i="2"/>
  <c r="C44" i="2"/>
  <c r="E44" i="2"/>
  <c r="G44" i="2"/>
  <c r="H44" i="2"/>
  <c r="L44" i="2"/>
  <c r="N44" i="2"/>
  <c r="O44" i="2"/>
  <c r="P44" i="2"/>
  <c r="T44" i="2"/>
  <c r="U44" i="2"/>
  <c r="X44" i="2"/>
  <c r="AE44" i="2"/>
  <c r="AG44" i="2"/>
  <c r="AH44" i="2"/>
  <c r="AK44" i="2"/>
  <c r="AP44" i="2"/>
  <c r="AT44" i="2"/>
  <c r="A45" i="2"/>
  <c r="B45" i="2"/>
  <c r="C45" i="2"/>
  <c r="E45" i="2"/>
  <c r="G45" i="2"/>
  <c r="H45" i="2"/>
  <c r="L45" i="2"/>
  <c r="N45" i="2"/>
  <c r="O45" i="2"/>
  <c r="P45" i="2"/>
  <c r="T45" i="2"/>
  <c r="U45" i="2"/>
  <c r="X45" i="2"/>
  <c r="AE45" i="2"/>
  <c r="AG45" i="2"/>
  <c r="AH45" i="2"/>
  <c r="AK45" i="2"/>
  <c r="AP45" i="2"/>
  <c r="AT45" i="2"/>
  <c r="A46" i="2"/>
  <c r="B46" i="2"/>
  <c r="C46" i="2"/>
  <c r="E46" i="2"/>
  <c r="G46" i="2"/>
  <c r="H46" i="2"/>
  <c r="L46" i="2"/>
  <c r="N46" i="2"/>
  <c r="O46" i="2"/>
  <c r="P46" i="2"/>
  <c r="T46" i="2"/>
  <c r="U46" i="2"/>
  <c r="X46" i="2"/>
  <c r="AE46" i="2"/>
  <c r="AG46" i="2"/>
  <c r="AH46" i="2"/>
  <c r="AK46" i="2"/>
  <c r="AP46" i="2"/>
  <c r="AT46" i="2"/>
  <c r="A47" i="2"/>
  <c r="B47" i="2"/>
  <c r="C47" i="2"/>
  <c r="E47" i="2"/>
  <c r="G47" i="2"/>
  <c r="H47" i="2"/>
  <c r="L47" i="2"/>
  <c r="N47" i="2"/>
  <c r="O47" i="2"/>
  <c r="P47" i="2"/>
  <c r="T47" i="2"/>
  <c r="U47" i="2"/>
  <c r="X47" i="2"/>
  <c r="AE47" i="2"/>
  <c r="AG47" i="2"/>
  <c r="AH47" i="2"/>
  <c r="AK47" i="2"/>
  <c r="AP47" i="2"/>
  <c r="AT47" i="2"/>
  <c r="A48" i="2"/>
  <c r="B48" i="2"/>
  <c r="C48" i="2"/>
  <c r="E48" i="2"/>
  <c r="G48" i="2"/>
  <c r="H48" i="2"/>
  <c r="L48" i="2"/>
  <c r="N48" i="2"/>
  <c r="O48" i="2"/>
  <c r="P48" i="2"/>
  <c r="T48" i="2"/>
  <c r="U48" i="2"/>
  <c r="X48" i="2"/>
  <c r="AE48" i="2"/>
  <c r="AG48" i="2"/>
  <c r="AH48" i="2"/>
  <c r="AK48" i="2"/>
  <c r="AP48" i="2"/>
  <c r="AT48" i="2"/>
  <c r="A49" i="2"/>
  <c r="B49" i="2"/>
  <c r="C49" i="2"/>
  <c r="E49" i="2"/>
  <c r="G49" i="2"/>
  <c r="H49" i="2"/>
  <c r="L49" i="2"/>
  <c r="N49" i="2"/>
  <c r="O49" i="2"/>
  <c r="P49" i="2"/>
  <c r="T49" i="2"/>
  <c r="U49" i="2"/>
  <c r="X49" i="2"/>
  <c r="AE49" i="2"/>
  <c r="AG49" i="2"/>
  <c r="AH49" i="2"/>
  <c r="AK49" i="2"/>
  <c r="AP49" i="2"/>
  <c r="AT49" i="2"/>
  <c r="A50" i="2"/>
  <c r="B50" i="2"/>
  <c r="C50" i="2"/>
  <c r="E50" i="2"/>
  <c r="L50" i="2"/>
  <c r="N50" i="2"/>
  <c r="O50" i="2"/>
  <c r="P50" i="2"/>
  <c r="T50" i="2"/>
  <c r="U50" i="2"/>
  <c r="X50" i="2"/>
  <c r="AE50" i="2"/>
  <c r="AG50" i="2"/>
  <c r="AH50" i="2"/>
  <c r="AK50" i="2"/>
  <c r="AP50" i="2"/>
  <c r="AT50" i="2"/>
  <c r="A51" i="2"/>
  <c r="B51" i="2"/>
  <c r="C51" i="2"/>
  <c r="E51" i="2"/>
  <c r="L51" i="2"/>
  <c r="N51" i="2"/>
  <c r="O51" i="2"/>
  <c r="P51" i="2"/>
  <c r="T51" i="2"/>
  <c r="U51" i="2"/>
  <c r="X51" i="2"/>
  <c r="AE51" i="2"/>
  <c r="AG51" i="2"/>
  <c r="AH51" i="2"/>
  <c r="AK51" i="2"/>
  <c r="AP51" i="2"/>
  <c r="AT51" i="2"/>
  <c r="A52" i="2"/>
  <c r="B52" i="2"/>
  <c r="C52" i="2"/>
  <c r="E52" i="2"/>
  <c r="L52" i="2"/>
  <c r="N52" i="2"/>
  <c r="O52" i="2"/>
  <c r="P52" i="2"/>
  <c r="T52" i="2"/>
  <c r="U52" i="2"/>
  <c r="X52" i="2"/>
  <c r="AE52" i="2"/>
  <c r="AG52" i="2"/>
  <c r="AH52" i="2"/>
  <c r="AK52" i="2"/>
  <c r="AP52" i="2"/>
  <c r="AT52" i="2"/>
  <c r="A53" i="2"/>
  <c r="B53" i="2"/>
  <c r="C53" i="2"/>
  <c r="E53" i="2"/>
  <c r="L53" i="2"/>
  <c r="N53" i="2"/>
  <c r="O53" i="2"/>
  <c r="P53" i="2"/>
  <c r="T53" i="2"/>
  <c r="U53" i="2"/>
  <c r="X53" i="2"/>
  <c r="AE53" i="2"/>
  <c r="AG53" i="2"/>
  <c r="AH53" i="2"/>
  <c r="AK53" i="2"/>
  <c r="AP53" i="2"/>
  <c r="AT53" i="2"/>
  <c r="A54" i="2"/>
  <c r="B54" i="2"/>
  <c r="C54" i="2"/>
  <c r="E54" i="2"/>
  <c r="L54" i="2"/>
  <c r="N54" i="2"/>
  <c r="O54" i="2"/>
  <c r="P54" i="2"/>
  <c r="T54" i="2"/>
  <c r="U54" i="2"/>
  <c r="X54" i="2"/>
  <c r="AE54" i="2"/>
  <c r="AG54" i="2"/>
  <c r="AH54" i="2"/>
  <c r="AK54" i="2"/>
  <c r="AP54" i="2"/>
  <c r="AT54" i="2"/>
  <c r="A55" i="2"/>
  <c r="B55" i="2"/>
  <c r="C55" i="2"/>
  <c r="E55" i="2"/>
  <c r="L55" i="2"/>
  <c r="N55" i="2"/>
  <c r="O55" i="2"/>
  <c r="P55" i="2"/>
  <c r="T55" i="2"/>
  <c r="U55" i="2"/>
  <c r="X55" i="2"/>
  <c r="AE55" i="2"/>
  <c r="AG55" i="2"/>
  <c r="AH55" i="2"/>
  <c r="AK55" i="2"/>
  <c r="AP55" i="2"/>
  <c r="AT55" i="2"/>
  <c r="A56" i="2"/>
  <c r="B56" i="2"/>
  <c r="C56" i="2"/>
  <c r="E56" i="2"/>
  <c r="L56" i="2"/>
  <c r="N56" i="2"/>
  <c r="O56" i="2"/>
  <c r="P56" i="2"/>
  <c r="T56" i="2"/>
  <c r="U56" i="2"/>
  <c r="X56" i="2"/>
  <c r="AE56" i="2"/>
  <c r="AG56" i="2"/>
  <c r="AH56" i="2"/>
  <c r="AK56" i="2"/>
  <c r="AP56" i="2"/>
  <c r="AT56" i="2"/>
  <c r="A57" i="2"/>
  <c r="B57" i="2"/>
  <c r="C57" i="2"/>
  <c r="E57" i="2"/>
  <c r="L57" i="2"/>
  <c r="N57" i="2"/>
  <c r="O57" i="2"/>
  <c r="P57" i="2"/>
  <c r="T57" i="2"/>
  <c r="U57" i="2"/>
  <c r="X57" i="2"/>
  <c r="AE57" i="2"/>
  <c r="AG57" i="2"/>
  <c r="AH57" i="2"/>
  <c r="AK57" i="2"/>
  <c r="AP57" i="2"/>
  <c r="AT57" i="2"/>
  <c r="A58" i="2"/>
  <c r="B58" i="2"/>
  <c r="C58" i="2"/>
  <c r="E58" i="2"/>
  <c r="L58" i="2"/>
  <c r="N58" i="2"/>
  <c r="O58" i="2"/>
  <c r="P58" i="2"/>
  <c r="T58" i="2"/>
  <c r="U58" i="2"/>
  <c r="X58" i="2"/>
  <c r="AE58" i="2"/>
  <c r="AG58" i="2"/>
  <c r="AH58" i="2"/>
  <c r="AK58" i="2"/>
  <c r="AP58" i="2"/>
  <c r="AT58" i="2"/>
  <c r="A59" i="2"/>
  <c r="B59" i="2"/>
  <c r="C59" i="2"/>
  <c r="E59" i="2"/>
  <c r="L59" i="2"/>
  <c r="N59" i="2"/>
  <c r="O59" i="2"/>
  <c r="P59" i="2"/>
  <c r="T59" i="2"/>
  <c r="U59" i="2"/>
  <c r="X59" i="2"/>
  <c r="AE59" i="2"/>
  <c r="AG59" i="2"/>
  <c r="AH59" i="2"/>
  <c r="AK59" i="2"/>
  <c r="AP59" i="2"/>
  <c r="AT59" i="2"/>
  <c r="A60" i="2"/>
  <c r="B60" i="2"/>
  <c r="C60" i="2"/>
  <c r="E60" i="2"/>
  <c r="L60" i="2"/>
  <c r="N60" i="2"/>
  <c r="O60" i="2"/>
  <c r="P60" i="2"/>
  <c r="T60" i="2"/>
  <c r="U60" i="2"/>
  <c r="X60" i="2"/>
  <c r="AE60" i="2"/>
  <c r="AG60" i="2"/>
  <c r="AH60" i="2"/>
  <c r="AK60" i="2"/>
  <c r="AP60" i="2"/>
  <c r="AT60" i="2"/>
  <c r="A61" i="2"/>
  <c r="B61" i="2"/>
  <c r="C61" i="2"/>
  <c r="E61" i="2"/>
  <c r="L61" i="2"/>
  <c r="N61" i="2"/>
  <c r="O61" i="2"/>
  <c r="P61" i="2"/>
  <c r="T61" i="2"/>
  <c r="U61" i="2"/>
  <c r="X61" i="2"/>
  <c r="AE61" i="2"/>
  <c r="AG61" i="2"/>
  <c r="AH61" i="2"/>
  <c r="AK61" i="2"/>
  <c r="AP61" i="2"/>
  <c r="AT61" i="2"/>
  <c r="A62" i="2"/>
  <c r="B62" i="2"/>
  <c r="C62" i="2"/>
  <c r="E62" i="2"/>
  <c r="L62" i="2"/>
  <c r="N62" i="2"/>
  <c r="O62" i="2"/>
  <c r="P62" i="2"/>
  <c r="T62" i="2"/>
  <c r="U62" i="2"/>
  <c r="X62" i="2"/>
  <c r="AE62" i="2"/>
  <c r="AG62" i="2"/>
  <c r="AH62" i="2"/>
  <c r="AK62" i="2"/>
  <c r="AP62" i="2"/>
  <c r="AT62" i="2"/>
  <c r="A63" i="2"/>
  <c r="B63" i="2"/>
  <c r="C63" i="2"/>
  <c r="E63" i="2"/>
  <c r="L63" i="2"/>
  <c r="N63" i="2"/>
  <c r="O63" i="2"/>
  <c r="P63" i="2"/>
  <c r="T63" i="2"/>
  <c r="U63" i="2"/>
  <c r="X63" i="2"/>
  <c r="AE63" i="2"/>
  <c r="AG63" i="2"/>
  <c r="AH63" i="2"/>
  <c r="AK63" i="2"/>
  <c r="AP63" i="2"/>
  <c r="AT63" i="2"/>
  <c r="A64" i="2"/>
  <c r="B64" i="2"/>
  <c r="C64" i="2"/>
  <c r="E64" i="2"/>
  <c r="L64" i="2"/>
  <c r="N64" i="2"/>
  <c r="O64" i="2"/>
  <c r="P64" i="2"/>
  <c r="T64" i="2"/>
  <c r="U64" i="2"/>
  <c r="X64" i="2"/>
  <c r="AE64" i="2"/>
  <c r="AG64" i="2"/>
  <c r="AH64" i="2"/>
  <c r="AK64" i="2"/>
  <c r="AP64" i="2"/>
  <c r="AT64" i="2"/>
  <c r="A65" i="2"/>
  <c r="B65" i="2"/>
  <c r="C65" i="2"/>
  <c r="E65" i="2"/>
  <c r="L65" i="2"/>
  <c r="N65" i="2"/>
  <c r="O65" i="2"/>
  <c r="P65" i="2"/>
  <c r="T65" i="2"/>
  <c r="U65" i="2"/>
  <c r="X65" i="2"/>
  <c r="AE65" i="2"/>
  <c r="AG65" i="2"/>
  <c r="AH65" i="2"/>
  <c r="AK65" i="2"/>
  <c r="AP65" i="2"/>
  <c r="AT65" i="2"/>
  <c r="A66" i="2"/>
  <c r="B66" i="2"/>
  <c r="C66" i="2"/>
  <c r="E66" i="2"/>
  <c r="L66" i="2"/>
  <c r="N66" i="2"/>
  <c r="O66" i="2"/>
  <c r="P66" i="2"/>
  <c r="T66" i="2"/>
  <c r="U66" i="2"/>
  <c r="X66" i="2"/>
  <c r="AE66" i="2"/>
  <c r="AG66" i="2"/>
  <c r="AH66" i="2"/>
  <c r="AK66" i="2"/>
  <c r="AP66" i="2"/>
  <c r="AT66" i="2"/>
  <c r="A67" i="2"/>
  <c r="B67" i="2"/>
  <c r="C67" i="2"/>
  <c r="E67" i="2"/>
  <c r="L67" i="2"/>
  <c r="N67" i="2"/>
  <c r="O67" i="2"/>
  <c r="P67" i="2"/>
  <c r="T67" i="2"/>
  <c r="U67" i="2"/>
  <c r="X67" i="2"/>
  <c r="AE67" i="2"/>
  <c r="AG67" i="2"/>
  <c r="AH67" i="2"/>
  <c r="AK67" i="2"/>
  <c r="AP67" i="2"/>
  <c r="AT67" i="2"/>
  <c r="A68" i="2"/>
  <c r="B68" i="2"/>
  <c r="C68" i="2"/>
  <c r="E68" i="2"/>
  <c r="L68" i="2"/>
  <c r="N68" i="2"/>
  <c r="O68" i="2"/>
  <c r="P68" i="2"/>
  <c r="T68" i="2"/>
  <c r="U68" i="2"/>
  <c r="X68" i="2"/>
  <c r="AE68" i="2"/>
  <c r="AG68" i="2"/>
  <c r="AH68" i="2"/>
  <c r="AK68" i="2"/>
  <c r="AP68" i="2"/>
  <c r="AT68" i="2"/>
  <c r="A69" i="2"/>
  <c r="B69" i="2"/>
  <c r="C69" i="2"/>
  <c r="E69" i="2"/>
  <c r="L69" i="2"/>
  <c r="N69" i="2"/>
  <c r="O69" i="2"/>
  <c r="P69" i="2"/>
  <c r="T69" i="2"/>
  <c r="U69" i="2"/>
  <c r="X69" i="2"/>
  <c r="AE69" i="2"/>
  <c r="AG69" i="2"/>
  <c r="AH69" i="2"/>
  <c r="AK69" i="2"/>
  <c r="AP69" i="2"/>
  <c r="AT69" i="2"/>
  <c r="A70" i="2"/>
  <c r="B70" i="2"/>
  <c r="C70" i="2"/>
  <c r="E70" i="2"/>
  <c r="L70" i="2"/>
  <c r="N70" i="2"/>
  <c r="O70" i="2"/>
  <c r="P70" i="2"/>
  <c r="T70" i="2"/>
  <c r="U70" i="2"/>
  <c r="X70" i="2"/>
  <c r="AE70" i="2"/>
  <c r="AG70" i="2"/>
  <c r="AH70" i="2"/>
  <c r="AK70" i="2"/>
  <c r="AP70" i="2"/>
  <c r="AT70" i="2"/>
  <c r="A71" i="2"/>
  <c r="B71" i="2"/>
  <c r="C71" i="2"/>
  <c r="E71" i="2"/>
  <c r="L71" i="2"/>
  <c r="N71" i="2"/>
  <c r="O71" i="2"/>
  <c r="P71" i="2"/>
  <c r="T71" i="2"/>
  <c r="U71" i="2"/>
  <c r="X71" i="2"/>
  <c r="AE71" i="2"/>
  <c r="AG71" i="2"/>
  <c r="AH71" i="2"/>
  <c r="AK71" i="2"/>
  <c r="AP71" i="2"/>
  <c r="AT71" i="2"/>
  <c r="A72" i="2"/>
  <c r="B72" i="2"/>
  <c r="C72" i="2"/>
  <c r="E72" i="2"/>
  <c r="L72" i="2"/>
  <c r="N72" i="2"/>
  <c r="O72" i="2"/>
  <c r="P72" i="2"/>
  <c r="T72" i="2"/>
  <c r="U72" i="2"/>
  <c r="X72" i="2"/>
  <c r="AE72" i="2"/>
  <c r="AG72" i="2"/>
  <c r="AH72" i="2"/>
  <c r="AK72" i="2"/>
  <c r="AP72" i="2"/>
  <c r="AT72" i="2"/>
  <c r="A73" i="2"/>
  <c r="B73" i="2"/>
  <c r="C73" i="2"/>
  <c r="E73" i="2"/>
  <c r="L73" i="2"/>
  <c r="N73" i="2"/>
  <c r="O73" i="2"/>
  <c r="P73" i="2"/>
  <c r="T73" i="2"/>
  <c r="U73" i="2"/>
  <c r="X73" i="2"/>
  <c r="AE73" i="2"/>
  <c r="AG73" i="2"/>
  <c r="AH73" i="2"/>
  <c r="AK73" i="2"/>
  <c r="AP73" i="2"/>
  <c r="AT73" i="2"/>
  <c r="A74" i="2"/>
  <c r="B74" i="2"/>
  <c r="C74" i="2"/>
  <c r="E74" i="2"/>
  <c r="L74" i="2"/>
  <c r="N74" i="2"/>
  <c r="O74" i="2"/>
  <c r="P74" i="2"/>
  <c r="T74" i="2"/>
  <c r="U74" i="2"/>
  <c r="X74" i="2"/>
  <c r="AE74" i="2"/>
  <c r="AG74" i="2"/>
  <c r="AH74" i="2"/>
  <c r="AK74" i="2"/>
  <c r="AP74" i="2"/>
  <c r="AT74" i="2"/>
  <c r="A75" i="2"/>
  <c r="B75" i="2"/>
  <c r="C75" i="2"/>
  <c r="E75" i="2"/>
  <c r="L75" i="2"/>
  <c r="N75" i="2"/>
  <c r="O75" i="2"/>
  <c r="P75" i="2"/>
  <c r="T75" i="2"/>
  <c r="U75" i="2"/>
  <c r="X75" i="2"/>
  <c r="AE75" i="2"/>
  <c r="AG75" i="2"/>
  <c r="AH75" i="2"/>
  <c r="AK75" i="2"/>
  <c r="AP75" i="2"/>
  <c r="AT75" i="2"/>
  <c r="A76" i="2"/>
  <c r="B76" i="2"/>
  <c r="C76" i="2"/>
  <c r="E76" i="2"/>
  <c r="L76" i="2"/>
  <c r="N76" i="2"/>
  <c r="O76" i="2"/>
  <c r="P76" i="2"/>
  <c r="T76" i="2"/>
  <c r="U76" i="2"/>
  <c r="X76" i="2"/>
  <c r="AE76" i="2"/>
  <c r="AG76" i="2"/>
  <c r="AH76" i="2"/>
  <c r="AK76" i="2"/>
  <c r="AP76" i="2"/>
  <c r="AT76" i="2"/>
  <c r="A77" i="2"/>
  <c r="B77" i="2"/>
  <c r="C77" i="2"/>
  <c r="E77" i="2"/>
  <c r="L77" i="2"/>
  <c r="N77" i="2"/>
  <c r="O77" i="2"/>
  <c r="P77" i="2"/>
  <c r="T77" i="2"/>
  <c r="U77" i="2"/>
  <c r="X77" i="2"/>
  <c r="AE77" i="2"/>
  <c r="AG77" i="2"/>
  <c r="AH77" i="2"/>
  <c r="AK77" i="2"/>
  <c r="AP77" i="2"/>
  <c r="AT77" i="2"/>
  <c r="A78" i="2"/>
  <c r="B78" i="2"/>
  <c r="C78" i="2"/>
  <c r="E78" i="2"/>
  <c r="L78" i="2"/>
  <c r="N78" i="2"/>
  <c r="O78" i="2"/>
  <c r="P78" i="2"/>
  <c r="T78" i="2"/>
  <c r="U78" i="2"/>
  <c r="X78" i="2"/>
  <c r="AE78" i="2"/>
  <c r="AG78" i="2"/>
  <c r="AH78" i="2"/>
  <c r="AK78" i="2"/>
  <c r="AP78" i="2"/>
  <c r="AT78" i="2"/>
  <c r="A79" i="2"/>
  <c r="B79" i="2"/>
  <c r="C79" i="2"/>
  <c r="E79" i="2"/>
  <c r="L79" i="2"/>
  <c r="N79" i="2"/>
  <c r="O79" i="2"/>
  <c r="P79" i="2"/>
  <c r="T79" i="2"/>
  <c r="U79" i="2"/>
  <c r="X79" i="2"/>
  <c r="AE79" i="2"/>
  <c r="AG79" i="2"/>
  <c r="AH79" i="2"/>
  <c r="AK79" i="2"/>
  <c r="AP79" i="2"/>
  <c r="AT79" i="2"/>
  <c r="A80" i="2"/>
  <c r="B80" i="2"/>
  <c r="C80" i="2"/>
  <c r="E80" i="2"/>
  <c r="L80" i="2"/>
  <c r="N80" i="2"/>
  <c r="O80" i="2"/>
  <c r="P80" i="2"/>
  <c r="T80" i="2"/>
  <c r="U80" i="2"/>
  <c r="X80" i="2"/>
  <c r="AE80" i="2"/>
  <c r="AG80" i="2"/>
  <c r="AH80" i="2"/>
  <c r="AK80" i="2"/>
  <c r="AP80" i="2"/>
  <c r="AT80" i="2"/>
  <c r="A81" i="2"/>
  <c r="B81" i="2"/>
  <c r="C81" i="2"/>
  <c r="E81" i="2"/>
  <c r="L81" i="2"/>
  <c r="N81" i="2"/>
  <c r="O81" i="2"/>
  <c r="P81" i="2"/>
  <c r="T81" i="2"/>
  <c r="U81" i="2"/>
  <c r="X81" i="2"/>
  <c r="AE81" i="2"/>
  <c r="AG81" i="2"/>
  <c r="AH81" i="2"/>
  <c r="AK81" i="2"/>
  <c r="AP81" i="2"/>
  <c r="AT81" i="2"/>
  <c r="A82" i="2"/>
  <c r="B82" i="2"/>
  <c r="C82" i="2"/>
  <c r="E82" i="2"/>
  <c r="L82" i="2"/>
  <c r="N82" i="2"/>
  <c r="O82" i="2"/>
  <c r="P82" i="2"/>
  <c r="T82" i="2"/>
  <c r="U82" i="2"/>
  <c r="X82" i="2"/>
  <c r="AE82" i="2"/>
  <c r="AG82" i="2"/>
  <c r="AH82" i="2"/>
  <c r="AK82" i="2"/>
  <c r="AP82" i="2"/>
  <c r="AT82" i="2"/>
  <c r="A83" i="2"/>
  <c r="B83" i="2"/>
  <c r="C83" i="2"/>
  <c r="E83" i="2"/>
  <c r="L83" i="2"/>
  <c r="N83" i="2"/>
  <c r="O83" i="2"/>
  <c r="P83" i="2"/>
  <c r="T83" i="2"/>
  <c r="U83" i="2"/>
  <c r="X83" i="2"/>
  <c r="AE83" i="2"/>
  <c r="AG83" i="2"/>
  <c r="AH83" i="2"/>
  <c r="AK83" i="2"/>
  <c r="AP83" i="2"/>
  <c r="AT83" i="2"/>
  <c r="A84" i="2"/>
  <c r="B84" i="2"/>
  <c r="C84" i="2"/>
  <c r="E84" i="2"/>
  <c r="L84" i="2"/>
  <c r="N84" i="2"/>
  <c r="O84" i="2"/>
  <c r="P84" i="2"/>
  <c r="T84" i="2"/>
  <c r="U84" i="2"/>
  <c r="X84" i="2"/>
  <c r="AE84" i="2"/>
  <c r="AG84" i="2"/>
  <c r="AH84" i="2"/>
  <c r="AK84" i="2"/>
  <c r="AP84" i="2"/>
  <c r="AT84" i="2"/>
  <c r="A85" i="2"/>
  <c r="B85" i="2"/>
  <c r="C85" i="2"/>
  <c r="E85" i="2"/>
  <c r="L85" i="2"/>
  <c r="N85" i="2"/>
  <c r="O85" i="2"/>
  <c r="P85" i="2"/>
  <c r="T85" i="2"/>
  <c r="U85" i="2"/>
  <c r="X85" i="2"/>
  <c r="AE85" i="2"/>
  <c r="AG85" i="2"/>
  <c r="AH85" i="2"/>
  <c r="AK85" i="2"/>
  <c r="AP85" i="2"/>
  <c r="AT85" i="2"/>
  <c r="A86" i="2"/>
  <c r="B86" i="2"/>
  <c r="C86" i="2"/>
  <c r="E86" i="2"/>
  <c r="L86" i="2"/>
  <c r="N86" i="2"/>
  <c r="O86" i="2"/>
  <c r="P86" i="2"/>
  <c r="T86" i="2"/>
  <c r="U86" i="2"/>
  <c r="X86" i="2"/>
  <c r="AE86" i="2"/>
  <c r="AG86" i="2"/>
  <c r="AH86" i="2"/>
  <c r="AK86" i="2"/>
  <c r="AP86" i="2"/>
  <c r="AT86" i="2"/>
  <c r="A87" i="2"/>
  <c r="B87" i="2"/>
  <c r="C87" i="2"/>
  <c r="E87" i="2"/>
  <c r="L87" i="2"/>
  <c r="N87" i="2"/>
  <c r="O87" i="2"/>
  <c r="P87" i="2"/>
  <c r="T87" i="2"/>
  <c r="U87" i="2"/>
  <c r="X87" i="2"/>
  <c r="AE87" i="2"/>
  <c r="AG87" i="2"/>
  <c r="AH87" i="2"/>
  <c r="AK87" i="2"/>
  <c r="AP87" i="2"/>
  <c r="AT87" i="2"/>
  <c r="A88" i="2"/>
  <c r="B88" i="2"/>
  <c r="C88" i="2"/>
  <c r="E88" i="2"/>
  <c r="L88" i="2"/>
  <c r="N88" i="2"/>
  <c r="O88" i="2"/>
  <c r="P88" i="2"/>
  <c r="T88" i="2"/>
  <c r="U88" i="2"/>
  <c r="X88" i="2"/>
  <c r="AE88" i="2"/>
  <c r="AG88" i="2"/>
  <c r="AH88" i="2"/>
  <c r="AK88" i="2"/>
  <c r="AP88" i="2"/>
  <c r="AT88" i="2"/>
  <c r="A89" i="2"/>
  <c r="B89" i="2"/>
  <c r="C89" i="2"/>
  <c r="E89" i="2"/>
  <c r="L89" i="2"/>
  <c r="N89" i="2"/>
  <c r="O89" i="2"/>
  <c r="P89" i="2"/>
  <c r="T89" i="2"/>
  <c r="U89" i="2"/>
  <c r="X89" i="2"/>
  <c r="AE89" i="2"/>
  <c r="AG89" i="2"/>
  <c r="AH89" i="2"/>
  <c r="AK89" i="2"/>
  <c r="AP89" i="2"/>
  <c r="AT89" i="2"/>
  <c r="A90" i="2"/>
  <c r="B90" i="2"/>
  <c r="C90" i="2"/>
  <c r="E90" i="2"/>
  <c r="L90" i="2"/>
  <c r="N90" i="2"/>
  <c r="O90" i="2"/>
  <c r="P90" i="2"/>
  <c r="T90" i="2"/>
  <c r="U90" i="2"/>
  <c r="X90" i="2"/>
  <c r="AE90" i="2"/>
  <c r="AG90" i="2"/>
  <c r="AH90" i="2"/>
  <c r="AK90" i="2"/>
  <c r="AP90" i="2"/>
  <c r="AT90" i="2"/>
  <c r="A91" i="2"/>
  <c r="B91" i="2"/>
  <c r="C91" i="2"/>
  <c r="E91" i="2"/>
  <c r="L91" i="2"/>
  <c r="N91" i="2"/>
  <c r="O91" i="2"/>
  <c r="P91" i="2"/>
  <c r="T91" i="2"/>
  <c r="U91" i="2"/>
  <c r="X91" i="2"/>
  <c r="AE91" i="2"/>
  <c r="AG91" i="2"/>
  <c r="AH91" i="2"/>
  <c r="AK91" i="2"/>
  <c r="AP91" i="2"/>
  <c r="AT91" i="2"/>
  <c r="A92" i="2"/>
  <c r="B92" i="2"/>
  <c r="C92" i="2"/>
  <c r="E92" i="2"/>
  <c r="L92" i="2"/>
  <c r="N92" i="2"/>
  <c r="O92" i="2"/>
  <c r="P92" i="2"/>
  <c r="T92" i="2"/>
  <c r="U92" i="2"/>
  <c r="X92" i="2"/>
  <c r="AE92" i="2"/>
  <c r="AG92" i="2"/>
  <c r="AH92" i="2"/>
  <c r="AK92" i="2"/>
  <c r="AP92" i="2"/>
  <c r="AT92" i="2"/>
  <c r="A93" i="2"/>
  <c r="B93" i="2"/>
  <c r="C93" i="2"/>
  <c r="E93" i="2"/>
  <c r="L93" i="2"/>
  <c r="N93" i="2"/>
  <c r="O93" i="2"/>
  <c r="P93" i="2"/>
  <c r="T93" i="2"/>
  <c r="U93" i="2"/>
  <c r="X93" i="2"/>
  <c r="AE93" i="2"/>
  <c r="AG93" i="2"/>
  <c r="AH93" i="2"/>
  <c r="AK93" i="2"/>
  <c r="AP93" i="2"/>
  <c r="AT93" i="2"/>
  <c r="A94" i="2"/>
  <c r="B94" i="2"/>
  <c r="C94" i="2"/>
  <c r="E94" i="2"/>
  <c r="L94" i="2"/>
  <c r="N94" i="2"/>
  <c r="O94" i="2"/>
  <c r="P94" i="2"/>
  <c r="T94" i="2"/>
  <c r="U94" i="2"/>
  <c r="X94" i="2"/>
  <c r="AE94" i="2"/>
  <c r="AG94" i="2"/>
  <c r="AH94" i="2"/>
  <c r="AK94" i="2"/>
  <c r="AP94" i="2"/>
  <c r="AT94" i="2"/>
  <c r="A95" i="2"/>
  <c r="B95" i="2"/>
  <c r="C95" i="2"/>
  <c r="E95" i="2"/>
  <c r="L95" i="2"/>
  <c r="N95" i="2"/>
  <c r="O95" i="2"/>
  <c r="P95" i="2"/>
  <c r="T95" i="2"/>
  <c r="U95" i="2"/>
  <c r="X95" i="2"/>
  <c r="AE95" i="2"/>
  <c r="AG95" i="2"/>
  <c r="AH95" i="2"/>
  <c r="AK95" i="2"/>
  <c r="AP95" i="2"/>
  <c r="AT95" i="2"/>
  <c r="A96" i="2"/>
  <c r="B96" i="2"/>
  <c r="C96" i="2"/>
  <c r="E96" i="2"/>
  <c r="L96" i="2"/>
  <c r="N96" i="2"/>
  <c r="O96" i="2"/>
  <c r="P96" i="2"/>
  <c r="T96" i="2"/>
  <c r="U96" i="2"/>
  <c r="X96" i="2"/>
  <c r="AE96" i="2"/>
  <c r="AG96" i="2"/>
  <c r="AH96" i="2"/>
  <c r="AK96" i="2"/>
  <c r="AP96" i="2"/>
  <c r="AT96" i="2"/>
  <c r="A97" i="2"/>
  <c r="B97" i="2"/>
  <c r="C97" i="2"/>
  <c r="E97" i="2"/>
  <c r="L97" i="2"/>
  <c r="N97" i="2"/>
  <c r="O97" i="2"/>
  <c r="P97" i="2"/>
  <c r="T97" i="2"/>
  <c r="U97" i="2"/>
  <c r="X97" i="2"/>
  <c r="AE97" i="2"/>
  <c r="AG97" i="2"/>
  <c r="AH97" i="2"/>
  <c r="AK97" i="2"/>
  <c r="AP97" i="2"/>
  <c r="AT97" i="2"/>
  <c r="A98" i="2"/>
  <c r="B98" i="2"/>
  <c r="C98" i="2"/>
  <c r="E98" i="2"/>
  <c r="L98" i="2"/>
  <c r="N98" i="2"/>
  <c r="O98" i="2"/>
  <c r="P98" i="2"/>
  <c r="T98" i="2"/>
  <c r="U98" i="2"/>
  <c r="X98" i="2"/>
  <c r="AE98" i="2"/>
  <c r="AG98" i="2"/>
  <c r="AH98" i="2"/>
  <c r="AK98" i="2"/>
  <c r="AP98" i="2"/>
  <c r="AT98" i="2"/>
  <c r="A99" i="2"/>
  <c r="B99" i="2"/>
  <c r="C99" i="2"/>
  <c r="E99" i="2"/>
  <c r="L99" i="2"/>
  <c r="N99" i="2"/>
  <c r="O99" i="2"/>
  <c r="P99" i="2"/>
  <c r="T99" i="2"/>
  <c r="U99" i="2"/>
  <c r="X99" i="2"/>
  <c r="AE99" i="2"/>
  <c r="AG99" i="2"/>
  <c r="AH99" i="2"/>
  <c r="AK99" i="2"/>
  <c r="AP99" i="2"/>
  <c r="AT99" i="2"/>
  <c r="A100" i="2"/>
  <c r="B100" i="2"/>
  <c r="C100" i="2"/>
  <c r="E100" i="2"/>
  <c r="L100" i="2"/>
  <c r="N100" i="2"/>
  <c r="O100" i="2"/>
  <c r="P100" i="2"/>
  <c r="T100" i="2"/>
  <c r="U100" i="2"/>
  <c r="X100" i="2"/>
  <c r="AE100" i="2"/>
  <c r="AG100" i="2"/>
  <c r="AH100" i="2"/>
  <c r="AK100" i="2"/>
  <c r="AP100" i="2"/>
  <c r="AT100" i="2"/>
  <c r="A101" i="2"/>
  <c r="B101" i="2"/>
  <c r="C101" i="2"/>
  <c r="E101" i="2"/>
  <c r="L101" i="2"/>
  <c r="N101" i="2"/>
  <c r="O101" i="2"/>
  <c r="P101" i="2"/>
  <c r="T101" i="2"/>
  <c r="U101" i="2"/>
  <c r="X101" i="2"/>
  <c r="AE101" i="2"/>
  <c r="AG101" i="2"/>
  <c r="AH101" i="2"/>
  <c r="AK101" i="2"/>
  <c r="AP101" i="2"/>
  <c r="AT101" i="2"/>
  <c r="A102" i="2"/>
  <c r="B102" i="2"/>
  <c r="C102" i="2"/>
  <c r="E102" i="2"/>
  <c r="L102" i="2"/>
  <c r="N102" i="2"/>
  <c r="O102" i="2"/>
  <c r="P102" i="2"/>
  <c r="T102" i="2"/>
  <c r="U102" i="2"/>
  <c r="X102" i="2"/>
  <c r="AE102" i="2"/>
  <c r="AG102" i="2"/>
  <c r="AH102" i="2"/>
  <c r="AK102" i="2"/>
  <c r="AP102" i="2"/>
  <c r="AT102" i="2"/>
  <c r="A103" i="2"/>
  <c r="B103" i="2"/>
  <c r="C103" i="2"/>
  <c r="E103" i="2"/>
  <c r="L103" i="2"/>
  <c r="N103" i="2"/>
  <c r="O103" i="2"/>
  <c r="P103" i="2"/>
  <c r="T103" i="2"/>
  <c r="U103" i="2"/>
  <c r="X103" i="2"/>
  <c r="AE103" i="2"/>
  <c r="AG103" i="2"/>
  <c r="AH103" i="2"/>
  <c r="AK103" i="2"/>
  <c r="AP103" i="2"/>
  <c r="AT103" i="2"/>
  <c r="A104" i="2"/>
  <c r="B104" i="2"/>
  <c r="C104" i="2"/>
  <c r="E104" i="2"/>
  <c r="L104" i="2"/>
  <c r="N104" i="2"/>
  <c r="O104" i="2"/>
  <c r="P104" i="2"/>
  <c r="T104" i="2"/>
  <c r="U104" i="2"/>
  <c r="X104" i="2"/>
  <c r="AE104" i="2"/>
  <c r="AG104" i="2"/>
  <c r="AH104" i="2"/>
  <c r="AK104" i="2"/>
  <c r="AP104" i="2"/>
  <c r="AT104" i="2"/>
  <c r="A105" i="2"/>
  <c r="B105" i="2"/>
  <c r="C105" i="2"/>
  <c r="E105" i="2"/>
  <c r="L105" i="2"/>
  <c r="N105" i="2"/>
  <c r="O105" i="2"/>
  <c r="P105" i="2"/>
  <c r="T105" i="2"/>
  <c r="U105" i="2"/>
  <c r="X105" i="2"/>
  <c r="AE105" i="2"/>
  <c r="AG105" i="2"/>
  <c r="AH105" i="2"/>
  <c r="AK105" i="2"/>
  <c r="AP105" i="2"/>
  <c r="AT105" i="2"/>
  <c r="A106" i="2"/>
  <c r="B106" i="2"/>
  <c r="C106" i="2"/>
  <c r="E106" i="2"/>
  <c r="L106" i="2"/>
  <c r="N106" i="2"/>
  <c r="O106" i="2"/>
  <c r="P106" i="2"/>
  <c r="T106" i="2"/>
  <c r="U106" i="2"/>
  <c r="X106" i="2"/>
  <c r="AE106" i="2"/>
  <c r="AG106" i="2"/>
  <c r="AH106" i="2"/>
  <c r="AK106" i="2"/>
  <c r="AP106" i="2"/>
  <c r="AT106" i="2"/>
  <c r="A107" i="2"/>
  <c r="B107" i="2"/>
  <c r="C107" i="2"/>
  <c r="E107" i="2"/>
  <c r="L107" i="2"/>
  <c r="N107" i="2"/>
  <c r="O107" i="2"/>
  <c r="P107" i="2"/>
  <c r="T107" i="2"/>
  <c r="U107" i="2"/>
  <c r="X107" i="2"/>
  <c r="AE107" i="2"/>
  <c r="AG107" i="2"/>
  <c r="AH107" i="2"/>
  <c r="AK107" i="2"/>
  <c r="AP107" i="2"/>
  <c r="AT107" i="2"/>
  <c r="A108" i="2"/>
  <c r="B108" i="2"/>
  <c r="C108" i="2"/>
  <c r="E108" i="2"/>
  <c r="L108" i="2"/>
  <c r="N108" i="2"/>
  <c r="O108" i="2"/>
  <c r="P108" i="2"/>
  <c r="T108" i="2"/>
  <c r="U108" i="2"/>
  <c r="X108" i="2"/>
  <c r="AE108" i="2"/>
  <c r="AG108" i="2"/>
  <c r="AH108" i="2"/>
  <c r="AK108" i="2"/>
  <c r="AP108" i="2"/>
  <c r="AT108" i="2"/>
  <c r="A109" i="2"/>
  <c r="B109" i="2"/>
  <c r="C109" i="2"/>
  <c r="E109" i="2"/>
  <c r="L109" i="2"/>
  <c r="N109" i="2"/>
  <c r="O109" i="2"/>
  <c r="P109" i="2"/>
  <c r="T109" i="2"/>
  <c r="U109" i="2"/>
  <c r="X109" i="2"/>
  <c r="AE109" i="2"/>
  <c r="AG109" i="2"/>
  <c r="AH109" i="2"/>
  <c r="AK109" i="2"/>
  <c r="AP109" i="2"/>
  <c r="AT109" i="2"/>
  <c r="A110" i="2"/>
  <c r="B110" i="2"/>
  <c r="C110" i="2"/>
  <c r="E110" i="2"/>
  <c r="L110" i="2"/>
  <c r="N110" i="2"/>
  <c r="O110" i="2"/>
  <c r="P110" i="2"/>
  <c r="T110" i="2"/>
  <c r="U110" i="2"/>
  <c r="X110" i="2"/>
  <c r="AE110" i="2"/>
  <c r="AG110" i="2"/>
  <c r="AH110" i="2"/>
  <c r="AK110" i="2"/>
  <c r="AP110" i="2"/>
  <c r="AT110" i="2"/>
  <c r="A111" i="2"/>
  <c r="B111" i="2"/>
  <c r="C111" i="2"/>
  <c r="E111" i="2"/>
  <c r="L111" i="2"/>
  <c r="N111" i="2"/>
  <c r="O111" i="2"/>
  <c r="P111" i="2"/>
  <c r="T111" i="2"/>
  <c r="U111" i="2"/>
  <c r="X111" i="2"/>
  <c r="AE111" i="2"/>
  <c r="AG111" i="2"/>
  <c r="AH111" i="2"/>
  <c r="AK111" i="2"/>
  <c r="AP111" i="2"/>
  <c r="AT111" i="2"/>
  <c r="A112" i="2"/>
  <c r="B112" i="2"/>
  <c r="C112" i="2"/>
  <c r="E112" i="2"/>
  <c r="L112" i="2"/>
  <c r="N112" i="2"/>
  <c r="O112" i="2"/>
  <c r="P112" i="2"/>
  <c r="T112" i="2"/>
  <c r="U112" i="2"/>
  <c r="X112" i="2"/>
  <c r="AE112" i="2"/>
  <c r="AG112" i="2"/>
  <c r="AH112" i="2"/>
  <c r="AK112" i="2"/>
  <c r="AP112" i="2"/>
  <c r="AT112" i="2"/>
  <c r="A113" i="2"/>
  <c r="B113" i="2"/>
  <c r="C113" i="2"/>
  <c r="E113" i="2"/>
  <c r="L113" i="2"/>
  <c r="N113" i="2"/>
  <c r="O113" i="2"/>
  <c r="P113" i="2"/>
  <c r="T113" i="2"/>
  <c r="U113" i="2"/>
  <c r="X113" i="2"/>
  <c r="AE113" i="2"/>
  <c r="AG113" i="2"/>
  <c r="AH113" i="2"/>
  <c r="AK113" i="2"/>
  <c r="AP113" i="2"/>
  <c r="AT113" i="2"/>
  <c r="A114" i="2"/>
  <c r="B114" i="2"/>
  <c r="C114" i="2"/>
  <c r="E114" i="2"/>
  <c r="L114" i="2"/>
  <c r="N114" i="2"/>
  <c r="O114" i="2"/>
  <c r="P114" i="2"/>
  <c r="T114" i="2"/>
  <c r="U114" i="2"/>
  <c r="X114" i="2"/>
  <c r="AE114" i="2"/>
  <c r="AG114" i="2"/>
  <c r="AH114" i="2"/>
  <c r="AK114" i="2"/>
  <c r="AP114" i="2"/>
  <c r="AT114" i="2"/>
  <c r="A115" i="2"/>
  <c r="B115" i="2"/>
  <c r="C115" i="2"/>
  <c r="E115" i="2"/>
  <c r="L115" i="2"/>
  <c r="N115" i="2"/>
  <c r="O115" i="2"/>
  <c r="P115" i="2"/>
  <c r="T115" i="2"/>
  <c r="U115" i="2"/>
  <c r="X115" i="2"/>
  <c r="AE115" i="2"/>
  <c r="AG115" i="2"/>
  <c r="AH115" i="2"/>
  <c r="AK115" i="2"/>
  <c r="AP115" i="2"/>
  <c r="AT115" i="2"/>
  <c r="A116" i="2"/>
  <c r="B116" i="2"/>
  <c r="C116" i="2"/>
  <c r="E116" i="2"/>
  <c r="L116" i="2"/>
  <c r="N116" i="2"/>
  <c r="O116" i="2"/>
  <c r="P116" i="2"/>
  <c r="T116" i="2"/>
  <c r="U116" i="2"/>
  <c r="X116" i="2"/>
  <c r="AE116" i="2"/>
  <c r="AG116" i="2"/>
  <c r="AH116" i="2"/>
  <c r="AK116" i="2"/>
  <c r="AP116" i="2"/>
  <c r="AT116" i="2"/>
  <c r="A117" i="2"/>
  <c r="B117" i="2"/>
  <c r="C117" i="2"/>
  <c r="E117" i="2"/>
  <c r="L117" i="2"/>
  <c r="N117" i="2"/>
  <c r="O117" i="2"/>
  <c r="P117" i="2"/>
  <c r="T117" i="2"/>
  <c r="U117" i="2"/>
  <c r="X117" i="2"/>
  <c r="AE117" i="2"/>
  <c r="AG117" i="2"/>
  <c r="AH117" i="2"/>
  <c r="AK117" i="2"/>
  <c r="AP117" i="2"/>
  <c r="AT117" i="2"/>
  <c r="A118" i="2"/>
  <c r="B118" i="2"/>
  <c r="C118" i="2"/>
  <c r="E118" i="2"/>
  <c r="L118" i="2"/>
  <c r="N118" i="2"/>
  <c r="O118" i="2"/>
  <c r="P118" i="2"/>
  <c r="T118" i="2"/>
  <c r="U118" i="2"/>
  <c r="X118" i="2"/>
  <c r="AE118" i="2"/>
  <c r="AG118" i="2"/>
  <c r="AH118" i="2"/>
  <c r="AK118" i="2"/>
  <c r="AP118" i="2"/>
  <c r="AT118" i="2"/>
  <c r="A119" i="2"/>
  <c r="B119" i="2"/>
  <c r="C119" i="2"/>
  <c r="E119" i="2"/>
  <c r="L119" i="2"/>
  <c r="N119" i="2"/>
  <c r="O119" i="2"/>
  <c r="P119" i="2"/>
  <c r="T119" i="2"/>
  <c r="U119" i="2"/>
  <c r="X119" i="2"/>
  <c r="AE119" i="2"/>
  <c r="AG119" i="2"/>
  <c r="AH119" i="2"/>
  <c r="AK119" i="2"/>
  <c r="AP119" i="2"/>
  <c r="AT119" i="2"/>
  <c r="A120" i="2"/>
  <c r="B120" i="2"/>
  <c r="C120" i="2"/>
  <c r="E120" i="2"/>
  <c r="L120" i="2"/>
  <c r="N120" i="2"/>
  <c r="O120" i="2"/>
  <c r="P120" i="2"/>
  <c r="T120" i="2"/>
  <c r="U120" i="2"/>
  <c r="X120" i="2"/>
  <c r="AE120" i="2"/>
  <c r="AG120" i="2"/>
  <c r="AH120" i="2"/>
  <c r="AK120" i="2"/>
  <c r="AP120" i="2"/>
  <c r="AT120" i="2"/>
  <c r="A121" i="2"/>
  <c r="B121" i="2"/>
  <c r="C121" i="2"/>
  <c r="E121" i="2"/>
  <c r="L121" i="2"/>
  <c r="N121" i="2"/>
  <c r="O121" i="2"/>
  <c r="P121" i="2"/>
  <c r="T121" i="2"/>
  <c r="U121" i="2"/>
  <c r="X121" i="2"/>
  <c r="AE121" i="2"/>
  <c r="AG121" i="2"/>
  <c r="AH121" i="2"/>
  <c r="AK121" i="2"/>
  <c r="AP121" i="2"/>
  <c r="AT121" i="2"/>
  <c r="A122" i="2"/>
  <c r="B122" i="2"/>
  <c r="C122" i="2"/>
  <c r="E122" i="2"/>
  <c r="L122" i="2"/>
  <c r="N122" i="2"/>
  <c r="O122" i="2"/>
  <c r="P122" i="2"/>
  <c r="T122" i="2"/>
  <c r="U122" i="2"/>
  <c r="X122" i="2"/>
  <c r="AE122" i="2"/>
  <c r="AG122" i="2"/>
  <c r="AH122" i="2"/>
  <c r="AK122" i="2"/>
  <c r="AP122" i="2"/>
  <c r="AT122" i="2"/>
  <c r="A123" i="2"/>
  <c r="B123" i="2"/>
  <c r="C123" i="2"/>
  <c r="E123" i="2"/>
  <c r="L123" i="2"/>
  <c r="N123" i="2"/>
  <c r="O123" i="2"/>
  <c r="P123" i="2"/>
  <c r="T123" i="2"/>
  <c r="U123" i="2"/>
  <c r="X123" i="2"/>
  <c r="AE123" i="2"/>
  <c r="AG123" i="2"/>
  <c r="AH123" i="2"/>
  <c r="AK123" i="2"/>
  <c r="AP123" i="2"/>
  <c r="AT123" i="2"/>
  <c r="A124" i="2"/>
  <c r="B124" i="2"/>
  <c r="C124" i="2"/>
  <c r="E124" i="2"/>
  <c r="L124" i="2"/>
  <c r="N124" i="2"/>
  <c r="O124" i="2"/>
  <c r="P124" i="2"/>
  <c r="T124" i="2"/>
  <c r="U124" i="2"/>
  <c r="X124" i="2"/>
  <c r="AE124" i="2"/>
  <c r="AG124" i="2"/>
  <c r="AH124" i="2"/>
  <c r="AK124" i="2"/>
  <c r="AP124" i="2"/>
  <c r="AT124" i="2"/>
  <c r="A125" i="2"/>
  <c r="B125" i="2"/>
  <c r="C125" i="2"/>
  <c r="E125" i="2"/>
  <c r="L125" i="2"/>
  <c r="N125" i="2"/>
  <c r="O125" i="2"/>
  <c r="P125" i="2"/>
  <c r="T125" i="2"/>
  <c r="U125" i="2"/>
  <c r="X125" i="2"/>
  <c r="AE125" i="2"/>
  <c r="AG125" i="2"/>
  <c r="AH125" i="2"/>
  <c r="AK125" i="2"/>
  <c r="AP125" i="2"/>
  <c r="AT125" i="2"/>
  <c r="A126" i="2"/>
  <c r="B126" i="2"/>
  <c r="C126" i="2"/>
  <c r="E126" i="2"/>
  <c r="L126" i="2"/>
  <c r="N126" i="2"/>
  <c r="O126" i="2"/>
  <c r="P126" i="2"/>
  <c r="T126" i="2"/>
  <c r="U126" i="2"/>
  <c r="X126" i="2"/>
  <c r="AE126" i="2"/>
  <c r="AG126" i="2"/>
  <c r="AH126" i="2"/>
  <c r="AK126" i="2"/>
  <c r="AP126" i="2"/>
  <c r="AT126" i="2"/>
  <c r="A127" i="2"/>
  <c r="B127" i="2"/>
  <c r="C127" i="2"/>
  <c r="E127" i="2"/>
  <c r="L127" i="2"/>
  <c r="N127" i="2"/>
  <c r="O127" i="2"/>
  <c r="P127" i="2"/>
  <c r="T127" i="2"/>
  <c r="U127" i="2"/>
  <c r="X127" i="2"/>
  <c r="AE127" i="2"/>
  <c r="AG127" i="2"/>
  <c r="AH127" i="2"/>
  <c r="AK127" i="2"/>
  <c r="AP127" i="2"/>
  <c r="AT127" i="2"/>
  <c r="A128" i="2"/>
  <c r="B128" i="2"/>
  <c r="C128" i="2"/>
  <c r="E128" i="2"/>
  <c r="L128" i="2"/>
  <c r="N128" i="2"/>
  <c r="O128" i="2"/>
  <c r="P128" i="2"/>
  <c r="T128" i="2"/>
  <c r="U128" i="2"/>
  <c r="X128" i="2"/>
  <c r="AE128" i="2"/>
  <c r="AG128" i="2"/>
  <c r="AH128" i="2"/>
  <c r="AK128" i="2"/>
  <c r="AP128" i="2"/>
  <c r="AT128" i="2"/>
  <c r="A129" i="2"/>
  <c r="B129" i="2"/>
  <c r="C129" i="2"/>
  <c r="E129" i="2"/>
  <c r="L129" i="2"/>
  <c r="N129" i="2"/>
  <c r="O129" i="2"/>
  <c r="P129" i="2"/>
  <c r="T129" i="2"/>
  <c r="U129" i="2"/>
  <c r="X129" i="2"/>
  <c r="AE129" i="2"/>
  <c r="AG129" i="2"/>
  <c r="AH129" i="2"/>
  <c r="AK129" i="2"/>
  <c r="AP129" i="2"/>
  <c r="AT129" i="2"/>
  <c r="A130" i="2"/>
  <c r="B130" i="2"/>
  <c r="C130" i="2"/>
  <c r="E130" i="2"/>
  <c r="L130" i="2"/>
  <c r="N130" i="2"/>
  <c r="O130" i="2"/>
  <c r="P130" i="2"/>
  <c r="T130" i="2"/>
  <c r="U130" i="2"/>
  <c r="X130" i="2"/>
  <c r="AE130" i="2"/>
  <c r="AG130" i="2"/>
  <c r="AH130" i="2"/>
  <c r="AK130" i="2"/>
  <c r="AP130" i="2"/>
  <c r="AT130" i="2"/>
  <c r="A131" i="2"/>
  <c r="B131" i="2"/>
  <c r="C131" i="2"/>
  <c r="E131" i="2"/>
  <c r="L131" i="2"/>
  <c r="N131" i="2"/>
  <c r="O131" i="2"/>
  <c r="P131" i="2"/>
  <c r="T131" i="2"/>
  <c r="U131" i="2"/>
  <c r="X131" i="2"/>
  <c r="AE131" i="2"/>
  <c r="AG131" i="2"/>
  <c r="AH131" i="2"/>
  <c r="AK131" i="2"/>
  <c r="AP131" i="2"/>
  <c r="AT131" i="2"/>
  <c r="A132" i="2"/>
  <c r="B132" i="2"/>
  <c r="C132" i="2"/>
  <c r="E132" i="2"/>
  <c r="L132" i="2"/>
  <c r="N132" i="2"/>
  <c r="O132" i="2"/>
  <c r="P132" i="2"/>
  <c r="T132" i="2"/>
  <c r="U132" i="2"/>
  <c r="X132" i="2"/>
  <c r="AE132" i="2"/>
  <c r="AG132" i="2"/>
  <c r="AH132" i="2"/>
  <c r="AK132" i="2"/>
  <c r="AP132" i="2"/>
  <c r="AT132" i="2"/>
  <c r="A133" i="2"/>
  <c r="B133" i="2"/>
  <c r="C133" i="2"/>
  <c r="E133" i="2"/>
  <c r="L133" i="2"/>
  <c r="N133" i="2"/>
  <c r="O133" i="2"/>
  <c r="P133" i="2"/>
  <c r="T133" i="2"/>
  <c r="U133" i="2"/>
  <c r="X133" i="2"/>
  <c r="AE133" i="2"/>
  <c r="AG133" i="2"/>
  <c r="AH133" i="2"/>
  <c r="AK133" i="2"/>
  <c r="AP133" i="2"/>
  <c r="AT133" i="2"/>
  <c r="A134" i="2"/>
  <c r="B134" i="2"/>
  <c r="C134" i="2"/>
  <c r="E134" i="2"/>
  <c r="L134" i="2"/>
  <c r="N134" i="2"/>
  <c r="O134" i="2"/>
  <c r="P134" i="2"/>
  <c r="T134" i="2"/>
  <c r="U134" i="2"/>
  <c r="X134" i="2"/>
  <c r="AE134" i="2"/>
  <c r="AG134" i="2"/>
  <c r="AH134" i="2"/>
  <c r="AK134" i="2"/>
  <c r="AP134" i="2"/>
  <c r="AT134" i="2"/>
  <c r="A135" i="2"/>
  <c r="B135" i="2"/>
  <c r="C135" i="2"/>
  <c r="E135" i="2"/>
  <c r="L135" i="2"/>
  <c r="N135" i="2"/>
  <c r="O135" i="2"/>
  <c r="P135" i="2"/>
  <c r="T135" i="2"/>
  <c r="U135" i="2"/>
  <c r="X135" i="2"/>
  <c r="AE135" i="2"/>
  <c r="AG135" i="2"/>
  <c r="AH135" i="2"/>
  <c r="AK135" i="2"/>
  <c r="AP135" i="2"/>
  <c r="AT135" i="2"/>
  <c r="A136" i="2"/>
  <c r="B136" i="2"/>
  <c r="C136" i="2"/>
  <c r="E136" i="2"/>
  <c r="L136" i="2"/>
  <c r="N136" i="2"/>
  <c r="O136" i="2"/>
  <c r="P136" i="2"/>
  <c r="T136" i="2"/>
  <c r="U136" i="2"/>
  <c r="X136" i="2"/>
  <c r="AE136" i="2"/>
  <c r="AG136" i="2"/>
  <c r="AH136" i="2"/>
  <c r="AK136" i="2"/>
  <c r="AP136" i="2"/>
  <c r="AT136" i="2"/>
  <c r="A137" i="2"/>
  <c r="B137" i="2"/>
  <c r="C137" i="2"/>
  <c r="E137" i="2"/>
  <c r="L137" i="2"/>
  <c r="N137" i="2"/>
  <c r="O137" i="2"/>
  <c r="P137" i="2"/>
  <c r="T137" i="2"/>
  <c r="U137" i="2"/>
  <c r="X137" i="2"/>
  <c r="AE137" i="2"/>
  <c r="AG137" i="2"/>
  <c r="AH137" i="2"/>
  <c r="AK137" i="2"/>
  <c r="AP137" i="2"/>
  <c r="AT137" i="2"/>
  <c r="A138" i="2"/>
  <c r="B138" i="2"/>
  <c r="C138" i="2"/>
  <c r="E138" i="2"/>
  <c r="L138" i="2"/>
  <c r="N138" i="2"/>
  <c r="O138" i="2"/>
  <c r="P138" i="2"/>
  <c r="T138" i="2"/>
  <c r="U138" i="2"/>
  <c r="X138" i="2"/>
  <c r="AE138" i="2"/>
  <c r="AG138" i="2"/>
  <c r="AH138" i="2"/>
  <c r="AK138" i="2"/>
  <c r="AP138" i="2"/>
  <c r="AT138" i="2"/>
  <c r="A139" i="2"/>
  <c r="B139" i="2"/>
  <c r="C139" i="2"/>
  <c r="E139" i="2"/>
  <c r="L139" i="2"/>
  <c r="N139" i="2"/>
  <c r="O139" i="2"/>
  <c r="P139" i="2"/>
  <c r="T139" i="2"/>
  <c r="U139" i="2"/>
  <c r="X139" i="2"/>
  <c r="AE139" i="2"/>
  <c r="AG139" i="2"/>
  <c r="AH139" i="2"/>
  <c r="AK139" i="2"/>
  <c r="AP139" i="2"/>
  <c r="AT139" i="2"/>
  <c r="A140" i="2"/>
  <c r="B140" i="2"/>
  <c r="C140" i="2"/>
  <c r="E140" i="2"/>
  <c r="L140" i="2"/>
  <c r="N140" i="2"/>
  <c r="O140" i="2"/>
  <c r="P140" i="2"/>
  <c r="T140" i="2"/>
  <c r="U140" i="2"/>
  <c r="X140" i="2"/>
  <c r="AE140" i="2"/>
  <c r="AG140" i="2"/>
  <c r="AH140" i="2"/>
  <c r="AK140" i="2"/>
  <c r="AP140" i="2"/>
  <c r="AT140" i="2"/>
  <c r="A141" i="2"/>
  <c r="B141" i="2"/>
  <c r="C141" i="2"/>
  <c r="E141" i="2"/>
  <c r="L141" i="2"/>
  <c r="N141" i="2"/>
  <c r="O141" i="2"/>
  <c r="P141" i="2"/>
  <c r="T141" i="2"/>
  <c r="U141" i="2"/>
  <c r="X141" i="2"/>
  <c r="AE141" i="2"/>
  <c r="AG141" i="2"/>
  <c r="AH141" i="2"/>
  <c r="AK141" i="2"/>
  <c r="AP141" i="2"/>
  <c r="AT141" i="2"/>
  <c r="A142" i="2"/>
  <c r="B142" i="2"/>
  <c r="C142" i="2"/>
  <c r="E142" i="2"/>
  <c r="L142" i="2"/>
  <c r="N142" i="2"/>
  <c r="O142" i="2"/>
  <c r="P142" i="2"/>
  <c r="T142" i="2"/>
  <c r="U142" i="2"/>
  <c r="X142" i="2"/>
  <c r="AE142" i="2"/>
  <c r="AG142" i="2"/>
  <c r="AH142" i="2"/>
  <c r="AK142" i="2"/>
  <c r="AP142" i="2"/>
  <c r="AT142" i="2"/>
  <c r="A143" i="2"/>
  <c r="B143" i="2"/>
  <c r="C143" i="2"/>
  <c r="E143" i="2"/>
  <c r="L143" i="2"/>
  <c r="N143" i="2"/>
  <c r="O143" i="2"/>
  <c r="P143" i="2"/>
  <c r="T143" i="2"/>
  <c r="U143" i="2"/>
  <c r="X143" i="2"/>
  <c r="AE143" i="2"/>
  <c r="AG143" i="2"/>
  <c r="AH143" i="2"/>
  <c r="AK143" i="2"/>
  <c r="AP143" i="2"/>
  <c r="AT143" i="2"/>
  <c r="A144" i="2"/>
  <c r="B144" i="2"/>
  <c r="C144" i="2"/>
  <c r="E144" i="2"/>
  <c r="L144" i="2"/>
  <c r="N144" i="2"/>
  <c r="O144" i="2"/>
  <c r="P144" i="2"/>
  <c r="T144" i="2"/>
  <c r="U144" i="2"/>
  <c r="X144" i="2"/>
  <c r="AE144" i="2"/>
  <c r="AG144" i="2"/>
  <c r="AH144" i="2"/>
  <c r="AK144" i="2"/>
  <c r="AP144" i="2"/>
  <c r="AT144" i="2"/>
  <c r="A145" i="2"/>
  <c r="B145" i="2"/>
  <c r="C145" i="2"/>
  <c r="E145" i="2"/>
  <c r="L145" i="2"/>
  <c r="N145" i="2"/>
  <c r="O145" i="2"/>
  <c r="P145" i="2"/>
  <c r="T145" i="2"/>
  <c r="U145" i="2"/>
  <c r="X145" i="2"/>
  <c r="AE145" i="2"/>
  <c r="AG145" i="2"/>
  <c r="AH145" i="2"/>
  <c r="AK145" i="2"/>
  <c r="AP145" i="2"/>
  <c r="AT145" i="2"/>
  <c r="A146" i="2"/>
  <c r="B146" i="2"/>
  <c r="C146" i="2"/>
  <c r="E146" i="2"/>
  <c r="L146" i="2"/>
  <c r="N146" i="2"/>
  <c r="O146" i="2"/>
  <c r="P146" i="2"/>
  <c r="T146" i="2"/>
  <c r="U146" i="2"/>
  <c r="X146" i="2"/>
  <c r="AE146" i="2"/>
  <c r="AG146" i="2"/>
  <c r="AH146" i="2"/>
  <c r="AK146" i="2"/>
  <c r="AP146" i="2"/>
  <c r="AT146" i="2"/>
  <c r="A147" i="2"/>
  <c r="B147" i="2"/>
  <c r="C147" i="2"/>
  <c r="E147" i="2"/>
  <c r="L147" i="2"/>
  <c r="N147" i="2"/>
  <c r="O147" i="2"/>
  <c r="P147" i="2"/>
  <c r="T147" i="2"/>
  <c r="U147" i="2"/>
  <c r="X147" i="2"/>
  <c r="AE147" i="2"/>
  <c r="AG147" i="2"/>
  <c r="AH147" i="2"/>
  <c r="AK147" i="2"/>
  <c r="AP147" i="2"/>
  <c r="AT147" i="2"/>
  <c r="A148" i="2"/>
  <c r="B148" i="2"/>
  <c r="C148" i="2"/>
  <c r="E148" i="2"/>
  <c r="L148" i="2"/>
  <c r="N148" i="2"/>
  <c r="O148" i="2"/>
  <c r="P148" i="2"/>
  <c r="T148" i="2"/>
  <c r="U148" i="2"/>
  <c r="X148" i="2"/>
  <c r="AE148" i="2"/>
  <c r="AG148" i="2"/>
  <c r="AH148" i="2"/>
  <c r="AK148" i="2"/>
  <c r="AP148" i="2"/>
  <c r="AT148" i="2"/>
  <c r="A149" i="2"/>
  <c r="B149" i="2"/>
  <c r="C149" i="2"/>
  <c r="E149" i="2"/>
  <c r="L149" i="2"/>
  <c r="N149" i="2"/>
  <c r="O149" i="2"/>
  <c r="P149" i="2"/>
  <c r="T149" i="2"/>
  <c r="U149" i="2"/>
  <c r="X149" i="2"/>
  <c r="AE149" i="2"/>
  <c r="AG149" i="2"/>
  <c r="AH149" i="2"/>
  <c r="AK149" i="2"/>
  <c r="AP149" i="2"/>
  <c r="AT149" i="2"/>
  <c r="A150" i="2"/>
  <c r="B150" i="2"/>
  <c r="C150" i="2"/>
  <c r="E150" i="2"/>
  <c r="L150" i="2"/>
  <c r="N150" i="2"/>
  <c r="O150" i="2"/>
  <c r="P150" i="2"/>
  <c r="T150" i="2"/>
  <c r="U150" i="2"/>
  <c r="X150" i="2"/>
  <c r="AE150" i="2"/>
  <c r="AG150" i="2"/>
  <c r="AH150" i="2"/>
  <c r="AK150" i="2"/>
  <c r="AP150" i="2"/>
  <c r="AT150" i="2"/>
  <c r="A151" i="2"/>
  <c r="B151" i="2"/>
  <c r="C151" i="2"/>
  <c r="E151" i="2"/>
  <c r="L151" i="2"/>
  <c r="N151" i="2"/>
  <c r="O151" i="2"/>
  <c r="P151" i="2"/>
  <c r="T151" i="2"/>
  <c r="U151" i="2"/>
  <c r="X151" i="2"/>
  <c r="AE151" i="2"/>
  <c r="AG151" i="2"/>
  <c r="AH151" i="2"/>
  <c r="AK151" i="2"/>
  <c r="AP151" i="2"/>
  <c r="AT151" i="2"/>
  <c r="A152" i="2"/>
  <c r="B152" i="2"/>
  <c r="C152" i="2"/>
  <c r="E152" i="2"/>
  <c r="L152" i="2"/>
  <c r="N152" i="2"/>
  <c r="O152" i="2"/>
  <c r="P152" i="2"/>
  <c r="T152" i="2"/>
  <c r="U152" i="2"/>
  <c r="X152" i="2"/>
  <c r="AE152" i="2"/>
  <c r="AG152" i="2"/>
  <c r="AH152" i="2"/>
  <c r="AK152" i="2"/>
  <c r="AP152" i="2"/>
  <c r="AT152" i="2"/>
  <c r="A153" i="2"/>
  <c r="B153" i="2"/>
  <c r="C153" i="2"/>
  <c r="E153" i="2"/>
  <c r="L153" i="2"/>
  <c r="N153" i="2"/>
  <c r="O153" i="2"/>
  <c r="P153" i="2"/>
  <c r="T153" i="2"/>
  <c r="U153" i="2"/>
  <c r="X153" i="2"/>
  <c r="AE153" i="2"/>
  <c r="AG153" i="2"/>
  <c r="AH153" i="2"/>
  <c r="AK153" i="2"/>
  <c r="AP153" i="2"/>
  <c r="AT153" i="2"/>
  <c r="A154" i="2"/>
  <c r="B154" i="2"/>
  <c r="C154" i="2"/>
  <c r="E154" i="2"/>
  <c r="L154" i="2"/>
  <c r="N154" i="2"/>
  <c r="O154" i="2"/>
  <c r="P154" i="2"/>
  <c r="T154" i="2"/>
  <c r="U154" i="2"/>
  <c r="X154" i="2"/>
  <c r="AE154" i="2"/>
  <c r="AG154" i="2"/>
  <c r="AH154" i="2"/>
  <c r="AK154" i="2"/>
  <c r="AP154" i="2"/>
  <c r="AT154" i="2"/>
  <c r="A155" i="2"/>
  <c r="B155" i="2"/>
  <c r="C155" i="2"/>
  <c r="E155" i="2"/>
  <c r="L155" i="2"/>
  <c r="N155" i="2"/>
  <c r="O155" i="2"/>
  <c r="P155" i="2"/>
  <c r="T155" i="2"/>
  <c r="U155" i="2"/>
  <c r="X155" i="2"/>
  <c r="AE155" i="2"/>
  <c r="AG155" i="2"/>
  <c r="AH155" i="2"/>
  <c r="AK155" i="2"/>
  <c r="AP155" i="2"/>
  <c r="AT155" i="2"/>
  <c r="A156" i="2"/>
  <c r="B156" i="2"/>
  <c r="C156" i="2"/>
  <c r="E156" i="2"/>
  <c r="L156" i="2"/>
  <c r="N156" i="2"/>
  <c r="O156" i="2"/>
  <c r="P156" i="2"/>
  <c r="T156" i="2"/>
  <c r="U156" i="2"/>
  <c r="X156" i="2"/>
  <c r="AE156" i="2"/>
  <c r="AG156" i="2"/>
  <c r="AH156" i="2"/>
  <c r="AK156" i="2"/>
  <c r="AP156" i="2"/>
  <c r="AT156" i="2"/>
  <c r="A157" i="2"/>
  <c r="B157" i="2"/>
  <c r="C157" i="2"/>
  <c r="E157" i="2"/>
  <c r="L157" i="2"/>
  <c r="N157" i="2"/>
  <c r="O157" i="2"/>
  <c r="P157" i="2"/>
  <c r="T157" i="2"/>
  <c r="U157" i="2"/>
  <c r="X157" i="2"/>
  <c r="AE157" i="2"/>
  <c r="AG157" i="2"/>
  <c r="AH157" i="2"/>
  <c r="AK157" i="2"/>
  <c r="AP157" i="2"/>
  <c r="AT157" i="2"/>
  <c r="A158" i="2"/>
  <c r="B158" i="2"/>
  <c r="C158" i="2"/>
  <c r="E158" i="2"/>
  <c r="L158" i="2"/>
  <c r="N158" i="2"/>
  <c r="O158" i="2"/>
  <c r="P158" i="2"/>
  <c r="T158" i="2"/>
  <c r="U158" i="2"/>
  <c r="X158" i="2"/>
  <c r="AE158" i="2"/>
  <c r="AG158" i="2"/>
  <c r="AH158" i="2"/>
  <c r="AK158" i="2"/>
  <c r="AP158" i="2"/>
  <c r="AT158" i="2"/>
  <c r="A159" i="2"/>
  <c r="B159" i="2"/>
  <c r="C159" i="2"/>
  <c r="E159" i="2"/>
  <c r="L159" i="2"/>
  <c r="N159" i="2"/>
  <c r="O159" i="2"/>
  <c r="P159" i="2"/>
  <c r="T159" i="2"/>
  <c r="U159" i="2"/>
  <c r="X159" i="2"/>
  <c r="AE159" i="2"/>
  <c r="AG159" i="2"/>
  <c r="AH159" i="2"/>
  <c r="AK159" i="2"/>
  <c r="AP159" i="2"/>
  <c r="AT159" i="2"/>
  <c r="A160" i="2"/>
  <c r="B160" i="2"/>
  <c r="C160" i="2"/>
  <c r="E160" i="2"/>
  <c r="L160" i="2"/>
  <c r="N160" i="2"/>
  <c r="O160" i="2"/>
  <c r="P160" i="2"/>
  <c r="T160" i="2"/>
  <c r="U160" i="2"/>
  <c r="X160" i="2"/>
  <c r="AE160" i="2"/>
  <c r="AG160" i="2"/>
  <c r="AH160" i="2"/>
  <c r="AK160" i="2"/>
  <c r="AP160" i="2"/>
  <c r="AT160" i="2"/>
  <c r="A161" i="2"/>
  <c r="B161" i="2"/>
  <c r="C161" i="2"/>
  <c r="E161" i="2"/>
  <c r="L161" i="2"/>
  <c r="N161" i="2"/>
  <c r="O161" i="2"/>
  <c r="P161" i="2"/>
  <c r="T161" i="2"/>
  <c r="U161" i="2"/>
  <c r="X161" i="2"/>
  <c r="AE161" i="2"/>
  <c r="AG161" i="2"/>
  <c r="AH161" i="2"/>
  <c r="AK161" i="2"/>
  <c r="AP161" i="2"/>
  <c r="AT161" i="2"/>
  <c r="A162" i="2"/>
  <c r="B162" i="2"/>
  <c r="C162" i="2"/>
  <c r="E162" i="2"/>
  <c r="L162" i="2"/>
  <c r="N162" i="2"/>
  <c r="O162" i="2"/>
  <c r="P162" i="2"/>
  <c r="T162" i="2"/>
  <c r="U162" i="2"/>
  <c r="X162" i="2"/>
  <c r="AE162" i="2"/>
  <c r="AG162" i="2"/>
  <c r="AH162" i="2"/>
  <c r="AK162" i="2"/>
  <c r="AP162" i="2"/>
  <c r="AT162" i="2"/>
  <c r="A163" i="2"/>
  <c r="B163" i="2"/>
  <c r="C163" i="2"/>
  <c r="E163" i="2"/>
  <c r="L163" i="2"/>
  <c r="N163" i="2"/>
  <c r="O163" i="2"/>
  <c r="P163" i="2"/>
  <c r="T163" i="2"/>
  <c r="U163" i="2"/>
  <c r="X163" i="2"/>
  <c r="AE163" i="2"/>
  <c r="AG163" i="2"/>
  <c r="AH163" i="2"/>
  <c r="AK163" i="2"/>
  <c r="AP163" i="2"/>
  <c r="AT163" i="2"/>
  <c r="A164" i="2"/>
  <c r="B164" i="2"/>
  <c r="C164" i="2"/>
  <c r="E164" i="2"/>
  <c r="L164" i="2"/>
  <c r="N164" i="2"/>
  <c r="O164" i="2"/>
  <c r="P164" i="2"/>
  <c r="T164" i="2"/>
  <c r="U164" i="2"/>
  <c r="X164" i="2"/>
  <c r="AE164" i="2"/>
  <c r="AG164" i="2"/>
  <c r="AH164" i="2"/>
  <c r="AK164" i="2"/>
  <c r="AP164" i="2"/>
  <c r="AT164" i="2"/>
  <c r="A165" i="2"/>
  <c r="B165" i="2"/>
  <c r="C165" i="2"/>
  <c r="E165" i="2"/>
  <c r="L165" i="2"/>
  <c r="N165" i="2"/>
  <c r="O165" i="2"/>
  <c r="P165" i="2"/>
  <c r="T165" i="2"/>
  <c r="U165" i="2"/>
  <c r="X165" i="2"/>
  <c r="AE165" i="2"/>
  <c r="AG165" i="2"/>
  <c r="AH165" i="2"/>
  <c r="AK165" i="2"/>
  <c r="AP165" i="2"/>
  <c r="AT165" i="2"/>
  <c r="A166" i="2"/>
  <c r="B166" i="2"/>
  <c r="C166" i="2"/>
  <c r="E166" i="2"/>
  <c r="L166" i="2"/>
  <c r="N166" i="2"/>
  <c r="O166" i="2"/>
  <c r="P166" i="2"/>
  <c r="T166" i="2"/>
  <c r="U166" i="2"/>
  <c r="X166" i="2"/>
  <c r="AE166" i="2"/>
  <c r="AG166" i="2"/>
  <c r="AH166" i="2"/>
  <c r="AK166" i="2"/>
  <c r="AP166" i="2"/>
  <c r="AT166" i="2"/>
  <c r="A167" i="2"/>
  <c r="B167" i="2"/>
  <c r="C167" i="2"/>
  <c r="E167" i="2"/>
  <c r="L167" i="2"/>
  <c r="N167" i="2"/>
  <c r="O167" i="2"/>
  <c r="P167" i="2"/>
  <c r="T167" i="2"/>
  <c r="U167" i="2"/>
  <c r="X167" i="2"/>
  <c r="AE167" i="2"/>
  <c r="AG167" i="2"/>
  <c r="AH167" i="2"/>
  <c r="AK167" i="2"/>
  <c r="AP167" i="2"/>
  <c r="AT167" i="2"/>
  <c r="A168" i="2"/>
  <c r="B168" i="2"/>
  <c r="C168" i="2"/>
  <c r="E168" i="2"/>
  <c r="L168" i="2"/>
  <c r="N168" i="2"/>
  <c r="O168" i="2"/>
  <c r="P168" i="2"/>
  <c r="T168" i="2"/>
  <c r="U168" i="2"/>
  <c r="X168" i="2"/>
  <c r="AE168" i="2"/>
  <c r="AG168" i="2"/>
  <c r="AH168" i="2"/>
  <c r="AK168" i="2"/>
  <c r="AP168" i="2"/>
  <c r="AT168" i="2"/>
  <c r="A169" i="2"/>
  <c r="B169" i="2"/>
  <c r="C169" i="2"/>
  <c r="E169" i="2"/>
  <c r="L169" i="2"/>
  <c r="N169" i="2"/>
  <c r="O169" i="2"/>
  <c r="P169" i="2"/>
  <c r="T169" i="2"/>
  <c r="U169" i="2"/>
  <c r="X169" i="2"/>
  <c r="AE169" i="2"/>
  <c r="AG169" i="2"/>
  <c r="AH169" i="2"/>
  <c r="AK169" i="2"/>
  <c r="AP169" i="2"/>
  <c r="AT169" i="2"/>
  <c r="A170" i="2"/>
  <c r="B170" i="2"/>
  <c r="C170" i="2"/>
  <c r="E170" i="2"/>
  <c r="L170" i="2"/>
  <c r="N170" i="2"/>
  <c r="O170" i="2"/>
  <c r="P170" i="2"/>
  <c r="T170" i="2"/>
  <c r="U170" i="2"/>
  <c r="X170" i="2"/>
  <c r="AE170" i="2"/>
  <c r="AG170" i="2"/>
  <c r="AH170" i="2"/>
  <c r="AK170" i="2"/>
  <c r="AP170" i="2"/>
  <c r="AT170" i="2"/>
  <c r="A171" i="2"/>
  <c r="B171" i="2"/>
  <c r="C171" i="2"/>
  <c r="E171" i="2"/>
  <c r="L171" i="2"/>
  <c r="N171" i="2"/>
  <c r="O171" i="2"/>
  <c r="P171" i="2"/>
  <c r="T171" i="2"/>
  <c r="U171" i="2"/>
  <c r="X171" i="2"/>
  <c r="AE171" i="2"/>
  <c r="AG171" i="2"/>
  <c r="AH171" i="2"/>
  <c r="AK171" i="2"/>
  <c r="AP171" i="2"/>
  <c r="AT171" i="2"/>
  <c r="A172" i="2"/>
  <c r="B172" i="2"/>
  <c r="C172" i="2"/>
  <c r="E172" i="2"/>
  <c r="L172" i="2"/>
  <c r="N172" i="2"/>
  <c r="O172" i="2"/>
  <c r="P172" i="2"/>
  <c r="T172" i="2"/>
  <c r="U172" i="2"/>
  <c r="X172" i="2"/>
  <c r="AE172" i="2"/>
  <c r="AG172" i="2"/>
  <c r="AH172" i="2"/>
  <c r="AK172" i="2"/>
  <c r="AP172" i="2"/>
  <c r="AT172" i="2"/>
  <c r="A173" i="2"/>
  <c r="B173" i="2"/>
  <c r="C173" i="2"/>
  <c r="E173" i="2"/>
  <c r="L173" i="2"/>
  <c r="N173" i="2"/>
  <c r="O173" i="2"/>
  <c r="P173" i="2"/>
  <c r="T173" i="2"/>
  <c r="U173" i="2"/>
  <c r="X173" i="2"/>
  <c r="AE173" i="2"/>
  <c r="AG173" i="2"/>
  <c r="AH173" i="2"/>
  <c r="AK173" i="2"/>
  <c r="AP173" i="2"/>
  <c r="AT173" i="2"/>
  <c r="A174" i="2"/>
  <c r="B174" i="2"/>
  <c r="C174" i="2"/>
  <c r="E174" i="2"/>
  <c r="L174" i="2"/>
  <c r="N174" i="2"/>
  <c r="O174" i="2"/>
  <c r="P174" i="2"/>
  <c r="T174" i="2"/>
  <c r="U174" i="2"/>
  <c r="X174" i="2"/>
  <c r="AE174" i="2"/>
  <c r="AG174" i="2"/>
  <c r="AH174" i="2"/>
  <c r="AK174" i="2"/>
  <c r="AP174" i="2"/>
  <c r="AT174" i="2"/>
  <c r="A175" i="2"/>
  <c r="B175" i="2"/>
  <c r="C175" i="2"/>
  <c r="E175" i="2"/>
  <c r="L175" i="2"/>
  <c r="N175" i="2"/>
  <c r="O175" i="2"/>
  <c r="P175" i="2"/>
  <c r="T175" i="2"/>
  <c r="U175" i="2"/>
  <c r="X175" i="2"/>
  <c r="AE175" i="2"/>
  <c r="AG175" i="2"/>
  <c r="AH175" i="2"/>
  <c r="AK175" i="2"/>
  <c r="AP175" i="2"/>
  <c r="AT175" i="2"/>
  <c r="A176" i="2"/>
  <c r="B176" i="2"/>
  <c r="C176" i="2"/>
  <c r="E176" i="2"/>
  <c r="L176" i="2"/>
  <c r="N176" i="2"/>
  <c r="O176" i="2"/>
  <c r="P176" i="2"/>
  <c r="T176" i="2"/>
  <c r="U176" i="2"/>
  <c r="X176" i="2"/>
  <c r="AE176" i="2"/>
  <c r="AG176" i="2"/>
  <c r="AH176" i="2"/>
  <c r="AK176" i="2"/>
  <c r="AP176" i="2"/>
  <c r="AT176" i="2"/>
  <c r="A177" i="2"/>
  <c r="B177" i="2"/>
  <c r="C177" i="2"/>
  <c r="E177" i="2"/>
  <c r="L177" i="2"/>
  <c r="N177" i="2"/>
  <c r="O177" i="2"/>
  <c r="P177" i="2"/>
  <c r="T177" i="2"/>
  <c r="U177" i="2"/>
  <c r="X177" i="2"/>
  <c r="AE177" i="2"/>
  <c r="AG177" i="2"/>
  <c r="AH177" i="2"/>
  <c r="AK177" i="2"/>
  <c r="AP177" i="2"/>
  <c r="AT177" i="2"/>
  <c r="A178" i="2"/>
  <c r="B178" i="2"/>
  <c r="C178" i="2"/>
  <c r="E178" i="2"/>
  <c r="L178" i="2"/>
  <c r="N178" i="2"/>
  <c r="O178" i="2"/>
  <c r="P178" i="2"/>
  <c r="T178" i="2"/>
  <c r="U178" i="2"/>
  <c r="X178" i="2"/>
  <c r="AE178" i="2"/>
  <c r="AG178" i="2"/>
  <c r="AH178" i="2"/>
  <c r="AK178" i="2"/>
  <c r="AP178" i="2"/>
  <c r="AT178" i="2"/>
  <c r="A179" i="2"/>
  <c r="B179" i="2"/>
  <c r="C179" i="2"/>
  <c r="E179" i="2"/>
  <c r="L179" i="2"/>
  <c r="N179" i="2"/>
  <c r="O179" i="2"/>
  <c r="P179" i="2"/>
  <c r="T179" i="2"/>
  <c r="U179" i="2"/>
  <c r="X179" i="2"/>
  <c r="AE179" i="2"/>
  <c r="AG179" i="2"/>
  <c r="AH179" i="2"/>
  <c r="AK179" i="2"/>
  <c r="AP179" i="2"/>
  <c r="AT179" i="2"/>
  <c r="A180" i="2"/>
  <c r="B180" i="2"/>
  <c r="C180" i="2"/>
  <c r="E180" i="2"/>
  <c r="L180" i="2"/>
  <c r="N180" i="2"/>
  <c r="O180" i="2"/>
  <c r="P180" i="2"/>
  <c r="T180" i="2"/>
  <c r="U180" i="2"/>
  <c r="X180" i="2"/>
  <c r="AE180" i="2"/>
  <c r="AG180" i="2"/>
  <c r="AH180" i="2"/>
  <c r="AK180" i="2"/>
  <c r="AP180" i="2"/>
  <c r="AT180" i="2"/>
  <c r="A181" i="2"/>
  <c r="B181" i="2"/>
  <c r="C181" i="2"/>
  <c r="E181" i="2"/>
  <c r="L181" i="2"/>
  <c r="N181" i="2"/>
  <c r="O181" i="2"/>
  <c r="P181" i="2"/>
  <c r="T181" i="2"/>
  <c r="U181" i="2"/>
  <c r="X181" i="2"/>
  <c r="AE181" i="2"/>
  <c r="AG181" i="2"/>
  <c r="AH181" i="2"/>
  <c r="AK181" i="2"/>
  <c r="AP181" i="2"/>
  <c r="AT181" i="2"/>
  <c r="A182" i="2"/>
  <c r="B182" i="2"/>
  <c r="C182" i="2"/>
  <c r="E182" i="2"/>
  <c r="L182" i="2"/>
  <c r="N182" i="2"/>
  <c r="O182" i="2"/>
  <c r="P182" i="2"/>
  <c r="T182" i="2"/>
  <c r="U182" i="2"/>
  <c r="X182" i="2"/>
  <c r="AE182" i="2"/>
  <c r="AG182" i="2"/>
  <c r="AH182" i="2"/>
  <c r="AK182" i="2"/>
  <c r="AP182" i="2"/>
  <c r="AT182" i="2"/>
  <c r="A183" i="2"/>
  <c r="B183" i="2"/>
  <c r="C183" i="2"/>
  <c r="E183" i="2"/>
  <c r="L183" i="2"/>
  <c r="N183" i="2"/>
  <c r="O183" i="2"/>
  <c r="P183" i="2"/>
  <c r="T183" i="2"/>
  <c r="U183" i="2"/>
  <c r="X183" i="2"/>
  <c r="AE183" i="2"/>
  <c r="AG183" i="2"/>
  <c r="AH183" i="2"/>
  <c r="AK183" i="2"/>
  <c r="AP183" i="2"/>
  <c r="AT183" i="2"/>
  <c r="A184" i="2"/>
  <c r="B184" i="2"/>
  <c r="C184" i="2"/>
  <c r="E184" i="2"/>
  <c r="L184" i="2"/>
  <c r="N184" i="2"/>
  <c r="O184" i="2"/>
  <c r="P184" i="2"/>
  <c r="T184" i="2"/>
  <c r="U184" i="2"/>
  <c r="X184" i="2"/>
  <c r="AE184" i="2"/>
  <c r="AG184" i="2"/>
  <c r="AH184" i="2"/>
  <c r="AK184" i="2"/>
  <c r="AP184" i="2"/>
  <c r="AT184" i="2"/>
  <c r="A185" i="2"/>
  <c r="B185" i="2"/>
  <c r="C185" i="2"/>
  <c r="E185" i="2"/>
  <c r="L185" i="2"/>
  <c r="N185" i="2"/>
  <c r="O185" i="2"/>
  <c r="P185" i="2"/>
  <c r="T185" i="2"/>
  <c r="U185" i="2"/>
  <c r="X185" i="2"/>
  <c r="AE185" i="2"/>
  <c r="AG185" i="2"/>
  <c r="AH185" i="2"/>
  <c r="AK185" i="2"/>
  <c r="AP185" i="2"/>
  <c r="AT185" i="2"/>
  <c r="A186" i="2"/>
  <c r="B186" i="2"/>
  <c r="C186" i="2"/>
  <c r="E186" i="2"/>
  <c r="L186" i="2"/>
  <c r="N186" i="2"/>
  <c r="O186" i="2"/>
  <c r="P186" i="2"/>
  <c r="T186" i="2"/>
  <c r="U186" i="2"/>
  <c r="X186" i="2"/>
  <c r="AE186" i="2"/>
  <c r="AG186" i="2"/>
  <c r="AH186" i="2"/>
  <c r="AK186" i="2"/>
  <c r="AP186" i="2"/>
  <c r="AT186" i="2"/>
  <c r="A187" i="2"/>
  <c r="B187" i="2"/>
  <c r="C187" i="2"/>
  <c r="E187" i="2"/>
  <c r="L187" i="2"/>
  <c r="N187" i="2"/>
  <c r="O187" i="2"/>
  <c r="P187" i="2"/>
  <c r="T187" i="2"/>
  <c r="U187" i="2"/>
  <c r="X187" i="2"/>
  <c r="AE187" i="2"/>
  <c r="AG187" i="2"/>
  <c r="AH187" i="2"/>
  <c r="AK187" i="2"/>
  <c r="AP187" i="2"/>
  <c r="AT187" i="2"/>
  <c r="A188" i="2"/>
  <c r="B188" i="2"/>
  <c r="C188" i="2"/>
  <c r="E188" i="2"/>
  <c r="L188" i="2"/>
  <c r="N188" i="2"/>
  <c r="O188" i="2"/>
  <c r="P188" i="2"/>
  <c r="T188" i="2"/>
  <c r="U188" i="2"/>
  <c r="X188" i="2"/>
  <c r="AE188" i="2"/>
  <c r="AG188" i="2"/>
  <c r="AH188" i="2"/>
  <c r="AK188" i="2"/>
  <c r="AP188" i="2"/>
  <c r="AT188" i="2"/>
  <c r="A189" i="2"/>
  <c r="B189" i="2"/>
  <c r="C189" i="2"/>
  <c r="E189" i="2"/>
  <c r="L189" i="2"/>
  <c r="N189" i="2"/>
  <c r="O189" i="2"/>
  <c r="P189" i="2"/>
  <c r="T189" i="2"/>
  <c r="U189" i="2"/>
  <c r="X189" i="2"/>
  <c r="AE189" i="2"/>
  <c r="AG189" i="2"/>
  <c r="AH189" i="2"/>
  <c r="AK189" i="2"/>
  <c r="AP189" i="2"/>
  <c r="AT189" i="2"/>
  <c r="A190" i="2"/>
  <c r="B190" i="2"/>
  <c r="C190" i="2"/>
  <c r="E190" i="2"/>
  <c r="L190" i="2"/>
  <c r="N190" i="2"/>
  <c r="O190" i="2"/>
  <c r="P190" i="2"/>
  <c r="T190" i="2"/>
  <c r="U190" i="2"/>
  <c r="X190" i="2"/>
  <c r="AE190" i="2"/>
  <c r="AG190" i="2"/>
  <c r="AH190" i="2"/>
  <c r="AK190" i="2"/>
  <c r="AP190" i="2"/>
  <c r="AT190" i="2"/>
  <c r="A191" i="2"/>
  <c r="B191" i="2"/>
  <c r="C191" i="2"/>
  <c r="E191" i="2"/>
  <c r="L191" i="2"/>
  <c r="N191" i="2"/>
  <c r="O191" i="2"/>
  <c r="P191" i="2"/>
  <c r="T191" i="2"/>
  <c r="U191" i="2"/>
  <c r="X191" i="2"/>
  <c r="AE191" i="2"/>
  <c r="AG191" i="2"/>
  <c r="AH191" i="2"/>
  <c r="AK191" i="2"/>
  <c r="AP191" i="2"/>
  <c r="AT191" i="2"/>
  <c r="A192" i="2"/>
  <c r="B192" i="2"/>
  <c r="C192" i="2"/>
  <c r="E192" i="2"/>
  <c r="L192" i="2"/>
  <c r="N192" i="2"/>
  <c r="O192" i="2"/>
  <c r="P192" i="2"/>
  <c r="T192" i="2"/>
  <c r="U192" i="2"/>
  <c r="X192" i="2"/>
  <c r="AE192" i="2"/>
  <c r="AG192" i="2"/>
  <c r="AH192" i="2"/>
  <c r="AK192" i="2"/>
  <c r="AP192" i="2"/>
  <c r="AT192" i="2"/>
  <c r="A193" i="2"/>
  <c r="B193" i="2"/>
  <c r="C193" i="2"/>
  <c r="E193" i="2"/>
  <c r="L193" i="2"/>
  <c r="N193" i="2"/>
  <c r="O193" i="2"/>
  <c r="P193" i="2"/>
  <c r="T193" i="2"/>
  <c r="U193" i="2"/>
  <c r="X193" i="2"/>
  <c r="AE193" i="2"/>
  <c r="AG193" i="2"/>
  <c r="AH193" i="2"/>
  <c r="AK193" i="2"/>
  <c r="AP193" i="2"/>
  <c r="AT193" i="2"/>
  <c r="A194" i="2"/>
  <c r="B194" i="2"/>
  <c r="C194" i="2"/>
  <c r="E194" i="2"/>
  <c r="L194" i="2"/>
  <c r="N194" i="2"/>
  <c r="O194" i="2"/>
  <c r="P194" i="2"/>
  <c r="T194" i="2"/>
  <c r="U194" i="2"/>
  <c r="X194" i="2"/>
  <c r="AE194" i="2"/>
  <c r="AG194" i="2"/>
  <c r="AH194" i="2"/>
  <c r="AK194" i="2"/>
  <c r="AP194" i="2"/>
  <c r="AT194" i="2"/>
  <c r="A195" i="2"/>
  <c r="B195" i="2"/>
  <c r="C195" i="2"/>
  <c r="E195" i="2"/>
  <c r="L195" i="2"/>
  <c r="N195" i="2"/>
  <c r="O195" i="2"/>
  <c r="P195" i="2"/>
  <c r="T195" i="2"/>
  <c r="U195" i="2"/>
  <c r="X195" i="2"/>
  <c r="AE195" i="2"/>
  <c r="AG195" i="2"/>
  <c r="AH195" i="2"/>
  <c r="AK195" i="2"/>
  <c r="AP195" i="2"/>
  <c r="AT195" i="2"/>
  <c r="A196" i="2"/>
  <c r="B196" i="2"/>
  <c r="C196" i="2"/>
  <c r="E196" i="2"/>
  <c r="L196" i="2"/>
  <c r="N196" i="2"/>
  <c r="O196" i="2"/>
  <c r="P196" i="2"/>
  <c r="T196" i="2"/>
  <c r="U196" i="2"/>
  <c r="X196" i="2"/>
  <c r="AE196" i="2"/>
  <c r="AG196" i="2"/>
  <c r="AH196" i="2"/>
  <c r="AK196" i="2"/>
  <c r="AP196" i="2"/>
  <c r="AT196" i="2"/>
  <c r="A197" i="2"/>
  <c r="B197" i="2"/>
  <c r="C197" i="2"/>
  <c r="E197" i="2"/>
  <c r="L197" i="2"/>
  <c r="N197" i="2"/>
  <c r="O197" i="2"/>
  <c r="P197" i="2"/>
  <c r="T197" i="2"/>
  <c r="U197" i="2"/>
  <c r="X197" i="2"/>
  <c r="AE197" i="2"/>
  <c r="AG197" i="2"/>
  <c r="AH197" i="2"/>
  <c r="AK197" i="2"/>
  <c r="AP197" i="2"/>
  <c r="AT197" i="2"/>
  <c r="A198" i="2"/>
  <c r="B198" i="2"/>
  <c r="C198" i="2"/>
  <c r="E198" i="2"/>
  <c r="L198" i="2"/>
  <c r="N198" i="2"/>
  <c r="O198" i="2"/>
  <c r="P198" i="2"/>
  <c r="T198" i="2"/>
  <c r="U198" i="2"/>
  <c r="X198" i="2"/>
  <c r="AE198" i="2"/>
  <c r="AG198" i="2"/>
  <c r="AH198" i="2"/>
  <c r="AK198" i="2"/>
  <c r="AP198" i="2"/>
  <c r="AT198" i="2"/>
  <c r="A199" i="2"/>
  <c r="B199" i="2"/>
  <c r="C199" i="2"/>
  <c r="E199" i="2"/>
  <c r="L199" i="2"/>
  <c r="N199" i="2"/>
  <c r="O199" i="2"/>
  <c r="P199" i="2"/>
  <c r="T199" i="2"/>
  <c r="U199" i="2"/>
  <c r="X199" i="2"/>
  <c r="AE199" i="2"/>
  <c r="AG199" i="2"/>
  <c r="AH199" i="2"/>
  <c r="AK199" i="2"/>
  <c r="AP199" i="2"/>
  <c r="AT199" i="2"/>
  <c r="A200" i="2"/>
  <c r="B200" i="2"/>
  <c r="C200" i="2"/>
  <c r="E200" i="2"/>
  <c r="L200" i="2"/>
  <c r="N200" i="2"/>
  <c r="O200" i="2"/>
  <c r="P200" i="2"/>
  <c r="T200" i="2"/>
  <c r="U200" i="2"/>
  <c r="X200" i="2"/>
  <c r="AE200" i="2"/>
  <c r="AG200" i="2"/>
  <c r="AH200" i="2"/>
  <c r="AK200" i="2"/>
  <c r="AP200" i="2"/>
  <c r="AT200" i="2"/>
  <c r="A201" i="2"/>
  <c r="B201" i="2"/>
  <c r="C201" i="2"/>
  <c r="E201" i="2"/>
  <c r="L201" i="2"/>
  <c r="N201" i="2"/>
  <c r="O201" i="2"/>
  <c r="P201" i="2"/>
  <c r="T201" i="2"/>
  <c r="U201" i="2"/>
  <c r="X201" i="2"/>
  <c r="AE201" i="2"/>
  <c r="AG201" i="2"/>
  <c r="AH201" i="2"/>
  <c r="AK201" i="2"/>
  <c r="AP201" i="2"/>
  <c r="AT201" i="2"/>
  <c r="A202" i="2"/>
  <c r="B202" i="2"/>
  <c r="C202" i="2"/>
  <c r="E202" i="2"/>
  <c r="L202" i="2"/>
  <c r="N202" i="2"/>
  <c r="O202" i="2"/>
  <c r="P202" i="2"/>
  <c r="T202" i="2"/>
  <c r="U202" i="2"/>
  <c r="X202" i="2"/>
  <c r="AE202" i="2"/>
  <c r="AG202" i="2"/>
  <c r="AH202" i="2"/>
  <c r="AK202" i="2"/>
  <c r="AP202" i="2"/>
  <c r="AT202" i="2"/>
  <c r="A203" i="2"/>
  <c r="B203" i="2"/>
  <c r="C203" i="2"/>
  <c r="E203" i="2"/>
  <c r="L203" i="2"/>
  <c r="N203" i="2"/>
  <c r="O203" i="2"/>
  <c r="P203" i="2"/>
  <c r="T203" i="2"/>
  <c r="U203" i="2"/>
  <c r="X203" i="2"/>
  <c r="AE203" i="2"/>
  <c r="AG203" i="2"/>
  <c r="AH203" i="2"/>
  <c r="AK203" i="2"/>
  <c r="AP203" i="2"/>
  <c r="AT203" i="2"/>
  <c r="A204" i="2"/>
  <c r="B204" i="2"/>
  <c r="C204" i="2"/>
  <c r="E204" i="2"/>
  <c r="L204" i="2"/>
  <c r="N204" i="2"/>
  <c r="O204" i="2"/>
  <c r="P204" i="2"/>
  <c r="T204" i="2"/>
  <c r="U204" i="2"/>
  <c r="X204" i="2"/>
  <c r="AE204" i="2"/>
  <c r="AG204" i="2"/>
  <c r="AH204" i="2"/>
  <c r="AK204" i="2"/>
  <c r="AP204" i="2"/>
  <c r="AT204" i="2"/>
  <c r="A205" i="2"/>
  <c r="B205" i="2"/>
  <c r="C205" i="2"/>
  <c r="E205" i="2"/>
  <c r="L205" i="2"/>
  <c r="N205" i="2"/>
  <c r="O205" i="2"/>
  <c r="P205" i="2"/>
  <c r="T205" i="2"/>
  <c r="U205" i="2"/>
  <c r="X205" i="2"/>
  <c r="AE205" i="2"/>
  <c r="AG205" i="2"/>
  <c r="AH205" i="2"/>
  <c r="AK205" i="2"/>
  <c r="AP205" i="2"/>
  <c r="AT205" i="2"/>
  <c r="A206" i="2"/>
  <c r="B206" i="2"/>
  <c r="C206" i="2"/>
  <c r="E206" i="2"/>
  <c r="L206" i="2"/>
  <c r="N206" i="2"/>
  <c r="O206" i="2"/>
  <c r="P206" i="2"/>
  <c r="T206" i="2"/>
  <c r="U206" i="2"/>
  <c r="X206" i="2"/>
  <c r="AE206" i="2"/>
  <c r="AG206" i="2"/>
  <c r="AH206" i="2"/>
  <c r="AK206" i="2"/>
  <c r="AP206" i="2"/>
  <c r="AT206" i="2"/>
  <c r="A207" i="2"/>
  <c r="B207" i="2"/>
  <c r="C207" i="2"/>
  <c r="E207" i="2"/>
  <c r="L207" i="2"/>
  <c r="N207" i="2"/>
  <c r="O207" i="2"/>
  <c r="P207" i="2"/>
  <c r="T207" i="2"/>
  <c r="U207" i="2"/>
  <c r="X207" i="2"/>
  <c r="AE207" i="2"/>
  <c r="AG207" i="2"/>
  <c r="AH207" i="2"/>
  <c r="AK207" i="2"/>
  <c r="AP207" i="2"/>
  <c r="AT207" i="2"/>
  <c r="A208" i="2"/>
  <c r="B208" i="2"/>
  <c r="C208" i="2"/>
  <c r="E208" i="2"/>
  <c r="L208" i="2"/>
  <c r="N208" i="2"/>
  <c r="O208" i="2"/>
  <c r="P208" i="2"/>
  <c r="T208" i="2"/>
  <c r="U208" i="2"/>
  <c r="X208" i="2"/>
  <c r="AE208" i="2"/>
  <c r="AG208" i="2"/>
  <c r="AH208" i="2"/>
  <c r="AK208" i="2"/>
  <c r="AP208" i="2"/>
  <c r="AT208" i="2"/>
  <c r="A209" i="2"/>
  <c r="B209" i="2"/>
  <c r="C209" i="2"/>
  <c r="E209" i="2"/>
  <c r="L209" i="2"/>
  <c r="N209" i="2"/>
  <c r="O209" i="2"/>
  <c r="P209" i="2"/>
  <c r="T209" i="2"/>
  <c r="U209" i="2"/>
  <c r="X209" i="2"/>
  <c r="AE209" i="2"/>
  <c r="AG209" i="2"/>
  <c r="AH209" i="2"/>
  <c r="AK209" i="2"/>
  <c r="AP209" i="2"/>
  <c r="AT209" i="2"/>
  <c r="A210" i="2"/>
  <c r="B210" i="2"/>
  <c r="C210" i="2"/>
  <c r="E210" i="2"/>
  <c r="L210" i="2"/>
  <c r="N210" i="2"/>
  <c r="O210" i="2"/>
  <c r="P210" i="2"/>
  <c r="T210" i="2"/>
  <c r="U210" i="2"/>
  <c r="X210" i="2"/>
  <c r="AE210" i="2"/>
  <c r="AG210" i="2"/>
  <c r="AH210" i="2"/>
  <c r="AK210" i="2"/>
  <c r="AP210" i="2"/>
  <c r="AT210" i="2"/>
  <c r="A211" i="2"/>
  <c r="B211" i="2"/>
  <c r="C211" i="2"/>
  <c r="E211" i="2"/>
  <c r="L211" i="2"/>
  <c r="N211" i="2"/>
  <c r="O211" i="2"/>
  <c r="P211" i="2"/>
  <c r="T211" i="2"/>
  <c r="U211" i="2"/>
  <c r="X211" i="2"/>
  <c r="AE211" i="2"/>
  <c r="AG211" i="2"/>
  <c r="AH211" i="2"/>
  <c r="AK211" i="2"/>
  <c r="AP211" i="2"/>
  <c r="AT211" i="2"/>
  <c r="A212" i="2"/>
  <c r="B212" i="2"/>
  <c r="C212" i="2"/>
  <c r="E212" i="2"/>
  <c r="L212" i="2"/>
  <c r="N212" i="2"/>
  <c r="O212" i="2"/>
  <c r="P212" i="2"/>
  <c r="T212" i="2"/>
  <c r="U212" i="2"/>
  <c r="X212" i="2"/>
  <c r="AE212" i="2"/>
  <c r="AG212" i="2"/>
  <c r="AH212" i="2"/>
  <c r="AK212" i="2"/>
  <c r="AP212" i="2"/>
  <c r="AT212" i="2"/>
  <c r="A213" i="2"/>
  <c r="B213" i="2"/>
  <c r="C213" i="2"/>
  <c r="E213" i="2"/>
  <c r="L213" i="2"/>
  <c r="N213" i="2"/>
  <c r="O213" i="2"/>
  <c r="P213" i="2"/>
  <c r="T213" i="2"/>
  <c r="U213" i="2"/>
  <c r="X213" i="2"/>
  <c r="AE213" i="2"/>
  <c r="AG213" i="2"/>
  <c r="AH213" i="2"/>
  <c r="AK213" i="2"/>
  <c r="AP213" i="2"/>
  <c r="AT213" i="2"/>
  <c r="A214" i="2"/>
  <c r="B214" i="2"/>
  <c r="C214" i="2"/>
  <c r="E214" i="2"/>
  <c r="L214" i="2"/>
  <c r="N214" i="2"/>
  <c r="O214" i="2"/>
  <c r="P214" i="2"/>
  <c r="T214" i="2"/>
  <c r="U214" i="2"/>
  <c r="X214" i="2"/>
  <c r="AE214" i="2"/>
  <c r="AG214" i="2"/>
  <c r="AH214" i="2"/>
  <c r="AK214" i="2"/>
  <c r="AP214" i="2"/>
  <c r="AT214" i="2"/>
  <c r="A215" i="2"/>
  <c r="B215" i="2"/>
  <c r="C215" i="2"/>
  <c r="E215" i="2"/>
  <c r="L215" i="2"/>
  <c r="N215" i="2"/>
  <c r="O215" i="2"/>
  <c r="P215" i="2"/>
  <c r="T215" i="2"/>
  <c r="U215" i="2"/>
  <c r="X215" i="2"/>
  <c r="AE215" i="2"/>
  <c r="AG215" i="2"/>
  <c r="AH215" i="2"/>
  <c r="AK215" i="2"/>
  <c r="AP215" i="2"/>
  <c r="AT215" i="2"/>
  <c r="A216" i="2"/>
  <c r="B216" i="2"/>
  <c r="C216" i="2"/>
  <c r="E216" i="2"/>
  <c r="L216" i="2"/>
  <c r="N216" i="2"/>
  <c r="O216" i="2"/>
  <c r="P216" i="2"/>
  <c r="T216" i="2"/>
  <c r="U216" i="2"/>
  <c r="X216" i="2"/>
  <c r="AE216" i="2"/>
  <c r="AG216" i="2"/>
  <c r="AH216" i="2"/>
  <c r="AK216" i="2"/>
  <c r="AP216" i="2"/>
  <c r="AT216" i="2"/>
  <c r="A217" i="2"/>
  <c r="B217" i="2"/>
  <c r="C217" i="2"/>
  <c r="E217" i="2"/>
  <c r="L217" i="2"/>
  <c r="N217" i="2"/>
  <c r="O217" i="2"/>
  <c r="P217" i="2"/>
  <c r="T217" i="2"/>
  <c r="U217" i="2"/>
  <c r="X217" i="2"/>
  <c r="AE217" i="2"/>
  <c r="AG217" i="2"/>
  <c r="AH217" i="2"/>
  <c r="AK217" i="2"/>
  <c r="AP217" i="2"/>
  <c r="AT217" i="2"/>
  <c r="A218" i="2"/>
  <c r="B218" i="2"/>
  <c r="C218" i="2"/>
  <c r="E218" i="2"/>
  <c r="L218" i="2"/>
  <c r="N218" i="2"/>
  <c r="O218" i="2"/>
  <c r="P218" i="2"/>
  <c r="T218" i="2"/>
  <c r="U218" i="2"/>
  <c r="X218" i="2"/>
  <c r="AE218" i="2"/>
  <c r="AG218" i="2"/>
  <c r="AH218" i="2"/>
  <c r="AK218" i="2"/>
  <c r="AP218" i="2"/>
  <c r="AT218" i="2"/>
  <c r="A219" i="2"/>
  <c r="B219" i="2"/>
  <c r="C219" i="2"/>
  <c r="E219" i="2"/>
  <c r="L219" i="2"/>
  <c r="N219" i="2"/>
  <c r="O219" i="2"/>
  <c r="P219" i="2"/>
  <c r="T219" i="2"/>
  <c r="U219" i="2"/>
  <c r="X219" i="2"/>
  <c r="AE219" i="2"/>
  <c r="AG219" i="2"/>
  <c r="AH219" i="2"/>
  <c r="AK219" i="2"/>
  <c r="AP219" i="2"/>
  <c r="AT219" i="2"/>
  <c r="A220" i="2"/>
  <c r="B220" i="2"/>
  <c r="C220" i="2"/>
  <c r="E220" i="2"/>
  <c r="L220" i="2"/>
  <c r="N220" i="2"/>
  <c r="O220" i="2"/>
  <c r="P220" i="2"/>
  <c r="T220" i="2"/>
  <c r="U220" i="2"/>
  <c r="X220" i="2"/>
  <c r="AE220" i="2"/>
  <c r="AG220" i="2"/>
  <c r="AH220" i="2"/>
  <c r="AK220" i="2"/>
  <c r="AP220" i="2"/>
  <c r="AT220" i="2"/>
  <c r="A221" i="2"/>
  <c r="B221" i="2"/>
  <c r="C221" i="2"/>
  <c r="E221" i="2"/>
  <c r="L221" i="2"/>
  <c r="N221" i="2"/>
  <c r="O221" i="2"/>
  <c r="P221" i="2"/>
  <c r="T221" i="2"/>
  <c r="U221" i="2"/>
  <c r="X221" i="2"/>
  <c r="AE221" i="2"/>
  <c r="AG221" i="2"/>
  <c r="AH221" i="2"/>
  <c r="AK221" i="2"/>
  <c r="AP221" i="2"/>
  <c r="AT221" i="2"/>
  <c r="A222" i="2"/>
  <c r="B222" i="2"/>
  <c r="C222" i="2"/>
  <c r="E222" i="2"/>
  <c r="L222" i="2"/>
  <c r="N222" i="2"/>
  <c r="O222" i="2"/>
  <c r="P222" i="2"/>
  <c r="T222" i="2"/>
  <c r="U222" i="2"/>
  <c r="X222" i="2"/>
  <c r="AE222" i="2"/>
  <c r="AG222" i="2"/>
  <c r="AH222" i="2"/>
  <c r="AK222" i="2"/>
  <c r="AP222" i="2"/>
  <c r="AT222" i="2"/>
  <c r="A223" i="2"/>
  <c r="B223" i="2"/>
  <c r="C223" i="2"/>
  <c r="E223" i="2"/>
  <c r="L223" i="2"/>
  <c r="N223" i="2"/>
  <c r="O223" i="2"/>
  <c r="P223" i="2"/>
  <c r="T223" i="2"/>
  <c r="U223" i="2"/>
  <c r="X223" i="2"/>
  <c r="AE223" i="2"/>
  <c r="AG223" i="2"/>
  <c r="AH223" i="2"/>
  <c r="AK223" i="2"/>
  <c r="AP223" i="2"/>
  <c r="AT223" i="2"/>
  <c r="A224" i="2"/>
  <c r="B224" i="2"/>
  <c r="C224" i="2"/>
  <c r="E224" i="2"/>
  <c r="L224" i="2"/>
  <c r="N224" i="2"/>
  <c r="O224" i="2"/>
  <c r="P224" i="2"/>
  <c r="T224" i="2"/>
  <c r="U224" i="2"/>
  <c r="X224" i="2"/>
  <c r="AE224" i="2"/>
  <c r="AG224" i="2"/>
  <c r="AH224" i="2"/>
  <c r="AK224" i="2"/>
  <c r="AP224" i="2"/>
  <c r="AT224" i="2"/>
  <c r="A225" i="2"/>
  <c r="B225" i="2"/>
  <c r="C225" i="2"/>
  <c r="E225" i="2"/>
  <c r="L225" i="2"/>
  <c r="N225" i="2"/>
  <c r="O225" i="2"/>
  <c r="P225" i="2"/>
  <c r="T225" i="2"/>
  <c r="U225" i="2"/>
  <c r="X225" i="2"/>
  <c r="AE225" i="2"/>
  <c r="AG225" i="2"/>
  <c r="AH225" i="2"/>
  <c r="AK225" i="2"/>
  <c r="AP225" i="2"/>
  <c r="AT225" i="2"/>
  <c r="A226" i="2"/>
  <c r="B226" i="2"/>
  <c r="C226" i="2"/>
  <c r="E226" i="2"/>
  <c r="L226" i="2"/>
  <c r="N226" i="2"/>
  <c r="O226" i="2"/>
  <c r="P226" i="2"/>
  <c r="T226" i="2"/>
  <c r="U226" i="2"/>
  <c r="X226" i="2"/>
  <c r="AE226" i="2"/>
  <c r="AG226" i="2"/>
  <c r="AH226" i="2"/>
  <c r="AK226" i="2"/>
  <c r="AP226" i="2"/>
  <c r="AT226" i="2"/>
  <c r="A227" i="2"/>
  <c r="B227" i="2"/>
  <c r="C227" i="2"/>
  <c r="E227" i="2"/>
  <c r="L227" i="2"/>
  <c r="N227" i="2"/>
  <c r="O227" i="2"/>
  <c r="P227" i="2"/>
  <c r="T227" i="2"/>
  <c r="U227" i="2"/>
  <c r="X227" i="2"/>
  <c r="AE227" i="2"/>
  <c r="AG227" i="2"/>
  <c r="AH227" i="2"/>
  <c r="AK227" i="2"/>
  <c r="AP227" i="2"/>
  <c r="AT227" i="2"/>
  <c r="A228" i="2"/>
  <c r="B228" i="2"/>
  <c r="C228" i="2"/>
  <c r="E228" i="2"/>
  <c r="L228" i="2"/>
  <c r="N228" i="2"/>
  <c r="O228" i="2"/>
  <c r="P228" i="2"/>
  <c r="T228" i="2"/>
  <c r="U228" i="2"/>
  <c r="X228" i="2"/>
  <c r="AE228" i="2"/>
  <c r="AG228" i="2"/>
  <c r="AH228" i="2"/>
  <c r="AK228" i="2"/>
  <c r="AP228" i="2"/>
  <c r="AT228" i="2"/>
  <c r="A229" i="2"/>
  <c r="B229" i="2"/>
  <c r="C229" i="2"/>
  <c r="E229" i="2"/>
  <c r="L229" i="2"/>
  <c r="N229" i="2"/>
  <c r="O229" i="2"/>
  <c r="P229" i="2"/>
  <c r="T229" i="2"/>
  <c r="U229" i="2"/>
  <c r="X229" i="2"/>
  <c r="AE229" i="2"/>
  <c r="AG229" i="2"/>
  <c r="AH229" i="2"/>
  <c r="AK229" i="2"/>
  <c r="AP229" i="2"/>
  <c r="AT229" i="2"/>
  <c r="A230" i="2"/>
  <c r="B230" i="2"/>
  <c r="C230" i="2"/>
  <c r="E230" i="2"/>
  <c r="L230" i="2"/>
  <c r="N230" i="2"/>
  <c r="O230" i="2"/>
  <c r="P230" i="2"/>
  <c r="T230" i="2"/>
  <c r="U230" i="2"/>
  <c r="X230" i="2"/>
  <c r="AE230" i="2"/>
  <c r="AG230" i="2"/>
  <c r="AH230" i="2"/>
  <c r="AK230" i="2"/>
  <c r="AT230" i="2"/>
  <c r="A231" i="2"/>
  <c r="B231" i="2"/>
  <c r="C231" i="2"/>
  <c r="E231" i="2"/>
  <c r="L231" i="2"/>
  <c r="N231" i="2"/>
  <c r="O231" i="2"/>
  <c r="P231" i="2"/>
  <c r="T231" i="2"/>
  <c r="U231" i="2"/>
  <c r="X231" i="2"/>
  <c r="AE231" i="2"/>
  <c r="AG231" i="2"/>
  <c r="AH231" i="2"/>
  <c r="AK231" i="2"/>
  <c r="AT231" i="2"/>
  <c r="A232" i="2"/>
  <c r="B232" i="2"/>
  <c r="C232" i="2"/>
  <c r="E232" i="2"/>
  <c r="L232" i="2"/>
  <c r="N232" i="2"/>
  <c r="O232" i="2"/>
  <c r="P232" i="2"/>
  <c r="T232" i="2"/>
  <c r="U232" i="2"/>
  <c r="X232" i="2"/>
  <c r="AE232" i="2"/>
  <c r="AG232" i="2"/>
  <c r="AH232" i="2"/>
  <c r="AK232" i="2"/>
  <c r="AT232" i="2"/>
  <c r="A233" i="2"/>
  <c r="B233" i="2"/>
  <c r="C233" i="2"/>
  <c r="E233" i="2"/>
  <c r="L233" i="2"/>
  <c r="N233" i="2"/>
  <c r="O233" i="2"/>
  <c r="P233" i="2"/>
  <c r="T233" i="2"/>
  <c r="U233" i="2"/>
  <c r="X233" i="2"/>
  <c r="AE233" i="2"/>
  <c r="AG233" i="2"/>
  <c r="AH233" i="2"/>
  <c r="AK233" i="2"/>
  <c r="AT233" i="2"/>
  <c r="A234" i="2"/>
  <c r="B234" i="2"/>
  <c r="C234" i="2"/>
  <c r="E234" i="2"/>
  <c r="L234" i="2"/>
  <c r="N234" i="2"/>
  <c r="O234" i="2"/>
  <c r="P234" i="2"/>
  <c r="T234" i="2"/>
  <c r="U234" i="2"/>
  <c r="X234" i="2"/>
  <c r="AE234" i="2"/>
  <c r="AG234" i="2"/>
  <c r="AH234" i="2"/>
  <c r="AK234" i="2"/>
  <c r="AT234" i="2"/>
  <c r="A235" i="2"/>
  <c r="B235" i="2"/>
  <c r="C235" i="2"/>
  <c r="E235" i="2"/>
  <c r="L235" i="2"/>
  <c r="N235" i="2"/>
  <c r="O235" i="2"/>
  <c r="P235" i="2"/>
  <c r="T235" i="2"/>
  <c r="U235" i="2"/>
  <c r="X235" i="2"/>
  <c r="AE235" i="2"/>
  <c r="AG235" i="2"/>
  <c r="AH235" i="2"/>
  <c r="AK235" i="2"/>
  <c r="AT235" i="2"/>
  <c r="A236" i="2"/>
  <c r="B236" i="2"/>
  <c r="C236" i="2"/>
  <c r="E236" i="2"/>
  <c r="L236" i="2"/>
  <c r="N236" i="2"/>
  <c r="O236" i="2"/>
  <c r="P236" i="2"/>
  <c r="T236" i="2"/>
  <c r="U236" i="2"/>
  <c r="X236" i="2"/>
  <c r="AE236" i="2"/>
  <c r="AG236" i="2"/>
  <c r="AH236" i="2"/>
  <c r="AK236" i="2"/>
  <c r="AT236" i="2"/>
  <c r="A237" i="2"/>
  <c r="B237" i="2"/>
  <c r="C237" i="2"/>
  <c r="E237" i="2"/>
  <c r="L237" i="2"/>
  <c r="N237" i="2"/>
  <c r="O237" i="2"/>
  <c r="P237" i="2"/>
  <c r="T237" i="2"/>
  <c r="U237" i="2"/>
  <c r="X237" i="2"/>
  <c r="AE237" i="2"/>
  <c r="AG237" i="2"/>
  <c r="AH237" i="2"/>
  <c r="AK237" i="2"/>
  <c r="AT237" i="2"/>
  <c r="A238" i="2"/>
  <c r="B238" i="2"/>
  <c r="C238" i="2"/>
  <c r="E238" i="2"/>
  <c r="L238" i="2"/>
  <c r="N238" i="2"/>
  <c r="O238" i="2"/>
  <c r="P238" i="2"/>
  <c r="T238" i="2"/>
  <c r="U238" i="2"/>
  <c r="X238" i="2"/>
  <c r="AE238" i="2"/>
  <c r="AG238" i="2"/>
  <c r="AH238" i="2"/>
  <c r="AK238" i="2"/>
  <c r="AT238" i="2"/>
  <c r="A239" i="2"/>
  <c r="B239" i="2"/>
  <c r="C239" i="2"/>
  <c r="E239" i="2"/>
  <c r="L239" i="2"/>
  <c r="N239" i="2"/>
  <c r="O239" i="2"/>
  <c r="P239" i="2"/>
  <c r="T239" i="2"/>
  <c r="U239" i="2"/>
  <c r="X239" i="2"/>
  <c r="AE239" i="2"/>
  <c r="AG239" i="2"/>
  <c r="AH239" i="2"/>
  <c r="AK239" i="2"/>
  <c r="AT239" i="2"/>
  <c r="A240" i="2"/>
  <c r="B240" i="2"/>
  <c r="C240" i="2"/>
  <c r="E240" i="2"/>
  <c r="L240" i="2"/>
  <c r="N240" i="2"/>
  <c r="O240" i="2"/>
  <c r="P240" i="2"/>
  <c r="T240" i="2"/>
  <c r="U240" i="2"/>
  <c r="X240" i="2"/>
  <c r="AE240" i="2"/>
  <c r="AG240" i="2"/>
  <c r="AH240" i="2"/>
  <c r="AK240" i="2"/>
  <c r="AT240" i="2"/>
  <c r="A241" i="2"/>
  <c r="B241" i="2"/>
  <c r="C241" i="2"/>
  <c r="E241" i="2"/>
  <c r="L241" i="2"/>
  <c r="N241" i="2"/>
  <c r="O241" i="2"/>
  <c r="P241" i="2"/>
  <c r="T241" i="2"/>
  <c r="U241" i="2"/>
  <c r="X241" i="2"/>
  <c r="AE241" i="2"/>
  <c r="AG241" i="2"/>
  <c r="AH241" i="2"/>
  <c r="AK241" i="2"/>
  <c r="AT241" i="2"/>
  <c r="A242" i="2"/>
  <c r="B242" i="2"/>
  <c r="C242" i="2"/>
  <c r="E242" i="2"/>
  <c r="L242" i="2"/>
  <c r="N242" i="2"/>
  <c r="O242" i="2"/>
  <c r="P242" i="2"/>
  <c r="T242" i="2"/>
  <c r="U242" i="2"/>
  <c r="X242" i="2"/>
  <c r="AE242" i="2"/>
  <c r="AG242" i="2"/>
  <c r="AH242" i="2"/>
  <c r="AK242" i="2"/>
  <c r="AT242" i="2"/>
  <c r="A243" i="2"/>
  <c r="B243" i="2"/>
  <c r="C243" i="2"/>
  <c r="E243" i="2"/>
  <c r="L243" i="2"/>
  <c r="N243" i="2"/>
  <c r="O243" i="2"/>
  <c r="P243" i="2"/>
  <c r="T243" i="2"/>
  <c r="U243" i="2"/>
  <c r="X243" i="2"/>
  <c r="AE243" i="2"/>
  <c r="AG243" i="2"/>
  <c r="AH243" i="2"/>
  <c r="AK243" i="2"/>
  <c r="AT243" i="2"/>
  <c r="A244" i="2"/>
  <c r="B244" i="2"/>
  <c r="C244" i="2"/>
  <c r="E244" i="2"/>
  <c r="L244" i="2"/>
  <c r="N244" i="2"/>
  <c r="O244" i="2"/>
  <c r="P244" i="2"/>
  <c r="T244" i="2"/>
  <c r="U244" i="2"/>
  <c r="X244" i="2"/>
  <c r="AE244" i="2"/>
  <c r="AG244" i="2"/>
  <c r="AH244" i="2"/>
  <c r="AK244" i="2"/>
  <c r="AT244" i="2"/>
  <c r="A245" i="2"/>
  <c r="B245" i="2"/>
  <c r="C245" i="2"/>
  <c r="E245" i="2"/>
  <c r="L245" i="2"/>
  <c r="N245" i="2"/>
  <c r="O245" i="2"/>
  <c r="P245" i="2"/>
  <c r="T245" i="2"/>
  <c r="U245" i="2"/>
  <c r="X245" i="2"/>
  <c r="AE245" i="2"/>
  <c r="AG245" i="2"/>
  <c r="AH245" i="2"/>
  <c r="AK245" i="2"/>
  <c r="AT245" i="2"/>
  <c r="A246" i="2"/>
  <c r="B246" i="2"/>
  <c r="C246" i="2"/>
  <c r="E246" i="2"/>
  <c r="L246" i="2"/>
  <c r="N246" i="2"/>
  <c r="O246" i="2"/>
  <c r="P246" i="2"/>
  <c r="T246" i="2"/>
  <c r="U246" i="2"/>
  <c r="X246" i="2"/>
  <c r="AE246" i="2"/>
  <c r="AG246" i="2"/>
  <c r="AH246" i="2"/>
  <c r="AK246" i="2"/>
  <c r="AT246" i="2"/>
  <c r="A247" i="2"/>
  <c r="B247" i="2"/>
  <c r="C247" i="2"/>
  <c r="E247" i="2"/>
  <c r="L247" i="2"/>
  <c r="N247" i="2"/>
  <c r="O247" i="2"/>
  <c r="P247" i="2"/>
  <c r="T247" i="2"/>
  <c r="U247" i="2"/>
  <c r="X247" i="2"/>
  <c r="AE247" i="2"/>
  <c r="AG247" i="2"/>
  <c r="AH247" i="2"/>
  <c r="AK247" i="2"/>
  <c r="AT247" i="2"/>
  <c r="A248" i="2"/>
  <c r="B248" i="2"/>
  <c r="C248" i="2"/>
  <c r="E248" i="2"/>
  <c r="L248" i="2"/>
  <c r="N248" i="2"/>
  <c r="O248" i="2"/>
  <c r="P248" i="2"/>
  <c r="T248" i="2"/>
  <c r="U248" i="2"/>
  <c r="X248" i="2"/>
  <c r="AE248" i="2"/>
  <c r="AG248" i="2"/>
  <c r="AH248" i="2"/>
  <c r="AK248" i="2"/>
  <c r="AT248" i="2"/>
  <c r="A249" i="2"/>
  <c r="B249" i="2"/>
  <c r="C249" i="2"/>
  <c r="E249" i="2"/>
  <c r="L249" i="2"/>
  <c r="N249" i="2"/>
  <c r="O249" i="2"/>
  <c r="P249" i="2"/>
  <c r="T249" i="2"/>
  <c r="U249" i="2"/>
  <c r="X249" i="2"/>
  <c r="AE249" i="2"/>
  <c r="AG249" i="2"/>
  <c r="AH249" i="2"/>
  <c r="AK249" i="2"/>
  <c r="AT249" i="2"/>
  <c r="A250" i="2"/>
  <c r="B250" i="2"/>
  <c r="C250" i="2"/>
  <c r="E250" i="2"/>
  <c r="L250" i="2"/>
  <c r="N250" i="2"/>
  <c r="O250" i="2"/>
  <c r="P250" i="2"/>
  <c r="T250" i="2"/>
  <c r="U250" i="2"/>
  <c r="X250" i="2"/>
  <c r="AE250" i="2"/>
  <c r="AG250" i="2"/>
  <c r="AH250" i="2"/>
  <c r="AK250" i="2"/>
  <c r="AT250" i="2"/>
  <c r="A251" i="2"/>
  <c r="B251" i="2"/>
  <c r="C251" i="2"/>
  <c r="E251" i="2"/>
  <c r="L251" i="2"/>
  <c r="N251" i="2"/>
  <c r="O251" i="2"/>
  <c r="P251" i="2"/>
  <c r="T251" i="2"/>
  <c r="U251" i="2"/>
  <c r="X251" i="2"/>
  <c r="AE251" i="2"/>
  <c r="AG251" i="2"/>
  <c r="AH251" i="2"/>
  <c r="AK251" i="2"/>
  <c r="AT251" i="2"/>
  <c r="A252" i="2"/>
  <c r="B252" i="2"/>
  <c r="C252" i="2"/>
  <c r="E252" i="2"/>
  <c r="L252" i="2"/>
  <c r="N252" i="2"/>
  <c r="O252" i="2"/>
  <c r="P252" i="2"/>
  <c r="T252" i="2"/>
  <c r="U252" i="2"/>
  <c r="X252" i="2"/>
  <c r="AE252" i="2"/>
  <c r="AG252" i="2"/>
  <c r="AH252" i="2"/>
  <c r="AK252" i="2"/>
  <c r="AT252" i="2"/>
  <c r="A253" i="2"/>
  <c r="B253" i="2"/>
  <c r="C253" i="2"/>
  <c r="E253" i="2"/>
  <c r="L253" i="2"/>
  <c r="N253" i="2"/>
  <c r="O253" i="2"/>
  <c r="P253" i="2"/>
  <c r="T253" i="2"/>
  <c r="U253" i="2"/>
  <c r="X253" i="2"/>
  <c r="AE253" i="2"/>
  <c r="AG253" i="2"/>
  <c r="AH253" i="2"/>
  <c r="AK253" i="2"/>
  <c r="AT253" i="2"/>
  <c r="A254" i="2"/>
  <c r="B254" i="2"/>
  <c r="C254" i="2"/>
  <c r="E254" i="2"/>
  <c r="L254" i="2"/>
  <c r="N254" i="2"/>
  <c r="O254" i="2"/>
  <c r="P254" i="2"/>
  <c r="T254" i="2"/>
  <c r="U254" i="2"/>
  <c r="X254" i="2"/>
  <c r="AE254" i="2"/>
  <c r="AG254" i="2"/>
  <c r="AH254" i="2"/>
  <c r="AK254" i="2"/>
  <c r="AT254" i="2"/>
  <c r="A255" i="2"/>
  <c r="B255" i="2"/>
  <c r="C255" i="2"/>
  <c r="E255" i="2"/>
  <c r="L255" i="2"/>
  <c r="N255" i="2"/>
  <c r="O255" i="2"/>
  <c r="P255" i="2"/>
  <c r="T255" i="2"/>
  <c r="U255" i="2"/>
  <c r="X255" i="2"/>
  <c r="AE255" i="2"/>
  <c r="AG255" i="2"/>
  <c r="AH255" i="2"/>
  <c r="AK255" i="2"/>
  <c r="AT255" i="2"/>
  <c r="A256" i="2"/>
  <c r="B256" i="2"/>
  <c r="C256" i="2"/>
  <c r="E256" i="2"/>
  <c r="L256" i="2"/>
  <c r="N256" i="2"/>
  <c r="O256" i="2"/>
  <c r="P256" i="2"/>
  <c r="T256" i="2"/>
  <c r="U256" i="2"/>
  <c r="X256" i="2"/>
  <c r="AE256" i="2"/>
  <c r="AG256" i="2"/>
  <c r="AH256" i="2"/>
  <c r="AK256" i="2"/>
  <c r="AT256" i="2"/>
  <c r="A257" i="2"/>
  <c r="B257" i="2"/>
  <c r="C257" i="2"/>
  <c r="E257" i="2"/>
  <c r="L257" i="2"/>
  <c r="N257" i="2"/>
  <c r="O257" i="2"/>
  <c r="P257" i="2"/>
  <c r="T257" i="2"/>
  <c r="U257" i="2"/>
  <c r="X257" i="2"/>
  <c r="AE257" i="2"/>
  <c r="AG257" i="2"/>
  <c r="AH257" i="2"/>
  <c r="AK257" i="2"/>
  <c r="AT257" i="2"/>
  <c r="A258" i="2"/>
  <c r="B258" i="2"/>
  <c r="C258" i="2"/>
  <c r="E258" i="2"/>
  <c r="L258" i="2"/>
  <c r="N258" i="2"/>
  <c r="O258" i="2"/>
  <c r="P258" i="2"/>
  <c r="T258" i="2"/>
  <c r="U258" i="2"/>
  <c r="X258" i="2"/>
  <c r="AE258" i="2"/>
  <c r="AG258" i="2"/>
  <c r="AH258" i="2"/>
  <c r="AK258" i="2"/>
  <c r="AT258" i="2"/>
  <c r="E259" i="2"/>
  <c r="L259" i="2"/>
  <c r="E260" i="2"/>
  <c r="L260" i="2"/>
  <c r="E261" i="2"/>
  <c r="L261" i="2"/>
  <c r="E262" i="2"/>
  <c r="L262" i="2"/>
  <c r="E263" i="2"/>
  <c r="L263" i="2"/>
  <c r="E264" i="2"/>
  <c r="L264" i="2"/>
  <c r="E265" i="2"/>
  <c r="L265" i="2"/>
  <c r="E266" i="2"/>
  <c r="L266" i="2"/>
  <c r="E267" i="2"/>
  <c r="L267" i="2"/>
  <c r="E268" i="2"/>
  <c r="L268" i="2"/>
  <c r="E269" i="2"/>
  <c r="L269" i="2"/>
  <c r="E270" i="2"/>
  <c r="L270" i="2"/>
  <c r="E271" i="2"/>
  <c r="L271" i="2"/>
  <c r="E272" i="2"/>
  <c r="L272" i="2"/>
  <c r="E273" i="2"/>
  <c r="L273" i="2"/>
  <c r="E274" i="2"/>
  <c r="L274" i="2"/>
  <c r="E275" i="2"/>
  <c r="L275" i="2"/>
  <c r="E276" i="2"/>
  <c r="L276" i="2"/>
  <c r="E277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E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G14" i="4"/>
  <c r="H14" i="4"/>
  <c r="I14" i="4"/>
  <c r="L17" i="4"/>
  <c r="M17" i="4"/>
  <c r="N17" i="4"/>
  <c r="P17" i="4"/>
  <c r="Q17" i="4"/>
  <c r="J18" i="4"/>
  <c r="L18" i="4"/>
  <c r="M18" i="4"/>
  <c r="N18" i="4"/>
  <c r="P18" i="4"/>
  <c r="Q18" i="4"/>
  <c r="J19" i="4"/>
  <c r="L19" i="4"/>
  <c r="M19" i="4"/>
  <c r="N19" i="4"/>
  <c r="P19" i="4"/>
  <c r="Q19" i="4"/>
  <c r="J20" i="4"/>
  <c r="L20" i="4"/>
  <c r="M20" i="4"/>
  <c r="N20" i="4"/>
  <c r="P20" i="4"/>
  <c r="Q20" i="4"/>
  <c r="J21" i="4"/>
  <c r="L21" i="4"/>
  <c r="M21" i="4"/>
  <c r="N21" i="4"/>
  <c r="P21" i="4"/>
  <c r="Q21" i="4"/>
  <c r="J22" i="4"/>
  <c r="L22" i="4"/>
  <c r="M22" i="4"/>
  <c r="N22" i="4"/>
  <c r="P22" i="4"/>
  <c r="Q22" i="4"/>
  <c r="J23" i="4"/>
  <c r="L23" i="4"/>
  <c r="M23" i="4"/>
  <c r="N23" i="4"/>
  <c r="P23" i="4"/>
  <c r="Q23" i="4"/>
  <c r="J24" i="4"/>
  <c r="L24" i="4"/>
  <c r="M24" i="4"/>
  <c r="N24" i="4"/>
  <c r="P24" i="4"/>
  <c r="Q24" i="4"/>
  <c r="J25" i="4"/>
  <c r="L25" i="4"/>
  <c r="M25" i="4"/>
  <c r="N25" i="4"/>
  <c r="P25" i="4"/>
  <c r="Q25" i="4"/>
  <c r="J26" i="4"/>
  <c r="L26" i="4"/>
  <c r="M26" i="4"/>
  <c r="N26" i="4"/>
  <c r="P26" i="4"/>
  <c r="Q26" i="4"/>
  <c r="J27" i="4"/>
  <c r="L27" i="4"/>
  <c r="M27" i="4"/>
  <c r="N27" i="4"/>
  <c r="P27" i="4"/>
  <c r="Q27" i="4"/>
  <c r="J28" i="4"/>
  <c r="L28" i="4"/>
  <c r="M28" i="4"/>
  <c r="N28" i="4"/>
  <c r="P28" i="4"/>
  <c r="Q28" i="4"/>
  <c r="J29" i="4"/>
  <c r="L29" i="4"/>
  <c r="M29" i="4"/>
  <c r="N29" i="4"/>
  <c r="P29" i="4"/>
  <c r="Q29" i="4"/>
  <c r="J30" i="4"/>
  <c r="L30" i="4"/>
  <c r="M30" i="4"/>
  <c r="N30" i="4"/>
  <c r="P30" i="4"/>
  <c r="Q30" i="4"/>
  <c r="J31" i="4"/>
  <c r="L31" i="4"/>
  <c r="M31" i="4"/>
  <c r="N31" i="4"/>
  <c r="P31" i="4"/>
  <c r="Q31" i="4"/>
  <c r="J32" i="4"/>
  <c r="L32" i="4"/>
  <c r="M32" i="4"/>
  <c r="N32" i="4"/>
  <c r="P32" i="4"/>
  <c r="Q32" i="4"/>
  <c r="J33" i="4"/>
  <c r="L33" i="4"/>
  <c r="M33" i="4"/>
  <c r="N33" i="4"/>
  <c r="P33" i="4"/>
  <c r="Q33" i="4"/>
  <c r="J34" i="4"/>
  <c r="L34" i="4"/>
  <c r="M34" i="4"/>
  <c r="N34" i="4"/>
  <c r="P34" i="4"/>
  <c r="Q34" i="4"/>
  <c r="J35" i="4"/>
  <c r="L35" i="4"/>
  <c r="M35" i="4"/>
  <c r="N35" i="4"/>
  <c r="P35" i="4"/>
  <c r="Q35" i="4"/>
  <c r="J36" i="4"/>
  <c r="L36" i="4"/>
  <c r="M36" i="4"/>
  <c r="N36" i="4"/>
  <c r="P36" i="4"/>
  <c r="Q36" i="4"/>
  <c r="J37" i="4"/>
  <c r="L37" i="4"/>
  <c r="M37" i="4"/>
  <c r="N37" i="4"/>
  <c r="P37" i="4"/>
  <c r="Q37" i="4"/>
  <c r="J38" i="4"/>
  <c r="L38" i="4"/>
  <c r="M38" i="4"/>
  <c r="N38" i="4"/>
  <c r="P38" i="4"/>
  <c r="Q38" i="4"/>
  <c r="J39" i="4"/>
  <c r="L39" i="4"/>
  <c r="M39" i="4"/>
  <c r="N39" i="4"/>
  <c r="P39" i="4"/>
  <c r="Q39" i="4"/>
  <c r="J40" i="4"/>
  <c r="L40" i="4"/>
  <c r="M40" i="4"/>
  <c r="N40" i="4"/>
  <c r="P40" i="4"/>
  <c r="Q40" i="4"/>
  <c r="J41" i="4"/>
  <c r="L41" i="4"/>
  <c r="M41" i="4"/>
  <c r="N41" i="4"/>
  <c r="P41" i="4"/>
  <c r="Q41" i="4"/>
  <c r="J42" i="4"/>
  <c r="L42" i="4"/>
  <c r="M42" i="4"/>
  <c r="N42" i="4"/>
  <c r="P42" i="4"/>
  <c r="Q42" i="4"/>
  <c r="L43" i="4"/>
  <c r="M43" i="4"/>
  <c r="N43" i="4"/>
  <c r="P43" i="4"/>
  <c r="Q43" i="4"/>
  <c r="L44" i="4"/>
  <c r="M44" i="4"/>
  <c r="N44" i="4"/>
  <c r="P44" i="4"/>
  <c r="Q44" i="4"/>
  <c r="L45" i="4"/>
  <c r="M45" i="4"/>
  <c r="N45" i="4"/>
  <c r="P45" i="4"/>
  <c r="Q45" i="4"/>
  <c r="L46" i="4"/>
  <c r="M46" i="4"/>
  <c r="N46" i="4"/>
  <c r="P46" i="4"/>
  <c r="Q46" i="4"/>
  <c r="L47" i="4"/>
  <c r="M47" i="4"/>
  <c r="N47" i="4"/>
  <c r="P47" i="4"/>
  <c r="Q47" i="4"/>
  <c r="L48" i="4"/>
  <c r="M48" i="4"/>
  <c r="N48" i="4"/>
  <c r="P48" i="4"/>
  <c r="Q48" i="4"/>
  <c r="L49" i="4"/>
  <c r="M49" i="4"/>
  <c r="N49" i="4"/>
  <c r="P49" i="4"/>
  <c r="Q49" i="4"/>
  <c r="L50" i="4"/>
  <c r="M50" i="4"/>
  <c r="N50" i="4"/>
  <c r="P50" i="4"/>
  <c r="Q50" i="4"/>
  <c r="L51" i="4"/>
  <c r="M51" i="4"/>
  <c r="N51" i="4"/>
  <c r="P51" i="4"/>
  <c r="Q51" i="4"/>
  <c r="L52" i="4"/>
  <c r="M52" i="4"/>
  <c r="N52" i="4"/>
  <c r="P52" i="4"/>
  <c r="Q52" i="4"/>
  <c r="L53" i="4"/>
  <c r="M53" i="4"/>
  <c r="N53" i="4"/>
  <c r="P53" i="4"/>
  <c r="Q53" i="4"/>
  <c r="L54" i="4"/>
  <c r="M54" i="4"/>
  <c r="N54" i="4"/>
  <c r="P54" i="4"/>
  <c r="Q54" i="4"/>
  <c r="L55" i="4"/>
  <c r="M55" i="4"/>
  <c r="N55" i="4"/>
  <c r="P55" i="4"/>
  <c r="Q55" i="4"/>
  <c r="L56" i="4"/>
  <c r="M56" i="4"/>
  <c r="N56" i="4"/>
  <c r="P56" i="4"/>
  <c r="Q56" i="4"/>
  <c r="L57" i="4"/>
  <c r="M57" i="4"/>
  <c r="N57" i="4"/>
  <c r="P57" i="4"/>
  <c r="Q57" i="4"/>
  <c r="L58" i="4"/>
  <c r="M58" i="4"/>
  <c r="N58" i="4"/>
  <c r="P58" i="4"/>
  <c r="Q58" i="4"/>
  <c r="L59" i="4"/>
  <c r="M59" i="4"/>
  <c r="N59" i="4"/>
  <c r="P59" i="4"/>
  <c r="Q59" i="4"/>
  <c r="L60" i="4"/>
  <c r="M60" i="4"/>
  <c r="N60" i="4"/>
  <c r="P60" i="4"/>
  <c r="Q60" i="4"/>
  <c r="L61" i="4"/>
  <c r="M61" i="4"/>
  <c r="N61" i="4"/>
  <c r="P61" i="4"/>
  <c r="Q61" i="4"/>
  <c r="L62" i="4"/>
  <c r="M62" i="4"/>
  <c r="N62" i="4"/>
  <c r="P62" i="4"/>
  <c r="Q62" i="4"/>
  <c r="L63" i="4"/>
  <c r="M63" i="4"/>
  <c r="N63" i="4"/>
  <c r="P63" i="4"/>
  <c r="Q63" i="4"/>
  <c r="L64" i="4"/>
  <c r="M64" i="4"/>
  <c r="N64" i="4"/>
  <c r="P64" i="4"/>
  <c r="Q64" i="4"/>
  <c r="L65" i="4"/>
  <c r="M65" i="4"/>
  <c r="N65" i="4"/>
  <c r="P65" i="4"/>
  <c r="Q65" i="4"/>
  <c r="L66" i="4"/>
  <c r="M66" i="4"/>
  <c r="N66" i="4"/>
  <c r="P66" i="4"/>
  <c r="Q66" i="4"/>
  <c r="L67" i="4"/>
  <c r="M67" i="4"/>
  <c r="N67" i="4"/>
  <c r="P67" i="4"/>
  <c r="Q67" i="4"/>
  <c r="L68" i="4"/>
  <c r="M68" i="4"/>
  <c r="N68" i="4"/>
  <c r="P68" i="4"/>
  <c r="Q68" i="4"/>
  <c r="L69" i="4"/>
  <c r="M69" i="4"/>
  <c r="N69" i="4"/>
  <c r="P69" i="4"/>
  <c r="Q69" i="4"/>
  <c r="L70" i="4"/>
  <c r="M70" i="4"/>
  <c r="N70" i="4"/>
  <c r="P70" i="4"/>
  <c r="Q70" i="4"/>
  <c r="L71" i="4"/>
  <c r="M71" i="4"/>
  <c r="N71" i="4"/>
  <c r="P71" i="4"/>
  <c r="Q71" i="4"/>
  <c r="L72" i="4"/>
  <c r="M72" i="4"/>
  <c r="N72" i="4"/>
  <c r="P72" i="4"/>
  <c r="Q72" i="4"/>
  <c r="L73" i="4"/>
  <c r="M73" i="4"/>
  <c r="N73" i="4"/>
  <c r="P73" i="4"/>
  <c r="Q73" i="4"/>
  <c r="L74" i="4"/>
  <c r="M74" i="4"/>
  <c r="N74" i="4"/>
  <c r="P74" i="4"/>
  <c r="Q74" i="4"/>
  <c r="L75" i="4"/>
  <c r="M75" i="4"/>
  <c r="N75" i="4"/>
  <c r="P75" i="4"/>
  <c r="Q75" i="4"/>
  <c r="L76" i="4"/>
  <c r="M76" i="4"/>
  <c r="N76" i="4"/>
  <c r="P76" i="4"/>
  <c r="Q76" i="4"/>
  <c r="L77" i="4"/>
  <c r="M77" i="4"/>
  <c r="N77" i="4"/>
  <c r="P77" i="4"/>
  <c r="Q77" i="4"/>
  <c r="L78" i="4"/>
  <c r="M78" i="4"/>
  <c r="N78" i="4"/>
  <c r="P78" i="4"/>
  <c r="Q78" i="4"/>
  <c r="L79" i="4"/>
  <c r="M79" i="4"/>
  <c r="N79" i="4"/>
  <c r="P79" i="4"/>
  <c r="Q79" i="4"/>
  <c r="L80" i="4"/>
  <c r="M80" i="4"/>
  <c r="N80" i="4"/>
  <c r="P80" i="4"/>
  <c r="Q80" i="4"/>
  <c r="L81" i="4"/>
  <c r="M81" i="4"/>
  <c r="N81" i="4"/>
  <c r="P81" i="4"/>
  <c r="Q81" i="4"/>
  <c r="L82" i="4"/>
  <c r="M82" i="4"/>
  <c r="N82" i="4"/>
  <c r="P82" i="4"/>
  <c r="Q82" i="4"/>
  <c r="L83" i="4"/>
  <c r="M83" i="4"/>
  <c r="N83" i="4"/>
  <c r="P83" i="4"/>
  <c r="Q83" i="4"/>
  <c r="L84" i="4"/>
  <c r="M84" i="4"/>
  <c r="N84" i="4"/>
  <c r="P84" i="4"/>
  <c r="Q84" i="4"/>
  <c r="L85" i="4"/>
  <c r="M85" i="4"/>
  <c r="N85" i="4"/>
  <c r="P85" i="4"/>
  <c r="Q85" i="4"/>
  <c r="L86" i="4"/>
  <c r="M86" i="4"/>
  <c r="N86" i="4"/>
  <c r="P86" i="4"/>
  <c r="Q86" i="4"/>
  <c r="L87" i="4"/>
  <c r="M87" i="4"/>
  <c r="N87" i="4"/>
  <c r="P87" i="4"/>
  <c r="Q87" i="4"/>
  <c r="L88" i="4"/>
  <c r="M88" i="4"/>
  <c r="N88" i="4"/>
  <c r="P88" i="4"/>
  <c r="Q88" i="4"/>
  <c r="L89" i="4"/>
  <c r="M89" i="4"/>
  <c r="N89" i="4"/>
  <c r="P89" i="4"/>
  <c r="Q89" i="4"/>
  <c r="L90" i="4"/>
  <c r="M90" i="4"/>
  <c r="N90" i="4"/>
  <c r="P90" i="4"/>
  <c r="Q90" i="4"/>
  <c r="L91" i="4"/>
  <c r="M91" i="4"/>
  <c r="N91" i="4"/>
  <c r="P91" i="4"/>
  <c r="Q91" i="4"/>
  <c r="L92" i="4"/>
  <c r="M92" i="4"/>
  <c r="N92" i="4"/>
  <c r="P92" i="4"/>
  <c r="Q92" i="4"/>
  <c r="L93" i="4"/>
  <c r="M93" i="4"/>
  <c r="N93" i="4"/>
  <c r="P93" i="4"/>
  <c r="Q93" i="4"/>
  <c r="L94" i="4"/>
  <c r="M94" i="4"/>
  <c r="N94" i="4"/>
  <c r="P94" i="4"/>
  <c r="Q94" i="4"/>
  <c r="L95" i="4"/>
  <c r="M95" i="4"/>
  <c r="N95" i="4"/>
  <c r="P95" i="4"/>
  <c r="Q95" i="4"/>
  <c r="L96" i="4"/>
  <c r="M96" i="4"/>
  <c r="N96" i="4"/>
  <c r="P96" i="4"/>
  <c r="Q96" i="4"/>
  <c r="L97" i="4"/>
  <c r="M97" i="4"/>
  <c r="N97" i="4"/>
  <c r="P97" i="4"/>
  <c r="Q97" i="4"/>
  <c r="F1193" i="4"/>
  <c r="J1193" i="4"/>
  <c r="F1194" i="4"/>
  <c r="J1194" i="4"/>
  <c r="F1195" i="4"/>
  <c r="J1195" i="4"/>
  <c r="F1196" i="4"/>
  <c r="J1196" i="4"/>
  <c r="F1197" i="4"/>
  <c r="J1197" i="4"/>
  <c r="F1198" i="4"/>
  <c r="J1198" i="4"/>
  <c r="F1199" i="4"/>
  <c r="J1199" i="4"/>
  <c r="F1200" i="4"/>
  <c r="J1200" i="4"/>
  <c r="F1201" i="4"/>
  <c r="J1201" i="4"/>
  <c r="F1202" i="4"/>
  <c r="J1202" i="4"/>
  <c r="F1203" i="4"/>
  <c r="J1203" i="4"/>
  <c r="F1204" i="4"/>
  <c r="J1204" i="4"/>
  <c r="F1205" i="4"/>
  <c r="J1205" i="4"/>
  <c r="F1206" i="4"/>
  <c r="J1206" i="4"/>
  <c r="F1207" i="4"/>
  <c r="J1207" i="4"/>
  <c r="F1208" i="4"/>
  <c r="J1208" i="4"/>
  <c r="F1209" i="4"/>
  <c r="J1209" i="4"/>
  <c r="F1210" i="4"/>
  <c r="J1210" i="4"/>
  <c r="F1211" i="4"/>
  <c r="J1211" i="4"/>
  <c r="F1212" i="4"/>
  <c r="J1212" i="4"/>
  <c r="F1213" i="4"/>
  <c r="J1213" i="4"/>
  <c r="F1214" i="4"/>
  <c r="J1214" i="4"/>
  <c r="F1215" i="4"/>
  <c r="J1215" i="4"/>
  <c r="F1216" i="4"/>
  <c r="J1216" i="4"/>
  <c r="F1217" i="4"/>
  <c r="J1217" i="4"/>
  <c r="F1218" i="4"/>
  <c r="J1218" i="4"/>
  <c r="F1219" i="4"/>
  <c r="J1219" i="4"/>
  <c r="F1220" i="4"/>
  <c r="J1220" i="4"/>
  <c r="F1221" i="4"/>
  <c r="J1221" i="4"/>
  <c r="F1222" i="4"/>
  <c r="J1222" i="4"/>
  <c r="F1223" i="4"/>
  <c r="J1223" i="4"/>
  <c r="F1224" i="4"/>
  <c r="J1224" i="4"/>
  <c r="F1225" i="4"/>
  <c r="J1225" i="4"/>
  <c r="F1226" i="4"/>
  <c r="J1226" i="4"/>
  <c r="F1227" i="4"/>
  <c r="J1227" i="4"/>
  <c r="F1228" i="4"/>
  <c r="J1228" i="4"/>
  <c r="F1229" i="4"/>
  <c r="J1229" i="4"/>
  <c r="F1230" i="4"/>
  <c r="J1230" i="4"/>
  <c r="F1231" i="4"/>
  <c r="J1231" i="4"/>
  <c r="F1232" i="4"/>
  <c r="J1232" i="4"/>
  <c r="F1233" i="4"/>
  <c r="J1233" i="4"/>
  <c r="F1234" i="4"/>
  <c r="J1234" i="4"/>
  <c r="F1235" i="4"/>
  <c r="J1235" i="4"/>
  <c r="F1236" i="4"/>
  <c r="J1236" i="4"/>
  <c r="F1237" i="4"/>
  <c r="J1237" i="4"/>
  <c r="F1238" i="4"/>
  <c r="J1238" i="4"/>
  <c r="F1239" i="4"/>
  <c r="J1239" i="4"/>
  <c r="F1240" i="4"/>
  <c r="J1240" i="4"/>
  <c r="F1241" i="4"/>
  <c r="J1241" i="4"/>
  <c r="F1242" i="4"/>
  <c r="J1242" i="4"/>
  <c r="F1243" i="4"/>
  <c r="J1243" i="4"/>
  <c r="F1244" i="4"/>
  <c r="J1244" i="4"/>
  <c r="F1245" i="4"/>
  <c r="J1245" i="4"/>
  <c r="F1246" i="4"/>
  <c r="J1246" i="4"/>
  <c r="F1247" i="4"/>
  <c r="J1247" i="4"/>
  <c r="F1248" i="4"/>
  <c r="J1248" i="4"/>
  <c r="F1249" i="4"/>
  <c r="J1249" i="4"/>
  <c r="F1250" i="4"/>
  <c r="J1250" i="4"/>
  <c r="F1251" i="4"/>
  <c r="J1251" i="4"/>
  <c r="J1252" i="4"/>
  <c r="F1253" i="4"/>
  <c r="J1253" i="4"/>
  <c r="F1254" i="4"/>
  <c r="J1254" i="4"/>
  <c r="F1255" i="4"/>
  <c r="J1255" i="4"/>
  <c r="F1256" i="4"/>
  <c r="J1256" i="4"/>
  <c r="F1257" i="4"/>
  <c r="J1257" i="4"/>
  <c r="F1258" i="4"/>
  <c r="J1258" i="4"/>
  <c r="F1259" i="4"/>
  <c r="J1259" i="4"/>
  <c r="F1260" i="4"/>
  <c r="J1260" i="4"/>
  <c r="F1261" i="4"/>
  <c r="J1261" i="4"/>
  <c r="F1262" i="4"/>
  <c r="J1262" i="4"/>
  <c r="F1263" i="4"/>
  <c r="J1263" i="4"/>
  <c r="F1264" i="4"/>
  <c r="J1264" i="4"/>
  <c r="F1265" i="4"/>
  <c r="J1265" i="4"/>
  <c r="F1266" i="4"/>
  <c r="J1266" i="4"/>
  <c r="F1267" i="4"/>
  <c r="J1267" i="4"/>
  <c r="F1268" i="4"/>
  <c r="J1268" i="4"/>
  <c r="F1269" i="4"/>
  <c r="J1269" i="4"/>
  <c r="F1270" i="4"/>
  <c r="J1270" i="4"/>
  <c r="F1271" i="4"/>
  <c r="J1271" i="4"/>
  <c r="F1272" i="4"/>
  <c r="J1272" i="4"/>
  <c r="F1273" i="4"/>
  <c r="J1273" i="4"/>
</calcChain>
</file>

<file path=xl/sharedStrings.xml><?xml version="1.0" encoding="utf-8"?>
<sst xmlns="http://schemas.openxmlformats.org/spreadsheetml/2006/main" count="337" uniqueCount="208">
  <si>
    <t>Date</t>
  </si>
  <si>
    <t>Power Forward</t>
  </si>
  <si>
    <t>Fuel Forward *</t>
  </si>
  <si>
    <t>Valuation Date</t>
  </si>
  <si>
    <t>Option Type</t>
  </si>
  <si>
    <t>Put</t>
  </si>
  <si>
    <t>Call</t>
  </si>
  <si>
    <t>Power Plant</t>
  </si>
  <si>
    <t>Power Plant Model</t>
  </si>
  <si>
    <t>Valuation Type</t>
  </si>
  <si>
    <t>Regular Option</t>
  </si>
  <si>
    <t>Exercise Month</t>
  </si>
  <si>
    <t>Exercise Frequency</t>
  </si>
  <si>
    <t>Week Definition</t>
  </si>
  <si>
    <t>Interest Rate</t>
  </si>
  <si>
    <t>7 x 24</t>
  </si>
  <si>
    <t>5 x 16</t>
  </si>
  <si>
    <t>Cost</t>
  </si>
  <si>
    <t>F.O.M. Month</t>
  </si>
  <si>
    <t>F.O.M. Frequency</t>
  </si>
  <si>
    <t>Overlying Option (Debt)</t>
  </si>
  <si>
    <t>(Power) Vol</t>
  </si>
  <si>
    <t>(Fuel) Vol</t>
  </si>
  <si>
    <t xml:space="preserve">First Commodity </t>
  </si>
  <si>
    <t>Second Commodity</t>
  </si>
  <si>
    <t>Salvage Value*</t>
  </si>
  <si>
    <t>* in thousand $</t>
  </si>
  <si>
    <t>Capacity (Mw)</t>
  </si>
  <si>
    <t>Spread</t>
  </si>
  <si>
    <t>Commodity Correlation</t>
  </si>
  <si>
    <t>Dispatch Schedule</t>
  </si>
  <si>
    <t>Jan</t>
  </si>
  <si>
    <t>Feb</t>
  </si>
  <si>
    <t>Mar</t>
  </si>
  <si>
    <t>May</t>
  </si>
  <si>
    <t>June</t>
  </si>
  <si>
    <t>July</t>
  </si>
  <si>
    <t>Aug.</t>
  </si>
  <si>
    <t>Sept.</t>
  </si>
  <si>
    <t>Oct.</t>
  </si>
  <si>
    <t>Nov.</t>
  </si>
  <si>
    <t>Dec.</t>
  </si>
  <si>
    <t>Apr</t>
  </si>
  <si>
    <t>Time</t>
  </si>
  <si>
    <t xml:space="preserve"> ON</t>
  </si>
  <si>
    <t>*HR incorporated</t>
  </si>
  <si>
    <t>Debt Amortization **</t>
  </si>
  <si>
    <t>** in thousand $</t>
  </si>
  <si>
    <t>Fixed O.M.**</t>
  </si>
  <si>
    <t>Expected Losses</t>
  </si>
  <si>
    <t>Best Scenario</t>
  </si>
  <si>
    <t>Worst Scenario</t>
  </si>
  <si>
    <t>Exer. Prob.</t>
  </si>
  <si>
    <t>Underlying Expiration Date</t>
  </si>
  <si>
    <t>Overlying Expiration Date</t>
  </si>
  <si>
    <t>Power Vol</t>
  </si>
  <si>
    <t>Fuel Vol</t>
  </si>
  <si>
    <t>Use Volatility Curve</t>
  </si>
  <si>
    <t>Start</t>
  </si>
  <si>
    <t>End</t>
  </si>
  <si>
    <t>Peak</t>
  </si>
  <si>
    <t>Daily Price Profile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</si>
  <si>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</si>
  <si>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</si>
  <si>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</si>
  <si>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</si>
  <si>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</si>
  <si>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</si>
  <si>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</si>
  <si>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</si>
  <si>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</si>
  <si>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2</t>
  </si>
  <si>
    <t>1</t>
  </si>
  <si>
    <t>Exer. Date</t>
  </si>
  <si>
    <t>Embedded Option</t>
  </si>
  <si>
    <t xml:space="preserve">Embedded Option Value </t>
  </si>
  <si>
    <t>Option Start Date</t>
  </si>
  <si>
    <t>Option End Date</t>
  </si>
  <si>
    <t>None</t>
  </si>
  <si>
    <t>Today</t>
  </si>
  <si>
    <t>Option Mw</t>
  </si>
  <si>
    <t>Interest Rate back up</t>
  </si>
  <si>
    <t>ARCHIVE</t>
  </si>
  <si>
    <t>power curve</t>
  </si>
  <si>
    <t>fuel curve</t>
  </si>
  <si>
    <t>power vol</t>
  </si>
  <si>
    <t>fuel vol</t>
  </si>
  <si>
    <t>correlation</t>
  </si>
  <si>
    <t>residual value</t>
  </si>
  <si>
    <t>Sensitivity</t>
  </si>
  <si>
    <t>embedded call</t>
  </si>
  <si>
    <t>put</t>
  </si>
  <si>
    <t>call</t>
  </si>
  <si>
    <t>Value</t>
  </si>
  <si>
    <t>Base Case</t>
  </si>
  <si>
    <t>REGION 1E</t>
  </si>
  <si>
    <t>West Hub</t>
  </si>
  <si>
    <t>Monthly Volatilities</t>
  </si>
  <si>
    <t>Intra-Month Volatilties</t>
  </si>
  <si>
    <t>PEAK</t>
  </si>
  <si>
    <t>OFF-PEAK</t>
  </si>
  <si>
    <t>Saturday</t>
  </si>
  <si>
    <t>Sunday</t>
  </si>
  <si>
    <t>Capacity</t>
  </si>
  <si>
    <t>OffPeak</t>
  </si>
  <si>
    <t>Group</t>
  </si>
  <si>
    <t>Prudent</t>
  </si>
  <si>
    <t>Correlation</t>
  </si>
  <si>
    <t>Bid</t>
  </si>
  <si>
    <t>Mid</t>
  </si>
  <si>
    <t>Offer</t>
  </si>
  <si>
    <t>Code</t>
  </si>
  <si>
    <t>Factor</t>
  </si>
  <si>
    <t>Gas-Power</t>
  </si>
  <si>
    <t>($/MWH)</t>
  </si>
  <si>
    <t>Month</t>
  </si>
  <si>
    <t>Volatility Smile</t>
  </si>
  <si>
    <t>Price Sensitivies</t>
  </si>
  <si>
    <t>Posted IR date</t>
  </si>
  <si>
    <t>firstname</t>
  </si>
  <si>
    <t>Power Date</t>
  </si>
  <si>
    <t>Fuel Date</t>
  </si>
  <si>
    <t>debt</t>
  </si>
  <si>
    <t>IR date</t>
  </si>
  <si>
    <t xml:space="preserve">Posted Power Curve </t>
  </si>
  <si>
    <t>Fuled Date</t>
  </si>
  <si>
    <t>Sensitivity Page</t>
  </si>
  <si>
    <t>ArrayOfFile</t>
  </si>
  <si>
    <t>=Calculation!$AA$4:$AA$5</t>
  </si>
  <si>
    <t>=sensitivity!$O$17</t>
  </si>
  <si>
    <t>CorrelationInput</t>
  </si>
  <si>
    <t>=sensitivity!$E$13</t>
  </si>
  <si>
    <t>DealEnd</t>
  </si>
  <si>
    <t>=Calculation!$C$6</t>
  </si>
  <si>
    <t>DealStart</t>
  </si>
  <si>
    <t>=Calculation!$C$5</t>
  </si>
  <si>
    <t>=sensitivity!$Q$17</t>
  </si>
  <si>
    <t>EmbeddedOptionValue</t>
  </si>
  <si>
    <t>=Calculation!$J$27</t>
  </si>
  <si>
    <t>filefield</t>
  </si>
  <si>
    <t>=Calculation!$AA$5:$AA$401</t>
  </si>
  <si>
    <t>First_Date</t>
  </si>
  <si>
    <t>=IR!$C$6</t>
  </si>
  <si>
    <t>FirstMidPrice</t>
  </si>
  <si>
    <t>=Curves!$C$7</t>
  </si>
  <si>
    <t>FirstMidVol</t>
  </si>
  <si>
    <t>=Curves!$X$7</t>
  </si>
  <si>
    <t>=Calculation!$AA$5</t>
  </si>
  <si>
    <t>forward_range</t>
  </si>
  <si>
    <t>=Curves!$A$7:$D$319</t>
  </si>
  <si>
    <t>Fuel_Date</t>
  </si>
  <si>
    <t>=sensitivity!$M$17</t>
  </si>
  <si>
    <t>GPadd</t>
  </si>
  <si>
    <t>=sensitivity!$E$8</t>
  </si>
  <si>
    <t>gpaddOut</t>
  </si>
  <si>
    <t>=sensitivity!$B$17</t>
  </si>
  <si>
    <t>GvolMult</t>
  </si>
  <si>
    <t>=sensitivity!$E$11</t>
  </si>
  <si>
    <t>GvolOut</t>
  </si>
  <si>
    <t>=sensitivity!$E$17</t>
  </si>
  <si>
    <t>IR_date</t>
  </si>
  <si>
    <t>=sensitivity!$N$17</t>
  </si>
  <si>
    <t>OPtionValue</t>
  </si>
  <si>
    <t>=Calculation!$H$27</t>
  </si>
  <si>
    <t>PostedFuelDate</t>
  </si>
  <si>
    <t>=Calculation!$C$30</t>
  </si>
  <si>
    <t>postedIrdt1</t>
  </si>
  <si>
    <t>=Calculation!$C$28</t>
  </si>
  <si>
    <t>postedIrdt2</t>
  </si>
  <si>
    <t>PostedPowerDate</t>
  </si>
  <si>
    <t>=Calculation!$C$29</t>
  </si>
  <si>
    <t>Power_Date</t>
  </si>
  <si>
    <t>=sensitivity!$L$17</t>
  </si>
  <si>
    <t>PPadd</t>
  </si>
  <si>
    <t>=sensitivity!$E$7</t>
  </si>
  <si>
    <t>ppaddOut</t>
  </si>
  <si>
    <t>=sensitivity!$A$17</t>
  </si>
  <si>
    <t>PvolMult</t>
  </si>
  <si>
    <t>=sensitivity!$E$10</t>
  </si>
  <si>
    <t>PvolOut</t>
  </si>
  <si>
    <t>=sensitivity!$D$17</t>
  </si>
  <si>
    <t>ResCall</t>
  </si>
  <si>
    <t>=sensitivity!$I$17</t>
  </si>
  <si>
    <t>residual_value</t>
  </si>
  <si>
    <t>=sensitivity!$P$17</t>
  </si>
  <si>
    <t>ResPut</t>
  </si>
  <si>
    <t>=sensitivity!$G$17</t>
  </si>
  <si>
    <t>today</t>
  </si>
  <si>
    <t>=Calculation!$C$3</t>
  </si>
  <si>
    <t>ValuationDate</t>
  </si>
  <si>
    <t>=Calculation!$C$4</t>
  </si>
  <si>
    <t>volRange</t>
  </si>
  <si>
    <t>=Curves!$J$7:$Y$259</t>
  </si>
  <si>
    <t>Underlying Start Date</t>
  </si>
  <si>
    <t>Overlying Start Date</t>
  </si>
  <si>
    <t>Strike Month</t>
  </si>
  <si>
    <t xml:space="preserve"> Spread Value </t>
  </si>
  <si>
    <t>Embedde Option</t>
  </si>
  <si>
    <t>Exer. Month</t>
  </si>
  <si>
    <t>Strike</t>
  </si>
  <si>
    <t xml:space="preserve"> Overlying Option Value </t>
  </si>
  <si>
    <t>spread</t>
  </si>
  <si>
    <t>Additional Features for Overlying Option</t>
  </si>
  <si>
    <t>First Loss Threshold ($/kW)</t>
  </si>
  <si>
    <t>Percent of Balance</t>
  </si>
  <si>
    <t xml:space="preserve"> </t>
  </si>
  <si>
    <t>date</t>
  </si>
  <si>
    <t>gas 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</si>
</sst>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  <numFmt numFmtId="179" formatCode="&quot;$&quot;#,##0.0000000_);[Red]\(&quot;$&quot;#,##0.0000000\)"/>
    <numFmt numFmtId="180" formatCode="dd\-mmm\-yy_);[Red]dd\-mmm\-yy_)"/>
    <numFmt numFmtId="181" formatCode="0_);[Red]\-0_)"/>
    <numFmt numFmtId="182" formatCode="mmm\-yy_)"/>
    <numFmt numFmtId="183" formatCode="#,##0.0000_);\(#,##0.0000\)"/>
    <numFmt numFmtId="184" formatCode="_(&quot;$&quot;* #,##0_);_(&quot;$&quot;* \(#,##0\);_(&quot;$&quot;* &quot;-&quot;??_);_(@_)"/>
    <numFmt numFmtId="185" formatCode="0.0%"/>
    <numFmt numFmtId="186" formatCode="0.000000000%"/>
    <numFmt numFmtId="195" formatCode="mm/dd/yy"/>
  </numFmts>
  <fonts count="2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Tahoma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b/>
      <i/>
      <u/>
      <sz val="12"/>
      <color indexed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8"/>
      <name val="Arial"/>
    </font>
    <font>
      <sz val="10"/>
      <color indexed="8"/>
      <name val="Courier"/>
    </font>
    <font>
      <sz val="10"/>
      <color indexed="8"/>
      <name val="Courier"/>
      <family val="3"/>
    </font>
    <font>
      <i/>
      <u/>
      <sz val="16"/>
      <name val="Arial"/>
      <family val="2"/>
    </font>
    <font>
      <b/>
      <sz val="8"/>
      <color indexed="13"/>
      <name val="Arial"/>
      <family val="2"/>
    </font>
    <font>
      <sz val="8"/>
      <color indexed="12"/>
      <name val="Arial"/>
      <family val="2"/>
    </font>
    <font>
      <b/>
      <sz val="8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0" applyNumberFormat="1" applyFont="1"/>
    <xf numFmtId="44" fontId="5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/>
    <xf numFmtId="2" fontId="4" fillId="2" borderId="0" xfId="0" applyNumberFormat="1" applyFont="1" applyFill="1"/>
    <xf numFmtId="1" fontId="2" fillId="2" borderId="0" xfId="0" applyNumberFormat="1" applyFont="1" applyFill="1"/>
    <xf numFmtId="14" fontId="2" fillId="2" borderId="0" xfId="0" applyNumberFormat="1" applyFont="1" applyFill="1"/>
    <xf numFmtId="0" fontId="7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10" fontId="2" fillId="0" borderId="0" xfId="0" applyNumberFormat="1" applyFont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0" fontId="2" fillId="3" borderId="0" xfId="0" applyFont="1" applyFill="1"/>
    <xf numFmtId="10" fontId="6" fillId="3" borderId="0" xfId="0" applyNumberFormat="1" applyFont="1" applyFill="1"/>
    <xf numFmtId="44" fontId="10" fillId="3" borderId="0" xfId="0" applyNumberFormat="1" applyFont="1" applyFill="1"/>
    <xf numFmtId="0" fontId="6" fillId="3" borderId="0" xfId="0" applyFont="1" applyFill="1" applyAlignment="1">
      <alignment horizontal="right"/>
    </xf>
    <xf numFmtId="44" fontId="6" fillId="3" borderId="0" xfId="0" applyNumberFormat="1" applyFont="1" applyFill="1"/>
    <xf numFmtId="43" fontId="4" fillId="2" borderId="0" xfId="1" applyFont="1" applyFill="1"/>
    <xf numFmtId="8" fontId="4" fillId="2" borderId="0" xfId="1" applyNumberFormat="1" applyFont="1" applyFill="1"/>
    <xf numFmtId="43" fontId="4" fillId="3" borderId="0" xfId="1" applyFont="1" applyFill="1"/>
    <xf numFmtId="43" fontId="4" fillId="3" borderId="0" xfId="1" applyFont="1" applyFill="1" applyAlignment="1">
      <alignment horizontal="center"/>
    </xf>
    <xf numFmtId="179" fontId="2" fillId="2" borderId="0" xfId="0" applyNumberFormat="1" applyFont="1" applyFill="1"/>
    <xf numFmtId="7" fontId="6" fillId="3" borderId="0" xfId="1" applyNumberFormat="1" applyFont="1" applyFill="1"/>
    <xf numFmtId="8" fontId="6" fillId="3" borderId="0" xfId="1" applyNumberFormat="1" applyFont="1" applyFill="1"/>
    <xf numFmtId="43" fontId="4" fillId="4" borderId="0" xfId="1" applyFont="1" applyFill="1" applyAlignment="1">
      <alignment horizontal="left"/>
    </xf>
    <xf numFmtId="43" fontId="4" fillId="2" borderId="0" xfId="1" applyFont="1" applyFill="1" applyAlignment="1">
      <alignment horizontal="left"/>
    </xf>
    <xf numFmtId="43" fontId="4" fillId="2" borderId="0" xfId="1" applyFont="1" applyFill="1" applyAlignment="1">
      <alignment horizontal="right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Protection="1">
      <protection locked="0"/>
    </xf>
    <xf numFmtId="180" fontId="12" fillId="0" borderId="0" xfId="0" applyNumberFormat="1" applyFont="1" applyFill="1" applyBorder="1" applyAlignment="1" applyProtection="1">
      <alignment horizontal="centerContinuous"/>
      <protection locked="0"/>
    </xf>
    <xf numFmtId="181" fontId="12" fillId="0" borderId="0" xfId="0" applyNumberFormat="1" applyFont="1" applyFill="1" applyBorder="1" applyAlignment="1" applyProtection="1">
      <alignment horizontal="centerContinuous"/>
    </xf>
    <xf numFmtId="0" fontId="12" fillId="0" borderId="0" xfId="0" applyFont="1" applyFill="1" applyBorder="1" applyAlignment="1">
      <alignment horizontal="centerContinuous"/>
    </xf>
    <xf numFmtId="182" fontId="12" fillId="0" borderId="0" xfId="0" applyNumberFormat="1" applyFont="1" applyFill="1" applyBorder="1" applyAlignment="1" applyProtection="1">
      <alignment horizontal="center"/>
    </xf>
    <xf numFmtId="183" fontId="12" fillId="0" borderId="0" xfId="0" applyNumberFormat="1" applyFont="1" applyFill="1" applyBorder="1" applyProtection="1">
      <protection locked="0"/>
    </xf>
    <xf numFmtId="39" fontId="2" fillId="0" borderId="0" xfId="0" applyNumberFormat="1" applyFont="1"/>
    <xf numFmtId="0" fontId="4" fillId="2" borderId="0" xfId="0" applyFont="1" applyFill="1" applyAlignment="1">
      <alignment horizontal="center"/>
    </xf>
    <xf numFmtId="183" fontId="2" fillId="0" borderId="0" xfId="0" applyNumberFormat="1" applyFont="1"/>
    <xf numFmtId="43" fontId="4" fillId="4" borderId="0" xfId="1" applyFont="1" applyFill="1"/>
    <xf numFmtId="0" fontId="4" fillId="3" borderId="0" xfId="0" applyFont="1" applyFill="1" applyAlignment="1">
      <alignment horizontal="left"/>
    </xf>
    <xf numFmtId="43" fontId="4" fillId="3" borderId="0" xfId="1" applyFont="1" applyFill="1" applyAlignment="1">
      <alignment horizontal="left"/>
    </xf>
    <xf numFmtId="14" fontId="4" fillId="4" borderId="0" xfId="1" applyNumberFormat="1" applyFont="1" applyFill="1"/>
    <xf numFmtId="14" fontId="4" fillId="4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/>
    <xf numFmtId="17" fontId="2" fillId="5" borderId="0" xfId="0" applyNumberFormat="1" applyFont="1" applyFill="1" applyBorder="1" applyAlignment="1">
      <alignment horizontal="center"/>
    </xf>
    <xf numFmtId="43" fontId="13" fillId="0" borderId="0" xfId="0" applyNumberFormat="1" applyFont="1" applyFill="1" applyBorder="1"/>
    <xf numFmtId="44" fontId="2" fillId="5" borderId="0" xfId="0" applyNumberFormat="1" applyFont="1" applyFill="1" applyBorder="1"/>
    <xf numFmtId="10" fontId="0" fillId="0" borderId="0" xfId="0" applyNumberFormat="1"/>
    <xf numFmtId="44" fontId="2" fillId="0" borderId="0" xfId="0" applyNumberFormat="1" applyFont="1" applyBorder="1"/>
    <xf numFmtId="9" fontId="0" fillId="0" borderId="0" xfId="3" applyFont="1" applyFill="1" applyBorder="1"/>
    <xf numFmtId="44" fontId="2" fillId="3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186" fontId="0" fillId="5" borderId="0" xfId="0" applyNumberFormat="1" applyFill="1" applyBorder="1"/>
    <xf numFmtId="0" fontId="2" fillId="5" borderId="2" xfId="0" applyFont="1" applyFill="1" applyBorder="1" applyAlignment="1">
      <alignment horizontal="center"/>
    </xf>
    <xf numFmtId="44" fontId="2" fillId="5" borderId="2" xfId="0" applyNumberFormat="1" applyFont="1" applyFill="1" applyBorder="1"/>
    <xf numFmtId="0" fontId="2" fillId="5" borderId="0" xfId="0" applyFont="1" applyFill="1" applyBorder="1"/>
    <xf numFmtId="44" fontId="2" fillId="5" borderId="0" xfId="0" applyNumberFormat="1" applyFont="1" applyFill="1"/>
    <xf numFmtId="0" fontId="2" fillId="5" borderId="0" xfId="0" applyFont="1" applyFill="1" applyAlignment="1">
      <alignment horizontal="center"/>
    </xf>
    <xf numFmtId="44" fontId="0" fillId="0" borderId="0" xfId="0" applyNumberFormat="1" applyFill="1"/>
    <xf numFmtId="2" fontId="0" fillId="0" borderId="0" xfId="0" applyNumberFormat="1" applyFill="1" applyBorder="1"/>
    <xf numFmtId="185" fontId="0" fillId="0" borderId="0" xfId="0" applyNumberFormat="1" applyAlignment="1">
      <alignment horizontal="center"/>
    </xf>
    <xf numFmtId="44" fontId="2" fillId="0" borderId="0" xfId="0" applyNumberFormat="1" applyFont="1" applyFill="1"/>
    <xf numFmtId="0" fontId="0" fillId="2" borderId="0" xfId="0" applyFill="1"/>
    <xf numFmtId="0" fontId="14" fillId="2" borderId="0" xfId="0" applyFont="1" applyFill="1"/>
    <xf numFmtId="0" fontId="15" fillId="2" borderId="0" xfId="0" applyFont="1" applyFill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6" xfId="0" applyFill="1" applyBorder="1"/>
    <xf numFmtId="9" fontId="0" fillId="0" borderId="0" xfId="0" applyNumberFormat="1" applyFill="1" applyBorder="1"/>
    <xf numFmtId="0" fontId="0" fillId="2" borderId="7" xfId="0" applyFill="1" applyBorder="1"/>
    <xf numFmtId="0" fontId="0" fillId="0" borderId="2" xfId="0" applyFill="1" applyBorder="1"/>
    <xf numFmtId="0" fontId="0" fillId="2" borderId="2" xfId="0" applyFill="1" applyBorder="1"/>
    <xf numFmtId="184" fontId="0" fillId="0" borderId="2" xfId="0" applyNumberFormat="1" applyFill="1" applyBorder="1"/>
    <xf numFmtId="6" fontId="0" fillId="0" borderId="8" xfId="0" applyNumberFormat="1" applyFill="1" applyBorder="1"/>
    <xf numFmtId="0" fontId="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 applyFill="1" applyBorder="1"/>
    <xf numFmtId="14" fontId="0" fillId="0" borderId="0" xfId="0" applyNumberFormat="1" applyFill="1" applyBorder="1"/>
    <xf numFmtId="14" fontId="16" fillId="0" borderId="0" xfId="0" applyNumberFormat="1" applyFont="1" applyFill="1" applyBorder="1"/>
    <xf numFmtId="17" fontId="13" fillId="0" borderId="0" xfId="0" applyNumberFormat="1" applyFont="1" applyFill="1" applyBorder="1"/>
    <xf numFmtId="43" fontId="13" fillId="0" borderId="0" xfId="1" applyFont="1" applyFill="1" applyBorder="1" applyAlignment="1" applyProtection="1">
      <alignment horizontal="centerContinuous"/>
      <protection locked="0"/>
    </xf>
    <xf numFmtId="0" fontId="13" fillId="0" borderId="0" xfId="0" applyFont="1" applyFill="1" applyBorder="1" applyAlignment="1">
      <alignment horizontal="centerContinuous"/>
    </xf>
    <xf numFmtId="0" fontId="13" fillId="0" borderId="0" xfId="0" applyFont="1" applyFill="1" applyBorder="1"/>
    <xf numFmtId="0" fontId="16" fillId="0" borderId="0" xfId="0" applyFont="1" applyFill="1" applyBorder="1" applyAlignment="1">
      <alignment horizontal="centerContinuous"/>
    </xf>
    <xf numFmtId="0" fontId="13" fillId="0" borderId="0" xfId="0" applyFont="1" applyFill="1" applyBorder="1" applyAlignment="1">
      <alignment horizontal="center"/>
    </xf>
    <xf numFmtId="0" fontId="17" fillId="0" borderId="0" xfId="0" applyFont="1" applyFill="1" applyBorder="1" applyProtection="1">
      <protection locked="0"/>
    </xf>
    <xf numFmtId="180" fontId="18" fillId="0" borderId="0" xfId="0" applyNumberFormat="1" applyFont="1" applyFill="1" applyBorder="1" applyAlignment="1" applyProtection="1">
      <alignment horizontal="centerContinuous"/>
      <protection locked="0"/>
    </xf>
    <xf numFmtId="181" fontId="16" fillId="0" borderId="0" xfId="0" applyNumberFormat="1" applyFont="1" applyFill="1" applyBorder="1" applyAlignment="1" applyProtection="1">
      <alignment horizontal="centerContinuous"/>
    </xf>
    <xf numFmtId="14" fontId="16" fillId="0" borderId="0" xfId="0" applyNumberFormat="1" applyFont="1" applyFill="1" applyBorder="1" applyProtection="1"/>
    <xf numFmtId="43" fontId="16" fillId="0" borderId="0" xfId="0" applyNumberFormat="1" applyFont="1" applyFill="1" applyBorder="1"/>
    <xf numFmtId="182" fontId="13" fillId="0" borderId="0" xfId="0" applyNumberFormat="1" applyFont="1" applyFill="1" applyBorder="1" applyAlignment="1" applyProtection="1">
      <alignment horizontal="center"/>
    </xf>
    <xf numFmtId="10" fontId="16" fillId="0" borderId="0" xfId="0" applyNumberFormat="1" applyFont="1" applyFill="1" applyBorder="1"/>
    <xf numFmtId="183" fontId="18" fillId="0" borderId="0" xfId="0" applyNumberFormat="1" applyFont="1" applyFill="1" applyBorder="1" applyProtection="1">
      <protection locked="0"/>
    </xf>
    <xf numFmtId="10" fontId="0" fillId="0" borderId="0" xfId="0" applyNumberFormat="1" applyFill="1" applyBorder="1"/>
    <xf numFmtId="43" fontId="0" fillId="0" borderId="0" xfId="0" applyNumberFormat="1" applyFill="1" applyBorder="1"/>
    <xf numFmtId="43" fontId="13" fillId="0" borderId="0" xfId="1" applyFont="1" applyFill="1" applyBorder="1" applyAlignment="1">
      <alignment horizontal="center"/>
    </xf>
    <xf numFmtId="43" fontId="13" fillId="6" borderId="0" xfId="0" applyNumberFormat="1" applyFont="1" applyFill="1" applyBorder="1"/>
    <xf numFmtId="0" fontId="4" fillId="2" borderId="9" xfId="0" applyFont="1" applyFill="1" applyBorder="1"/>
    <xf numFmtId="14" fontId="2" fillId="0" borderId="9" xfId="0" applyNumberFormat="1" applyFont="1" applyFill="1" applyBorder="1"/>
    <xf numFmtId="0" fontId="0" fillId="0" borderId="0" xfId="0" applyFill="1"/>
    <xf numFmtId="7" fontId="0" fillId="0" borderId="0" xfId="0" applyNumberFormat="1" applyFill="1"/>
    <xf numFmtId="9" fontId="0" fillId="0" borderId="0" xfId="0" applyNumberFormat="1" applyFill="1"/>
    <xf numFmtId="7" fontId="6" fillId="0" borderId="0" xfId="0" applyNumberFormat="1" applyFont="1" applyFill="1"/>
    <xf numFmtId="6" fontId="0" fillId="0" borderId="0" xfId="0" applyNumberFormat="1" applyFill="1"/>
    <xf numFmtId="7" fontId="0" fillId="0" borderId="0" xfId="2" applyNumberFormat="1" applyFont="1" applyFill="1"/>
    <xf numFmtId="195" fontId="0" fillId="0" borderId="0" xfId="0" applyNumberFormat="1" applyFill="1"/>
    <xf numFmtId="17" fontId="0" fillId="2" borderId="0" xfId="0" applyNumberFormat="1" applyFill="1"/>
    <xf numFmtId="10" fontId="0" fillId="2" borderId="0" xfId="3" applyNumberFormat="1" applyFont="1" applyFill="1"/>
    <xf numFmtId="0" fontId="0" fillId="7" borderId="9" xfId="0" applyFill="1" applyBorder="1"/>
    <xf numFmtId="17" fontId="0" fillId="7" borderId="9" xfId="0" applyNumberFormat="1" applyFill="1" applyBorder="1"/>
    <xf numFmtId="10" fontId="0" fillId="0" borderId="9" xfId="3" applyNumberFormat="1" applyFont="1" applyFill="1" applyBorder="1"/>
    <xf numFmtId="0" fontId="19" fillId="2" borderId="0" xfId="0" applyFont="1" applyFill="1"/>
    <xf numFmtId="184" fontId="0" fillId="0" borderId="0" xfId="2" applyNumberFormat="1" applyFont="1" applyFill="1"/>
    <xf numFmtId="0" fontId="0" fillId="2" borderId="0" xfId="0" applyNumberFormat="1" applyFill="1"/>
    <xf numFmtId="7" fontId="0" fillId="5" borderId="0" xfId="0" applyNumberFormat="1" applyFill="1"/>
    <xf numFmtId="7" fontId="0" fillId="3" borderId="0" xfId="0" applyNumberFormat="1" applyFill="1"/>
    <xf numFmtId="7" fontId="0" fillId="8" borderId="0" xfId="0" applyNumberFormat="1" applyFill="1"/>
    <xf numFmtId="7" fontId="0" fillId="9" borderId="0" xfId="0" applyNumberFormat="1" applyFill="1"/>
    <xf numFmtId="0" fontId="4" fillId="4" borderId="0" xfId="0" applyFont="1" applyFill="1" applyAlignment="1">
      <alignment horizontal="center"/>
    </xf>
    <xf numFmtId="44" fontId="4" fillId="2" borderId="0" xfId="1" applyNumberFormat="1" applyFont="1" applyFill="1"/>
    <xf numFmtId="8" fontId="6" fillId="2" borderId="0" xfId="1" applyNumberFormat="1" applyFont="1" applyFill="1"/>
    <xf numFmtId="14" fontId="4" fillId="3" borderId="0" xfId="0" applyNumberFormat="1" applyFont="1" applyFill="1" applyAlignment="1">
      <alignment horizontal="center"/>
    </xf>
    <xf numFmtId="14" fontId="4" fillId="2" borderId="0" xfId="0" applyNumberFormat="1" applyFont="1" applyFill="1"/>
    <xf numFmtId="10" fontId="6" fillId="2" borderId="0" xfId="0" applyNumberFormat="1" applyFont="1" applyFill="1"/>
    <xf numFmtId="44" fontId="10" fillId="2" borderId="0" xfId="0" applyNumberFormat="1" applyFont="1" applyFill="1"/>
    <xf numFmtId="7" fontId="6" fillId="2" borderId="0" xfId="1" applyNumberFormat="1" applyFont="1" applyFill="1"/>
    <xf numFmtId="22" fontId="2" fillId="2" borderId="0" xfId="0" applyNumberFormat="1" applyFont="1" applyFill="1"/>
    <xf numFmtId="184" fontId="0" fillId="2" borderId="0" xfId="2" applyNumberFormat="1" applyFont="1" applyFill="1"/>
    <xf numFmtId="17" fontId="2" fillId="0" borderId="3" xfId="0" applyNumberFormat="1" applyFont="1" applyBorder="1" applyAlignment="1">
      <alignment horizontal="center"/>
    </xf>
    <xf numFmtId="44" fontId="2" fillId="0" borderId="1" xfId="0" applyNumberFormat="1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0" fontId="2" fillId="0" borderId="4" xfId="0" applyNumberFormat="1" applyFont="1" applyBorder="1"/>
    <xf numFmtId="17" fontId="2" fillId="0" borderId="5" xfId="0" applyNumberFormat="1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10" fontId="2" fillId="0" borderId="6" xfId="0" applyNumberFormat="1" applyFont="1" applyBorder="1"/>
    <xf numFmtId="184" fontId="0" fillId="0" borderId="0" xfId="0" applyNumberFormat="1" applyBorder="1"/>
    <xf numFmtId="17" fontId="2" fillId="5" borderId="5" xfId="0" applyNumberFormat="1" applyFont="1" applyFill="1" applyBorder="1" applyAlignment="1">
      <alignment horizontal="center"/>
    </xf>
    <xf numFmtId="10" fontId="0" fillId="0" borderId="0" xfId="0" applyNumberFormat="1" applyBorder="1"/>
    <xf numFmtId="17" fontId="2" fillId="0" borderId="0" xfId="0" applyNumberFormat="1" applyFont="1" applyBorder="1"/>
    <xf numFmtId="43" fontId="13" fillId="0" borderId="2" xfId="0" applyNumberFormat="1" applyFont="1" applyFill="1" applyBorder="1"/>
    <xf numFmtId="10" fontId="0" fillId="0" borderId="2" xfId="0" applyNumberFormat="1" applyBorder="1"/>
    <xf numFmtId="166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7" fontId="2" fillId="0" borderId="2" xfId="0" applyNumberFormat="1" applyFont="1" applyBorder="1"/>
    <xf numFmtId="9" fontId="0" fillId="0" borderId="2" xfId="3" applyFont="1" applyFill="1" applyBorder="1"/>
    <xf numFmtId="14" fontId="2" fillId="3" borderId="0" xfId="0" applyNumberFormat="1" applyFont="1" applyFill="1"/>
    <xf numFmtId="0" fontId="20" fillId="2" borderId="9" xfId="0" applyFont="1" applyFill="1" applyBorder="1"/>
    <xf numFmtId="0" fontId="21" fillId="2" borderId="10" xfId="0" applyFont="1" applyFill="1" applyBorder="1"/>
    <xf numFmtId="44" fontId="22" fillId="4" borderId="9" xfId="2" applyFont="1" applyFill="1" applyBorder="1"/>
    <xf numFmtId="0" fontId="20" fillId="2" borderId="11" xfId="0" applyFont="1" applyFill="1" applyBorder="1"/>
    <xf numFmtId="10" fontId="22" fillId="4" borderId="12" xfId="3" applyNumberFormat="1" applyFont="1" applyFill="1" applyBorder="1"/>
    <xf numFmtId="43" fontId="2" fillId="0" borderId="0" xfId="1" applyFont="1"/>
    <xf numFmtId="0" fontId="0" fillId="7" borderId="0" xfId="0" applyFill="1"/>
    <xf numFmtId="7" fontId="0" fillId="7" borderId="0" xfId="0" applyNumberFormat="1" applyFill="1"/>
    <xf numFmtId="195" fontId="0" fillId="7" borderId="0" xfId="0" applyNumberFormat="1" applyFill="1"/>
    <xf numFmtId="9" fontId="0" fillId="7" borderId="0" xfId="0" applyNumberFormat="1" applyFill="1"/>
    <xf numFmtId="184" fontId="0" fillId="7" borderId="0" xfId="2" applyNumberFormat="1" applyFont="1" applyFill="1"/>
    <xf numFmtId="0" fontId="0" fillId="7" borderId="0" xfId="0" applyNumberFormat="1" applyFill="1"/>
    <xf numFmtId="44" fontId="0" fillId="0" borderId="0" xfId="2" applyFont="1" applyFill="1"/>
    <xf numFmtId="44" fontId="0" fillId="7" borderId="0" xfId="2" applyFont="1" applyFill="1"/>
    <xf numFmtId="9" fontId="0" fillId="0" borderId="0" xfId="3" applyFont="1" applyFill="1"/>
    <xf numFmtId="9" fontId="0" fillId="7" borderId="0" xfId="3" applyFont="1" applyFill="1"/>
    <xf numFmtId="43" fontId="2" fillId="5" borderId="0" xfId="1" applyFont="1" applyFill="1" applyBorder="1" applyAlignment="1">
      <alignment horizontal="center"/>
    </xf>
    <xf numFmtId="43" fontId="2" fillId="5" borderId="0" xfId="0" applyNumberFormat="1" applyFont="1" applyFill="1" applyBorder="1" applyAlignment="1">
      <alignment horizontal="center"/>
    </xf>
    <xf numFmtId="17" fontId="2" fillId="7" borderId="0" xfId="0" applyNumberFormat="1" applyFont="1" applyFill="1" applyBorder="1" applyAlignment="1">
      <alignment horizontal="center"/>
    </xf>
    <xf numFmtId="44" fontId="2" fillId="0" borderId="0" xfId="0" applyNumberFormat="1" applyFont="1" applyFill="1" applyBorder="1"/>
    <xf numFmtId="44" fontId="2" fillId="0" borderId="2" xfId="0" applyNumberFormat="1" applyFont="1" applyFill="1" applyBorder="1"/>
    <xf numFmtId="0" fontId="2" fillId="0" borderId="0" xfId="0" applyFont="1" applyFill="1"/>
    <xf numFmtId="17" fontId="2" fillId="7" borderId="0" xfId="0" applyNumberFormat="1" applyFont="1" applyFill="1"/>
    <xf numFmtId="185" fontId="0" fillId="0" borderId="0" xfId="0" applyNumberFormat="1" applyFill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2" fillId="5" borderId="0" xfId="0" applyFont="1" applyFill="1"/>
    <xf numFmtId="2" fontId="0" fillId="5" borderId="0" xfId="0" applyNumberFormat="1" applyFill="1" applyBorder="1"/>
    <xf numFmtId="2" fontId="13" fillId="0" borderId="0" xfId="0" applyNumberFormat="1" applyFont="1" applyFill="1" applyBorder="1"/>
    <xf numFmtId="43" fontId="0" fillId="0" borderId="0" xfId="1" applyFont="1"/>
    <xf numFmtId="43" fontId="0" fillId="0" borderId="0" xfId="1" applyFont="1" applyFill="1"/>
    <xf numFmtId="9" fontId="0" fillId="8" borderId="0" xfId="3" applyFont="1" applyFill="1" applyAlignment="1">
      <alignment horizontal="center"/>
    </xf>
    <xf numFmtId="183" fontId="12" fillId="6" borderId="0" xfId="0" applyNumberFormat="1" applyFont="1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6" dropStyle="combo" dx="22" fmlaLink="O55" fmlaRange="$N$55:$N$60" sel="2" val="0"/>
</file>

<file path=xl/ctrlProps/ctrlProp11.xml><?xml version="1.0" encoding="utf-8"?>
<formControlPr xmlns="http://schemas.microsoft.com/office/spreadsheetml/2009/9/main" objectType="CheckBox" checked="Checked" fmlaLink="$Q$6" lockText="1"/>
</file>

<file path=xl/ctrlProps/ctrlProp12.xml><?xml version="1.0" encoding="utf-8"?>
<formControlPr xmlns="http://schemas.microsoft.com/office/spreadsheetml/2009/9/main" objectType="CheckBox" checked="Checked" fmlaLink="$Q$7" lockText="1"/>
</file>

<file path=xl/ctrlProps/ctrlProp13.xml><?xml version="1.0" encoding="utf-8"?>
<formControlPr xmlns="http://schemas.microsoft.com/office/spreadsheetml/2009/9/main" objectType="CheckBox" checked="Checked" fmlaLink="$Q$8" lockText="1"/>
</file>

<file path=xl/ctrlProps/ctrlProp14.xml><?xml version="1.0" encoding="utf-8"?>
<formControlPr xmlns="http://schemas.microsoft.com/office/spreadsheetml/2009/9/main" objectType="CheckBox" checked="Checked" fmlaLink="$Q$9" lockText="1"/>
</file>

<file path=xl/ctrlProps/ctrlProp15.xml><?xml version="1.0" encoding="utf-8"?>
<formControlPr xmlns="http://schemas.microsoft.com/office/spreadsheetml/2009/9/main" objectType="CheckBox" checked="Checked" fmlaLink="$Q$11" lockText="1"/>
</file>

<file path=xl/ctrlProps/ctrlProp16.xml><?xml version="1.0" encoding="utf-8"?>
<formControlPr xmlns="http://schemas.microsoft.com/office/spreadsheetml/2009/9/main" objectType="CheckBox" checked="Checked" fmlaLink="$Q$12" lockText="1"/>
</file>

<file path=xl/ctrlProps/ctrlProp17.xml><?xml version="1.0" encoding="utf-8"?>
<formControlPr xmlns="http://schemas.microsoft.com/office/spreadsheetml/2009/9/main" objectType="CheckBox" checked="Checked" fmlaLink="$Q$13" lockText="1"/>
</file>

<file path=xl/ctrlProps/ctrlProp18.xml><?xml version="1.0" encoding="utf-8"?>
<formControlPr xmlns="http://schemas.microsoft.com/office/spreadsheetml/2009/9/main" objectType="CheckBox" checked="Checked" fmlaLink="$Q$14" lockText="1"/>
</file>

<file path=xl/ctrlProps/ctrlProp19.xml><?xml version="1.0" encoding="utf-8"?>
<formControlPr xmlns="http://schemas.microsoft.com/office/spreadsheetml/2009/9/main" objectType="CheckBox" checked="Checked" fmlaLink="$Q$15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CheckBox" checked="Checked" fmlaLink="$Q$16" lockText="1"/>
</file>

<file path=xl/ctrlProps/ctrlProp21.xml><?xml version="1.0" encoding="utf-8"?>
<formControlPr xmlns="http://schemas.microsoft.com/office/spreadsheetml/2009/9/main" objectType="CheckBox" checked="Checked" fmlaLink="$Q$17" lockText="1"/>
</file>

<file path=xl/ctrlProps/ctrlProp22.xml><?xml version="1.0" encoding="utf-8"?>
<formControlPr xmlns="http://schemas.microsoft.com/office/spreadsheetml/2009/9/main" objectType="CheckBox" checked="Checked" fmlaLink="$Q$10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CheckBox" checked="Checked" fmlaLink="Q21" lockText="1"/>
</file>

<file path=xl/ctrlProps/ctrlProp25.xml><?xml version="1.0" encoding="utf-8"?>
<formControlPr xmlns="http://schemas.microsoft.com/office/spreadsheetml/2009/9/main" objectType="Drop" dropLines="3" dropStyle="combo" dx="22" fmlaLink="R24" fmlaRange="$Q$24:$Q$26" sel="1" val="0"/>
</file>

<file path=xl/ctrlProps/ctrlProp26.xml><?xml version="1.0" encoding="utf-8"?>
<formControlPr xmlns="http://schemas.microsoft.com/office/spreadsheetml/2009/9/main" objectType="Drop" dropLines="12" dropStyle="combo" dx="22" fmlaLink="U22" fmlaRange="$T$22:$T$33" sel="6" val="0"/>
</file>

<file path=xl/ctrlProps/ctrlProp27.xml><?xml version="1.0" encoding="utf-8"?>
<formControlPr xmlns="http://schemas.microsoft.com/office/spreadsheetml/2009/9/main" objectType="Drop" dropLines="6" dropStyle="combo" dx="22" fmlaLink="$U$35" fmlaRange="$T$35:$T$40" sel="1" val="0"/>
</file>

<file path=xl/ctrlProps/ctrlProp3.xml><?xml version="1.0" encoding="utf-8"?>
<formControlPr xmlns="http://schemas.microsoft.com/office/spreadsheetml/2009/9/main" objectType="Drop" dropLines="3" dropStyle="combo" dx="22" fmlaLink="$O$13" fmlaRange="$N$13:$N$15" sel="2" val="0"/>
</file>

<file path=xl/ctrlProps/ctrlProp4.xml><?xml version="1.0" encoding="utf-8"?>
<formControlPr xmlns="http://schemas.microsoft.com/office/spreadsheetml/2009/9/main" objectType="Drop" dropStyle="combo" dx="22" fmlaLink="$O$16" fmlaRange="$N$16:$N$17" sel="1" val="0"/>
</file>

<file path=xl/ctrlProps/ctrlProp5.xml><?xml version="1.0" encoding="utf-8"?>
<formControlPr xmlns="http://schemas.microsoft.com/office/spreadsheetml/2009/9/main" objectType="Drop" dropLines="2" dropStyle="combo" dx="22" fmlaLink="$O$19" fmlaRange="$N$19:$N$20" sel="2" val="0"/>
</file>

<file path=xl/ctrlProps/ctrlProp6.xml><?xml version="1.0" encoding="utf-8"?>
<formControlPr xmlns="http://schemas.microsoft.com/office/spreadsheetml/2009/9/main" objectType="Drop" dropLines="13" dropStyle="combo" dx="22" fmlaLink="O22" fmlaRange="$N$22:$N$34" sel="4" val="0"/>
</file>

<file path=xl/ctrlProps/ctrlProp7.xml><?xml version="1.0" encoding="utf-8"?>
<formControlPr xmlns="http://schemas.microsoft.com/office/spreadsheetml/2009/9/main" objectType="Drop" dropLines="6" dropStyle="combo" dx="22" fmlaLink="O35" fmlaRange="$N$35:$N$40" sel="2" val="0"/>
</file>

<file path=xl/ctrlProps/ctrlProp8.xml><?xml version="1.0" encoding="utf-8"?>
<formControlPr xmlns="http://schemas.microsoft.com/office/spreadsheetml/2009/9/main" objectType="Drop" dropLines="2" dropStyle="combo" dx="22" fmlaLink="O9" fmlaRange="$N$9:$N$10" sel="2" val="0"/>
</file>

<file path=xl/ctrlProps/ctrlProp9.xml><?xml version="1.0" encoding="utf-8"?>
<formControlPr xmlns="http://schemas.microsoft.com/office/spreadsheetml/2009/9/main" objectType="Drop" dropLines="12" dropStyle="combo" dx="22" fmlaLink="O42" fmlaRange="$N$42:$N$53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647700</xdr:colOff>
          <xdr:row>6</xdr:row>
          <xdr:rowOff>152400</xdr:rowOff>
        </xdr:from>
        <xdr:to>
          <xdr:col>8</xdr:col>
          <xdr:colOff>409575</xdr:colOff>
          <xdr:row>10</xdr:row>
          <xdr:rowOff>47625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146FCCA1-CD26-BB16-D924-F69583C9C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One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895350</xdr:colOff>
          <xdr:row>0</xdr:row>
          <xdr:rowOff>0</xdr:rowOff>
        </xdr:from>
        <xdr:to>
          <xdr:col>8</xdr:col>
          <xdr:colOff>762000</xdr:colOff>
          <xdr:row>0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739DDBA-FD54-1BE9-086B-60BCC8266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12</xdr:row>
          <xdr:rowOff>95250</xdr:rowOff>
        </xdr:from>
        <xdr:to>
          <xdr:col>3</xdr:col>
          <xdr:colOff>0</xdr:colOff>
          <xdr:row>14</xdr:row>
          <xdr:rowOff>9525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64998827-B3C9-EC36-5FEC-69DF93D1C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95250</xdr:rowOff>
        </xdr:from>
        <xdr:to>
          <xdr:col>4</xdr:col>
          <xdr:colOff>695325</xdr:colOff>
          <xdr:row>14</xdr:row>
          <xdr:rowOff>9525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FF4A86E6-D3D0-360A-0DDE-464F4853E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9525</xdr:rowOff>
        </xdr:from>
        <xdr:to>
          <xdr:col>4</xdr:col>
          <xdr:colOff>123825</xdr:colOff>
          <xdr:row>24</xdr:row>
          <xdr:rowOff>66675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723F1A5-61A3-883B-4996-6BFD3D2CC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15</xdr:row>
          <xdr:rowOff>19050</xdr:rowOff>
        </xdr:from>
        <xdr:to>
          <xdr:col>3</xdr:col>
          <xdr:colOff>0</xdr:colOff>
          <xdr:row>16</xdr:row>
          <xdr:rowOff>76200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97D02888-3F34-1016-D79E-CC4ED8EAA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17</xdr:row>
          <xdr:rowOff>0</xdr:rowOff>
        </xdr:from>
        <xdr:to>
          <xdr:col>3</xdr:col>
          <xdr:colOff>0</xdr:colOff>
          <xdr:row>18</xdr:row>
          <xdr:rowOff>57150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5F58621-AAC2-18D1-6440-130DD1B13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11</xdr:row>
          <xdr:rowOff>9525</xdr:rowOff>
        </xdr:from>
        <xdr:to>
          <xdr:col>3</xdr:col>
          <xdr:colOff>0</xdr:colOff>
          <xdr:row>12</xdr:row>
          <xdr:rowOff>66675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F0EA7545-1702-C0ED-B3C4-BEDD73D20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19050</xdr:rowOff>
        </xdr:from>
        <xdr:to>
          <xdr:col>5</xdr:col>
          <xdr:colOff>638175</xdr:colOff>
          <xdr:row>16</xdr:row>
          <xdr:rowOff>76200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B46978B1-6505-9C8C-C31C-1FD2F70D87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17</xdr:row>
          <xdr:rowOff>9525</xdr:rowOff>
        </xdr:from>
        <xdr:to>
          <xdr:col>5</xdr:col>
          <xdr:colOff>647700</xdr:colOff>
          <xdr:row>18</xdr:row>
          <xdr:rowOff>66675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991585C8-4B1D-2AAA-F437-A124073AE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</xdr:row>
          <xdr:rowOff>95250</xdr:rowOff>
        </xdr:from>
        <xdr:to>
          <xdr:col>10</xdr:col>
          <xdr:colOff>714375</xdr:colOff>
          <xdr:row>6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47A230F-A331-AC14-A252-85432D18A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5</xdr:row>
          <xdr:rowOff>114300</xdr:rowOff>
        </xdr:from>
        <xdr:to>
          <xdr:col>10</xdr:col>
          <xdr:colOff>714375</xdr:colOff>
          <xdr:row>7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39C86A2F-0589-DD77-A7C5-2F7178D1F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6</xdr:row>
          <xdr:rowOff>114300</xdr:rowOff>
        </xdr:from>
        <xdr:to>
          <xdr:col>10</xdr:col>
          <xdr:colOff>714375</xdr:colOff>
          <xdr:row>8</xdr:row>
          <xdr:rowOff>47625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9F289EB4-C211-25E7-14D4-A57C5B820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7</xdr:row>
          <xdr:rowOff>114300</xdr:rowOff>
        </xdr:from>
        <xdr:to>
          <xdr:col>10</xdr:col>
          <xdr:colOff>714375</xdr:colOff>
          <xdr:row>9</xdr:row>
          <xdr:rowOff>47625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A94FB7E-881E-E316-BA0A-D1811AE57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9</xdr:row>
          <xdr:rowOff>114300</xdr:rowOff>
        </xdr:from>
        <xdr:to>
          <xdr:col>10</xdr:col>
          <xdr:colOff>714375</xdr:colOff>
          <xdr:row>11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3DE340B-CBF1-CC82-2DA8-97FFC402A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10</xdr:row>
          <xdr:rowOff>114300</xdr:rowOff>
        </xdr:from>
        <xdr:to>
          <xdr:col>10</xdr:col>
          <xdr:colOff>714375</xdr:colOff>
          <xdr:row>12</xdr:row>
          <xdr:rowOff>47625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6870AB3E-439E-688F-7608-514FCA25C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11</xdr:row>
          <xdr:rowOff>104775</xdr:rowOff>
        </xdr:from>
        <xdr:to>
          <xdr:col>10</xdr:col>
          <xdr:colOff>714375</xdr:colOff>
          <xdr:row>13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52C1235-58D2-72ED-F9DF-D9B546E8D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12</xdr:row>
          <xdr:rowOff>95250</xdr:rowOff>
        </xdr:from>
        <xdr:to>
          <xdr:col>10</xdr:col>
          <xdr:colOff>714375</xdr:colOff>
          <xdr:row>14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BFE9F632-22AE-57C4-3975-B1F73E658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13</xdr:row>
          <xdr:rowOff>85725</xdr:rowOff>
        </xdr:from>
        <xdr:to>
          <xdr:col>10</xdr:col>
          <xdr:colOff>742950</xdr:colOff>
          <xdr:row>15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BD558BB-095F-63A8-A30D-87377033D0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14</xdr:row>
          <xdr:rowOff>85725</xdr:rowOff>
        </xdr:from>
        <xdr:to>
          <xdr:col>10</xdr:col>
          <xdr:colOff>714375</xdr:colOff>
          <xdr:row>16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86D6498A-8275-4378-8865-A067E65FC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15</xdr:row>
          <xdr:rowOff>85725</xdr:rowOff>
        </xdr:from>
        <xdr:to>
          <xdr:col>10</xdr:col>
          <xdr:colOff>714375</xdr:colOff>
          <xdr:row>17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621C155D-2383-3F45-9A60-D08D352C9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8</xdr:row>
          <xdr:rowOff>114300</xdr:rowOff>
        </xdr:from>
        <xdr:to>
          <xdr:col>10</xdr:col>
          <xdr:colOff>714375</xdr:colOff>
          <xdr:row>10</xdr:row>
          <xdr:rowOff>47625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3F2C34AE-EFAB-0868-6307-ED51F0ED3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21</xdr:row>
          <xdr:rowOff>123825</xdr:rowOff>
        </xdr:from>
        <xdr:to>
          <xdr:col>8</xdr:col>
          <xdr:colOff>904875</xdr:colOff>
          <xdr:row>24</xdr:row>
          <xdr:rowOff>9525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1077595E-A7AF-6F3A-881E-4EA5C4AFE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Calculate!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114300</xdr:rowOff>
        </xdr:from>
        <xdr:to>
          <xdr:col>5</xdr:col>
          <xdr:colOff>457200</xdr:colOff>
          <xdr:row>12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2E6E4C93-4EE9-6662-9584-17692F300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7</xdr:row>
          <xdr:rowOff>123825</xdr:rowOff>
        </xdr:from>
        <xdr:to>
          <xdr:col>8</xdr:col>
          <xdr:colOff>828675</xdr:colOff>
          <xdr:row>9</xdr:row>
          <xdr:rowOff>38100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C57F33E5-B001-D31C-DF79-F8EC76A15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16</xdr:row>
          <xdr:rowOff>47625</xdr:rowOff>
        </xdr:from>
        <xdr:to>
          <xdr:col>8</xdr:col>
          <xdr:colOff>819150</xdr:colOff>
          <xdr:row>17</xdr:row>
          <xdr:rowOff>104775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6ECAA5A-4630-0CAE-5FD4-50C4B59DA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18</xdr:row>
          <xdr:rowOff>95250</xdr:rowOff>
        </xdr:from>
        <xdr:to>
          <xdr:col>8</xdr:col>
          <xdr:colOff>828675</xdr:colOff>
          <xdr:row>20</xdr:row>
          <xdr:rowOff>9525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A9B0577-6108-AB3A-2CAD-755F9A5A28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Z1273"/>
  <sheetViews>
    <sheetView topLeftCell="A7" workbookViewId="0">
      <selection activeCell="E14" sqref="E14"/>
    </sheetView>
  </sheetViews>
  <sheetFormatPr defaultRowHeight="12.75" x14ac:dyDescent="0.2"/>
  <cols>
    <col min="1" max="1" width="13.7109375" style="77" customWidth="1"/>
    <col min="2" max="2" width="9.140625" style="77"/>
    <col min="3" max="3" width="2.140625" style="77" customWidth="1"/>
    <col min="4" max="4" width="13.140625" style="77" customWidth="1"/>
    <col min="5" max="5" width="9.140625" style="77"/>
    <col min="6" max="6" width="9.28515625" style="77" customWidth="1"/>
    <col min="7" max="7" width="14.85546875" style="77" bestFit="1" customWidth="1"/>
    <col min="8" max="8" width="16.140625" style="77" customWidth="1"/>
    <col min="9" max="9" width="14.28515625" style="77" bestFit="1" customWidth="1"/>
    <col min="10" max="10" width="14.85546875" style="77" bestFit="1" customWidth="1"/>
    <col min="11" max="11" width="15.85546875" style="77" bestFit="1" customWidth="1"/>
    <col min="12" max="12" width="14.28515625" style="77" bestFit="1" customWidth="1"/>
    <col min="13" max="13" width="13.28515625" style="77" bestFit="1" customWidth="1"/>
    <col min="14" max="14" width="14.85546875" style="77" bestFit="1" customWidth="1"/>
    <col min="15" max="15" width="14.42578125" style="77" customWidth="1"/>
    <col min="16" max="16" width="15.5703125" style="77" customWidth="1"/>
    <col min="17" max="17" width="12.28515625" style="77" bestFit="1" customWidth="1"/>
    <col min="18" max="24" width="9.140625" style="77"/>
    <col min="25" max="25" width="26.7109375" style="77" customWidth="1"/>
    <col min="26" max="16384" width="9.140625" style="77"/>
  </cols>
  <sheetData>
    <row r="2" spans="1:26" x14ac:dyDescent="0.2">
      <c r="B2" s="85"/>
      <c r="C2" s="85"/>
    </row>
    <row r="3" spans="1:26" ht="20.25" x14ac:dyDescent="0.3">
      <c r="B3" s="85"/>
      <c r="C3" s="85"/>
      <c r="E3" s="133" t="s">
        <v>126</v>
      </c>
    </row>
    <row r="5" spans="1:26" ht="13.5" thickBot="1" x14ac:dyDescent="0.25">
      <c r="D5" s="78" t="s">
        <v>89</v>
      </c>
    </row>
    <row r="6" spans="1:26" x14ac:dyDescent="0.2">
      <c r="D6" s="80"/>
      <c r="E6" s="81"/>
      <c r="F6" s="81"/>
      <c r="G6" s="81"/>
      <c r="H6" s="81"/>
      <c r="I6" s="82"/>
    </row>
    <row r="7" spans="1:26" x14ac:dyDescent="0.2">
      <c r="D7" s="83" t="s">
        <v>83</v>
      </c>
      <c r="E7" s="84">
        <v>0</v>
      </c>
      <c r="F7" s="85"/>
      <c r="G7" s="85"/>
      <c r="H7" s="85"/>
      <c r="I7" s="86"/>
    </row>
    <row r="8" spans="1:26" x14ac:dyDescent="0.2">
      <c r="D8" s="83" t="s">
        <v>84</v>
      </c>
      <c r="E8" s="84">
        <v>0</v>
      </c>
      <c r="F8" s="85"/>
      <c r="G8" s="85"/>
      <c r="H8" s="85"/>
      <c r="I8" s="86"/>
    </row>
    <row r="9" spans="1:26" x14ac:dyDescent="0.2">
      <c r="D9" s="83"/>
      <c r="E9" s="85"/>
      <c r="F9" s="85"/>
      <c r="G9" s="85"/>
      <c r="H9" s="85"/>
      <c r="I9" s="86"/>
      <c r="K9" s="149"/>
    </row>
    <row r="10" spans="1:26" x14ac:dyDescent="0.2">
      <c r="D10" s="83" t="s">
        <v>85</v>
      </c>
      <c r="E10" s="87">
        <v>0</v>
      </c>
      <c r="F10" s="85"/>
      <c r="G10" s="85"/>
      <c r="H10" s="85"/>
      <c r="I10" s="86"/>
    </row>
    <row r="11" spans="1:26" x14ac:dyDescent="0.2">
      <c r="D11" s="83" t="s">
        <v>86</v>
      </c>
      <c r="E11" s="87">
        <v>0</v>
      </c>
      <c r="F11" s="85"/>
      <c r="G11" s="85"/>
      <c r="H11" s="85"/>
      <c r="I11" s="86"/>
    </row>
    <row r="12" spans="1:26" x14ac:dyDescent="0.2">
      <c r="D12" s="83"/>
      <c r="E12" s="85"/>
      <c r="F12" s="85"/>
      <c r="G12" s="85"/>
      <c r="H12" s="85"/>
      <c r="I12" s="86"/>
    </row>
    <row r="13" spans="1:26" x14ac:dyDescent="0.2">
      <c r="D13" s="83" t="s">
        <v>87</v>
      </c>
      <c r="E13" s="87">
        <v>0.5</v>
      </c>
      <c r="F13" s="85"/>
      <c r="G13" s="85" t="s">
        <v>201</v>
      </c>
      <c r="H13" s="85" t="s">
        <v>91</v>
      </c>
      <c r="I13" s="86" t="s">
        <v>90</v>
      </c>
    </row>
    <row r="14" spans="1:26" ht="13.5" thickBot="1" x14ac:dyDescent="0.25">
      <c r="D14" s="88" t="s">
        <v>88</v>
      </c>
      <c r="E14" s="89">
        <v>100</v>
      </c>
      <c r="F14" s="90"/>
      <c r="G14" s="91">
        <f>SpreadValue</f>
        <v>148733689.68011755</v>
      </c>
      <c r="H14" s="89">
        <f>OPtionValue</f>
        <v>9268573.2703823317</v>
      </c>
      <c r="I14" s="92">
        <f>EmbeddedOptionValue</f>
        <v>15990313.972970255</v>
      </c>
    </row>
    <row r="15" spans="1:26" x14ac:dyDescent="0.2">
      <c r="Y15" s="135" t="s">
        <v>127</v>
      </c>
      <c r="Z15" s="135" t="s">
        <v>128</v>
      </c>
    </row>
    <row r="16" spans="1:26" x14ac:dyDescent="0.2">
      <c r="A16" s="79" t="s">
        <v>83</v>
      </c>
      <c r="B16" s="79" t="s">
        <v>84</v>
      </c>
      <c r="C16" s="79"/>
      <c r="D16" s="79" t="s">
        <v>85</v>
      </c>
      <c r="E16" s="79" t="s">
        <v>86</v>
      </c>
      <c r="G16" s="79" t="s">
        <v>91</v>
      </c>
      <c r="H16" s="79" t="s">
        <v>94</v>
      </c>
      <c r="I16" s="79" t="s">
        <v>92</v>
      </c>
      <c r="J16" s="79" t="s">
        <v>93</v>
      </c>
      <c r="L16" s="79" t="s">
        <v>120</v>
      </c>
      <c r="M16" s="79" t="s">
        <v>121</v>
      </c>
      <c r="N16" s="79" t="s">
        <v>123</v>
      </c>
      <c r="O16" s="79" t="s">
        <v>107</v>
      </c>
      <c r="P16" s="79" t="s">
        <v>88</v>
      </c>
      <c r="Q16" s="79" t="s">
        <v>122</v>
      </c>
      <c r="Y16" s="135" t="s">
        <v>107</v>
      </c>
      <c r="Z16" s="135" t="s">
        <v>129</v>
      </c>
    </row>
    <row r="17" spans="1:26" x14ac:dyDescent="0.2">
      <c r="A17" s="121"/>
      <c r="B17" s="121"/>
      <c r="C17" s="121"/>
      <c r="D17" s="121"/>
      <c r="E17" s="121"/>
      <c r="F17" s="121"/>
      <c r="G17" s="122"/>
      <c r="H17" s="121"/>
      <c r="I17" s="122"/>
      <c r="J17" s="122"/>
      <c r="K17" s="121"/>
      <c r="L17" s="127">
        <f>PostedPowerDate</f>
        <v>36594</v>
      </c>
      <c r="M17" s="127">
        <f>PostedFuelDate</f>
        <v>36598</v>
      </c>
      <c r="N17" s="127">
        <f>postedIrdt1</f>
        <v>36594</v>
      </c>
      <c r="O17" s="123"/>
      <c r="P17" s="134">
        <f>Calculation!$I$4</f>
        <v>100</v>
      </c>
      <c r="Q17" s="134">
        <f>Data!$Z$8</f>
        <v>118125</v>
      </c>
      <c r="Y17" s="135" t="s">
        <v>130</v>
      </c>
      <c r="Z17" s="135" t="s">
        <v>131</v>
      </c>
    </row>
    <row r="18" spans="1:26" x14ac:dyDescent="0.2">
      <c r="A18" s="188">
        <v>-10</v>
      </c>
      <c r="B18" s="188">
        <v>0</v>
      </c>
      <c r="C18" s="121"/>
      <c r="D18" s="190">
        <v>0</v>
      </c>
      <c r="E18" s="190">
        <v>0</v>
      </c>
      <c r="F18" s="121"/>
      <c r="G18" s="136">
        <v>14887228.27</v>
      </c>
      <c r="H18" s="136">
        <v>104806827.59</v>
      </c>
      <c r="I18" s="136">
        <v>12102618.76</v>
      </c>
      <c r="J18" s="122">
        <f>I18-G18</f>
        <v>-2784609.51</v>
      </c>
      <c r="K18" s="121"/>
      <c r="L18" s="127">
        <f t="shared" ref="L18:L81" si="0">PostedPowerDate</f>
        <v>36594</v>
      </c>
      <c r="M18" s="127">
        <f t="shared" ref="M18:M81" si="1">PostedFuelDate</f>
        <v>36598</v>
      </c>
      <c r="N18" s="127">
        <f t="shared" ref="N18:N81" si="2">postedIrdt1</f>
        <v>36594</v>
      </c>
      <c r="O18" s="123">
        <v>0.5</v>
      </c>
      <c r="P18" s="134">
        <f>Calculation!$I$4</f>
        <v>100</v>
      </c>
      <c r="Q18" s="134">
        <f>Data!$Z$8</f>
        <v>118125</v>
      </c>
      <c r="Y18" s="135" t="s">
        <v>132</v>
      </c>
      <c r="Z18" s="135" t="s">
        <v>133</v>
      </c>
    </row>
    <row r="19" spans="1:26" x14ac:dyDescent="0.2">
      <c r="A19" s="188">
        <v>-5</v>
      </c>
      <c r="B19" s="188">
        <v>0</v>
      </c>
      <c r="C19" s="121"/>
      <c r="D19" s="190">
        <v>0</v>
      </c>
      <c r="E19" s="190">
        <v>0</v>
      </c>
      <c r="F19" s="121"/>
      <c r="G19" s="136">
        <v>11928820.310000001</v>
      </c>
      <c r="H19" s="136">
        <v>124458675.31</v>
      </c>
      <c r="I19" s="136">
        <v>13945607.67</v>
      </c>
      <c r="J19" s="122">
        <f t="shared" ref="J19:J42" si="3">I19-G19</f>
        <v>2016787.3599999994</v>
      </c>
      <c r="K19" s="121"/>
      <c r="L19" s="127">
        <f t="shared" si="0"/>
        <v>36594</v>
      </c>
      <c r="M19" s="127">
        <f t="shared" si="1"/>
        <v>36598</v>
      </c>
      <c r="N19" s="127">
        <f t="shared" si="2"/>
        <v>36594</v>
      </c>
      <c r="O19" s="123">
        <v>0.5</v>
      </c>
      <c r="P19" s="134">
        <f>Calculation!$I$4</f>
        <v>100</v>
      </c>
      <c r="Q19" s="134">
        <f>Data!$Z$8</f>
        <v>118125</v>
      </c>
      <c r="Y19" s="135" t="s">
        <v>134</v>
      </c>
      <c r="Z19" s="135" t="s">
        <v>135</v>
      </c>
    </row>
    <row r="20" spans="1:26" s="182" customFormat="1" x14ac:dyDescent="0.2">
      <c r="A20" s="189">
        <v>0</v>
      </c>
      <c r="B20" s="189">
        <v>0</v>
      </c>
      <c r="D20" s="191">
        <v>0</v>
      </c>
      <c r="E20" s="191">
        <v>0</v>
      </c>
      <c r="G20" s="183">
        <v>9268573.2699999996</v>
      </c>
      <c r="H20" s="183">
        <v>148733689.68000001</v>
      </c>
      <c r="I20" s="183">
        <v>15990313.970000001</v>
      </c>
      <c r="J20" s="183">
        <f t="shared" si="3"/>
        <v>6721740.7000000011</v>
      </c>
      <c r="L20" s="184">
        <f t="shared" si="0"/>
        <v>36594</v>
      </c>
      <c r="M20" s="184">
        <f t="shared" si="1"/>
        <v>36598</v>
      </c>
      <c r="N20" s="184">
        <f t="shared" si="2"/>
        <v>36594</v>
      </c>
      <c r="O20" s="185">
        <v>0.5</v>
      </c>
      <c r="P20" s="186">
        <f>Calculation!$I$4</f>
        <v>100</v>
      </c>
      <c r="Q20" s="186">
        <f>Data!$Z$8</f>
        <v>118125</v>
      </c>
      <c r="Y20" s="187" t="s">
        <v>122</v>
      </c>
      <c r="Z20" s="187" t="s">
        <v>136</v>
      </c>
    </row>
    <row r="21" spans="1:26" x14ac:dyDescent="0.2">
      <c r="A21" s="188">
        <v>5</v>
      </c>
      <c r="B21" s="188">
        <v>0</v>
      </c>
      <c r="C21" s="121"/>
      <c r="D21" s="190">
        <v>0</v>
      </c>
      <c r="E21" s="190">
        <v>0</v>
      </c>
      <c r="F21" s="121"/>
      <c r="G21" s="136">
        <v>6874611.6500000004</v>
      </c>
      <c r="H21" s="136">
        <v>178259844.16</v>
      </c>
      <c r="I21" s="136">
        <v>18288354.120000001</v>
      </c>
      <c r="J21" s="122">
        <f t="shared" si="3"/>
        <v>11413742.470000001</v>
      </c>
      <c r="K21" s="121"/>
      <c r="L21" s="127">
        <f t="shared" si="0"/>
        <v>36594</v>
      </c>
      <c r="M21" s="127">
        <f t="shared" si="1"/>
        <v>36598</v>
      </c>
      <c r="N21" s="127">
        <f t="shared" si="2"/>
        <v>36594</v>
      </c>
      <c r="O21" s="123">
        <v>0.5</v>
      </c>
      <c r="P21" s="134">
        <f>Calculation!$I$4</f>
        <v>100</v>
      </c>
      <c r="Q21" s="134">
        <f>Data!$Z$8</f>
        <v>118125</v>
      </c>
      <c r="Y21" s="135" t="s">
        <v>137</v>
      </c>
      <c r="Z21" s="135" t="s">
        <v>138</v>
      </c>
    </row>
    <row r="22" spans="1:26" x14ac:dyDescent="0.2">
      <c r="A22" s="188">
        <v>10</v>
      </c>
      <c r="B22" s="188">
        <v>0</v>
      </c>
      <c r="C22" s="121"/>
      <c r="D22" s="190">
        <v>0</v>
      </c>
      <c r="E22" s="190">
        <v>0</v>
      </c>
      <c r="F22" s="121"/>
      <c r="G22" s="136">
        <v>5028659.3099999996</v>
      </c>
      <c r="H22" s="136">
        <v>213205504.77000001</v>
      </c>
      <c r="I22" s="136">
        <v>20896772.850000001</v>
      </c>
      <c r="J22" s="122">
        <f t="shared" si="3"/>
        <v>15868113.540000003</v>
      </c>
      <c r="K22" s="121"/>
      <c r="L22" s="127">
        <f t="shared" si="0"/>
        <v>36594</v>
      </c>
      <c r="M22" s="127">
        <f t="shared" si="1"/>
        <v>36598</v>
      </c>
      <c r="N22" s="127">
        <f t="shared" si="2"/>
        <v>36594</v>
      </c>
      <c r="O22" s="123">
        <v>0.5</v>
      </c>
      <c r="P22" s="134">
        <f>Calculation!$I$4</f>
        <v>100</v>
      </c>
      <c r="Q22" s="134">
        <f>Data!$Z$8</f>
        <v>118125</v>
      </c>
      <c r="Y22" s="135" t="s">
        <v>139</v>
      </c>
      <c r="Z22" s="135" t="s">
        <v>140</v>
      </c>
    </row>
    <row r="23" spans="1:26" x14ac:dyDescent="0.2">
      <c r="A23" s="188">
        <v>0</v>
      </c>
      <c r="B23" s="188">
        <v>-3.84</v>
      </c>
      <c r="C23" s="121"/>
      <c r="D23" s="190">
        <v>0</v>
      </c>
      <c r="E23" s="190">
        <v>0</v>
      </c>
      <c r="F23" s="121"/>
      <c r="G23" s="137">
        <v>7908325.1500000004</v>
      </c>
      <c r="H23" s="137">
        <v>162145977.81999999</v>
      </c>
      <c r="I23" s="137">
        <v>15990313.970000001</v>
      </c>
      <c r="J23" s="122">
        <f t="shared" si="3"/>
        <v>8081988.8200000003</v>
      </c>
      <c r="K23" s="121"/>
      <c r="L23" s="127">
        <f t="shared" si="0"/>
        <v>36594</v>
      </c>
      <c r="M23" s="127">
        <f t="shared" si="1"/>
        <v>36598</v>
      </c>
      <c r="N23" s="127">
        <f t="shared" si="2"/>
        <v>36594</v>
      </c>
      <c r="O23" s="123">
        <v>0.5</v>
      </c>
      <c r="P23" s="134">
        <f>Calculation!$I$4</f>
        <v>100</v>
      </c>
      <c r="Q23" s="134">
        <f>Data!$Z$8</f>
        <v>118125</v>
      </c>
      <c r="Y23" s="135" t="s">
        <v>141</v>
      </c>
      <c r="Z23" s="135" t="s">
        <v>142</v>
      </c>
    </row>
    <row r="24" spans="1:26" x14ac:dyDescent="0.2">
      <c r="A24" s="188">
        <v>0</v>
      </c>
      <c r="B24" s="188">
        <v>-1.92</v>
      </c>
      <c r="C24" s="121"/>
      <c r="D24" s="190">
        <v>0</v>
      </c>
      <c r="E24" s="190">
        <v>0</v>
      </c>
      <c r="F24" s="121"/>
      <c r="G24" s="137">
        <v>8576185.7400000002</v>
      </c>
      <c r="H24" s="137">
        <v>155219922.99000001</v>
      </c>
      <c r="I24" s="137">
        <v>15990313.970000001</v>
      </c>
      <c r="J24" s="122">
        <f t="shared" si="3"/>
        <v>7414128.2300000004</v>
      </c>
      <c r="K24" s="121"/>
      <c r="L24" s="127">
        <f t="shared" si="0"/>
        <v>36594</v>
      </c>
      <c r="M24" s="127">
        <f t="shared" si="1"/>
        <v>36598</v>
      </c>
      <c r="N24" s="127">
        <f t="shared" si="2"/>
        <v>36594</v>
      </c>
      <c r="O24" s="123">
        <v>0.5</v>
      </c>
      <c r="P24" s="134">
        <f>Calculation!$I$4</f>
        <v>100</v>
      </c>
      <c r="Q24" s="134">
        <f>Data!$Z$8</f>
        <v>118125</v>
      </c>
      <c r="Y24" s="135" t="s">
        <v>143</v>
      </c>
      <c r="Z24" s="135" t="s">
        <v>144</v>
      </c>
    </row>
    <row r="25" spans="1:26" s="182" customFormat="1" x14ac:dyDescent="0.2">
      <c r="A25" s="189">
        <v>0</v>
      </c>
      <c r="B25" s="189">
        <v>5.3290705182007512E-16</v>
      </c>
      <c r="D25" s="191">
        <v>0</v>
      </c>
      <c r="E25" s="191">
        <v>0</v>
      </c>
      <c r="G25" s="183">
        <v>9268573.2699999996</v>
      </c>
      <c r="H25" s="183">
        <v>148733689.68000001</v>
      </c>
      <c r="I25" s="183">
        <v>15990313.970000001</v>
      </c>
      <c r="J25" s="183">
        <f t="shared" si="3"/>
        <v>6721740.7000000011</v>
      </c>
      <c r="L25" s="184">
        <f t="shared" si="0"/>
        <v>36594</v>
      </c>
      <c r="M25" s="184">
        <f t="shared" si="1"/>
        <v>36598</v>
      </c>
      <c r="N25" s="184">
        <f t="shared" si="2"/>
        <v>36594</v>
      </c>
      <c r="O25" s="185">
        <v>0.5</v>
      </c>
      <c r="P25" s="186">
        <f>Calculation!$I$4</f>
        <v>100</v>
      </c>
      <c r="Q25" s="186">
        <f>Data!$Z$8</f>
        <v>118125</v>
      </c>
      <c r="Y25" s="187" t="s">
        <v>145</v>
      </c>
      <c r="Z25" s="187" t="s">
        <v>146</v>
      </c>
    </row>
    <row r="26" spans="1:26" x14ac:dyDescent="0.2">
      <c r="A26" s="188">
        <v>0</v>
      </c>
      <c r="B26" s="188">
        <v>1.92</v>
      </c>
      <c r="C26" s="121"/>
      <c r="D26" s="190">
        <v>0</v>
      </c>
      <c r="E26" s="190">
        <v>0</v>
      </c>
      <c r="F26" s="121"/>
      <c r="G26" s="137">
        <v>9906651.3900000006</v>
      </c>
      <c r="H26" s="137">
        <v>142651975.27000001</v>
      </c>
      <c r="I26" s="137">
        <v>15990313.970000001</v>
      </c>
      <c r="J26" s="122">
        <f t="shared" si="3"/>
        <v>6083662.5800000001</v>
      </c>
      <c r="K26" s="121"/>
      <c r="L26" s="127">
        <f t="shared" si="0"/>
        <v>36594</v>
      </c>
      <c r="M26" s="127">
        <f t="shared" si="1"/>
        <v>36598</v>
      </c>
      <c r="N26" s="127">
        <f t="shared" si="2"/>
        <v>36594</v>
      </c>
      <c r="O26" s="123">
        <v>0.5</v>
      </c>
      <c r="P26" s="134">
        <f>Calculation!$I$4</f>
        <v>100</v>
      </c>
      <c r="Q26" s="134">
        <f>Data!$Z$8</f>
        <v>118125</v>
      </c>
      <c r="Y26" s="135" t="s">
        <v>119</v>
      </c>
      <c r="Z26" s="135" t="s">
        <v>147</v>
      </c>
    </row>
    <row r="27" spans="1:26" x14ac:dyDescent="0.2">
      <c r="A27" s="188">
        <v>0</v>
      </c>
      <c r="B27" s="188">
        <v>3.84</v>
      </c>
      <c r="C27" s="121"/>
      <c r="D27" s="190">
        <v>0</v>
      </c>
      <c r="E27" s="190">
        <v>0</v>
      </c>
      <c r="F27" s="121"/>
      <c r="G27" s="137">
        <v>10548482.529999999</v>
      </c>
      <c r="H27" s="137">
        <v>136941420.41999999</v>
      </c>
      <c r="I27" s="137">
        <v>15990313.970000001</v>
      </c>
      <c r="J27" s="122">
        <f t="shared" si="3"/>
        <v>5441831.4400000013</v>
      </c>
      <c r="K27" s="121"/>
      <c r="L27" s="127">
        <f t="shared" si="0"/>
        <v>36594</v>
      </c>
      <c r="M27" s="127">
        <f t="shared" si="1"/>
        <v>36598</v>
      </c>
      <c r="N27" s="127">
        <f t="shared" si="2"/>
        <v>36594</v>
      </c>
      <c r="O27" s="123">
        <v>0.5</v>
      </c>
      <c r="P27" s="134">
        <f>Calculation!$I$4</f>
        <v>100</v>
      </c>
      <c r="Q27" s="134">
        <f>Data!$Z$8</f>
        <v>118125</v>
      </c>
      <c r="Y27" s="135" t="s">
        <v>148</v>
      </c>
      <c r="Z27" s="135" t="s">
        <v>149</v>
      </c>
    </row>
    <row r="28" spans="1:26" x14ac:dyDescent="0.2">
      <c r="A28" s="188">
        <v>0</v>
      </c>
      <c r="B28" s="188">
        <v>0</v>
      </c>
      <c r="C28" s="121"/>
      <c r="D28" s="190">
        <v>-0.4</v>
      </c>
      <c r="E28" s="190">
        <v>0</v>
      </c>
      <c r="F28" s="121"/>
      <c r="G28" s="138">
        <v>6217499.8300000001</v>
      </c>
      <c r="H28" s="138">
        <v>146612709.43000001</v>
      </c>
      <c r="I28" s="138">
        <v>14189947.09</v>
      </c>
      <c r="J28" s="122">
        <f t="shared" si="3"/>
        <v>7972447.2599999998</v>
      </c>
      <c r="K28" s="121"/>
      <c r="L28" s="127">
        <f t="shared" si="0"/>
        <v>36594</v>
      </c>
      <c r="M28" s="127">
        <f t="shared" si="1"/>
        <v>36598</v>
      </c>
      <c r="N28" s="127">
        <f t="shared" si="2"/>
        <v>36594</v>
      </c>
      <c r="O28" s="123">
        <v>0.5</v>
      </c>
      <c r="P28" s="134">
        <f>Calculation!$I$4</f>
        <v>100</v>
      </c>
      <c r="Q28" s="134">
        <f>Data!$Z$8</f>
        <v>118125</v>
      </c>
      <c r="Y28" s="135" t="s">
        <v>150</v>
      </c>
      <c r="Z28" s="135" t="s">
        <v>151</v>
      </c>
    </row>
    <row r="29" spans="1:26" x14ac:dyDescent="0.2">
      <c r="A29" s="188">
        <v>0</v>
      </c>
      <c r="B29" s="188">
        <v>0</v>
      </c>
      <c r="C29" s="121"/>
      <c r="D29" s="190">
        <v>-0.2</v>
      </c>
      <c r="E29" s="190">
        <v>0</v>
      </c>
      <c r="F29" s="121"/>
      <c r="G29" s="138">
        <v>7903952.71</v>
      </c>
      <c r="H29" s="138">
        <v>146833417.83000001</v>
      </c>
      <c r="I29" s="138">
        <v>14957119.630000001</v>
      </c>
      <c r="J29" s="122">
        <f t="shared" si="3"/>
        <v>7053166.9200000009</v>
      </c>
      <c r="K29" s="121"/>
      <c r="L29" s="127">
        <f t="shared" si="0"/>
        <v>36594</v>
      </c>
      <c r="M29" s="127">
        <f t="shared" si="1"/>
        <v>36598</v>
      </c>
      <c r="N29" s="127">
        <f t="shared" si="2"/>
        <v>36594</v>
      </c>
      <c r="O29" s="123">
        <v>0.5</v>
      </c>
      <c r="P29" s="134">
        <f>Calculation!$I$4</f>
        <v>100</v>
      </c>
      <c r="Q29" s="134">
        <f>Data!$Z$8</f>
        <v>118125</v>
      </c>
      <c r="Y29" s="135" t="s">
        <v>152</v>
      </c>
      <c r="Z29" s="135" t="s">
        <v>153</v>
      </c>
    </row>
    <row r="30" spans="1:26" s="182" customFormat="1" x14ac:dyDescent="0.2">
      <c r="A30" s="189">
        <v>0</v>
      </c>
      <c r="B30" s="189">
        <v>0</v>
      </c>
      <c r="D30" s="191">
        <v>5.5511151231257827E-17</v>
      </c>
      <c r="E30" s="191">
        <v>0</v>
      </c>
      <c r="G30" s="183">
        <v>9268573.2699999996</v>
      </c>
      <c r="H30" s="183">
        <v>148733689.68000001</v>
      </c>
      <c r="I30" s="183">
        <v>15990313.970000001</v>
      </c>
      <c r="J30" s="183">
        <f t="shared" si="3"/>
        <v>6721740.7000000011</v>
      </c>
      <c r="L30" s="184">
        <f t="shared" si="0"/>
        <v>36594</v>
      </c>
      <c r="M30" s="184">
        <f t="shared" si="1"/>
        <v>36598</v>
      </c>
      <c r="N30" s="184">
        <f t="shared" si="2"/>
        <v>36594</v>
      </c>
      <c r="O30" s="185">
        <v>0.5</v>
      </c>
      <c r="P30" s="186">
        <f>Calculation!$I$4</f>
        <v>100</v>
      </c>
      <c r="Q30" s="186">
        <f>Data!$Z$8</f>
        <v>118125</v>
      </c>
      <c r="Y30" s="187" t="s">
        <v>154</v>
      </c>
      <c r="Z30" s="187" t="s">
        <v>155</v>
      </c>
    </row>
    <row r="31" spans="1:26" x14ac:dyDescent="0.2">
      <c r="A31" s="188">
        <v>0</v>
      </c>
      <c r="B31" s="188">
        <v>0</v>
      </c>
      <c r="C31" s="121"/>
      <c r="D31" s="190">
        <v>0.2</v>
      </c>
      <c r="E31" s="190">
        <v>0</v>
      </c>
      <c r="F31" s="121"/>
      <c r="G31" s="138">
        <v>10212182.949999999</v>
      </c>
      <c r="H31" s="138">
        <v>152298163.53</v>
      </c>
      <c r="I31" s="138">
        <v>17273982.870000001</v>
      </c>
      <c r="J31" s="122">
        <f t="shared" si="3"/>
        <v>7061799.9200000018</v>
      </c>
      <c r="K31" s="121"/>
      <c r="L31" s="127">
        <f t="shared" si="0"/>
        <v>36594</v>
      </c>
      <c r="M31" s="127">
        <f t="shared" si="1"/>
        <v>36598</v>
      </c>
      <c r="N31" s="127">
        <f t="shared" si="2"/>
        <v>36594</v>
      </c>
      <c r="O31" s="123">
        <v>0.5</v>
      </c>
      <c r="P31" s="134">
        <f>Calculation!$I$4</f>
        <v>100</v>
      </c>
      <c r="Q31" s="134">
        <f>Data!$Z$8</f>
        <v>118125</v>
      </c>
      <c r="Y31" s="135" t="s">
        <v>156</v>
      </c>
      <c r="Z31" s="135" t="s">
        <v>157</v>
      </c>
    </row>
    <row r="32" spans="1:26" x14ac:dyDescent="0.2">
      <c r="A32" s="188">
        <v>0</v>
      </c>
      <c r="B32" s="188">
        <v>0</v>
      </c>
      <c r="C32" s="121"/>
      <c r="D32" s="190">
        <v>0.4</v>
      </c>
      <c r="E32" s="190">
        <v>0</v>
      </c>
      <c r="F32" s="121"/>
      <c r="G32" s="138">
        <v>10894634.84</v>
      </c>
      <c r="H32" s="138">
        <v>157376554.84</v>
      </c>
      <c r="I32" s="138">
        <v>18752813.800000001</v>
      </c>
      <c r="J32" s="122">
        <f t="shared" si="3"/>
        <v>7858178.9600000009</v>
      </c>
      <c r="K32" s="121"/>
      <c r="L32" s="127">
        <f t="shared" si="0"/>
        <v>36594</v>
      </c>
      <c r="M32" s="127">
        <f t="shared" si="1"/>
        <v>36598</v>
      </c>
      <c r="N32" s="127">
        <f t="shared" si="2"/>
        <v>36594</v>
      </c>
      <c r="O32" s="123">
        <v>0.5</v>
      </c>
      <c r="P32" s="134">
        <f>Calculation!$I$4</f>
        <v>100</v>
      </c>
      <c r="Q32" s="134">
        <f>Data!$Z$8</f>
        <v>118125</v>
      </c>
      <c r="Y32" s="135" t="s">
        <v>158</v>
      </c>
      <c r="Z32" s="135" t="s">
        <v>159</v>
      </c>
    </row>
    <row r="33" spans="1:26" x14ac:dyDescent="0.2">
      <c r="A33" s="188">
        <v>0</v>
      </c>
      <c r="B33" s="188">
        <v>0</v>
      </c>
      <c r="C33" s="121"/>
      <c r="D33" s="190">
        <v>0</v>
      </c>
      <c r="E33" s="190">
        <v>-0.4</v>
      </c>
      <c r="F33" s="121"/>
      <c r="G33" s="139">
        <v>10795855.59</v>
      </c>
      <c r="H33" s="139">
        <v>138104662.5</v>
      </c>
      <c r="I33" s="139">
        <v>15990313.970000001</v>
      </c>
      <c r="J33" s="122">
        <f t="shared" si="3"/>
        <v>5194458.3800000008</v>
      </c>
      <c r="K33" s="121"/>
      <c r="L33" s="127">
        <f t="shared" si="0"/>
        <v>36594</v>
      </c>
      <c r="M33" s="127">
        <f t="shared" si="1"/>
        <v>36598</v>
      </c>
      <c r="N33" s="127">
        <f t="shared" si="2"/>
        <v>36594</v>
      </c>
      <c r="O33" s="123">
        <v>0.5</v>
      </c>
      <c r="P33" s="134">
        <f>Calculation!$I$4</f>
        <v>100</v>
      </c>
      <c r="Q33" s="134">
        <f>Data!$Z$8</f>
        <v>118125</v>
      </c>
      <c r="Y33" s="135" t="s">
        <v>160</v>
      </c>
      <c r="Z33" s="135" t="s">
        <v>161</v>
      </c>
    </row>
    <row r="34" spans="1:26" x14ac:dyDescent="0.2">
      <c r="A34" s="188">
        <v>0</v>
      </c>
      <c r="B34" s="188">
        <v>0</v>
      </c>
      <c r="C34" s="121"/>
      <c r="D34" s="190">
        <v>0</v>
      </c>
      <c r="E34" s="190">
        <v>-0.2</v>
      </c>
      <c r="F34" s="121"/>
      <c r="G34" s="139">
        <v>10086199.810000001</v>
      </c>
      <c r="H34" s="139">
        <v>142139504.30000001</v>
      </c>
      <c r="I34" s="139">
        <v>15990313.970000001</v>
      </c>
      <c r="J34" s="122">
        <f t="shared" si="3"/>
        <v>5904114.1600000001</v>
      </c>
      <c r="K34" s="121"/>
      <c r="L34" s="127">
        <f t="shared" si="0"/>
        <v>36594</v>
      </c>
      <c r="M34" s="127">
        <f t="shared" si="1"/>
        <v>36598</v>
      </c>
      <c r="N34" s="127">
        <f t="shared" si="2"/>
        <v>36594</v>
      </c>
      <c r="O34" s="123">
        <v>0.5</v>
      </c>
      <c r="P34" s="134">
        <f>Calculation!$I$4</f>
        <v>100</v>
      </c>
      <c r="Q34" s="134">
        <f>Data!$Z$8</f>
        <v>118125</v>
      </c>
      <c r="Y34" s="135" t="s">
        <v>162</v>
      </c>
      <c r="Z34" s="135" t="s">
        <v>163</v>
      </c>
    </row>
    <row r="35" spans="1:26" s="182" customFormat="1" x14ac:dyDescent="0.2">
      <c r="A35" s="189">
        <v>0</v>
      </c>
      <c r="B35" s="189">
        <v>0</v>
      </c>
      <c r="D35" s="191">
        <v>0</v>
      </c>
      <c r="E35" s="191">
        <v>5.5511151231257827E-17</v>
      </c>
      <c r="G35" s="183">
        <v>9268573.2699999996</v>
      </c>
      <c r="H35" s="183">
        <v>148733689.68000001</v>
      </c>
      <c r="I35" s="183">
        <v>15990313.970000001</v>
      </c>
      <c r="J35" s="183">
        <f t="shared" si="3"/>
        <v>6721740.7000000011</v>
      </c>
      <c r="L35" s="184">
        <f t="shared" si="0"/>
        <v>36594</v>
      </c>
      <c r="M35" s="184">
        <f t="shared" si="1"/>
        <v>36598</v>
      </c>
      <c r="N35" s="184">
        <f t="shared" si="2"/>
        <v>36594</v>
      </c>
      <c r="O35" s="185">
        <v>0.5</v>
      </c>
      <c r="P35" s="186">
        <f>Calculation!$I$4</f>
        <v>100</v>
      </c>
      <c r="Q35" s="186">
        <f>Data!$Z$8</f>
        <v>118125</v>
      </c>
      <c r="Y35" s="187" t="s">
        <v>164</v>
      </c>
      <c r="Z35" s="187" t="s">
        <v>165</v>
      </c>
    </row>
    <row r="36" spans="1:26" x14ac:dyDescent="0.2">
      <c r="A36" s="188">
        <v>0</v>
      </c>
      <c r="B36" s="188">
        <v>0</v>
      </c>
      <c r="C36" s="121"/>
      <c r="D36" s="190">
        <v>0</v>
      </c>
      <c r="E36" s="190">
        <v>0.2</v>
      </c>
      <c r="F36" s="121"/>
      <c r="G36" s="139">
        <v>8214099.2800000003</v>
      </c>
      <c r="H36" s="139">
        <v>157565383.27000001</v>
      </c>
      <c r="I36" s="139">
        <v>15990313.970000001</v>
      </c>
      <c r="J36" s="122">
        <f t="shared" si="3"/>
        <v>7776214.6900000004</v>
      </c>
      <c r="K36" s="121"/>
      <c r="L36" s="127">
        <f t="shared" si="0"/>
        <v>36594</v>
      </c>
      <c r="M36" s="127">
        <f t="shared" si="1"/>
        <v>36598</v>
      </c>
      <c r="N36" s="127">
        <f t="shared" si="2"/>
        <v>36594</v>
      </c>
      <c r="O36" s="123">
        <v>0.5</v>
      </c>
      <c r="P36" s="134">
        <f>Calculation!$I$4</f>
        <v>100</v>
      </c>
      <c r="Q36" s="134">
        <f>Data!$Z$8</f>
        <v>118125</v>
      </c>
      <c r="Y36" s="135" t="s">
        <v>166</v>
      </c>
      <c r="Z36" s="135" t="s">
        <v>167</v>
      </c>
    </row>
    <row r="37" spans="1:26" x14ac:dyDescent="0.2">
      <c r="A37" s="188">
        <v>0</v>
      </c>
      <c r="B37" s="188">
        <v>0</v>
      </c>
      <c r="C37" s="121"/>
      <c r="D37" s="190">
        <v>0</v>
      </c>
      <c r="E37" s="190">
        <v>0.4</v>
      </c>
      <c r="F37" s="121"/>
      <c r="G37" s="139">
        <v>7043710.0499999998</v>
      </c>
      <c r="H37" s="139">
        <v>168226230.94999999</v>
      </c>
      <c r="I37" s="139">
        <v>15990313.970000001</v>
      </c>
      <c r="J37" s="122">
        <f t="shared" si="3"/>
        <v>8946603.9200000018</v>
      </c>
      <c r="K37" s="121"/>
      <c r="L37" s="127">
        <f t="shared" si="0"/>
        <v>36594</v>
      </c>
      <c r="M37" s="127">
        <f t="shared" si="1"/>
        <v>36598</v>
      </c>
      <c r="N37" s="127">
        <f t="shared" si="2"/>
        <v>36594</v>
      </c>
      <c r="O37" s="123">
        <v>0.5</v>
      </c>
      <c r="P37" s="134">
        <f>Calculation!$I$4</f>
        <v>100</v>
      </c>
      <c r="Q37" s="134">
        <f>Data!$Z$8</f>
        <v>118125</v>
      </c>
      <c r="Y37" s="135" t="s">
        <v>168</v>
      </c>
      <c r="Z37" s="135" t="s">
        <v>167</v>
      </c>
    </row>
    <row r="38" spans="1:26" x14ac:dyDescent="0.2">
      <c r="A38" s="188">
        <v>0</v>
      </c>
      <c r="B38" s="188">
        <v>0</v>
      </c>
      <c r="C38" s="121"/>
      <c r="D38" s="190">
        <v>0</v>
      </c>
      <c r="E38" s="190">
        <v>0</v>
      </c>
      <c r="F38" s="121"/>
      <c r="G38" s="122">
        <v>9010929.2799999993</v>
      </c>
      <c r="H38" s="122">
        <v>158635726.78999999</v>
      </c>
      <c r="I38" s="122">
        <v>15990313.970000001</v>
      </c>
      <c r="J38" s="122">
        <f t="shared" si="3"/>
        <v>6979384.6900000013</v>
      </c>
      <c r="K38" s="121"/>
      <c r="L38" s="127">
        <f t="shared" si="0"/>
        <v>36594</v>
      </c>
      <c r="M38" s="127">
        <f t="shared" si="1"/>
        <v>36598</v>
      </c>
      <c r="N38" s="127">
        <f t="shared" si="2"/>
        <v>36594</v>
      </c>
      <c r="O38" s="123">
        <v>0.3</v>
      </c>
      <c r="P38" s="134">
        <f>Calculation!$I$4</f>
        <v>100</v>
      </c>
      <c r="Q38" s="134">
        <f>Data!$Z$8</f>
        <v>118125</v>
      </c>
      <c r="Y38" s="135" t="s">
        <v>169</v>
      </c>
      <c r="Z38" s="135" t="s">
        <v>170</v>
      </c>
    </row>
    <row r="39" spans="1:26" x14ac:dyDescent="0.2">
      <c r="A39" s="188">
        <v>0</v>
      </c>
      <c r="B39" s="188">
        <v>0</v>
      </c>
      <c r="C39" s="121"/>
      <c r="D39" s="190">
        <v>0</v>
      </c>
      <c r="E39" s="190">
        <v>0</v>
      </c>
      <c r="F39" s="121"/>
      <c r="G39" s="122">
        <v>9116066.4900000002</v>
      </c>
      <c r="H39" s="122">
        <v>153751696.65000001</v>
      </c>
      <c r="I39" s="122">
        <v>15990313.970000001</v>
      </c>
      <c r="J39" s="122">
        <f t="shared" si="3"/>
        <v>6874247.4800000004</v>
      </c>
      <c r="K39" s="121"/>
      <c r="L39" s="127">
        <f t="shared" si="0"/>
        <v>36594</v>
      </c>
      <c r="M39" s="127">
        <f t="shared" si="1"/>
        <v>36598</v>
      </c>
      <c r="N39" s="127">
        <f t="shared" si="2"/>
        <v>36594</v>
      </c>
      <c r="O39" s="123">
        <v>0.4</v>
      </c>
      <c r="P39" s="134">
        <f>Calculation!$I$4</f>
        <v>100</v>
      </c>
      <c r="Q39" s="134">
        <f>Data!$Z$8</f>
        <v>118125</v>
      </c>
      <c r="Y39" s="135" t="s">
        <v>171</v>
      </c>
      <c r="Z39" s="135" t="s">
        <v>172</v>
      </c>
    </row>
    <row r="40" spans="1:26" s="182" customFormat="1" x14ac:dyDescent="0.2">
      <c r="A40" s="189">
        <v>0</v>
      </c>
      <c r="B40" s="189">
        <v>0</v>
      </c>
      <c r="D40" s="191">
        <v>0</v>
      </c>
      <c r="E40" s="191">
        <v>0</v>
      </c>
      <c r="G40" s="183">
        <v>9268573.2699999996</v>
      </c>
      <c r="H40" s="183">
        <v>148733689.68000001</v>
      </c>
      <c r="I40" s="183">
        <v>15990313.970000001</v>
      </c>
      <c r="J40" s="183">
        <f t="shared" si="3"/>
        <v>6721740.7000000011</v>
      </c>
      <c r="L40" s="184">
        <f t="shared" si="0"/>
        <v>36594</v>
      </c>
      <c r="M40" s="184">
        <f t="shared" si="1"/>
        <v>36598</v>
      </c>
      <c r="N40" s="184">
        <f t="shared" si="2"/>
        <v>36594</v>
      </c>
      <c r="O40" s="185">
        <v>0.5</v>
      </c>
      <c r="P40" s="186">
        <f>Calculation!$I$4</f>
        <v>100</v>
      </c>
      <c r="Q40" s="186">
        <f>Data!$Z$8</f>
        <v>118125</v>
      </c>
      <c r="Y40" s="187" t="s">
        <v>173</v>
      </c>
      <c r="Z40" s="187" t="s">
        <v>174</v>
      </c>
    </row>
    <row r="41" spans="1:26" x14ac:dyDescent="0.2">
      <c r="A41" s="188">
        <v>0</v>
      </c>
      <c r="B41" s="188">
        <v>0</v>
      </c>
      <c r="C41" s="121"/>
      <c r="D41" s="190">
        <v>0</v>
      </c>
      <c r="E41" s="190">
        <v>0</v>
      </c>
      <c r="F41" s="121"/>
      <c r="G41" s="122">
        <v>9360322.3399999999</v>
      </c>
      <c r="H41" s="122">
        <v>143589260.27000001</v>
      </c>
      <c r="I41" s="122">
        <v>15990313.970000001</v>
      </c>
      <c r="J41" s="122">
        <f t="shared" si="3"/>
        <v>6629991.6300000008</v>
      </c>
      <c r="K41" s="121"/>
      <c r="L41" s="127">
        <f t="shared" si="0"/>
        <v>36594</v>
      </c>
      <c r="M41" s="127">
        <f t="shared" si="1"/>
        <v>36598</v>
      </c>
      <c r="N41" s="127">
        <f t="shared" si="2"/>
        <v>36594</v>
      </c>
      <c r="O41" s="123">
        <v>0.6</v>
      </c>
      <c r="P41" s="134">
        <f>Calculation!$I$4</f>
        <v>100</v>
      </c>
      <c r="Q41" s="134">
        <f>Data!$Z$8</f>
        <v>118125</v>
      </c>
      <c r="Y41" s="135" t="s">
        <v>175</v>
      </c>
      <c r="Z41" s="135" t="s">
        <v>176</v>
      </c>
    </row>
    <row r="42" spans="1:26" x14ac:dyDescent="0.2">
      <c r="A42" s="188">
        <v>0</v>
      </c>
      <c r="B42" s="188">
        <v>0</v>
      </c>
      <c r="C42" s="121"/>
      <c r="D42" s="190">
        <v>0</v>
      </c>
      <c r="E42" s="190">
        <v>0</v>
      </c>
      <c r="F42" s="121"/>
      <c r="G42" s="122">
        <v>9489572.6099999994</v>
      </c>
      <c r="H42" s="122">
        <v>138335690.55000001</v>
      </c>
      <c r="I42" s="122">
        <v>15990313.970000001</v>
      </c>
      <c r="J42" s="122">
        <f t="shared" si="3"/>
        <v>6500741.3600000013</v>
      </c>
      <c r="K42" s="121"/>
      <c r="L42" s="127">
        <f t="shared" si="0"/>
        <v>36594</v>
      </c>
      <c r="M42" s="127">
        <f t="shared" si="1"/>
        <v>36598</v>
      </c>
      <c r="N42" s="127">
        <f t="shared" si="2"/>
        <v>36594</v>
      </c>
      <c r="O42" s="123">
        <v>0.7</v>
      </c>
      <c r="P42" s="134">
        <f>Calculation!$I$4</f>
        <v>100</v>
      </c>
      <c r="Q42" s="134">
        <f>Data!$Z$8</f>
        <v>118125</v>
      </c>
      <c r="Y42" s="135" t="s">
        <v>177</v>
      </c>
      <c r="Z42" s="135" t="s">
        <v>178</v>
      </c>
    </row>
    <row r="43" spans="1:26" x14ac:dyDescent="0.2">
      <c r="A43" s="121"/>
      <c r="B43" s="121"/>
      <c r="C43" s="121"/>
      <c r="D43" s="121"/>
      <c r="E43" s="121"/>
      <c r="F43" s="121"/>
      <c r="G43" s="122"/>
      <c r="H43" s="121"/>
      <c r="I43" s="122"/>
      <c r="J43" s="122"/>
      <c r="K43" s="121"/>
      <c r="L43" s="127">
        <f t="shared" si="0"/>
        <v>36594</v>
      </c>
      <c r="M43" s="127">
        <f t="shared" si="1"/>
        <v>36598</v>
      </c>
      <c r="N43" s="127">
        <f t="shared" si="2"/>
        <v>36594</v>
      </c>
      <c r="O43" s="123"/>
      <c r="P43" s="134">
        <f>Calculation!$I$4</f>
        <v>100</v>
      </c>
      <c r="Q43" s="134">
        <f>Data!$Z$8</f>
        <v>118125</v>
      </c>
      <c r="Y43" s="135" t="s">
        <v>179</v>
      </c>
      <c r="Z43" s="135" t="s">
        <v>180</v>
      </c>
    </row>
    <row r="44" spans="1:26" x14ac:dyDescent="0.2">
      <c r="A44" s="121"/>
      <c r="B44" s="121"/>
      <c r="C44" s="121"/>
      <c r="D44" s="121"/>
      <c r="E44" s="121"/>
      <c r="F44" s="121"/>
      <c r="G44" s="122"/>
      <c r="H44" s="121"/>
      <c r="I44" s="122"/>
      <c r="J44" s="122"/>
      <c r="K44" s="121"/>
      <c r="L44" s="127">
        <f t="shared" si="0"/>
        <v>36594</v>
      </c>
      <c r="M44" s="127">
        <f t="shared" si="1"/>
        <v>36598</v>
      </c>
      <c r="N44" s="127">
        <f t="shared" si="2"/>
        <v>36594</v>
      </c>
      <c r="O44" s="123"/>
      <c r="P44" s="134">
        <f>Calculation!$I$4</f>
        <v>100</v>
      </c>
      <c r="Q44" s="134">
        <f>Data!$Z$8</f>
        <v>118125</v>
      </c>
      <c r="Y44" s="135" t="s">
        <v>181</v>
      </c>
      <c r="Z44" s="135" t="s">
        <v>182</v>
      </c>
    </row>
    <row r="45" spans="1:26" x14ac:dyDescent="0.2">
      <c r="A45" s="121"/>
      <c r="B45" s="121"/>
      <c r="C45" s="121"/>
      <c r="D45" s="121"/>
      <c r="E45" s="121"/>
      <c r="F45" s="121"/>
      <c r="G45" s="122"/>
      <c r="H45" s="121"/>
      <c r="I45" s="122"/>
      <c r="J45" s="122"/>
      <c r="K45" s="121"/>
      <c r="L45" s="127">
        <f t="shared" si="0"/>
        <v>36594</v>
      </c>
      <c r="M45" s="127">
        <f t="shared" si="1"/>
        <v>36598</v>
      </c>
      <c r="N45" s="127">
        <f t="shared" si="2"/>
        <v>36594</v>
      </c>
      <c r="O45" s="123"/>
      <c r="P45" s="134">
        <f>Calculation!$I$4</f>
        <v>100</v>
      </c>
      <c r="Q45" s="134">
        <f>Data!$Z$8</f>
        <v>118125</v>
      </c>
      <c r="Y45" s="135" t="s">
        <v>183</v>
      </c>
      <c r="Z45" s="135" t="s">
        <v>184</v>
      </c>
    </row>
    <row r="46" spans="1:26" x14ac:dyDescent="0.2">
      <c r="A46" s="121"/>
      <c r="B46" s="121"/>
      <c r="C46" s="121"/>
      <c r="D46" s="121"/>
      <c r="E46" s="121"/>
      <c r="F46" s="121"/>
      <c r="G46" s="122"/>
      <c r="H46" s="121"/>
      <c r="I46" s="122"/>
      <c r="J46" s="122"/>
      <c r="K46" s="121"/>
      <c r="L46" s="127">
        <f t="shared" si="0"/>
        <v>36594</v>
      </c>
      <c r="M46" s="127">
        <f t="shared" si="1"/>
        <v>36598</v>
      </c>
      <c r="N46" s="127">
        <f t="shared" si="2"/>
        <v>36594</v>
      </c>
      <c r="O46" s="123"/>
      <c r="P46" s="134">
        <f>Calculation!$I$4</f>
        <v>100</v>
      </c>
      <c r="Q46" s="134">
        <f>Data!$Z$8</f>
        <v>118125</v>
      </c>
      <c r="Y46" s="135" t="s">
        <v>185</v>
      </c>
      <c r="Z46" s="135" t="s">
        <v>186</v>
      </c>
    </row>
    <row r="47" spans="1:26" x14ac:dyDescent="0.2">
      <c r="A47" s="121"/>
      <c r="B47" s="121"/>
      <c r="C47" s="121"/>
      <c r="D47" s="121"/>
      <c r="E47" s="121"/>
      <c r="F47" s="121"/>
      <c r="G47" s="122"/>
      <c r="H47" s="121"/>
      <c r="I47" s="122"/>
      <c r="J47" s="122"/>
      <c r="K47" s="121"/>
      <c r="L47" s="127">
        <f t="shared" si="0"/>
        <v>36594</v>
      </c>
      <c r="M47" s="127">
        <f t="shared" si="1"/>
        <v>36598</v>
      </c>
      <c r="N47" s="127">
        <f t="shared" si="2"/>
        <v>36594</v>
      </c>
      <c r="O47" s="123"/>
      <c r="P47" s="134">
        <f>Calculation!$I$4</f>
        <v>100</v>
      </c>
      <c r="Q47" s="134">
        <f>Data!$Z$8</f>
        <v>118125</v>
      </c>
      <c r="Y47" s="135" t="s">
        <v>187</v>
      </c>
      <c r="Z47" s="135" t="s">
        <v>188</v>
      </c>
    </row>
    <row r="48" spans="1:26" x14ac:dyDescent="0.2">
      <c r="A48" s="121"/>
      <c r="B48" s="121"/>
      <c r="C48" s="121"/>
      <c r="D48" s="121"/>
      <c r="E48" s="121"/>
      <c r="F48" s="121"/>
      <c r="G48" s="122"/>
      <c r="H48" s="121"/>
      <c r="I48" s="122"/>
      <c r="J48" s="122"/>
      <c r="K48" s="121"/>
      <c r="L48" s="127">
        <f t="shared" si="0"/>
        <v>36594</v>
      </c>
      <c r="M48" s="127">
        <f t="shared" si="1"/>
        <v>36598</v>
      </c>
      <c r="N48" s="127">
        <f t="shared" si="2"/>
        <v>36594</v>
      </c>
      <c r="O48" s="123"/>
      <c r="P48" s="134">
        <f>Calculation!$I$4</f>
        <v>100</v>
      </c>
      <c r="Q48" s="134">
        <f>Data!$Z$8</f>
        <v>118125</v>
      </c>
      <c r="Y48" s="135" t="s">
        <v>189</v>
      </c>
      <c r="Z48" s="135" t="s">
        <v>190</v>
      </c>
    </row>
    <row r="49" spans="1:26" x14ac:dyDescent="0.2">
      <c r="A49" s="121"/>
      <c r="B49" s="121"/>
      <c r="C49" s="121"/>
      <c r="D49" s="121"/>
      <c r="E49" s="121"/>
      <c r="F49" s="121"/>
      <c r="G49" s="122"/>
      <c r="H49" s="121"/>
      <c r="I49" s="122"/>
      <c r="J49" s="122"/>
      <c r="K49" s="121"/>
      <c r="L49" s="127">
        <f t="shared" si="0"/>
        <v>36594</v>
      </c>
      <c r="M49" s="127">
        <f t="shared" si="1"/>
        <v>36598</v>
      </c>
      <c r="N49" s="127">
        <f t="shared" si="2"/>
        <v>36594</v>
      </c>
      <c r="O49" s="123"/>
      <c r="P49" s="134">
        <f>Calculation!$I$4</f>
        <v>100</v>
      </c>
      <c r="Q49" s="134">
        <f>Data!$Z$8</f>
        <v>118125</v>
      </c>
      <c r="Y49" s="135" t="s">
        <v>191</v>
      </c>
      <c r="Z49" s="135" t="s">
        <v>192</v>
      </c>
    </row>
    <row r="50" spans="1:26" x14ac:dyDescent="0.2">
      <c r="A50" s="121"/>
      <c r="B50" s="121"/>
      <c r="C50" s="121"/>
      <c r="D50" s="121"/>
      <c r="E50" s="121"/>
      <c r="F50" s="121"/>
      <c r="G50" s="122"/>
      <c r="H50" s="121"/>
      <c r="I50" s="122"/>
      <c r="J50" s="122"/>
      <c r="K50" s="121"/>
      <c r="L50" s="127">
        <f t="shared" si="0"/>
        <v>36594</v>
      </c>
      <c r="M50" s="127">
        <f t="shared" si="1"/>
        <v>36598</v>
      </c>
      <c r="N50" s="127">
        <f t="shared" si="2"/>
        <v>36594</v>
      </c>
      <c r="O50" s="123"/>
      <c r="P50" s="134">
        <f>Calculation!$I$4</f>
        <v>100</v>
      </c>
      <c r="Q50" s="134">
        <f>Data!$Z$8</f>
        <v>118125</v>
      </c>
    </row>
    <row r="51" spans="1:26" x14ac:dyDescent="0.2">
      <c r="A51" s="121"/>
      <c r="B51" s="121"/>
      <c r="C51" s="121"/>
      <c r="D51" s="121"/>
      <c r="E51" s="121"/>
      <c r="F51" s="121"/>
      <c r="G51" s="122"/>
      <c r="H51" s="121"/>
      <c r="I51" s="122"/>
      <c r="J51" s="122"/>
      <c r="K51" s="121"/>
      <c r="L51" s="127">
        <f t="shared" si="0"/>
        <v>36594</v>
      </c>
      <c r="M51" s="127">
        <f t="shared" si="1"/>
        <v>36598</v>
      </c>
      <c r="N51" s="127">
        <f t="shared" si="2"/>
        <v>36594</v>
      </c>
      <c r="O51" s="123"/>
      <c r="P51" s="134">
        <f>Calculation!$I$4</f>
        <v>100</v>
      </c>
      <c r="Q51" s="134">
        <f>Data!$Z$8</f>
        <v>118125</v>
      </c>
    </row>
    <row r="52" spans="1:26" x14ac:dyDescent="0.2">
      <c r="A52" s="121"/>
      <c r="B52" s="121"/>
      <c r="C52" s="121"/>
      <c r="D52" s="121"/>
      <c r="E52" s="121"/>
      <c r="F52" s="121"/>
      <c r="G52" s="122"/>
      <c r="H52" s="121"/>
      <c r="I52" s="122"/>
      <c r="J52" s="122"/>
      <c r="K52" s="121"/>
      <c r="L52" s="127">
        <f t="shared" si="0"/>
        <v>36594</v>
      </c>
      <c r="M52" s="127">
        <f t="shared" si="1"/>
        <v>36598</v>
      </c>
      <c r="N52" s="127">
        <f t="shared" si="2"/>
        <v>36594</v>
      </c>
      <c r="O52" s="123"/>
      <c r="P52" s="134">
        <f>Calculation!$I$4</f>
        <v>100</v>
      </c>
      <c r="Q52" s="134">
        <f>Data!$Z$8</f>
        <v>118125</v>
      </c>
    </row>
    <row r="53" spans="1:26" x14ac:dyDescent="0.2">
      <c r="A53" s="121"/>
      <c r="B53" s="121"/>
      <c r="C53" s="121"/>
      <c r="D53" s="121"/>
      <c r="E53" s="121"/>
      <c r="F53" s="121"/>
      <c r="G53" s="122"/>
      <c r="H53" s="121"/>
      <c r="I53" s="122"/>
      <c r="J53" s="122"/>
      <c r="K53" s="121"/>
      <c r="L53" s="127">
        <f t="shared" si="0"/>
        <v>36594</v>
      </c>
      <c r="M53" s="127">
        <f t="shared" si="1"/>
        <v>36598</v>
      </c>
      <c r="N53" s="127">
        <f t="shared" si="2"/>
        <v>36594</v>
      </c>
      <c r="O53" s="123"/>
      <c r="P53" s="134">
        <f>Calculation!$I$4</f>
        <v>100</v>
      </c>
      <c r="Q53" s="134">
        <f>Data!$Z$8</f>
        <v>118125</v>
      </c>
    </row>
    <row r="54" spans="1:26" x14ac:dyDescent="0.2">
      <c r="A54" s="121"/>
      <c r="B54" s="121"/>
      <c r="C54" s="121"/>
      <c r="D54" s="121"/>
      <c r="E54" s="121"/>
      <c r="F54" s="121"/>
      <c r="G54" s="122"/>
      <c r="H54" s="121"/>
      <c r="I54" s="122"/>
      <c r="J54" s="122"/>
      <c r="K54" s="121"/>
      <c r="L54" s="127">
        <f t="shared" si="0"/>
        <v>36594</v>
      </c>
      <c r="M54" s="127">
        <f t="shared" si="1"/>
        <v>36598</v>
      </c>
      <c r="N54" s="127">
        <f t="shared" si="2"/>
        <v>36594</v>
      </c>
      <c r="O54" s="123"/>
      <c r="P54" s="134">
        <f>Calculation!$I$4</f>
        <v>100</v>
      </c>
      <c r="Q54" s="134">
        <f>Data!$Z$8</f>
        <v>118125</v>
      </c>
    </row>
    <row r="55" spans="1:26" x14ac:dyDescent="0.2">
      <c r="A55" s="121"/>
      <c r="B55" s="121"/>
      <c r="C55" s="121"/>
      <c r="D55" s="121"/>
      <c r="E55" s="121"/>
      <c r="F55" s="121"/>
      <c r="G55" s="122"/>
      <c r="H55" s="121"/>
      <c r="I55" s="122"/>
      <c r="J55" s="122"/>
      <c r="K55" s="121"/>
      <c r="L55" s="127">
        <f t="shared" si="0"/>
        <v>36594</v>
      </c>
      <c r="M55" s="127">
        <f t="shared" si="1"/>
        <v>36598</v>
      </c>
      <c r="N55" s="127">
        <f t="shared" si="2"/>
        <v>36594</v>
      </c>
      <c r="O55" s="123"/>
      <c r="P55" s="134">
        <f>Calculation!$I$4</f>
        <v>100</v>
      </c>
      <c r="Q55" s="134">
        <f>Data!$Z$8</f>
        <v>118125</v>
      </c>
    </row>
    <row r="56" spans="1:26" x14ac:dyDescent="0.2">
      <c r="A56" s="121"/>
      <c r="B56" s="121"/>
      <c r="C56" s="121"/>
      <c r="D56" s="121"/>
      <c r="E56" s="121"/>
      <c r="F56" s="121"/>
      <c r="G56" s="122"/>
      <c r="H56" s="121"/>
      <c r="I56" s="122"/>
      <c r="J56" s="122"/>
      <c r="K56" s="121"/>
      <c r="L56" s="127">
        <f t="shared" si="0"/>
        <v>36594</v>
      </c>
      <c r="M56" s="127">
        <f t="shared" si="1"/>
        <v>36598</v>
      </c>
      <c r="N56" s="127">
        <f t="shared" si="2"/>
        <v>36594</v>
      </c>
      <c r="O56" s="123"/>
      <c r="P56" s="134">
        <f>Calculation!$I$4</f>
        <v>100</v>
      </c>
      <c r="Q56" s="134">
        <f>Data!$Z$8</f>
        <v>118125</v>
      </c>
    </row>
    <row r="57" spans="1:26" x14ac:dyDescent="0.2">
      <c r="A57" s="121"/>
      <c r="B57" s="121"/>
      <c r="C57" s="121"/>
      <c r="D57" s="121"/>
      <c r="E57" s="121"/>
      <c r="F57" s="121"/>
      <c r="G57" s="122"/>
      <c r="H57" s="121"/>
      <c r="I57" s="122"/>
      <c r="J57" s="122"/>
      <c r="K57" s="121"/>
      <c r="L57" s="127">
        <f t="shared" si="0"/>
        <v>36594</v>
      </c>
      <c r="M57" s="127">
        <f t="shared" si="1"/>
        <v>36598</v>
      </c>
      <c r="N57" s="127">
        <f t="shared" si="2"/>
        <v>36594</v>
      </c>
      <c r="O57" s="123"/>
      <c r="P57" s="134">
        <f>Calculation!$I$4</f>
        <v>100</v>
      </c>
      <c r="Q57" s="134">
        <f>Data!$Z$8</f>
        <v>118125</v>
      </c>
    </row>
    <row r="58" spans="1:26" x14ac:dyDescent="0.2">
      <c r="A58" s="121"/>
      <c r="B58" s="121"/>
      <c r="C58" s="121"/>
      <c r="D58" s="121"/>
      <c r="E58" s="121"/>
      <c r="F58" s="121"/>
      <c r="G58" s="122"/>
      <c r="H58" s="121"/>
      <c r="I58" s="122"/>
      <c r="J58" s="122"/>
      <c r="K58" s="121"/>
      <c r="L58" s="127">
        <f t="shared" si="0"/>
        <v>36594</v>
      </c>
      <c r="M58" s="127">
        <f t="shared" si="1"/>
        <v>36598</v>
      </c>
      <c r="N58" s="127">
        <f t="shared" si="2"/>
        <v>36594</v>
      </c>
      <c r="O58" s="123"/>
      <c r="P58" s="134">
        <f>Calculation!$I$4</f>
        <v>100</v>
      </c>
      <c r="Q58" s="134">
        <f>Data!$Z$8</f>
        <v>118125</v>
      </c>
    </row>
    <row r="59" spans="1:26" x14ac:dyDescent="0.2">
      <c r="A59" s="121"/>
      <c r="B59" s="121"/>
      <c r="C59" s="121"/>
      <c r="D59" s="121"/>
      <c r="E59" s="121"/>
      <c r="F59" s="121"/>
      <c r="G59" s="122"/>
      <c r="H59" s="121"/>
      <c r="I59" s="122"/>
      <c r="J59" s="122"/>
      <c r="K59" s="121"/>
      <c r="L59" s="127">
        <f t="shared" si="0"/>
        <v>36594</v>
      </c>
      <c r="M59" s="127">
        <f t="shared" si="1"/>
        <v>36598</v>
      </c>
      <c r="N59" s="127">
        <f t="shared" si="2"/>
        <v>36594</v>
      </c>
      <c r="O59" s="123"/>
      <c r="P59" s="134">
        <f>Calculation!$I$4</f>
        <v>100</v>
      </c>
      <c r="Q59" s="134">
        <f>Data!$Z$8</f>
        <v>118125</v>
      </c>
    </row>
    <row r="60" spans="1:26" x14ac:dyDescent="0.2">
      <c r="A60" s="121"/>
      <c r="B60" s="121"/>
      <c r="C60" s="121"/>
      <c r="D60" s="121"/>
      <c r="E60" s="121"/>
      <c r="F60" s="121"/>
      <c r="G60" s="122"/>
      <c r="H60" s="121"/>
      <c r="I60" s="122"/>
      <c r="J60" s="122"/>
      <c r="K60" s="121"/>
      <c r="L60" s="127">
        <f t="shared" si="0"/>
        <v>36594</v>
      </c>
      <c r="M60" s="127">
        <f t="shared" si="1"/>
        <v>36598</v>
      </c>
      <c r="N60" s="127">
        <f t="shared" si="2"/>
        <v>36594</v>
      </c>
      <c r="O60" s="123"/>
      <c r="P60" s="134">
        <f>Calculation!$I$4</f>
        <v>100</v>
      </c>
      <c r="Q60" s="134">
        <f>Data!$Z$8</f>
        <v>118125</v>
      </c>
    </row>
    <row r="61" spans="1:26" x14ac:dyDescent="0.2">
      <c r="A61" s="121"/>
      <c r="B61" s="121"/>
      <c r="C61" s="121"/>
      <c r="D61" s="121"/>
      <c r="E61" s="121"/>
      <c r="F61" s="121"/>
      <c r="G61" s="122"/>
      <c r="H61" s="121"/>
      <c r="I61" s="122"/>
      <c r="J61" s="122"/>
      <c r="K61" s="121"/>
      <c r="L61" s="127">
        <f t="shared" si="0"/>
        <v>36594</v>
      </c>
      <c r="M61" s="127">
        <f t="shared" si="1"/>
        <v>36598</v>
      </c>
      <c r="N61" s="127">
        <f t="shared" si="2"/>
        <v>36594</v>
      </c>
      <c r="O61" s="123"/>
      <c r="P61" s="134">
        <f>Calculation!$I$4</f>
        <v>100</v>
      </c>
      <c r="Q61" s="134">
        <f>Data!$Z$8</f>
        <v>118125</v>
      </c>
    </row>
    <row r="62" spans="1:26" x14ac:dyDescent="0.2">
      <c r="A62" s="121"/>
      <c r="B62" s="121"/>
      <c r="C62" s="121"/>
      <c r="D62" s="121"/>
      <c r="E62" s="121"/>
      <c r="F62" s="121"/>
      <c r="G62" s="122"/>
      <c r="H62" s="121"/>
      <c r="I62" s="122"/>
      <c r="J62" s="122"/>
      <c r="K62" s="121"/>
      <c r="L62" s="127">
        <f t="shared" si="0"/>
        <v>36594</v>
      </c>
      <c r="M62" s="127">
        <f t="shared" si="1"/>
        <v>36598</v>
      </c>
      <c r="N62" s="127">
        <f t="shared" si="2"/>
        <v>36594</v>
      </c>
      <c r="O62" s="123"/>
      <c r="P62" s="134">
        <f>Calculation!$I$4</f>
        <v>100</v>
      </c>
      <c r="Q62" s="134">
        <f>Data!$Z$8</f>
        <v>118125</v>
      </c>
    </row>
    <row r="63" spans="1:26" x14ac:dyDescent="0.2">
      <c r="A63" s="121"/>
      <c r="B63" s="121"/>
      <c r="C63" s="121"/>
      <c r="D63" s="121"/>
      <c r="E63" s="121"/>
      <c r="F63" s="121"/>
      <c r="G63" s="122"/>
      <c r="H63" s="121"/>
      <c r="I63" s="122"/>
      <c r="J63" s="122"/>
      <c r="K63" s="121"/>
      <c r="L63" s="127">
        <f t="shared" si="0"/>
        <v>36594</v>
      </c>
      <c r="M63" s="127">
        <f t="shared" si="1"/>
        <v>36598</v>
      </c>
      <c r="N63" s="127">
        <f t="shared" si="2"/>
        <v>36594</v>
      </c>
      <c r="O63" s="123"/>
      <c r="P63" s="134">
        <f>Calculation!$I$4</f>
        <v>100</v>
      </c>
      <c r="Q63" s="134">
        <f>Data!$Z$8</f>
        <v>118125</v>
      </c>
    </row>
    <row r="64" spans="1:26" x14ac:dyDescent="0.2">
      <c r="A64" s="121"/>
      <c r="B64" s="121"/>
      <c r="C64" s="121"/>
      <c r="D64" s="121"/>
      <c r="E64" s="121"/>
      <c r="F64" s="121"/>
      <c r="G64" s="122"/>
      <c r="H64" s="121"/>
      <c r="I64" s="122"/>
      <c r="J64" s="122"/>
      <c r="K64" s="121"/>
      <c r="L64" s="127">
        <f t="shared" si="0"/>
        <v>36594</v>
      </c>
      <c r="M64" s="127">
        <f t="shared" si="1"/>
        <v>36598</v>
      </c>
      <c r="N64" s="127">
        <f t="shared" si="2"/>
        <v>36594</v>
      </c>
      <c r="O64" s="123"/>
      <c r="P64" s="134">
        <f>Calculation!$I$4</f>
        <v>100</v>
      </c>
      <c r="Q64" s="134">
        <f>Data!$Z$8</f>
        <v>118125</v>
      </c>
    </row>
    <row r="65" spans="1:17" x14ac:dyDescent="0.2">
      <c r="A65" s="121"/>
      <c r="B65" s="121"/>
      <c r="C65" s="121"/>
      <c r="D65" s="121"/>
      <c r="E65" s="121"/>
      <c r="F65" s="121"/>
      <c r="G65" s="122"/>
      <c r="H65" s="121"/>
      <c r="I65" s="122"/>
      <c r="J65" s="122"/>
      <c r="K65" s="121"/>
      <c r="L65" s="127">
        <f t="shared" si="0"/>
        <v>36594</v>
      </c>
      <c r="M65" s="127">
        <f t="shared" si="1"/>
        <v>36598</v>
      </c>
      <c r="N65" s="127">
        <f t="shared" si="2"/>
        <v>36594</v>
      </c>
      <c r="O65" s="123"/>
      <c r="P65" s="134">
        <f>Calculation!$I$4</f>
        <v>100</v>
      </c>
      <c r="Q65" s="134">
        <f>Data!$Z$8</f>
        <v>118125</v>
      </c>
    </row>
    <row r="66" spans="1:17" x14ac:dyDescent="0.2">
      <c r="A66" s="121"/>
      <c r="B66" s="121"/>
      <c r="C66" s="121"/>
      <c r="D66" s="121"/>
      <c r="E66" s="121"/>
      <c r="F66" s="121"/>
      <c r="G66" s="122"/>
      <c r="H66" s="121"/>
      <c r="I66" s="122"/>
      <c r="J66" s="122"/>
      <c r="K66" s="121"/>
      <c r="L66" s="127">
        <f t="shared" si="0"/>
        <v>36594</v>
      </c>
      <c r="M66" s="127">
        <f t="shared" si="1"/>
        <v>36598</v>
      </c>
      <c r="N66" s="127">
        <f t="shared" si="2"/>
        <v>36594</v>
      </c>
      <c r="O66" s="123"/>
      <c r="P66" s="134">
        <f>Calculation!$I$4</f>
        <v>100</v>
      </c>
      <c r="Q66" s="134">
        <f>Data!$Z$8</f>
        <v>118125</v>
      </c>
    </row>
    <row r="67" spans="1:17" x14ac:dyDescent="0.2">
      <c r="A67" s="121"/>
      <c r="B67" s="121"/>
      <c r="C67" s="121"/>
      <c r="D67" s="121"/>
      <c r="E67" s="121"/>
      <c r="F67" s="121"/>
      <c r="G67" s="122"/>
      <c r="H67" s="121"/>
      <c r="I67" s="122"/>
      <c r="J67" s="122"/>
      <c r="K67" s="121"/>
      <c r="L67" s="127">
        <f t="shared" si="0"/>
        <v>36594</v>
      </c>
      <c r="M67" s="127">
        <f t="shared" si="1"/>
        <v>36598</v>
      </c>
      <c r="N67" s="127">
        <f t="shared" si="2"/>
        <v>36594</v>
      </c>
      <c r="O67" s="123"/>
      <c r="P67" s="134">
        <f>Calculation!$I$4</f>
        <v>100</v>
      </c>
      <c r="Q67" s="134">
        <f>Data!$Z$8</f>
        <v>118125</v>
      </c>
    </row>
    <row r="68" spans="1:17" x14ac:dyDescent="0.2">
      <c r="A68" s="121"/>
      <c r="B68" s="121"/>
      <c r="C68" s="121"/>
      <c r="D68" s="121"/>
      <c r="E68" s="121"/>
      <c r="F68" s="121"/>
      <c r="G68" s="122"/>
      <c r="H68" s="121"/>
      <c r="I68" s="122"/>
      <c r="J68" s="122"/>
      <c r="K68" s="121"/>
      <c r="L68" s="127">
        <f t="shared" si="0"/>
        <v>36594</v>
      </c>
      <c r="M68" s="127">
        <f t="shared" si="1"/>
        <v>36598</v>
      </c>
      <c r="N68" s="127">
        <f t="shared" si="2"/>
        <v>36594</v>
      </c>
      <c r="O68" s="123"/>
      <c r="P68" s="134">
        <f>Calculation!$I$4</f>
        <v>100</v>
      </c>
      <c r="Q68" s="134">
        <f>Data!$Z$8</f>
        <v>118125</v>
      </c>
    </row>
    <row r="69" spans="1:17" x14ac:dyDescent="0.2">
      <c r="A69" s="121"/>
      <c r="B69" s="121"/>
      <c r="C69" s="121"/>
      <c r="D69" s="121"/>
      <c r="E69" s="121"/>
      <c r="F69" s="121"/>
      <c r="G69" s="122"/>
      <c r="H69" s="121"/>
      <c r="I69" s="122"/>
      <c r="J69" s="122"/>
      <c r="K69" s="121"/>
      <c r="L69" s="127">
        <f t="shared" si="0"/>
        <v>36594</v>
      </c>
      <c r="M69" s="127">
        <f t="shared" si="1"/>
        <v>36598</v>
      </c>
      <c r="N69" s="127">
        <f t="shared" si="2"/>
        <v>36594</v>
      </c>
      <c r="O69" s="123"/>
      <c r="P69" s="134">
        <f>Calculation!$I$4</f>
        <v>100</v>
      </c>
      <c r="Q69" s="134">
        <f>Data!$Z$8</f>
        <v>118125</v>
      </c>
    </row>
    <row r="70" spans="1:17" x14ac:dyDescent="0.2">
      <c r="A70" s="121"/>
      <c r="B70" s="121"/>
      <c r="C70" s="121"/>
      <c r="D70" s="121"/>
      <c r="E70" s="121"/>
      <c r="F70" s="121"/>
      <c r="G70" s="122"/>
      <c r="H70" s="121"/>
      <c r="I70" s="122"/>
      <c r="J70" s="122"/>
      <c r="K70" s="121"/>
      <c r="L70" s="127">
        <f t="shared" si="0"/>
        <v>36594</v>
      </c>
      <c r="M70" s="127">
        <f t="shared" si="1"/>
        <v>36598</v>
      </c>
      <c r="N70" s="127">
        <f t="shared" si="2"/>
        <v>36594</v>
      </c>
      <c r="O70" s="123"/>
      <c r="P70" s="134">
        <f>Calculation!$I$4</f>
        <v>100</v>
      </c>
      <c r="Q70" s="134">
        <f>Data!$Z$8</f>
        <v>118125</v>
      </c>
    </row>
    <row r="71" spans="1:17" x14ac:dyDescent="0.2">
      <c r="A71" s="121"/>
      <c r="B71" s="121"/>
      <c r="C71" s="121"/>
      <c r="D71" s="121"/>
      <c r="E71" s="121"/>
      <c r="F71" s="121"/>
      <c r="G71" s="122"/>
      <c r="H71" s="121"/>
      <c r="I71" s="122"/>
      <c r="J71" s="122"/>
      <c r="K71" s="121"/>
      <c r="L71" s="127">
        <f t="shared" si="0"/>
        <v>36594</v>
      </c>
      <c r="M71" s="127">
        <f t="shared" si="1"/>
        <v>36598</v>
      </c>
      <c r="N71" s="127">
        <f t="shared" si="2"/>
        <v>36594</v>
      </c>
      <c r="O71" s="123"/>
      <c r="P71" s="134">
        <f>Calculation!$I$4</f>
        <v>100</v>
      </c>
      <c r="Q71" s="134">
        <f>Data!$Z$8</f>
        <v>118125</v>
      </c>
    </row>
    <row r="72" spans="1:17" x14ac:dyDescent="0.2">
      <c r="A72" s="121"/>
      <c r="B72" s="121"/>
      <c r="C72" s="121"/>
      <c r="D72" s="121"/>
      <c r="E72" s="121"/>
      <c r="F72" s="121"/>
      <c r="G72" s="122"/>
      <c r="H72" s="121"/>
      <c r="I72" s="122"/>
      <c r="J72" s="122"/>
      <c r="K72" s="121"/>
      <c r="L72" s="127">
        <f t="shared" si="0"/>
        <v>36594</v>
      </c>
      <c r="M72" s="127">
        <f t="shared" si="1"/>
        <v>36598</v>
      </c>
      <c r="N72" s="127">
        <f t="shared" si="2"/>
        <v>36594</v>
      </c>
      <c r="O72" s="123"/>
      <c r="P72" s="134">
        <f>Calculation!$I$4</f>
        <v>100</v>
      </c>
      <c r="Q72" s="134">
        <f>Data!$Z$8</f>
        <v>118125</v>
      </c>
    </row>
    <row r="73" spans="1:17" x14ac:dyDescent="0.2">
      <c r="A73" s="121"/>
      <c r="B73" s="121"/>
      <c r="C73" s="121"/>
      <c r="D73" s="121"/>
      <c r="E73" s="121"/>
      <c r="F73" s="121"/>
      <c r="G73" s="122"/>
      <c r="H73" s="121"/>
      <c r="I73" s="122"/>
      <c r="J73" s="122"/>
      <c r="K73" s="121"/>
      <c r="L73" s="127">
        <f t="shared" si="0"/>
        <v>36594</v>
      </c>
      <c r="M73" s="127">
        <f t="shared" si="1"/>
        <v>36598</v>
      </c>
      <c r="N73" s="127">
        <f t="shared" si="2"/>
        <v>36594</v>
      </c>
      <c r="O73" s="123"/>
      <c r="P73" s="134">
        <f>Calculation!$I$4</f>
        <v>100</v>
      </c>
      <c r="Q73" s="134">
        <f>Data!$Z$8</f>
        <v>118125</v>
      </c>
    </row>
    <row r="74" spans="1:17" x14ac:dyDescent="0.2">
      <c r="A74" s="121"/>
      <c r="B74" s="121"/>
      <c r="C74" s="121"/>
      <c r="D74" s="121"/>
      <c r="E74" s="121"/>
      <c r="F74" s="121"/>
      <c r="G74" s="122"/>
      <c r="H74" s="121"/>
      <c r="I74" s="122"/>
      <c r="J74" s="122"/>
      <c r="K74" s="121"/>
      <c r="L74" s="127">
        <f t="shared" si="0"/>
        <v>36594</v>
      </c>
      <c r="M74" s="127">
        <f t="shared" si="1"/>
        <v>36598</v>
      </c>
      <c r="N74" s="127">
        <f t="shared" si="2"/>
        <v>36594</v>
      </c>
      <c r="O74" s="123"/>
      <c r="P74" s="134">
        <f>Calculation!$I$4</f>
        <v>100</v>
      </c>
      <c r="Q74" s="134">
        <f>Data!$Z$8</f>
        <v>118125</v>
      </c>
    </row>
    <row r="75" spans="1:17" x14ac:dyDescent="0.2">
      <c r="A75" s="121"/>
      <c r="B75" s="121"/>
      <c r="C75" s="121"/>
      <c r="D75" s="121"/>
      <c r="E75" s="121"/>
      <c r="F75" s="121"/>
      <c r="G75" s="122"/>
      <c r="H75" s="121"/>
      <c r="I75" s="122"/>
      <c r="J75" s="122"/>
      <c r="K75" s="121"/>
      <c r="L75" s="127">
        <f t="shared" si="0"/>
        <v>36594</v>
      </c>
      <c r="M75" s="127">
        <f t="shared" si="1"/>
        <v>36598</v>
      </c>
      <c r="N75" s="127">
        <f t="shared" si="2"/>
        <v>36594</v>
      </c>
      <c r="O75" s="123"/>
      <c r="P75" s="134">
        <f>Calculation!$I$4</f>
        <v>100</v>
      </c>
      <c r="Q75" s="134">
        <f>Data!$Z$8</f>
        <v>118125</v>
      </c>
    </row>
    <row r="76" spans="1:17" x14ac:dyDescent="0.2">
      <c r="A76" s="121"/>
      <c r="B76" s="121"/>
      <c r="C76" s="121"/>
      <c r="D76" s="123"/>
      <c r="E76" s="123"/>
      <c r="F76" s="121"/>
      <c r="G76" s="124"/>
      <c r="H76" s="121"/>
      <c r="I76" s="125"/>
      <c r="J76" s="122"/>
      <c r="K76" s="121"/>
      <c r="L76" s="127">
        <f t="shared" si="0"/>
        <v>36594</v>
      </c>
      <c r="M76" s="127">
        <f t="shared" si="1"/>
        <v>36598</v>
      </c>
      <c r="N76" s="127">
        <f t="shared" si="2"/>
        <v>36594</v>
      </c>
      <c r="O76" s="123"/>
      <c r="P76" s="134">
        <f>Calculation!$I$4</f>
        <v>100</v>
      </c>
      <c r="Q76" s="134">
        <f>Data!$Z$8</f>
        <v>118125</v>
      </c>
    </row>
    <row r="77" spans="1:17" x14ac:dyDescent="0.2">
      <c r="A77" s="121"/>
      <c r="B77" s="121"/>
      <c r="C77" s="121"/>
      <c r="D77" s="121"/>
      <c r="E77" s="121"/>
      <c r="F77" s="121"/>
      <c r="G77" s="122"/>
      <c r="H77" s="121"/>
      <c r="I77" s="122"/>
      <c r="J77" s="122"/>
      <c r="K77" s="121"/>
      <c r="L77" s="127">
        <f t="shared" si="0"/>
        <v>36594</v>
      </c>
      <c r="M77" s="127">
        <f t="shared" si="1"/>
        <v>36598</v>
      </c>
      <c r="N77" s="127">
        <f t="shared" si="2"/>
        <v>36594</v>
      </c>
      <c r="O77" s="123"/>
      <c r="P77" s="134">
        <f>Calculation!$I$4</f>
        <v>100</v>
      </c>
      <c r="Q77" s="134">
        <f>Data!$Z$8</f>
        <v>118125</v>
      </c>
    </row>
    <row r="78" spans="1:17" x14ac:dyDescent="0.2">
      <c r="A78" s="121"/>
      <c r="B78" s="121"/>
      <c r="C78" s="121"/>
      <c r="D78" s="121"/>
      <c r="E78" s="121"/>
      <c r="F78" s="121"/>
      <c r="G78" s="122"/>
      <c r="H78" s="121"/>
      <c r="I78" s="122"/>
      <c r="J78" s="122"/>
      <c r="K78" s="121"/>
      <c r="L78" s="127">
        <f t="shared" si="0"/>
        <v>36594</v>
      </c>
      <c r="M78" s="127">
        <f t="shared" si="1"/>
        <v>36598</v>
      </c>
      <c r="N78" s="127">
        <f t="shared" si="2"/>
        <v>36594</v>
      </c>
      <c r="O78" s="123"/>
      <c r="P78" s="134">
        <f>Calculation!$I$4</f>
        <v>100</v>
      </c>
      <c r="Q78" s="134">
        <f>Data!$Z$8</f>
        <v>118125</v>
      </c>
    </row>
    <row r="79" spans="1:17" x14ac:dyDescent="0.2">
      <c r="A79" s="121"/>
      <c r="B79" s="121"/>
      <c r="C79" s="121"/>
      <c r="D79" s="121"/>
      <c r="E79" s="121"/>
      <c r="F79" s="121"/>
      <c r="G79" s="122"/>
      <c r="H79" s="121"/>
      <c r="I79" s="122"/>
      <c r="J79" s="122"/>
      <c r="K79" s="121"/>
      <c r="L79" s="127">
        <f t="shared" si="0"/>
        <v>36594</v>
      </c>
      <c r="M79" s="127">
        <f t="shared" si="1"/>
        <v>36598</v>
      </c>
      <c r="N79" s="127">
        <f t="shared" si="2"/>
        <v>36594</v>
      </c>
      <c r="O79" s="123"/>
      <c r="P79" s="134">
        <f>Calculation!$I$4</f>
        <v>100</v>
      </c>
      <c r="Q79" s="134">
        <f>Data!$Z$8</f>
        <v>118125</v>
      </c>
    </row>
    <row r="80" spans="1:17" x14ac:dyDescent="0.2">
      <c r="A80" s="121"/>
      <c r="B80" s="121"/>
      <c r="C80" s="121"/>
      <c r="D80" s="121"/>
      <c r="E80" s="121"/>
      <c r="F80" s="121"/>
      <c r="G80" s="122"/>
      <c r="H80" s="121"/>
      <c r="I80" s="122"/>
      <c r="J80" s="122"/>
      <c r="K80" s="121"/>
      <c r="L80" s="127">
        <f t="shared" si="0"/>
        <v>36594</v>
      </c>
      <c r="M80" s="127">
        <f t="shared" si="1"/>
        <v>36598</v>
      </c>
      <c r="N80" s="127">
        <f t="shared" si="2"/>
        <v>36594</v>
      </c>
      <c r="O80" s="123"/>
      <c r="P80" s="134">
        <f>Calculation!$I$4</f>
        <v>100</v>
      </c>
      <c r="Q80" s="134">
        <f>Data!$Z$8</f>
        <v>118125</v>
      </c>
    </row>
    <row r="81" spans="1:17" x14ac:dyDescent="0.2">
      <c r="A81" s="121"/>
      <c r="B81" s="121"/>
      <c r="C81" s="121"/>
      <c r="D81" s="121"/>
      <c r="E81" s="121"/>
      <c r="F81" s="121"/>
      <c r="G81" s="122"/>
      <c r="H81" s="121"/>
      <c r="I81" s="122"/>
      <c r="J81" s="122"/>
      <c r="K81" s="121"/>
      <c r="L81" s="127">
        <f t="shared" si="0"/>
        <v>36594</v>
      </c>
      <c r="M81" s="127">
        <f t="shared" si="1"/>
        <v>36598</v>
      </c>
      <c r="N81" s="127">
        <f t="shared" si="2"/>
        <v>36594</v>
      </c>
      <c r="O81" s="123"/>
      <c r="P81" s="134">
        <f>Calculation!$I$4</f>
        <v>100</v>
      </c>
      <c r="Q81" s="134">
        <f>Data!$Z$8</f>
        <v>118125</v>
      </c>
    </row>
    <row r="82" spans="1:17" x14ac:dyDescent="0.2">
      <c r="A82" s="121"/>
      <c r="B82" s="121"/>
      <c r="C82" s="121"/>
      <c r="D82" s="121"/>
      <c r="E82" s="121"/>
      <c r="F82" s="121"/>
      <c r="G82" s="122"/>
      <c r="H82" s="121"/>
      <c r="I82" s="122"/>
      <c r="J82" s="122"/>
      <c r="K82" s="121"/>
      <c r="L82" s="127">
        <f t="shared" ref="L82:L97" si="4">PostedPowerDate</f>
        <v>36594</v>
      </c>
      <c r="M82" s="127">
        <f t="shared" ref="M82:M97" si="5">PostedFuelDate</f>
        <v>36598</v>
      </c>
      <c r="N82" s="127">
        <f t="shared" ref="N82:N97" si="6">postedIrdt1</f>
        <v>36594</v>
      </c>
      <c r="O82" s="123"/>
      <c r="P82" s="134">
        <f>Calculation!$I$4</f>
        <v>100</v>
      </c>
      <c r="Q82" s="134">
        <f>Data!$Z$8</f>
        <v>118125</v>
      </c>
    </row>
    <row r="83" spans="1:17" x14ac:dyDescent="0.2">
      <c r="A83" s="121"/>
      <c r="B83" s="121"/>
      <c r="C83" s="121"/>
      <c r="D83" s="121"/>
      <c r="E83" s="121"/>
      <c r="F83" s="121"/>
      <c r="G83" s="122"/>
      <c r="H83" s="121"/>
      <c r="I83" s="122"/>
      <c r="J83" s="122"/>
      <c r="K83" s="121"/>
      <c r="L83" s="127">
        <f t="shared" si="4"/>
        <v>36594</v>
      </c>
      <c r="M83" s="127">
        <f t="shared" si="5"/>
        <v>36598</v>
      </c>
      <c r="N83" s="127">
        <f t="shared" si="6"/>
        <v>36594</v>
      </c>
      <c r="O83" s="123"/>
      <c r="P83" s="134">
        <f>Calculation!$I$4</f>
        <v>100</v>
      </c>
      <c r="Q83" s="134">
        <f>Data!$Z$8</f>
        <v>118125</v>
      </c>
    </row>
    <row r="84" spans="1:17" x14ac:dyDescent="0.2">
      <c r="A84" s="121"/>
      <c r="B84" s="121"/>
      <c r="C84" s="121"/>
      <c r="D84" s="121"/>
      <c r="E84" s="121"/>
      <c r="F84" s="121"/>
      <c r="G84" s="122"/>
      <c r="H84" s="121"/>
      <c r="I84" s="122"/>
      <c r="J84" s="122"/>
      <c r="K84" s="121"/>
      <c r="L84" s="127">
        <f t="shared" si="4"/>
        <v>36594</v>
      </c>
      <c r="M84" s="127">
        <f t="shared" si="5"/>
        <v>36598</v>
      </c>
      <c r="N84" s="127">
        <f t="shared" si="6"/>
        <v>36594</v>
      </c>
      <c r="O84" s="123"/>
      <c r="P84" s="134">
        <f>Calculation!$I$4</f>
        <v>100</v>
      </c>
      <c r="Q84" s="134">
        <f>Data!$Z$8</f>
        <v>118125</v>
      </c>
    </row>
    <row r="85" spans="1:17" x14ac:dyDescent="0.2">
      <c r="A85" s="121"/>
      <c r="B85" s="121"/>
      <c r="C85" s="121"/>
      <c r="D85" s="121"/>
      <c r="E85" s="121"/>
      <c r="F85" s="121"/>
      <c r="G85" s="122"/>
      <c r="H85" s="121"/>
      <c r="I85" s="122"/>
      <c r="J85" s="122"/>
      <c r="K85" s="121"/>
      <c r="L85" s="127">
        <f t="shared" si="4"/>
        <v>36594</v>
      </c>
      <c r="M85" s="127">
        <f t="shared" si="5"/>
        <v>36598</v>
      </c>
      <c r="N85" s="127">
        <f t="shared" si="6"/>
        <v>36594</v>
      </c>
      <c r="O85" s="123"/>
      <c r="P85" s="134">
        <f>Calculation!$I$4</f>
        <v>100</v>
      </c>
      <c r="Q85" s="134">
        <f>Data!$Z$8</f>
        <v>118125</v>
      </c>
    </row>
    <row r="86" spans="1:17" x14ac:dyDescent="0.2">
      <c r="A86" s="121"/>
      <c r="B86" s="121"/>
      <c r="C86" s="121"/>
      <c r="D86" s="121"/>
      <c r="E86" s="121"/>
      <c r="F86" s="121"/>
      <c r="G86" s="122"/>
      <c r="H86" s="121"/>
      <c r="I86" s="122"/>
      <c r="J86" s="122"/>
      <c r="K86" s="121"/>
      <c r="L86" s="127">
        <f t="shared" si="4"/>
        <v>36594</v>
      </c>
      <c r="M86" s="127">
        <f t="shared" si="5"/>
        <v>36598</v>
      </c>
      <c r="N86" s="127">
        <f t="shared" si="6"/>
        <v>36594</v>
      </c>
      <c r="O86" s="123"/>
      <c r="P86" s="134">
        <f>Calculation!$I$4</f>
        <v>100</v>
      </c>
      <c r="Q86" s="134">
        <f>Data!$Z$8</f>
        <v>118125</v>
      </c>
    </row>
    <row r="87" spans="1:17" x14ac:dyDescent="0.2">
      <c r="A87" s="121"/>
      <c r="B87" s="121"/>
      <c r="C87" s="121"/>
      <c r="D87" s="121"/>
      <c r="E87" s="121"/>
      <c r="F87" s="121"/>
      <c r="G87" s="122"/>
      <c r="H87" s="121"/>
      <c r="I87" s="126"/>
      <c r="J87" s="122"/>
      <c r="K87" s="121"/>
      <c r="L87" s="127">
        <f t="shared" si="4"/>
        <v>36594</v>
      </c>
      <c r="M87" s="127">
        <f t="shared" si="5"/>
        <v>36598</v>
      </c>
      <c r="N87" s="127">
        <f t="shared" si="6"/>
        <v>36594</v>
      </c>
      <c r="O87" s="123"/>
      <c r="P87" s="134">
        <f>Calculation!$I$4</f>
        <v>100</v>
      </c>
      <c r="Q87" s="134">
        <f>Data!$Z$8</f>
        <v>118125</v>
      </c>
    </row>
    <row r="88" spans="1:17" x14ac:dyDescent="0.2">
      <c r="A88" s="121"/>
      <c r="B88" s="121"/>
      <c r="C88" s="121"/>
      <c r="D88" s="121"/>
      <c r="E88" s="121"/>
      <c r="F88" s="121"/>
      <c r="G88" s="122"/>
      <c r="H88" s="121"/>
      <c r="I88" s="122"/>
      <c r="J88" s="122"/>
      <c r="K88" s="121"/>
      <c r="L88" s="127">
        <f t="shared" si="4"/>
        <v>36594</v>
      </c>
      <c r="M88" s="127">
        <f t="shared" si="5"/>
        <v>36598</v>
      </c>
      <c r="N88" s="127">
        <f t="shared" si="6"/>
        <v>36594</v>
      </c>
      <c r="O88" s="123"/>
      <c r="P88" s="134">
        <f>Calculation!$I$4</f>
        <v>100</v>
      </c>
      <c r="Q88" s="134">
        <f>Data!$Z$8</f>
        <v>118125</v>
      </c>
    </row>
    <row r="89" spans="1:17" x14ac:dyDescent="0.2">
      <c r="A89" s="121"/>
      <c r="B89" s="121"/>
      <c r="C89" s="121"/>
      <c r="D89" s="121"/>
      <c r="E89" s="121"/>
      <c r="F89" s="121"/>
      <c r="G89" s="122"/>
      <c r="H89" s="121"/>
      <c r="I89" s="122"/>
      <c r="J89" s="122"/>
      <c r="K89" s="121"/>
      <c r="L89" s="127">
        <f t="shared" si="4"/>
        <v>36594</v>
      </c>
      <c r="M89" s="127">
        <f t="shared" si="5"/>
        <v>36598</v>
      </c>
      <c r="N89" s="127">
        <f t="shared" si="6"/>
        <v>36594</v>
      </c>
      <c r="O89" s="123"/>
      <c r="P89" s="134">
        <f>Calculation!$I$4</f>
        <v>100</v>
      </c>
      <c r="Q89" s="134">
        <f>Data!$Z$8</f>
        <v>118125</v>
      </c>
    </row>
    <row r="90" spans="1:17" x14ac:dyDescent="0.2">
      <c r="A90" s="121"/>
      <c r="B90" s="121"/>
      <c r="C90" s="121"/>
      <c r="D90" s="121"/>
      <c r="E90" s="121"/>
      <c r="F90" s="121"/>
      <c r="G90" s="122"/>
      <c r="H90" s="121"/>
      <c r="I90" s="122"/>
      <c r="J90" s="122"/>
      <c r="K90" s="121"/>
      <c r="L90" s="127">
        <f t="shared" si="4"/>
        <v>36594</v>
      </c>
      <c r="M90" s="127">
        <f t="shared" si="5"/>
        <v>36598</v>
      </c>
      <c r="N90" s="127">
        <f t="shared" si="6"/>
        <v>36594</v>
      </c>
      <c r="O90" s="123"/>
      <c r="P90" s="134">
        <f>Calculation!$I$4</f>
        <v>100</v>
      </c>
      <c r="Q90" s="134">
        <f>Data!$Z$8</f>
        <v>118125</v>
      </c>
    </row>
    <row r="91" spans="1:17" x14ac:dyDescent="0.2">
      <c r="A91" s="121"/>
      <c r="B91" s="121"/>
      <c r="C91" s="121"/>
      <c r="D91" s="121"/>
      <c r="E91" s="121"/>
      <c r="F91" s="121"/>
      <c r="G91" s="122"/>
      <c r="H91" s="121"/>
      <c r="I91" s="122"/>
      <c r="J91" s="122"/>
      <c r="K91" s="121"/>
      <c r="L91" s="127">
        <f t="shared" si="4"/>
        <v>36594</v>
      </c>
      <c r="M91" s="127">
        <f t="shared" si="5"/>
        <v>36598</v>
      </c>
      <c r="N91" s="127">
        <f t="shared" si="6"/>
        <v>36594</v>
      </c>
      <c r="O91" s="123"/>
      <c r="P91" s="134">
        <f>Calculation!$I$4</f>
        <v>100</v>
      </c>
      <c r="Q91" s="134">
        <f>Data!$Z$8</f>
        <v>118125</v>
      </c>
    </row>
    <row r="92" spans="1:17" x14ac:dyDescent="0.2">
      <c r="A92" s="121"/>
      <c r="B92" s="121"/>
      <c r="C92" s="121"/>
      <c r="D92" s="121"/>
      <c r="E92" s="121"/>
      <c r="F92" s="121"/>
      <c r="G92" s="122"/>
      <c r="H92" s="121"/>
      <c r="I92" s="122"/>
      <c r="J92" s="122"/>
      <c r="K92" s="121"/>
      <c r="L92" s="127">
        <f t="shared" si="4"/>
        <v>36594</v>
      </c>
      <c r="M92" s="127">
        <f t="shared" si="5"/>
        <v>36598</v>
      </c>
      <c r="N92" s="127">
        <f t="shared" si="6"/>
        <v>36594</v>
      </c>
      <c r="O92" s="123"/>
      <c r="P92" s="134">
        <f>Calculation!$I$4</f>
        <v>100</v>
      </c>
      <c r="Q92" s="134">
        <f>Data!$Z$8</f>
        <v>118125</v>
      </c>
    </row>
    <row r="93" spans="1:17" x14ac:dyDescent="0.2">
      <c r="A93" s="121"/>
      <c r="B93" s="121"/>
      <c r="C93" s="121"/>
      <c r="D93" s="121"/>
      <c r="E93" s="121"/>
      <c r="F93" s="121"/>
      <c r="G93" s="122"/>
      <c r="H93" s="121"/>
      <c r="I93" s="122"/>
      <c r="J93" s="122"/>
      <c r="K93" s="121"/>
      <c r="L93" s="127">
        <f t="shared" si="4"/>
        <v>36594</v>
      </c>
      <c r="M93" s="127">
        <f t="shared" si="5"/>
        <v>36598</v>
      </c>
      <c r="N93" s="127">
        <f t="shared" si="6"/>
        <v>36594</v>
      </c>
      <c r="O93" s="123"/>
      <c r="P93" s="134">
        <f>Calculation!$I$4</f>
        <v>100</v>
      </c>
      <c r="Q93" s="134">
        <f>Data!$Z$8</f>
        <v>118125</v>
      </c>
    </row>
    <row r="94" spans="1:17" x14ac:dyDescent="0.2">
      <c r="A94" s="121"/>
      <c r="B94" s="121"/>
      <c r="C94" s="121"/>
      <c r="D94" s="121"/>
      <c r="E94" s="121"/>
      <c r="F94" s="121"/>
      <c r="G94" s="122"/>
      <c r="H94" s="121"/>
      <c r="I94" s="122"/>
      <c r="J94" s="122"/>
      <c r="K94" s="121"/>
      <c r="L94" s="127">
        <f t="shared" si="4"/>
        <v>36594</v>
      </c>
      <c r="M94" s="127">
        <f t="shared" si="5"/>
        <v>36598</v>
      </c>
      <c r="N94" s="127">
        <f t="shared" si="6"/>
        <v>36594</v>
      </c>
      <c r="O94" s="123"/>
      <c r="P94" s="134">
        <f>Calculation!$I$4</f>
        <v>100</v>
      </c>
      <c r="Q94" s="134">
        <f>Data!$Z$8</f>
        <v>118125</v>
      </c>
    </row>
    <row r="95" spans="1:17" x14ac:dyDescent="0.2">
      <c r="A95" s="121"/>
      <c r="B95" s="121"/>
      <c r="C95" s="121"/>
      <c r="D95" s="121"/>
      <c r="E95" s="121"/>
      <c r="F95" s="121"/>
      <c r="G95" s="122"/>
      <c r="H95" s="121"/>
      <c r="I95" s="122"/>
      <c r="J95" s="122"/>
      <c r="K95" s="121"/>
      <c r="L95" s="127">
        <f t="shared" si="4"/>
        <v>36594</v>
      </c>
      <c r="M95" s="127">
        <f t="shared" si="5"/>
        <v>36598</v>
      </c>
      <c r="N95" s="127">
        <f t="shared" si="6"/>
        <v>36594</v>
      </c>
      <c r="O95" s="123"/>
      <c r="P95" s="134">
        <f>Calculation!$I$4</f>
        <v>100</v>
      </c>
      <c r="Q95" s="134">
        <f>Data!$Z$8</f>
        <v>118125</v>
      </c>
    </row>
    <row r="96" spans="1:17" x14ac:dyDescent="0.2">
      <c r="A96" s="121"/>
      <c r="B96" s="121"/>
      <c r="C96" s="121"/>
      <c r="D96" s="121"/>
      <c r="E96" s="121"/>
      <c r="F96" s="121"/>
      <c r="G96" s="122"/>
      <c r="H96" s="121"/>
      <c r="I96" s="122"/>
      <c r="J96" s="122"/>
      <c r="K96" s="121"/>
      <c r="L96" s="127">
        <f t="shared" si="4"/>
        <v>36594</v>
      </c>
      <c r="M96" s="127">
        <f t="shared" si="5"/>
        <v>36598</v>
      </c>
      <c r="N96" s="127">
        <f t="shared" si="6"/>
        <v>36594</v>
      </c>
      <c r="O96" s="123"/>
      <c r="P96" s="134">
        <f>Calculation!$I$4</f>
        <v>100</v>
      </c>
      <c r="Q96" s="134">
        <f>Data!$Z$8</f>
        <v>118125</v>
      </c>
    </row>
    <row r="97" spans="1:17" x14ac:dyDescent="0.2">
      <c r="A97" s="121"/>
      <c r="B97" s="121"/>
      <c r="C97" s="121"/>
      <c r="D97" s="121"/>
      <c r="E97" s="121"/>
      <c r="F97" s="121"/>
      <c r="G97" s="122"/>
      <c r="H97" s="121"/>
      <c r="I97" s="122"/>
      <c r="J97" s="122"/>
      <c r="K97" s="121"/>
      <c r="L97" s="127">
        <f t="shared" si="4"/>
        <v>36594</v>
      </c>
      <c r="M97" s="127">
        <f t="shared" si="5"/>
        <v>36598</v>
      </c>
      <c r="N97" s="127">
        <f t="shared" si="6"/>
        <v>36594</v>
      </c>
      <c r="O97" s="123"/>
      <c r="P97" s="134">
        <f>Calculation!$I$4</f>
        <v>100</v>
      </c>
      <c r="Q97" s="134">
        <f>Data!$Z$8</f>
        <v>118125</v>
      </c>
    </row>
    <row r="1193" spans="1:10" x14ac:dyDescent="0.2">
      <c r="A1193" s="121">
        <v>5</v>
      </c>
      <c r="B1193" s="121">
        <v>-2.4</v>
      </c>
      <c r="C1193" s="121"/>
      <c r="D1193" s="121">
        <v>-0.2</v>
      </c>
      <c r="E1193" s="121">
        <v>0.2</v>
      </c>
      <c r="F1193" s="121">
        <f t="shared" ref="F1193:F1246" si="7">F1192+1</f>
        <v>1</v>
      </c>
      <c r="G1193" s="122">
        <v>8481044.8200000003</v>
      </c>
      <c r="H1193" s="121">
        <v>0</v>
      </c>
      <c r="I1193" s="122">
        <v>26406091.600000001</v>
      </c>
      <c r="J1193" s="122">
        <f>I1193-G1193</f>
        <v>17925046.780000001</v>
      </c>
    </row>
    <row r="1194" spans="1:10" x14ac:dyDescent="0.2">
      <c r="A1194" s="121">
        <v>5</v>
      </c>
      <c r="B1194" s="121">
        <v>-2.4</v>
      </c>
      <c r="C1194" s="121"/>
      <c r="D1194" s="121">
        <v>-0.2</v>
      </c>
      <c r="E1194" s="121">
        <v>0</v>
      </c>
      <c r="F1194" s="121">
        <f t="shared" si="7"/>
        <v>2</v>
      </c>
      <c r="G1194" s="122">
        <v>9654849.1999999993</v>
      </c>
      <c r="H1194" s="121">
        <v>0</v>
      </c>
      <c r="I1194" s="122">
        <v>26406091.600000001</v>
      </c>
      <c r="J1194" s="122">
        <f>I1194-G1194</f>
        <v>16751242.400000002</v>
      </c>
    </row>
    <row r="1195" spans="1:10" x14ac:dyDescent="0.2">
      <c r="A1195" s="121">
        <v>5</v>
      </c>
      <c r="B1195" s="121">
        <v>0</v>
      </c>
      <c r="C1195" s="121"/>
      <c r="D1195" s="121">
        <v>-0.2</v>
      </c>
      <c r="E1195" s="121">
        <v>0.2</v>
      </c>
      <c r="F1195" s="121">
        <f t="shared" si="7"/>
        <v>3</v>
      </c>
      <c r="G1195" s="122">
        <v>10113788.6</v>
      </c>
      <c r="H1195" s="121">
        <v>0</v>
      </c>
      <c r="I1195" s="122">
        <v>26406091.600000001</v>
      </c>
      <c r="J1195" s="122">
        <f t="shared" ref="J1195:J1258" si="8">I1195-G1195</f>
        <v>16292303.000000002</v>
      </c>
    </row>
    <row r="1196" spans="1:10" x14ac:dyDescent="0.2">
      <c r="A1196" s="121">
        <v>5</v>
      </c>
      <c r="B1196" s="121">
        <v>-2.4</v>
      </c>
      <c r="C1196" s="121"/>
      <c r="D1196" s="121">
        <v>0</v>
      </c>
      <c r="E1196" s="121">
        <v>0.2</v>
      </c>
      <c r="F1196" s="121">
        <f t="shared" si="7"/>
        <v>4</v>
      </c>
      <c r="G1196" s="122">
        <v>11730085.99</v>
      </c>
      <c r="H1196" s="121">
        <v>0</v>
      </c>
      <c r="I1196" s="122">
        <v>27786038.879999999</v>
      </c>
      <c r="J1196" s="122">
        <f t="shared" si="8"/>
        <v>16055952.889999999</v>
      </c>
    </row>
    <row r="1197" spans="1:10" x14ac:dyDescent="0.2">
      <c r="A1197" s="121">
        <v>5</v>
      </c>
      <c r="B1197" s="121">
        <v>-2.4</v>
      </c>
      <c r="C1197" s="121"/>
      <c r="D1197" s="121">
        <v>-0.2</v>
      </c>
      <c r="E1197" s="121">
        <v>-0.2</v>
      </c>
      <c r="F1197" s="121">
        <f t="shared" si="7"/>
        <v>5</v>
      </c>
      <c r="G1197" s="122">
        <v>11059907.51</v>
      </c>
      <c r="H1197" s="121">
        <v>0</v>
      </c>
      <c r="I1197" s="122">
        <v>26406091.600000001</v>
      </c>
      <c r="J1197" s="122">
        <f t="shared" si="8"/>
        <v>15346184.090000002</v>
      </c>
    </row>
    <row r="1198" spans="1:10" x14ac:dyDescent="0.2">
      <c r="A1198" s="121">
        <v>5</v>
      </c>
      <c r="B1198" s="121">
        <v>0</v>
      </c>
      <c r="C1198" s="121"/>
      <c r="D1198" s="121">
        <v>-0.2</v>
      </c>
      <c r="E1198" s="121">
        <v>0</v>
      </c>
      <c r="F1198" s="121">
        <f t="shared" si="7"/>
        <v>6</v>
      </c>
      <c r="G1198" s="122">
        <v>11599464.810000001</v>
      </c>
      <c r="H1198" s="121">
        <v>0</v>
      </c>
      <c r="I1198" s="122">
        <v>26406091.600000001</v>
      </c>
      <c r="J1198" s="122">
        <f t="shared" si="8"/>
        <v>14806626.790000001</v>
      </c>
    </row>
    <row r="1199" spans="1:10" x14ac:dyDescent="0.2">
      <c r="A1199" s="121">
        <v>5</v>
      </c>
      <c r="B1199" s="121">
        <v>2.4</v>
      </c>
      <c r="C1199" s="121"/>
      <c r="D1199" s="121">
        <v>-0.2</v>
      </c>
      <c r="E1199" s="121">
        <v>0.2</v>
      </c>
      <c r="F1199" s="121">
        <f t="shared" si="7"/>
        <v>7</v>
      </c>
      <c r="G1199" s="122">
        <v>11901237.199999999</v>
      </c>
      <c r="H1199" s="121">
        <v>0</v>
      </c>
      <c r="I1199" s="122">
        <v>26406091.600000001</v>
      </c>
      <c r="J1199" s="122">
        <f t="shared" si="8"/>
        <v>14504854.400000002</v>
      </c>
    </row>
    <row r="1200" spans="1:10" x14ac:dyDescent="0.2">
      <c r="A1200" s="121">
        <v>5</v>
      </c>
      <c r="B1200" s="121">
        <v>-2.4</v>
      </c>
      <c r="C1200" s="121"/>
      <c r="D1200" s="121">
        <v>0</v>
      </c>
      <c r="E1200" s="121">
        <v>0</v>
      </c>
      <c r="F1200" s="121">
        <f t="shared" si="7"/>
        <v>8</v>
      </c>
      <c r="G1200" s="122">
        <v>13436482.720000001</v>
      </c>
      <c r="H1200" s="121">
        <v>0</v>
      </c>
      <c r="I1200" s="122">
        <v>27786038.879999999</v>
      </c>
      <c r="J1200" s="122">
        <f t="shared" si="8"/>
        <v>14349556.159999998</v>
      </c>
    </row>
    <row r="1201" spans="1:10" x14ac:dyDescent="0.2">
      <c r="A1201" s="121">
        <v>5</v>
      </c>
      <c r="B1201" s="121">
        <v>0</v>
      </c>
      <c r="C1201" s="121"/>
      <c r="D1201" s="121">
        <v>0</v>
      </c>
      <c r="E1201" s="121">
        <v>0.2</v>
      </c>
      <c r="F1201" s="121">
        <f t="shared" si="7"/>
        <v>9</v>
      </c>
      <c r="G1201" s="122">
        <v>13516878.42</v>
      </c>
      <c r="H1201" s="121">
        <v>0</v>
      </c>
      <c r="I1201" s="122">
        <v>27786038.879999999</v>
      </c>
      <c r="J1201" s="122">
        <f t="shared" si="8"/>
        <v>14269160.459999999</v>
      </c>
    </row>
    <row r="1202" spans="1:10" x14ac:dyDescent="0.2">
      <c r="A1202" s="121">
        <v>5</v>
      </c>
      <c r="B1202" s="121">
        <v>-2.4</v>
      </c>
      <c r="C1202" s="121"/>
      <c r="D1202" s="121">
        <v>0.2</v>
      </c>
      <c r="E1202" s="121">
        <v>0.2</v>
      </c>
      <c r="F1202" s="121">
        <f t="shared" si="7"/>
        <v>10</v>
      </c>
      <c r="G1202" s="122">
        <v>15230347.75</v>
      </c>
      <c r="H1202" s="121">
        <v>0</v>
      </c>
      <c r="I1202" s="122">
        <v>29394414.739999998</v>
      </c>
      <c r="J1202" s="122">
        <f t="shared" si="8"/>
        <v>14164066.989999998</v>
      </c>
    </row>
    <row r="1203" spans="1:10" x14ac:dyDescent="0.2">
      <c r="A1203" s="121">
        <v>5</v>
      </c>
      <c r="B1203" s="121">
        <v>0</v>
      </c>
      <c r="C1203" s="121"/>
      <c r="D1203" s="121">
        <v>-0.2</v>
      </c>
      <c r="E1203" s="121">
        <v>-0.2</v>
      </c>
      <c r="F1203" s="121">
        <f t="shared" si="7"/>
        <v>11</v>
      </c>
      <c r="G1203" s="122">
        <v>13280732.710000001</v>
      </c>
      <c r="H1203" s="121">
        <v>0</v>
      </c>
      <c r="I1203" s="122">
        <v>26406091.600000001</v>
      </c>
      <c r="J1203" s="122">
        <f t="shared" si="8"/>
        <v>13125358.890000001</v>
      </c>
    </row>
    <row r="1204" spans="1:10" x14ac:dyDescent="0.2">
      <c r="A1204" s="121">
        <v>5</v>
      </c>
      <c r="B1204" s="121">
        <v>2.4</v>
      </c>
      <c r="C1204" s="121"/>
      <c r="D1204" s="121">
        <v>-0.2</v>
      </c>
      <c r="E1204" s="121">
        <v>0</v>
      </c>
      <c r="F1204" s="121">
        <f t="shared" si="7"/>
        <v>12</v>
      </c>
      <c r="G1204" s="122">
        <v>13668035.529999999</v>
      </c>
      <c r="H1204" s="121">
        <v>0</v>
      </c>
      <c r="I1204" s="122">
        <v>26406091.600000001</v>
      </c>
      <c r="J1204" s="122">
        <f t="shared" si="8"/>
        <v>12738056.070000002</v>
      </c>
    </row>
    <row r="1205" spans="1:10" x14ac:dyDescent="0.2">
      <c r="A1205" s="121">
        <v>5</v>
      </c>
      <c r="B1205" s="121">
        <v>-2.4</v>
      </c>
      <c r="C1205" s="121"/>
      <c r="D1205" s="121">
        <v>0</v>
      </c>
      <c r="E1205" s="121">
        <v>-0.2</v>
      </c>
      <c r="F1205" s="121">
        <f t="shared" si="7"/>
        <v>13</v>
      </c>
      <c r="G1205" s="122">
        <v>15221326.99</v>
      </c>
      <c r="H1205" s="121">
        <v>0</v>
      </c>
      <c r="I1205" s="122">
        <v>27786038.879999999</v>
      </c>
      <c r="J1205" s="122">
        <f t="shared" si="8"/>
        <v>12564711.889999999</v>
      </c>
    </row>
    <row r="1206" spans="1:10" x14ac:dyDescent="0.2">
      <c r="A1206" s="121">
        <v>5</v>
      </c>
      <c r="B1206" s="121">
        <v>2.4</v>
      </c>
      <c r="C1206" s="121"/>
      <c r="D1206" s="121">
        <v>0</v>
      </c>
      <c r="E1206" s="121">
        <v>0.2</v>
      </c>
      <c r="F1206" s="121">
        <f t="shared" si="7"/>
        <v>14</v>
      </c>
      <c r="G1206" s="122">
        <v>15380319.68</v>
      </c>
      <c r="H1206" s="121">
        <v>0</v>
      </c>
      <c r="I1206" s="122">
        <v>27786038.879999999</v>
      </c>
      <c r="J1206" s="122">
        <f t="shared" si="8"/>
        <v>12405719.199999999</v>
      </c>
    </row>
    <row r="1207" spans="1:10" x14ac:dyDescent="0.2">
      <c r="A1207" s="121">
        <v>5</v>
      </c>
      <c r="B1207" s="121">
        <v>0</v>
      </c>
      <c r="C1207" s="121"/>
      <c r="D1207" s="121">
        <v>0.2</v>
      </c>
      <c r="E1207" s="121">
        <v>0.2</v>
      </c>
      <c r="F1207" s="121">
        <f t="shared" si="7"/>
        <v>15</v>
      </c>
      <c r="G1207" s="122">
        <v>17038796.5</v>
      </c>
      <c r="H1207" s="121">
        <v>0</v>
      </c>
      <c r="I1207" s="122">
        <v>29394414.739999998</v>
      </c>
      <c r="J1207" s="122">
        <f t="shared" si="8"/>
        <v>12355618.239999998</v>
      </c>
    </row>
    <row r="1208" spans="1:10" x14ac:dyDescent="0.2">
      <c r="A1208" s="121">
        <v>5</v>
      </c>
      <c r="B1208" s="121">
        <v>0</v>
      </c>
      <c r="C1208" s="121"/>
      <c r="D1208" s="121">
        <v>0</v>
      </c>
      <c r="E1208" s="121">
        <v>0</v>
      </c>
      <c r="F1208" s="121">
        <f t="shared" si="7"/>
        <v>16</v>
      </c>
      <c r="G1208" s="122">
        <v>15454268.779999999</v>
      </c>
      <c r="H1208" s="121">
        <v>0</v>
      </c>
      <c r="I1208" s="122">
        <v>27786038.879999999</v>
      </c>
      <c r="J1208" s="122">
        <f t="shared" si="8"/>
        <v>12331770.1</v>
      </c>
    </row>
    <row r="1209" spans="1:10" x14ac:dyDescent="0.2">
      <c r="A1209" s="121">
        <v>5</v>
      </c>
      <c r="B1209" s="121">
        <v>-2.4</v>
      </c>
      <c r="C1209" s="121"/>
      <c r="D1209" s="121">
        <v>0.2</v>
      </c>
      <c r="E1209" s="121">
        <v>0</v>
      </c>
      <c r="F1209" s="121">
        <f t="shared" si="7"/>
        <v>17</v>
      </c>
      <c r="G1209" s="122">
        <v>17152592.73</v>
      </c>
      <c r="H1209" s="121">
        <v>0</v>
      </c>
      <c r="I1209" s="122">
        <v>29394414.739999998</v>
      </c>
      <c r="J1209" s="122">
        <f t="shared" si="8"/>
        <v>12241822.009999998</v>
      </c>
    </row>
    <row r="1210" spans="1:10" x14ac:dyDescent="0.2">
      <c r="A1210" s="121">
        <v>5</v>
      </c>
      <c r="B1210" s="121">
        <v>2.4</v>
      </c>
      <c r="C1210" s="121"/>
      <c r="D1210" s="121">
        <v>-0.2</v>
      </c>
      <c r="E1210" s="121">
        <v>-0.2</v>
      </c>
      <c r="F1210" s="121">
        <f t="shared" si="7"/>
        <v>18</v>
      </c>
      <c r="G1210" s="122">
        <v>15700002.859999999</v>
      </c>
      <c r="H1210" s="121">
        <v>0</v>
      </c>
      <c r="I1210" s="122">
        <v>26406091.600000001</v>
      </c>
      <c r="J1210" s="122">
        <f t="shared" si="8"/>
        <v>10706088.740000002</v>
      </c>
    </row>
    <row r="1211" spans="1:10" x14ac:dyDescent="0.2">
      <c r="A1211" s="121">
        <v>5</v>
      </c>
      <c r="B1211" s="121">
        <v>2.4</v>
      </c>
      <c r="C1211" s="121"/>
      <c r="D1211" s="121">
        <v>0.2</v>
      </c>
      <c r="E1211" s="121">
        <v>0.2</v>
      </c>
      <c r="F1211" s="121">
        <f t="shared" si="7"/>
        <v>19</v>
      </c>
      <c r="G1211" s="122">
        <v>18906040.039999999</v>
      </c>
      <c r="H1211" s="121">
        <v>0</v>
      </c>
      <c r="I1211" s="122">
        <v>29394414.739999998</v>
      </c>
      <c r="J1211" s="122">
        <f t="shared" si="8"/>
        <v>10488374.699999999</v>
      </c>
    </row>
    <row r="1212" spans="1:10" x14ac:dyDescent="0.2">
      <c r="A1212" s="121">
        <v>5</v>
      </c>
      <c r="B1212" s="121">
        <v>-2.4</v>
      </c>
      <c r="C1212" s="121"/>
      <c r="D1212" s="121">
        <v>0.2</v>
      </c>
      <c r="E1212" s="121">
        <v>-0.2</v>
      </c>
      <c r="F1212" s="121">
        <f t="shared" si="7"/>
        <v>20</v>
      </c>
      <c r="G1212" s="122">
        <v>18964139.02</v>
      </c>
      <c r="H1212" s="121">
        <v>0</v>
      </c>
      <c r="I1212" s="122">
        <v>29394414.739999998</v>
      </c>
      <c r="J1212" s="122">
        <f t="shared" si="8"/>
        <v>10430275.719999999</v>
      </c>
    </row>
    <row r="1213" spans="1:10" x14ac:dyDescent="0.2">
      <c r="A1213" s="121">
        <v>5</v>
      </c>
      <c r="B1213" s="121">
        <v>0</v>
      </c>
      <c r="C1213" s="121"/>
      <c r="D1213" s="121">
        <v>0</v>
      </c>
      <c r="E1213" s="121">
        <v>-0.2</v>
      </c>
      <c r="F1213" s="121">
        <f t="shared" si="7"/>
        <v>21</v>
      </c>
      <c r="G1213" s="122">
        <v>17440009.489999998</v>
      </c>
      <c r="H1213" s="121">
        <v>0</v>
      </c>
      <c r="I1213" s="122">
        <v>27786038.879999999</v>
      </c>
      <c r="J1213" s="122">
        <f t="shared" si="8"/>
        <v>10346029.390000001</v>
      </c>
    </row>
    <row r="1214" spans="1:10" x14ac:dyDescent="0.2">
      <c r="A1214" s="121">
        <v>5</v>
      </c>
      <c r="B1214" s="121">
        <v>0</v>
      </c>
      <c r="C1214" s="121"/>
      <c r="D1214" s="121">
        <v>0.2</v>
      </c>
      <c r="E1214" s="121">
        <v>0</v>
      </c>
      <c r="F1214" s="121">
        <f t="shared" si="7"/>
        <v>22</v>
      </c>
      <c r="G1214" s="122">
        <v>19130690.48</v>
      </c>
      <c r="H1214" s="121">
        <v>0</v>
      </c>
      <c r="I1214" s="122">
        <v>29394414.739999998</v>
      </c>
      <c r="J1214" s="122">
        <f t="shared" si="8"/>
        <v>10263724.259999998</v>
      </c>
    </row>
    <row r="1215" spans="1:10" x14ac:dyDescent="0.2">
      <c r="A1215" s="121">
        <v>5</v>
      </c>
      <c r="B1215" s="121">
        <v>2.4</v>
      </c>
      <c r="C1215" s="121"/>
      <c r="D1215" s="121">
        <v>0</v>
      </c>
      <c r="E1215" s="121">
        <v>0</v>
      </c>
      <c r="F1215" s="121">
        <f t="shared" si="7"/>
        <v>23</v>
      </c>
      <c r="G1215" s="122">
        <v>17584501.489999998</v>
      </c>
      <c r="H1215" s="121">
        <v>0</v>
      </c>
      <c r="I1215" s="122">
        <v>27786038.879999999</v>
      </c>
      <c r="J1215" s="122">
        <f t="shared" si="8"/>
        <v>10201537.390000001</v>
      </c>
    </row>
    <row r="1216" spans="1:10" x14ac:dyDescent="0.2">
      <c r="A1216" s="121">
        <v>0</v>
      </c>
      <c r="B1216" s="121">
        <v>-2.4</v>
      </c>
      <c r="C1216" s="121"/>
      <c r="D1216" s="121">
        <v>-0.2</v>
      </c>
      <c r="E1216" s="121">
        <v>0.2</v>
      </c>
      <c r="F1216" s="121">
        <f t="shared" si="7"/>
        <v>24</v>
      </c>
      <c r="G1216" s="122">
        <v>12930389.82</v>
      </c>
      <c r="H1216" s="121">
        <v>0</v>
      </c>
      <c r="I1216" s="122">
        <v>22546034.829999998</v>
      </c>
      <c r="J1216" s="122">
        <f t="shared" si="8"/>
        <v>9615645.0099999979</v>
      </c>
    </row>
    <row r="1217" spans="1:10" x14ac:dyDescent="0.2">
      <c r="A1217" s="121">
        <v>5</v>
      </c>
      <c r="B1217" s="121">
        <v>0</v>
      </c>
      <c r="C1217" s="121"/>
      <c r="D1217" s="121">
        <v>0.2</v>
      </c>
      <c r="E1217" s="121">
        <v>-0.2</v>
      </c>
      <c r="F1217" s="121">
        <f t="shared" si="7"/>
        <v>25</v>
      </c>
      <c r="G1217" s="122">
        <v>21052868.960000001</v>
      </c>
      <c r="H1217" s="121">
        <v>0</v>
      </c>
      <c r="I1217" s="122">
        <v>29394414.739999998</v>
      </c>
      <c r="J1217" s="122">
        <f t="shared" si="8"/>
        <v>8341545.7799999975</v>
      </c>
    </row>
    <row r="1218" spans="1:10" x14ac:dyDescent="0.2">
      <c r="A1218" s="121">
        <v>5</v>
      </c>
      <c r="B1218" s="121">
        <v>2.4</v>
      </c>
      <c r="C1218" s="121"/>
      <c r="D1218" s="121">
        <v>0.2</v>
      </c>
      <c r="E1218" s="121">
        <v>0</v>
      </c>
      <c r="F1218" s="121">
        <f t="shared" si="7"/>
        <v>26</v>
      </c>
      <c r="G1218" s="122">
        <v>21160610.27</v>
      </c>
      <c r="H1218" s="121">
        <v>0</v>
      </c>
      <c r="I1218" s="122">
        <v>29394414.739999998</v>
      </c>
      <c r="J1218" s="122">
        <f t="shared" si="8"/>
        <v>8233804.4699999988</v>
      </c>
    </row>
    <row r="1219" spans="1:10" x14ac:dyDescent="0.2">
      <c r="A1219" s="121">
        <v>5</v>
      </c>
      <c r="B1219" s="121">
        <v>2.4</v>
      </c>
      <c r="C1219" s="121"/>
      <c r="D1219" s="121">
        <v>0</v>
      </c>
      <c r="E1219" s="121">
        <v>-0.2</v>
      </c>
      <c r="F1219" s="121">
        <f t="shared" si="7"/>
        <v>27</v>
      </c>
      <c r="G1219" s="122">
        <v>19745967.690000001</v>
      </c>
      <c r="H1219" s="121">
        <v>0</v>
      </c>
      <c r="I1219" s="122">
        <v>27786038.879999999</v>
      </c>
      <c r="J1219" s="122">
        <f t="shared" si="8"/>
        <v>8040071.1899999976</v>
      </c>
    </row>
    <row r="1220" spans="1:10" x14ac:dyDescent="0.2">
      <c r="A1220" s="121">
        <v>0</v>
      </c>
      <c r="B1220" s="121">
        <v>-2.4</v>
      </c>
      <c r="C1220" s="121"/>
      <c r="D1220" s="121">
        <v>-0.2</v>
      </c>
      <c r="E1220" s="121">
        <v>0</v>
      </c>
      <c r="F1220" s="121">
        <f t="shared" si="7"/>
        <v>28</v>
      </c>
      <c r="G1220" s="122">
        <v>14869598.82</v>
      </c>
      <c r="H1220" s="121">
        <v>0</v>
      </c>
      <c r="I1220" s="122">
        <v>22546034.829999998</v>
      </c>
      <c r="J1220" s="122">
        <f t="shared" si="8"/>
        <v>7676436.0099999979</v>
      </c>
    </row>
    <row r="1221" spans="1:10" x14ac:dyDescent="0.2">
      <c r="A1221" s="121">
        <v>0</v>
      </c>
      <c r="B1221" s="121">
        <v>0</v>
      </c>
      <c r="C1221" s="121"/>
      <c r="D1221" s="121">
        <v>-0.2</v>
      </c>
      <c r="E1221" s="121">
        <v>0.2</v>
      </c>
      <c r="F1221" s="121">
        <f t="shared" si="7"/>
        <v>29</v>
      </c>
      <c r="G1221" s="122">
        <v>15160673.17</v>
      </c>
      <c r="H1221" s="121">
        <v>0</v>
      </c>
      <c r="I1221" s="122">
        <v>22546034.829999998</v>
      </c>
      <c r="J1221" s="122">
        <f t="shared" si="8"/>
        <v>7385361.6599999983</v>
      </c>
    </row>
    <row r="1222" spans="1:10" x14ac:dyDescent="0.2">
      <c r="A1222" s="121">
        <v>0</v>
      </c>
      <c r="B1222" s="121">
        <v>-2.4</v>
      </c>
      <c r="C1222" s="121"/>
      <c r="D1222" s="121">
        <v>0</v>
      </c>
      <c r="E1222" s="121">
        <v>0.2</v>
      </c>
      <c r="F1222" s="121">
        <f t="shared" si="7"/>
        <v>30</v>
      </c>
      <c r="G1222" s="122">
        <v>16658644.17</v>
      </c>
      <c r="H1222" s="121">
        <v>0</v>
      </c>
      <c r="I1222" s="122">
        <v>23662647.309999999</v>
      </c>
      <c r="J1222" s="122">
        <f t="shared" si="8"/>
        <v>7004003.1399999987</v>
      </c>
    </row>
    <row r="1223" spans="1:10" x14ac:dyDescent="0.2">
      <c r="A1223" s="121">
        <v>5</v>
      </c>
      <c r="B1223" s="121">
        <v>2.4</v>
      </c>
      <c r="C1223" s="121"/>
      <c r="D1223" s="121">
        <v>0.2</v>
      </c>
      <c r="E1223" s="121">
        <v>-0.2</v>
      </c>
      <c r="F1223" s="121">
        <f t="shared" si="7"/>
        <v>31</v>
      </c>
      <c r="G1223" s="122">
        <v>23182140.370000001</v>
      </c>
      <c r="H1223" s="121">
        <v>0</v>
      </c>
      <c r="I1223" s="122">
        <v>29394414.739999998</v>
      </c>
      <c r="J1223" s="122">
        <f t="shared" si="8"/>
        <v>6212274.3699999973</v>
      </c>
    </row>
    <row r="1224" spans="1:10" x14ac:dyDescent="0.2">
      <c r="A1224" s="121">
        <v>0</v>
      </c>
      <c r="B1224" s="121">
        <v>-2.4</v>
      </c>
      <c r="C1224" s="121"/>
      <c r="D1224" s="121">
        <v>-0.2</v>
      </c>
      <c r="E1224" s="121">
        <v>-0.2</v>
      </c>
      <c r="F1224" s="121">
        <f t="shared" si="7"/>
        <v>32</v>
      </c>
      <c r="G1224" s="122">
        <v>16899926.809999999</v>
      </c>
      <c r="H1224" s="121">
        <v>0</v>
      </c>
      <c r="I1224" s="122">
        <v>22546034.829999998</v>
      </c>
      <c r="J1224" s="122">
        <f t="shared" si="8"/>
        <v>5646108.0199999996</v>
      </c>
    </row>
    <row r="1225" spans="1:10" x14ac:dyDescent="0.2">
      <c r="A1225" s="121">
        <v>0</v>
      </c>
      <c r="B1225" s="121">
        <v>0</v>
      </c>
      <c r="C1225" s="121"/>
      <c r="D1225" s="121">
        <v>-0.2</v>
      </c>
      <c r="E1225" s="121">
        <v>0</v>
      </c>
      <c r="F1225" s="121">
        <f t="shared" si="7"/>
        <v>33</v>
      </c>
      <c r="G1225" s="122">
        <v>17427384.239999998</v>
      </c>
      <c r="H1225" s="121">
        <v>0</v>
      </c>
      <c r="I1225" s="122">
        <v>22546034.829999998</v>
      </c>
      <c r="J1225" s="122">
        <f t="shared" si="8"/>
        <v>5118650.59</v>
      </c>
    </row>
    <row r="1226" spans="1:10" x14ac:dyDescent="0.2">
      <c r="A1226" s="121">
        <v>0</v>
      </c>
      <c r="B1226" s="121">
        <v>2.4</v>
      </c>
      <c r="C1226" s="121"/>
      <c r="D1226" s="121">
        <v>-0.2</v>
      </c>
      <c r="E1226" s="121">
        <v>0.2</v>
      </c>
      <c r="F1226" s="121">
        <f t="shared" si="7"/>
        <v>34</v>
      </c>
      <c r="G1226" s="122">
        <v>17523876.969999999</v>
      </c>
      <c r="H1226" s="121">
        <v>0</v>
      </c>
      <c r="I1226" s="122">
        <v>22546034.829999998</v>
      </c>
      <c r="J1226" s="122">
        <f t="shared" si="8"/>
        <v>5022157.8599999994</v>
      </c>
    </row>
    <row r="1227" spans="1:10" x14ac:dyDescent="0.2">
      <c r="A1227" s="121">
        <v>0</v>
      </c>
      <c r="B1227" s="121">
        <v>-2.4</v>
      </c>
      <c r="C1227" s="121"/>
      <c r="D1227" s="121">
        <v>0</v>
      </c>
      <c r="E1227" s="121">
        <v>0</v>
      </c>
      <c r="F1227" s="121">
        <f t="shared" si="7"/>
        <v>35</v>
      </c>
      <c r="G1227" s="122">
        <v>18849896.510000002</v>
      </c>
      <c r="H1227" s="121">
        <v>0</v>
      </c>
      <c r="I1227" s="122">
        <v>23662647.309999999</v>
      </c>
      <c r="J1227" s="122">
        <f t="shared" si="8"/>
        <v>4812750.799999997</v>
      </c>
    </row>
    <row r="1228" spans="1:10" x14ac:dyDescent="0.2">
      <c r="A1228" s="121">
        <v>0</v>
      </c>
      <c r="B1228" s="121">
        <v>0</v>
      </c>
      <c r="C1228" s="121"/>
      <c r="D1228" s="121">
        <v>0</v>
      </c>
      <c r="E1228" s="121">
        <v>0.2</v>
      </c>
      <c r="F1228" s="121">
        <f t="shared" si="7"/>
        <v>36</v>
      </c>
      <c r="G1228" s="122">
        <v>18863867.93</v>
      </c>
      <c r="H1228" s="121">
        <v>0</v>
      </c>
      <c r="I1228" s="122">
        <v>23662647.309999999</v>
      </c>
      <c r="J1228" s="122">
        <f t="shared" si="8"/>
        <v>4798779.379999999</v>
      </c>
    </row>
    <row r="1229" spans="1:10" x14ac:dyDescent="0.2">
      <c r="A1229" s="121">
        <v>0</v>
      </c>
      <c r="B1229" s="121">
        <v>-2.4</v>
      </c>
      <c r="C1229" s="121"/>
      <c r="D1229" s="121">
        <v>0.2</v>
      </c>
      <c r="E1229" s="121">
        <v>0.2</v>
      </c>
      <c r="F1229" s="121">
        <f t="shared" si="7"/>
        <v>37</v>
      </c>
      <c r="G1229" s="122">
        <v>20285873.5</v>
      </c>
      <c r="H1229" s="121">
        <v>0</v>
      </c>
      <c r="I1229" s="122">
        <v>25008729.399999999</v>
      </c>
      <c r="J1229" s="122">
        <f t="shared" si="8"/>
        <v>4722855.8999999985</v>
      </c>
    </row>
    <row r="1230" spans="1:10" x14ac:dyDescent="0.2">
      <c r="A1230" s="121">
        <v>0</v>
      </c>
      <c r="B1230" s="121">
        <v>0</v>
      </c>
      <c r="C1230" s="121"/>
      <c r="D1230" s="121">
        <v>-0.2</v>
      </c>
      <c r="E1230" s="121">
        <v>-0.2</v>
      </c>
      <c r="F1230" s="121">
        <f t="shared" si="7"/>
        <v>38</v>
      </c>
      <c r="G1230" s="122">
        <v>19765937.640000001</v>
      </c>
      <c r="H1230" s="121">
        <v>0</v>
      </c>
      <c r="I1230" s="122">
        <v>22546034.829999998</v>
      </c>
      <c r="J1230" s="122">
        <f t="shared" si="8"/>
        <v>2780097.1899999976</v>
      </c>
    </row>
    <row r="1231" spans="1:10" x14ac:dyDescent="0.2">
      <c r="A1231" s="121">
        <v>0</v>
      </c>
      <c r="B1231" s="121">
        <v>-2.4</v>
      </c>
      <c r="C1231" s="121"/>
      <c r="D1231" s="121">
        <v>0</v>
      </c>
      <c r="E1231" s="121">
        <v>-0.2</v>
      </c>
      <c r="F1231" s="121">
        <f t="shared" si="7"/>
        <v>39</v>
      </c>
      <c r="G1231" s="122">
        <v>20925467.530000001</v>
      </c>
      <c r="H1231" s="121">
        <v>0</v>
      </c>
      <c r="I1231" s="122">
        <v>23662647.309999999</v>
      </c>
      <c r="J1231" s="122">
        <f t="shared" si="8"/>
        <v>2737179.7799999975</v>
      </c>
    </row>
    <row r="1232" spans="1:10" x14ac:dyDescent="0.2">
      <c r="A1232" s="121">
        <v>0</v>
      </c>
      <c r="B1232" s="121">
        <v>0</v>
      </c>
      <c r="C1232" s="121"/>
      <c r="D1232" s="121">
        <v>0.2</v>
      </c>
      <c r="E1232" s="121">
        <v>0.2</v>
      </c>
      <c r="F1232" s="121">
        <f t="shared" si="7"/>
        <v>40</v>
      </c>
      <c r="G1232" s="122">
        <v>22370995.82</v>
      </c>
      <c r="H1232" s="121">
        <v>0</v>
      </c>
      <c r="I1232" s="122">
        <v>25008729.399999999</v>
      </c>
      <c r="J1232" s="122">
        <f t="shared" si="8"/>
        <v>2637733.5799999982</v>
      </c>
    </row>
    <row r="1233" spans="1:10" x14ac:dyDescent="0.2">
      <c r="A1233" s="121">
        <v>0</v>
      </c>
      <c r="B1233" s="121">
        <v>-2.4</v>
      </c>
      <c r="C1233" s="121"/>
      <c r="D1233" s="121">
        <v>0.2</v>
      </c>
      <c r="E1233" s="121">
        <v>0</v>
      </c>
      <c r="F1233" s="121">
        <f t="shared" si="7"/>
        <v>41</v>
      </c>
      <c r="G1233" s="122">
        <v>22441274.960000001</v>
      </c>
      <c r="H1233" s="121">
        <v>0</v>
      </c>
      <c r="I1233" s="122">
        <v>25008729.399999999</v>
      </c>
      <c r="J1233" s="122">
        <f t="shared" si="8"/>
        <v>2567454.4399999976</v>
      </c>
    </row>
    <row r="1234" spans="1:10" x14ac:dyDescent="0.2">
      <c r="A1234" s="121">
        <v>0</v>
      </c>
      <c r="B1234" s="121">
        <v>2.4</v>
      </c>
      <c r="C1234" s="121"/>
      <c r="D1234" s="121">
        <v>0</v>
      </c>
      <c r="E1234" s="121">
        <v>0.2</v>
      </c>
      <c r="F1234" s="121">
        <f t="shared" si="7"/>
        <v>42</v>
      </c>
      <c r="G1234" s="122">
        <v>21146016.07</v>
      </c>
      <c r="H1234" s="121">
        <v>0</v>
      </c>
      <c r="I1234" s="122">
        <v>23662647.309999999</v>
      </c>
      <c r="J1234" s="122">
        <f t="shared" si="8"/>
        <v>2516631.2399999984</v>
      </c>
    </row>
    <row r="1235" spans="1:10" x14ac:dyDescent="0.2">
      <c r="A1235" s="121">
        <v>0</v>
      </c>
      <c r="B1235" s="121">
        <v>0</v>
      </c>
      <c r="C1235" s="121"/>
      <c r="D1235" s="121">
        <v>0</v>
      </c>
      <c r="E1235" s="121">
        <v>0</v>
      </c>
      <c r="F1235" s="121">
        <f t="shared" si="7"/>
        <v>43</v>
      </c>
      <c r="G1235" s="122">
        <v>21281608.739999998</v>
      </c>
      <c r="H1235" s="121">
        <v>1</v>
      </c>
      <c r="I1235" s="122">
        <v>23662647.309999999</v>
      </c>
      <c r="J1235" s="122">
        <f t="shared" si="8"/>
        <v>2381038.5700000003</v>
      </c>
    </row>
    <row r="1236" spans="1:10" x14ac:dyDescent="0.2">
      <c r="A1236" s="121">
        <v>0</v>
      </c>
      <c r="B1236" s="121">
        <v>2.4</v>
      </c>
      <c r="C1236" s="121"/>
      <c r="D1236" s="121">
        <v>-0.2</v>
      </c>
      <c r="E1236" s="121">
        <v>0</v>
      </c>
      <c r="F1236" s="121">
        <f t="shared" si="7"/>
        <v>44</v>
      </c>
      <c r="G1236" s="122">
        <v>20191360.420000002</v>
      </c>
      <c r="H1236" s="121">
        <v>0</v>
      </c>
      <c r="I1236" s="122">
        <v>22546034.829999998</v>
      </c>
      <c r="J1236" s="122">
        <f t="shared" si="8"/>
        <v>2354674.4099999964</v>
      </c>
    </row>
    <row r="1237" spans="1:10" x14ac:dyDescent="0.2">
      <c r="A1237" s="121">
        <v>0</v>
      </c>
      <c r="B1237" s="121">
        <v>-2.4</v>
      </c>
      <c r="C1237" s="121"/>
      <c r="D1237" s="121">
        <v>0.2</v>
      </c>
      <c r="E1237" s="121">
        <v>-0.2</v>
      </c>
      <c r="F1237" s="121">
        <f t="shared" si="7"/>
        <v>45</v>
      </c>
      <c r="G1237" s="122">
        <v>24298774.780000001</v>
      </c>
      <c r="H1237" s="121">
        <v>0</v>
      </c>
      <c r="I1237" s="122">
        <v>25008729.399999999</v>
      </c>
      <c r="J1237" s="122">
        <f t="shared" si="8"/>
        <v>709954.61999999732</v>
      </c>
    </row>
    <row r="1238" spans="1:10" x14ac:dyDescent="0.2">
      <c r="A1238" s="121">
        <v>0</v>
      </c>
      <c r="B1238" s="121">
        <v>2.4</v>
      </c>
      <c r="C1238" s="121"/>
      <c r="D1238" s="121">
        <v>0.2</v>
      </c>
      <c r="E1238" s="121">
        <v>0.2</v>
      </c>
      <c r="F1238" s="121">
        <f t="shared" si="7"/>
        <v>46</v>
      </c>
      <c r="G1238" s="122">
        <v>24502328.530000001</v>
      </c>
      <c r="H1238" s="121">
        <v>0</v>
      </c>
      <c r="I1238" s="122">
        <v>25008729.399999999</v>
      </c>
      <c r="J1238" s="122">
        <f t="shared" si="8"/>
        <v>506400.86999999732</v>
      </c>
    </row>
    <row r="1239" spans="1:10" x14ac:dyDescent="0.2">
      <c r="A1239" s="121">
        <v>0</v>
      </c>
      <c r="B1239" s="121">
        <v>0</v>
      </c>
      <c r="C1239" s="121"/>
      <c r="D1239" s="121">
        <v>0.2</v>
      </c>
      <c r="E1239" s="121">
        <v>0</v>
      </c>
      <c r="F1239" s="121">
        <f t="shared" si="7"/>
        <v>47</v>
      </c>
      <c r="G1239" s="122">
        <v>24656282.379999999</v>
      </c>
      <c r="H1239" s="121">
        <v>0</v>
      </c>
      <c r="I1239" s="122">
        <v>25008729.399999999</v>
      </c>
      <c r="J1239" s="122">
        <f t="shared" si="8"/>
        <v>352447.01999999955</v>
      </c>
    </row>
    <row r="1240" spans="1:10" x14ac:dyDescent="0.2">
      <c r="A1240" s="121">
        <v>0</v>
      </c>
      <c r="B1240" s="121">
        <v>0</v>
      </c>
      <c r="C1240" s="121"/>
      <c r="D1240" s="121">
        <v>0</v>
      </c>
      <c r="E1240" s="121">
        <v>-0.2</v>
      </c>
      <c r="F1240" s="121">
        <f t="shared" si="7"/>
        <v>48</v>
      </c>
      <c r="G1240" s="122">
        <v>23502595.41</v>
      </c>
      <c r="H1240" s="121">
        <v>0</v>
      </c>
      <c r="I1240" s="122">
        <v>23662647.309999999</v>
      </c>
      <c r="J1240" s="122">
        <f t="shared" si="8"/>
        <v>160051.89999999851</v>
      </c>
    </row>
    <row r="1241" spans="1:10" x14ac:dyDescent="0.2">
      <c r="A1241" s="121">
        <v>0</v>
      </c>
      <c r="B1241" s="121">
        <v>2.4</v>
      </c>
      <c r="C1241" s="121"/>
      <c r="D1241" s="121">
        <v>0</v>
      </c>
      <c r="E1241" s="121">
        <v>0</v>
      </c>
      <c r="F1241" s="121">
        <f t="shared" si="7"/>
        <v>49</v>
      </c>
      <c r="G1241" s="122">
        <v>23799821.210000001</v>
      </c>
      <c r="H1241" s="121">
        <v>0</v>
      </c>
      <c r="I1241" s="122">
        <v>23662647.309999999</v>
      </c>
      <c r="J1241" s="122">
        <f t="shared" si="8"/>
        <v>-137173.90000000224</v>
      </c>
    </row>
    <row r="1242" spans="1:10" x14ac:dyDescent="0.2">
      <c r="A1242" s="121">
        <v>0</v>
      </c>
      <c r="B1242" s="121">
        <v>2.4</v>
      </c>
      <c r="C1242" s="121"/>
      <c r="D1242" s="121">
        <v>-0.2</v>
      </c>
      <c r="E1242" s="121">
        <v>-0.2</v>
      </c>
      <c r="F1242" s="121">
        <f t="shared" si="7"/>
        <v>50</v>
      </c>
      <c r="G1242" s="122">
        <v>22798294.710000001</v>
      </c>
      <c r="H1242" s="121">
        <v>0</v>
      </c>
      <c r="I1242" s="122">
        <v>22546034.829999998</v>
      </c>
      <c r="J1242" s="122">
        <f t="shared" si="8"/>
        <v>-252259.88000000268</v>
      </c>
    </row>
    <row r="1243" spans="1:10" x14ac:dyDescent="0.2">
      <c r="A1243" s="121">
        <v>-5</v>
      </c>
      <c r="B1243" s="121">
        <v>-2.4</v>
      </c>
      <c r="C1243" s="121"/>
      <c r="D1243" s="121">
        <v>-0.2</v>
      </c>
      <c r="E1243" s="121">
        <v>0.2</v>
      </c>
      <c r="F1243" s="121">
        <f t="shared" si="7"/>
        <v>51</v>
      </c>
      <c r="G1243" s="122">
        <v>19718923.640000001</v>
      </c>
      <c r="H1243" s="121">
        <v>0</v>
      </c>
      <c r="I1243" s="122">
        <v>19401858.109999999</v>
      </c>
      <c r="J1243" s="122">
        <f t="shared" si="8"/>
        <v>-317065.53000000119</v>
      </c>
    </row>
    <row r="1244" spans="1:10" x14ac:dyDescent="0.2">
      <c r="A1244" s="121">
        <v>0</v>
      </c>
      <c r="B1244" s="121">
        <v>0</v>
      </c>
      <c r="C1244" s="121"/>
      <c r="D1244" s="121">
        <v>0.2</v>
      </c>
      <c r="E1244" s="121">
        <v>-0.2</v>
      </c>
      <c r="F1244" s="121">
        <f t="shared" si="7"/>
        <v>52</v>
      </c>
      <c r="G1244" s="122">
        <v>26581785.350000001</v>
      </c>
      <c r="H1244" s="121">
        <v>0</v>
      </c>
      <c r="I1244" s="122">
        <v>25008729.399999999</v>
      </c>
      <c r="J1244" s="122">
        <f t="shared" si="8"/>
        <v>-1573055.950000003</v>
      </c>
    </row>
    <row r="1245" spans="1:10" x14ac:dyDescent="0.2">
      <c r="A1245" s="121">
        <v>0</v>
      </c>
      <c r="B1245" s="121">
        <v>2.4</v>
      </c>
      <c r="C1245" s="121"/>
      <c r="D1245" s="121">
        <v>0.2</v>
      </c>
      <c r="E1245" s="121">
        <v>0</v>
      </c>
      <c r="F1245" s="121">
        <f t="shared" si="7"/>
        <v>53</v>
      </c>
      <c r="G1245" s="122">
        <v>26900288.899999999</v>
      </c>
      <c r="H1245" s="121">
        <v>0</v>
      </c>
      <c r="I1245" s="122">
        <v>25008729.399999999</v>
      </c>
      <c r="J1245" s="122">
        <f t="shared" si="8"/>
        <v>-1891559.5</v>
      </c>
    </row>
    <row r="1246" spans="1:10" x14ac:dyDescent="0.2">
      <c r="A1246" s="121">
        <v>0</v>
      </c>
      <c r="B1246" s="121">
        <v>2.4</v>
      </c>
      <c r="C1246" s="121"/>
      <c r="D1246" s="121">
        <v>0</v>
      </c>
      <c r="E1246" s="121">
        <v>-0.2</v>
      </c>
      <c r="F1246" s="121">
        <f t="shared" si="7"/>
        <v>54</v>
      </c>
      <c r="G1246" s="122">
        <v>26131345.07</v>
      </c>
      <c r="H1246" s="121">
        <v>0</v>
      </c>
      <c r="I1246" s="122">
        <v>23662647.309999999</v>
      </c>
      <c r="J1246" s="122">
        <f t="shared" si="8"/>
        <v>-2468697.7600000016</v>
      </c>
    </row>
    <row r="1247" spans="1:10" x14ac:dyDescent="0.2">
      <c r="A1247" s="121">
        <v>-5</v>
      </c>
      <c r="B1247" s="121">
        <v>-2.4</v>
      </c>
      <c r="C1247" s="121"/>
      <c r="D1247" s="121">
        <v>-0.2</v>
      </c>
      <c r="E1247" s="121">
        <v>0</v>
      </c>
      <c r="F1247" s="121">
        <f>F1246+1</f>
        <v>55</v>
      </c>
      <c r="G1247" s="122">
        <v>22392224.710000001</v>
      </c>
      <c r="H1247" s="121">
        <v>0</v>
      </c>
      <c r="I1247" s="122">
        <v>19401858.109999999</v>
      </c>
      <c r="J1247" s="122">
        <f t="shared" si="8"/>
        <v>-2990366.6000000015</v>
      </c>
    </row>
    <row r="1248" spans="1:10" x14ac:dyDescent="0.2">
      <c r="A1248" s="121">
        <v>-5</v>
      </c>
      <c r="B1248" s="121">
        <v>-2.4</v>
      </c>
      <c r="C1248" s="121"/>
      <c r="D1248" s="121">
        <v>0</v>
      </c>
      <c r="E1248" s="121">
        <v>0.2</v>
      </c>
      <c r="F1248" s="121">
        <f>F1247+1</f>
        <v>56</v>
      </c>
      <c r="G1248" s="122">
        <v>23330523.379999999</v>
      </c>
      <c r="H1248" s="121">
        <v>0</v>
      </c>
      <c r="I1248" s="122">
        <v>20292826.039999999</v>
      </c>
      <c r="J1248" s="122">
        <f t="shared" si="8"/>
        <v>-3037697.34</v>
      </c>
    </row>
    <row r="1249" spans="1:10" x14ac:dyDescent="0.2">
      <c r="A1249" s="121">
        <v>-5</v>
      </c>
      <c r="B1249" s="121">
        <v>0</v>
      </c>
      <c r="C1249" s="121"/>
      <c r="D1249" s="121">
        <v>-0.2</v>
      </c>
      <c r="E1249" s="121">
        <v>0.2</v>
      </c>
      <c r="F1249" s="121">
        <f>F1248+1</f>
        <v>57</v>
      </c>
      <c r="G1249" s="122">
        <v>22662359.600000001</v>
      </c>
      <c r="H1249" s="121">
        <v>0</v>
      </c>
      <c r="I1249" s="122">
        <v>19401858.109999999</v>
      </c>
      <c r="J1249" s="122">
        <f t="shared" si="8"/>
        <v>-3260501.4900000021</v>
      </c>
    </row>
    <row r="1250" spans="1:10" x14ac:dyDescent="0.2">
      <c r="A1250" s="121">
        <v>0</v>
      </c>
      <c r="B1250" s="121">
        <v>2.4</v>
      </c>
      <c r="C1250" s="121"/>
      <c r="D1250" s="121">
        <v>0.2</v>
      </c>
      <c r="E1250" s="121">
        <v>-0.2</v>
      </c>
      <c r="F1250" s="121">
        <f>F1249+1</f>
        <v>58</v>
      </c>
      <c r="G1250" s="122">
        <v>28875422.379999999</v>
      </c>
      <c r="H1250" s="121">
        <v>0</v>
      </c>
      <c r="I1250" s="122">
        <v>25008729.399999999</v>
      </c>
      <c r="J1250" s="122">
        <f t="shared" si="8"/>
        <v>-3866692.9800000004</v>
      </c>
    </row>
    <row r="1251" spans="1:10" x14ac:dyDescent="0.2">
      <c r="A1251" s="121">
        <v>-5</v>
      </c>
      <c r="B1251" s="121">
        <v>-2.4</v>
      </c>
      <c r="C1251" s="121"/>
      <c r="D1251" s="121">
        <v>0.2</v>
      </c>
      <c r="E1251" s="121">
        <v>0.2</v>
      </c>
      <c r="F1251" s="121">
        <f>F1250+1</f>
        <v>59</v>
      </c>
      <c r="G1251" s="122">
        <v>26563263.77</v>
      </c>
      <c r="H1251" s="121">
        <v>0</v>
      </c>
      <c r="I1251" s="122">
        <v>21388754.030000001</v>
      </c>
      <c r="J1251" s="122">
        <f t="shared" si="8"/>
        <v>-5174509.7399999984</v>
      </c>
    </row>
    <row r="1252" spans="1:10" x14ac:dyDescent="0.2">
      <c r="A1252" s="121">
        <v>-5</v>
      </c>
      <c r="B1252" s="121">
        <v>-2.4</v>
      </c>
      <c r="C1252" s="121"/>
      <c r="D1252" s="123">
        <v>-0.2</v>
      </c>
      <c r="E1252" s="123">
        <v>-0.2</v>
      </c>
      <c r="F1252" s="121">
        <v>1</v>
      </c>
      <c r="G1252" s="124">
        <v>24843896.27</v>
      </c>
      <c r="H1252" s="121">
        <v>0</v>
      </c>
      <c r="I1252" s="125">
        <v>19401858.109999999</v>
      </c>
      <c r="J1252" s="122">
        <f t="shared" si="8"/>
        <v>-5442038.1600000001</v>
      </c>
    </row>
    <row r="1253" spans="1:10" x14ac:dyDescent="0.2">
      <c r="A1253" s="121">
        <v>-5</v>
      </c>
      <c r="B1253" s="121">
        <v>-2.4</v>
      </c>
      <c r="C1253" s="121"/>
      <c r="D1253" s="121">
        <v>0</v>
      </c>
      <c r="E1253" s="121">
        <v>0</v>
      </c>
      <c r="F1253" s="121">
        <f t="shared" ref="F1253:F1273" si="9">F1252+1</f>
        <v>2</v>
      </c>
      <c r="G1253" s="122">
        <v>25803949.41</v>
      </c>
      <c r="H1253" s="121">
        <v>0</v>
      </c>
      <c r="I1253" s="122">
        <v>20292826.039999999</v>
      </c>
      <c r="J1253" s="122">
        <f t="shared" si="8"/>
        <v>-5511123.370000001</v>
      </c>
    </row>
    <row r="1254" spans="1:10" x14ac:dyDescent="0.2">
      <c r="A1254" s="121">
        <v>-5</v>
      </c>
      <c r="B1254" s="121">
        <v>0</v>
      </c>
      <c r="C1254" s="121"/>
      <c r="D1254" s="121">
        <v>0</v>
      </c>
      <c r="E1254" s="121">
        <v>0.2</v>
      </c>
      <c r="F1254" s="121">
        <f t="shared" si="9"/>
        <v>3</v>
      </c>
      <c r="G1254" s="122">
        <v>25952915.43</v>
      </c>
      <c r="H1254" s="121">
        <v>0</v>
      </c>
      <c r="I1254" s="122">
        <v>20292826.039999999</v>
      </c>
      <c r="J1254" s="122">
        <f t="shared" si="8"/>
        <v>-5660089.3900000006</v>
      </c>
    </row>
    <row r="1255" spans="1:10" x14ac:dyDescent="0.2">
      <c r="A1255" s="121">
        <v>-5</v>
      </c>
      <c r="B1255" s="121">
        <v>0</v>
      </c>
      <c r="C1255" s="121"/>
      <c r="D1255" s="121">
        <v>-0.2</v>
      </c>
      <c r="E1255" s="121">
        <v>0</v>
      </c>
      <c r="F1255" s="121">
        <f t="shared" si="9"/>
        <v>4</v>
      </c>
      <c r="G1255" s="122">
        <v>25625519.73</v>
      </c>
      <c r="H1255" s="121">
        <v>0</v>
      </c>
      <c r="I1255" s="122">
        <v>19401858.109999999</v>
      </c>
      <c r="J1255" s="122">
        <f t="shared" si="8"/>
        <v>-6223661.620000001</v>
      </c>
    </row>
    <row r="1256" spans="1:10" x14ac:dyDescent="0.2">
      <c r="A1256" s="121">
        <v>-5</v>
      </c>
      <c r="B1256" s="121">
        <v>2.4</v>
      </c>
      <c r="C1256" s="121"/>
      <c r="D1256" s="121">
        <v>-0.2</v>
      </c>
      <c r="E1256" s="121">
        <v>0.2</v>
      </c>
      <c r="F1256" s="121">
        <f t="shared" si="9"/>
        <v>5</v>
      </c>
      <c r="G1256" s="122">
        <v>25678581</v>
      </c>
      <c r="H1256" s="121">
        <v>0</v>
      </c>
      <c r="I1256" s="122">
        <v>19401858.109999999</v>
      </c>
      <c r="J1256" s="122">
        <f t="shared" si="8"/>
        <v>-6276722.8900000006</v>
      </c>
    </row>
    <row r="1257" spans="1:10" x14ac:dyDescent="0.2">
      <c r="A1257" s="121">
        <v>-5</v>
      </c>
      <c r="B1257" s="121">
        <v>-2.4</v>
      </c>
      <c r="C1257" s="121"/>
      <c r="D1257" s="121">
        <v>0.2</v>
      </c>
      <c r="E1257" s="121">
        <v>0</v>
      </c>
      <c r="F1257" s="121">
        <f t="shared" si="9"/>
        <v>6</v>
      </c>
      <c r="G1257" s="122">
        <v>28718839.59</v>
      </c>
      <c r="H1257" s="121">
        <v>0</v>
      </c>
      <c r="I1257" s="122">
        <v>21388754.030000001</v>
      </c>
      <c r="J1257" s="122">
        <f t="shared" si="8"/>
        <v>-7330085.5599999987</v>
      </c>
    </row>
    <row r="1258" spans="1:10" x14ac:dyDescent="0.2">
      <c r="A1258" s="121">
        <v>-5</v>
      </c>
      <c r="B1258" s="121">
        <v>0</v>
      </c>
      <c r="C1258" s="121"/>
      <c r="D1258" s="121">
        <v>0.2</v>
      </c>
      <c r="E1258" s="121">
        <v>0.2</v>
      </c>
      <c r="F1258" s="121">
        <f t="shared" si="9"/>
        <v>7</v>
      </c>
      <c r="G1258" s="122">
        <v>28886850.73</v>
      </c>
      <c r="H1258" s="121">
        <v>0</v>
      </c>
      <c r="I1258" s="122">
        <v>21388754.030000001</v>
      </c>
      <c r="J1258" s="122">
        <f t="shared" si="8"/>
        <v>-7498096.6999999993</v>
      </c>
    </row>
    <row r="1259" spans="1:10" x14ac:dyDescent="0.2">
      <c r="A1259" s="121">
        <v>-5</v>
      </c>
      <c r="B1259" s="121">
        <v>-2.4</v>
      </c>
      <c r="C1259" s="121"/>
      <c r="D1259" s="121">
        <v>0</v>
      </c>
      <c r="E1259" s="121">
        <v>-0.2</v>
      </c>
      <c r="F1259" s="121">
        <f t="shared" si="9"/>
        <v>8</v>
      </c>
      <c r="G1259" s="122">
        <v>27887017.109999999</v>
      </c>
      <c r="H1259" s="121">
        <v>0</v>
      </c>
      <c r="I1259" s="122">
        <v>20292826.039999999</v>
      </c>
      <c r="J1259" s="122">
        <f t="shared" ref="J1259:J1273" si="10">I1259-G1259</f>
        <v>-7594191.0700000003</v>
      </c>
    </row>
    <row r="1260" spans="1:10" x14ac:dyDescent="0.2">
      <c r="A1260" s="121">
        <v>-5</v>
      </c>
      <c r="B1260" s="121">
        <v>0</v>
      </c>
      <c r="C1260" s="121"/>
      <c r="D1260" s="121">
        <v>0</v>
      </c>
      <c r="E1260" s="121">
        <v>0</v>
      </c>
      <c r="F1260" s="121">
        <f t="shared" si="9"/>
        <v>9</v>
      </c>
      <c r="G1260" s="122">
        <v>28591643.09</v>
      </c>
      <c r="H1260" s="121">
        <v>0</v>
      </c>
      <c r="I1260" s="122">
        <v>20292826.039999999</v>
      </c>
      <c r="J1260" s="122">
        <f t="shared" si="10"/>
        <v>-8298817.0500000007</v>
      </c>
    </row>
    <row r="1261" spans="1:10" x14ac:dyDescent="0.2">
      <c r="A1261" s="121">
        <v>-5</v>
      </c>
      <c r="B1261" s="121">
        <v>2.4</v>
      </c>
      <c r="C1261" s="121"/>
      <c r="D1261" s="121">
        <v>0</v>
      </c>
      <c r="E1261" s="121">
        <v>0.2</v>
      </c>
      <c r="F1261" s="121">
        <f t="shared" si="9"/>
        <v>10</v>
      </c>
      <c r="G1261" s="122">
        <v>28633252.460000001</v>
      </c>
      <c r="H1261" s="121">
        <v>0</v>
      </c>
      <c r="I1261" s="122">
        <v>20292826.039999999</v>
      </c>
      <c r="J1261" s="122">
        <f t="shared" si="10"/>
        <v>-8340426.4200000018</v>
      </c>
    </row>
    <row r="1262" spans="1:10" x14ac:dyDescent="0.2">
      <c r="A1262" s="121">
        <v>-5</v>
      </c>
      <c r="B1262" s="121">
        <v>0</v>
      </c>
      <c r="C1262" s="121"/>
      <c r="D1262" s="121">
        <v>-0.2</v>
      </c>
      <c r="E1262" s="121">
        <v>-0.2</v>
      </c>
      <c r="F1262" s="121">
        <f t="shared" si="9"/>
        <v>11</v>
      </c>
      <c r="G1262" s="122">
        <v>28252038.550000001</v>
      </c>
      <c r="H1262" s="121">
        <v>0</v>
      </c>
      <c r="I1262" s="122">
        <v>19401858.109999999</v>
      </c>
      <c r="J1262" s="122">
        <f t="shared" si="10"/>
        <v>-8850180.4400000013</v>
      </c>
    </row>
    <row r="1263" spans="1:10" x14ac:dyDescent="0.2">
      <c r="A1263" s="121">
        <v>-5</v>
      </c>
      <c r="B1263" s="121">
        <v>-2.4</v>
      </c>
      <c r="C1263" s="121"/>
      <c r="D1263" s="121">
        <v>0.2</v>
      </c>
      <c r="E1263" s="121">
        <v>-0.2</v>
      </c>
      <c r="F1263" s="121">
        <f t="shared" si="9"/>
        <v>12</v>
      </c>
      <c r="G1263" s="122">
        <v>30412670.77</v>
      </c>
      <c r="H1263" s="121">
        <v>0</v>
      </c>
      <c r="I1263" s="126">
        <v>21388754.030000001</v>
      </c>
      <c r="J1263" s="122">
        <f t="shared" si="10"/>
        <v>-9023916.7399999984</v>
      </c>
    </row>
    <row r="1264" spans="1:10" x14ac:dyDescent="0.2">
      <c r="A1264" s="121">
        <v>-5</v>
      </c>
      <c r="B1264" s="121">
        <v>2.4</v>
      </c>
      <c r="C1264" s="121"/>
      <c r="D1264" s="121">
        <v>-0.2</v>
      </c>
      <c r="E1264" s="121">
        <v>0</v>
      </c>
      <c r="F1264" s="121">
        <f t="shared" si="9"/>
        <v>13</v>
      </c>
      <c r="G1264" s="122">
        <v>28968515.879999999</v>
      </c>
      <c r="H1264" s="121">
        <v>0</v>
      </c>
      <c r="I1264" s="122">
        <v>19401858.109999999</v>
      </c>
      <c r="J1264" s="122">
        <f t="shared" si="10"/>
        <v>-9566657.7699999996</v>
      </c>
    </row>
    <row r="1265" spans="1:10" x14ac:dyDescent="0.2">
      <c r="A1265" s="121">
        <v>-5</v>
      </c>
      <c r="B1265" s="121">
        <v>0</v>
      </c>
      <c r="C1265" s="121"/>
      <c r="D1265" s="121">
        <v>0.2</v>
      </c>
      <c r="E1265" s="121">
        <v>0</v>
      </c>
      <c r="F1265" s="121">
        <f t="shared" si="9"/>
        <v>14</v>
      </c>
      <c r="G1265" s="122">
        <v>31121548.82</v>
      </c>
      <c r="H1265" s="121">
        <v>0</v>
      </c>
      <c r="I1265" s="122">
        <v>21388754.030000001</v>
      </c>
      <c r="J1265" s="122">
        <f t="shared" si="10"/>
        <v>-9732794.7899999991</v>
      </c>
    </row>
    <row r="1266" spans="1:10" x14ac:dyDescent="0.2">
      <c r="A1266" s="121">
        <v>-5</v>
      </c>
      <c r="B1266" s="121">
        <v>2.4</v>
      </c>
      <c r="C1266" s="121"/>
      <c r="D1266" s="121">
        <v>0.2</v>
      </c>
      <c r="E1266" s="121">
        <v>0.2</v>
      </c>
      <c r="F1266" s="121">
        <f t="shared" si="9"/>
        <v>15</v>
      </c>
      <c r="G1266" s="122">
        <v>31228222.140000001</v>
      </c>
      <c r="H1266" s="121">
        <v>0</v>
      </c>
      <c r="I1266" s="122">
        <v>21388754.030000001</v>
      </c>
      <c r="J1266" s="122">
        <f t="shared" si="10"/>
        <v>-9839468.1099999994</v>
      </c>
    </row>
    <row r="1267" spans="1:10" x14ac:dyDescent="0.2">
      <c r="A1267" s="121">
        <v>-5</v>
      </c>
      <c r="B1267" s="121">
        <v>0</v>
      </c>
      <c r="C1267" s="121"/>
      <c r="D1267" s="121">
        <v>0</v>
      </c>
      <c r="E1267" s="121">
        <v>-0.2</v>
      </c>
      <c r="F1267" s="121">
        <f t="shared" si="9"/>
        <v>16</v>
      </c>
      <c r="G1267" s="122">
        <v>30736805.370000001</v>
      </c>
      <c r="H1267" s="121">
        <v>0</v>
      </c>
      <c r="I1267" s="122">
        <v>20292826.039999999</v>
      </c>
      <c r="J1267" s="122">
        <f t="shared" si="10"/>
        <v>-10443979.330000002</v>
      </c>
    </row>
    <row r="1268" spans="1:10" x14ac:dyDescent="0.2">
      <c r="A1268" s="121">
        <v>-5</v>
      </c>
      <c r="B1268" s="121">
        <v>2.4</v>
      </c>
      <c r="C1268" s="121"/>
      <c r="D1268" s="121">
        <v>0</v>
      </c>
      <c r="E1268" s="121">
        <v>0</v>
      </c>
      <c r="F1268" s="121">
        <f t="shared" si="9"/>
        <v>17</v>
      </c>
      <c r="G1268" s="122">
        <v>31424794.34</v>
      </c>
      <c r="H1268" s="121">
        <v>0</v>
      </c>
      <c r="I1268" s="122">
        <v>20292826.039999999</v>
      </c>
      <c r="J1268" s="122">
        <f t="shared" si="10"/>
        <v>-11131968.300000001</v>
      </c>
    </row>
    <row r="1269" spans="1:10" x14ac:dyDescent="0.2">
      <c r="A1269" s="121">
        <v>-5</v>
      </c>
      <c r="B1269" s="121">
        <v>0</v>
      </c>
      <c r="C1269" s="121"/>
      <c r="D1269" s="121">
        <v>0.2</v>
      </c>
      <c r="E1269" s="121">
        <v>-0.2</v>
      </c>
      <c r="F1269" s="121">
        <f t="shared" si="9"/>
        <v>18</v>
      </c>
      <c r="G1269" s="122">
        <v>32824547.760000002</v>
      </c>
      <c r="H1269" s="121">
        <v>0</v>
      </c>
      <c r="I1269" s="122">
        <v>21388754.030000001</v>
      </c>
      <c r="J1269" s="122">
        <f t="shared" si="10"/>
        <v>-11435793.73</v>
      </c>
    </row>
    <row r="1270" spans="1:10" x14ac:dyDescent="0.2">
      <c r="A1270" s="121">
        <v>-5</v>
      </c>
      <c r="B1270" s="121">
        <v>2.4</v>
      </c>
      <c r="C1270" s="121"/>
      <c r="D1270" s="121">
        <v>0.2</v>
      </c>
      <c r="E1270" s="121">
        <v>0</v>
      </c>
      <c r="F1270" s="121">
        <f t="shared" si="9"/>
        <v>19</v>
      </c>
      <c r="G1270" s="122">
        <v>33518783.629999999</v>
      </c>
      <c r="H1270" s="121">
        <v>0</v>
      </c>
      <c r="I1270" s="122">
        <v>21388754.030000001</v>
      </c>
      <c r="J1270" s="122">
        <f t="shared" si="10"/>
        <v>-12130029.599999998</v>
      </c>
    </row>
    <row r="1271" spans="1:10" x14ac:dyDescent="0.2">
      <c r="A1271" s="121">
        <v>-5</v>
      </c>
      <c r="B1271" s="121">
        <v>2.4</v>
      </c>
      <c r="C1271" s="121"/>
      <c r="D1271" s="121">
        <v>-0.2</v>
      </c>
      <c r="E1271" s="121">
        <v>-0.2</v>
      </c>
      <c r="F1271" s="121">
        <f t="shared" si="9"/>
        <v>20</v>
      </c>
      <c r="G1271" s="122">
        <v>31773773.890000001</v>
      </c>
      <c r="H1271" s="121">
        <v>0</v>
      </c>
      <c r="I1271" s="122">
        <v>19401858.109999999</v>
      </c>
      <c r="J1271" s="122">
        <f t="shared" si="10"/>
        <v>-12371915.780000001</v>
      </c>
    </row>
    <row r="1272" spans="1:10" x14ac:dyDescent="0.2">
      <c r="A1272" s="121">
        <v>-5</v>
      </c>
      <c r="B1272" s="121">
        <v>2.4</v>
      </c>
      <c r="C1272" s="121"/>
      <c r="D1272" s="121">
        <v>0</v>
      </c>
      <c r="E1272" s="121">
        <v>-0.2</v>
      </c>
      <c r="F1272" s="121">
        <f t="shared" si="9"/>
        <v>21</v>
      </c>
      <c r="G1272" s="122">
        <v>33613293.640000001</v>
      </c>
      <c r="H1272" s="121">
        <v>0</v>
      </c>
      <c r="I1272" s="122">
        <v>20292826.039999999</v>
      </c>
      <c r="J1272" s="122">
        <f t="shared" si="10"/>
        <v>-13320467.600000001</v>
      </c>
    </row>
    <row r="1273" spans="1:10" x14ac:dyDescent="0.2">
      <c r="A1273" s="121">
        <v>-5</v>
      </c>
      <c r="B1273" s="121">
        <v>2.4</v>
      </c>
      <c r="C1273" s="121"/>
      <c r="D1273" s="121">
        <v>0.2</v>
      </c>
      <c r="E1273" s="121">
        <v>-0.2</v>
      </c>
      <c r="F1273" s="121">
        <f t="shared" si="9"/>
        <v>22</v>
      </c>
      <c r="G1273" s="122">
        <v>35219792.460000001</v>
      </c>
      <c r="H1273" s="121">
        <v>0</v>
      </c>
      <c r="I1273" s="122">
        <v>21388754.030000001</v>
      </c>
      <c r="J1273" s="122">
        <f t="shared" si="10"/>
        <v>-13831038.43</v>
      </c>
    </row>
  </sheetData>
  <pageMargins left="0.75" right="0.75" top="1" bottom="1" header="0.5" footer="0.5"/>
  <pageSetup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Button 8">
              <controlPr defaultSize="0" print="0" autoFill="0" autoPict="0" macro="[0]!_xludf.TTest">
                <anchor moveWithCells="1" sizeWithCells="1">
                  <from>
                    <xdr:col>7</xdr:col>
                    <xdr:colOff>647700</xdr:colOff>
                    <xdr:row>6</xdr:row>
                    <xdr:rowOff>152400</xdr:rowOff>
                  </from>
                  <to>
                    <xdr:col>8</xdr:col>
                    <xdr:colOff>409575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AB74"/>
  <sheetViews>
    <sheetView workbookViewId="0">
      <selection activeCell="E21" sqref="E21"/>
    </sheetView>
  </sheetViews>
  <sheetFormatPr defaultRowHeight="11.25" x14ac:dyDescent="0.2"/>
  <cols>
    <col min="1" max="1" width="2.85546875" style="9" customWidth="1"/>
    <col min="2" max="2" width="22.140625" style="9" customWidth="1"/>
    <col min="3" max="3" width="10.42578125" style="9" customWidth="1"/>
    <col min="4" max="4" width="3.7109375" style="9" customWidth="1"/>
    <col min="5" max="5" width="19.42578125" style="9" customWidth="1"/>
    <col min="6" max="6" width="10" style="9" customWidth="1"/>
    <col min="7" max="7" width="9.7109375" style="9" customWidth="1"/>
    <col min="8" max="8" width="17.28515625" style="9" customWidth="1"/>
    <col min="9" max="9" width="20.140625" style="28" customWidth="1"/>
    <col min="10" max="10" width="17.140625" style="29" customWidth="1"/>
    <col min="11" max="11" width="14.5703125" style="9" customWidth="1"/>
    <col min="12" max="12" width="12.85546875" style="9" customWidth="1"/>
    <col min="13" max="13" width="21" style="9" customWidth="1"/>
    <col min="14" max="14" width="11.140625" style="9" customWidth="1"/>
    <col min="15" max="15" width="7.5703125" style="9" customWidth="1"/>
    <col min="16" max="16" width="8.42578125" style="9" customWidth="1"/>
    <col min="17" max="17" width="10.42578125" style="9" customWidth="1"/>
    <col min="18" max="18" width="5.28515625" style="9" customWidth="1"/>
    <col min="19" max="19" width="9.140625" style="9"/>
    <col min="20" max="20" width="10.42578125" style="9" customWidth="1"/>
    <col min="21" max="26" width="9.140625" style="9"/>
    <col min="27" max="27" width="13.85546875" style="9" customWidth="1"/>
    <col min="28" max="28" width="14.5703125" style="9" customWidth="1"/>
    <col min="29" max="16384" width="9.140625" style="9"/>
  </cols>
  <sheetData>
    <row r="2" spans="2:28" ht="15.75" x14ac:dyDescent="0.25">
      <c r="B2" s="18" t="s">
        <v>8</v>
      </c>
    </row>
    <row r="3" spans="2:28" x14ac:dyDescent="0.2">
      <c r="B3" s="10" t="s">
        <v>79</v>
      </c>
      <c r="C3" s="53">
        <v>36594</v>
      </c>
      <c r="O3" s="14"/>
    </row>
    <row r="4" spans="2:28" x14ac:dyDescent="0.2">
      <c r="B4" s="10" t="s">
        <v>3</v>
      </c>
      <c r="C4" s="53">
        <v>36617</v>
      </c>
      <c r="D4" s="10"/>
      <c r="E4" s="10" t="s">
        <v>23</v>
      </c>
      <c r="F4" s="54">
        <v>0.2</v>
      </c>
      <c r="G4" s="10"/>
      <c r="H4" s="10" t="s">
        <v>25</v>
      </c>
      <c r="I4" s="35">
        <f>sensitivity!E14</f>
        <v>100</v>
      </c>
      <c r="K4" s="10" t="s">
        <v>30</v>
      </c>
      <c r="N4" s="14">
        <f>(YEAR(C6)-YEAR(C5))*12+MONTH(C6)-MONTH(C5)</f>
        <v>249</v>
      </c>
      <c r="O4" s="14">
        <f>(YEAR(C6)-YEAR(C4))*12+MONTH(C6)-MONTH(C4)</f>
        <v>249</v>
      </c>
      <c r="P4" s="14">
        <f>(YEAR(C8)-YEAR(C4))*12+MONTH(C8)-MONTH(C4)</f>
        <v>249</v>
      </c>
      <c r="Q4" s="14">
        <f>(YEAR(C8)-YEAR(C7))*12+MONTH(C8)-MONTH(C7)</f>
        <v>249</v>
      </c>
      <c r="AA4" s="9" t="s">
        <v>119</v>
      </c>
    </row>
    <row r="5" spans="2:28" x14ac:dyDescent="0.2">
      <c r="B5" s="10" t="s">
        <v>193</v>
      </c>
      <c r="C5" s="53">
        <v>36617</v>
      </c>
      <c r="D5" s="10"/>
      <c r="E5" s="10" t="s">
        <v>21</v>
      </c>
      <c r="F5" s="55"/>
      <c r="G5" s="10"/>
      <c r="H5" s="19" t="s">
        <v>26</v>
      </c>
      <c r="I5" s="36"/>
      <c r="K5" s="12"/>
      <c r="N5" s="14">
        <f>O4-N4</f>
        <v>0</v>
      </c>
      <c r="O5" s="9">
        <f>MONTH(C4)</f>
        <v>4</v>
      </c>
      <c r="P5" s="14">
        <f>P4-Q4</f>
        <v>0</v>
      </c>
      <c r="T5" s="9">
        <f>DAY(C4)</f>
        <v>1</v>
      </c>
      <c r="U5" s="9">
        <f>MONTH(C4)</f>
        <v>4</v>
      </c>
      <c r="V5" s="9">
        <f>YEAR(C4)</f>
        <v>2000</v>
      </c>
      <c r="AB5" s="148">
        <v>36526.435983796298</v>
      </c>
    </row>
    <row r="6" spans="2:28" x14ac:dyDescent="0.2">
      <c r="B6" s="10" t="s">
        <v>53</v>
      </c>
      <c r="C6" s="53">
        <v>44197</v>
      </c>
      <c r="D6" s="10"/>
      <c r="E6" s="10" t="s">
        <v>24</v>
      </c>
      <c r="F6" s="54">
        <v>0.1</v>
      </c>
      <c r="G6" s="10"/>
      <c r="H6" s="10" t="s">
        <v>27</v>
      </c>
      <c r="I6" s="35">
        <v>315</v>
      </c>
      <c r="K6" s="17" t="s">
        <v>31</v>
      </c>
      <c r="O6" s="14">
        <f>CEILING(MAX(0,((YEAR(C8)-YEAR(C7))*12+MONTH(C8)-O22-1)*P35/12),1)</f>
        <v>42</v>
      </c>
      <c r="Q6" s="9" t="b">
        <v>1</v>
      </c>
      <c r="R6" s="9">
        <f>IF(Q6=TRUE, 1, 0)</f>
        <v>1</v>
      </c>
      <c r="U6" s="9">
        <f>CEILING(MAX(0,((YEAR(I15)-YEAR(I14))*12+MONTH(I15)-U22)*V35/12),1)</f>
        <v>20</v>
      </c>
      <c r="AB6" s="148">
        <v>36528.505046296297</v>
      </c>
    </row>
    <row r="7" spans="2:28" x14ac:dyDescent="0.2">
      <c r="B7" s="10" t="s">
        <v>194</v>
      </c>
      <c r="C7" s="53">
        <v>36617</v>
      </c>
      <c r="D7" s="10"/>
      <c r="E7" s="10" t="s">
        <v>22</v>
      </c>
      <c r="F7" s="47"/>
      <c r="G7" s="10"/>
      <c r="H7" s="10"/>
      <c r="K7" s="17" t="s">
        <v>32</v>
      </c>
      <c r="M7" s="14">
        <f>MONTH(C8)</f>
        <v>1</v>
      </c>
      <c r="O7" s="9">
        <f>F21</f>
        <v>0</v>
      </c>
      <c r="Q7" s="9" t="b">
        <v>1</v>
      </c>
      <c r="R7" s="9">
        <f>IF(Q7=TRUE, 1, 0)</f>
        <v>1</v>
      </c>
      <c r="T7" s="14">
        <f>DATE(V5,U5,T5)</f>
        <v>36617</v>
      </c>
      <c r="AB7" s="148">
        <v>36529.654699074075</v>
      </c>
    </row>
    <row r="8" spans="2:28" x14ac:dyDescent="0.2">
      <c r="B8" s="10" t="s">
        <v>54</v>
      </c>
      <c r="C8" s="53">
        <v>44197</v>
      </c>
      <c r="D8" s="10"/>
      <c r="E8" s="10"/>
      <c r="F8" s="47"/>
      <c r="G8" s="10"/>
      <c r="H8" s="10"/>
      <c r="I8" s="36"/>
      <c r="K8" s="17" t="s">
        <v>33</v>
      </c>
      <c r="Q8" s="9" t="b">
        <v>1</v>
      </c>
      <c r="R8" s="9">
        <f>IF(Q8=TRUE, 1, 0)</f>
        <v>1</v>
      </c>
      <c r="AB8" s="148">
        <v>36530.615856481483</v>
      </c>
    </row>
    <row r="9" spans="2:28" x14ac:dyDescent="0.2">
      <c r="D9" s="10"/>
      <c r="E9" s="10" t="s">
        <v>29</v>
      </c>
      <c r="F9" s="140">
        <f>CorrelationInput</f>
        <v>0.5</v>
      </c>
      <c r="G9" s="10"/>
      <c r="H9" s="10" t="s">
        <v>74</v>
      </c>
      <c r="K9" s="17" t="s">
        <v>34</v>
      </c>
      <c r="N9" s="9" t="s">
        <v>15</v>
      </c>
      <c r="O9" s="9">
        <v>2</v>
      </c>
      <c r="Q9" s="9" t="b">
        <v>1</v>
      </c>
      <c r="R9" s="9">
        <f>IF(Q9=TRUE, 1, 0)</f>
        <v>1</v>
      </c>
      <c r="AB9" s="148">
        <v>36531.620891203704</v>
      </c>
    </row>
    <row r="10" spans="2:28" x14ac:dyDescent="0.2">
      <c r="B10" s="10" t="s">
        <v>14</v>
      </c>
      <c r="C10" s="54">
        <v>7.0000000000000007E-2</v>
      </c>
      <c r="D10" s="10"/>
      <c r="E10" s="10"/>
      <c r="F10" s="10"/>
      <c r="G10" s="10"/>
      <c r="H10" s="10"/>
      <c r="I10" s="37"/>
      <c r="K10" s="17" t="s">
        <v>42</v>
      </c>
      <c r="N10" s="9" t="s">
        <v>16</v>
      </c>
      <c r="Q10" s="9" t="b">
        <v>1</v>
      </c>
      <c r="R10" s="9">
        <f>IF(Q10=TRUE, 1, 0)</f>
        <v>1</v>
      </c>
      <c r="AB10" s="148">
        <v>36532.620937500003</v>
      </c>
    </row>
    <row r="11" spans="2:28" x14ac:dyDescent="0.2">
      <c r="G11" s="10"/>
      <c r="H11" s="10" t="s">
        <v>80</v>
      </c>
      <c r="I11" s="49">
        <v>50</v>
      </c>
      <c r="K11" s="17" t="s">
        <v>35</v>
      </c>
      <c r="Q11" s="9" t="b">
        <v>1</v>
      </c>
      <c r="R11" s="9">
        <f t="shared" ref="R11:R17" si="0">IF(Q11=TRUE, 1, 0)</f>
        <v>1</v>
      </c>
      <c r="AB11" s="148">
        <v>36535.653437499997</v>
      </c>
    </row>
    <row r="12" spans="2:28" x14ac:dyDescent="0.2">
      <c r="B12" s="10" t="s">
        <v>13</v>
      </c>
      <c r="C12" s="10"/>
      <c r="D12" s="10"/>
      <c r="E12" s="10" t="s">
        <v>57</v>
      </c>
      <c r="F12" s="10"/>
      <c r="G12" s="10"/>
      <c r="H12" s="10"/>
      <c r="I12" s="141"/>
      <c r="K12" s="17" t="s">
        <v>36</v>
      </c>
      <c r="Q12" s="9" t="b">
        <v>1</v>
      </c>
      <c r="R12" s="9">
        <f t="shared" si="0"/>
        <v>1</v>
      </c>
      <c r="AB12" s="148">
        <v>36536.655312499999</v>
      </c>
    </row>
    <row r="13" spans="2:28" x14ac:dyDescent="0.2">
      <c r="B13" s="10"/>
      <c r="C13" s="10"/>
      <c r="D13" s="10"/>
      <c r="E13" s="10"/>
      <c r="F13" s="10"/>
      <c r="G13" s="10"/>
      <c r="H13" s="47"/>
      <c r="K13" s="17" t="s">
        <v>37</v>
      </c>
      <c r="N13" s="9" t="s">
        <v>6</v>
      </c>
      <c r="O13" s="9">
        <v>2</v>
      </c>
      <c r="Q13" s="9" t="b">
        <v>1</v>
      </c>
      <c r="R13" s="9">
        <f t="shared" si="0"/>
        <v>1</v>
      </c>
      <c r="T13" s="14">
        <f>(YEAR(I14)-YEAR(C4))*12+MONTH(I14)-MONTH(C4)+IF(MONTH(I14)-MONTH(C4)&gt;=0, IF((DAY(I14)-DAY(C4))&gt;25, 1,( IF(DAY(I14)-DAY(C4)&lt;-5, -1,0))), IF((DAY(I14)-DAY(C4))&gt;25, 1, IF((DAY(I14)-DAY(C4))&lt;-25, -1,0)))</f>
        <v>14</v>
      </c>
      <c r="AB13" s="148">
        <v>36537.64162037037</v>
      </c>
    </row>
    <row r="14" spans="2:28" x14ac:dyDescent="0.2">
      <c r="B14" s="16" t="s">
        <v>4</v>
      </c>
      <c r="C14" s="10"/>
      <c r="D14" s="17" t="s">
        <v>44</v>
      </c>
      <c r="E14" s="10"/>
      <c r="F14" s="10"/>
      <c r="G14" s="10"/>
      <c r="H14" s="10" t="s">
        <v>76</v>
      </c>
      <c r="I14" s="52">
        <v>37043</v>
      </c>
      <c r="K14" s="17" t="s">
        <v>38</v>
      </c>
      <c r="N14" s="9" t="s">
        <v>5</v>
      </c>
      <c r="Q14" s="9" t="b">
        <v>1</v>
      </c>
      <c r="R14" s="9">
        <f t="shared" si="0"/>
        <v>1</v>
      </c>
      <c r="T14" s="14">
        <f>(YEAR(I15)-YEAR(C4))*12+MONTH(I15)-MONTH(C4)+IF(MONTH(I15)-MONTH(C4)&gt;=0, IF((DAY(I15)-DAY(C4))&gt;25, 1,( IF(DAY(I15)-DAY(C4)&lt;-5, -1,0))), IF((DAY(I15)-DAY(C4))&gt;25, 1, IF((DAY(I15)-DAY(C4))&lt;-25, -1,0)))</f>
        <v>249</v>
      </c>
      <c r="AB14" s="148">
        <v>36538.632025462961</v>
      </c>
    </row>
    <row r="15" spans="2:28" x14ac:dyDescent="0.2">
      <c r="B15" s="10"/>
      <c r="C15" s="10"/>
      <c r="D15" s="10"/>
      <c r="E15" s="10"/>
      <c r="F15" s="10"/>
      <c r="G15" s="10"/>
      <c r="H15" s="10" t="s">
        <v>77</v>
      </c>
      <c r="I15" s="52">
        <v>44197</v>
      </c>
      <c r="K15" s="17" t="s">
        <v>39</v>
      </c>
      <c r="N15" s="9" t="s">
        <v>28</v>
      </c>
      <c r="Q15" s="9" t="b">
        <v>1</v>
      </c>
      <c r="R15" s="9">
        <f t="shared" si="0"/>
        <v>1</v>
      </c>
      <c r="AB15" s="148">
        <v>36539.62835648148</v>
      </c>
    </row>
    <row r="16" spans="2:28" x14ac:dyDescent="0.2">
      <c r="B16" s="10" t="s">
        <v>20</v>
      </c>
      <c r="C16" s="10"/>
      <c r="D16" s="10"/>
      <c r="E16" s="10" t="s">
        <v>18</v>
      </c>
      <c r="F16" s="10"/>
      <c r="G16" s="10"/>
      <c r="H16" s="10"/>
      <c r="K16" s="17" t="s">
        <v>40</v>
      </c>
      <c r="N16" s="9" t="s">
        <v>6</v>
      </c>
      <c r="O16" s="9">
        <v>1</v>
      </c>
      <c r="Q16" s="9" t="b">
        <v>1</v>
      </c>
      <c r="R16" s="9">
        <f t="shared" si="0"/>
        <v>1</v>
      </c>
      <c r="AB16" s="148">
        <v>36542.606053240743</v>
      </c>
    </row>
    <row r="17" spans="2:28" x14ac:dyDescent="0.2">
      <c r="B17" s="10" t="s">
        <v>11</v>
      </c>
      <c r="C17" s="10"/>
      <c r="D17" s="10"/>
      <c r="E17" s="10"/>
      <c r="F17" s="10"/>
      <c r="G17" s="10"/>
      <c r="H17" s="10" t="s">
        <v>74</v>
      </c>
      <c r="I17" s="10"/>
      <c r="K17" s="17" t="s">
        <v>41</v>
      </c>
      <c r="N17" s="9" t="s">
        <v>5</v>
      </c>
      <c r="Q17" s="9" t="b">
        <v>1</v>
      </c>
      <c r="R17" s="9">
        <f t="shared" si="0"/>
        <v>1</v>
      </c>
      <c r="AB17" s="148">
        <v>36543.616712962961</v>
      </c>
    </row>
    <row r="18" spans="2:28" x14ac:dyDescent="0.2">
      <c r="B18" s="10" t="s">
        <v>20</v>
      </c>
      <c r="C18" s="10"/>
      <c r="D18" s="10"/>
      <c r="E18" s="10" t="s">
        <v>19</v>
      </c>
      <c r="F18" s="10"/>
      <c r="G18" s="10"/>
      <c r="H18" s="10" t="s">
        <v>195</v>
      </c>
      <c r="I18" s="10"/>
      <c r="K18" s="10"/>
      <c r="R18" s="9">
        <f>SUM(R6:R17)</f>
        <v>12</v>
      </c>
      <c r="AB18" s="148">
        <v>36544.614236111112</v>
      </c>
    </row>
    <row r="19" spans="2:28" x14ac:dyDescent="0.2">
      <c r="B19" s="10" t="s">
        <v>12</v>
      </c>
      <c r="C19" s="10"/>
      <c r="D19" s="10"/>
      <c r="E19" s="10"/>
      <c r="F19" s="10"/>
      <c r="G19" s="10"/>
      <c r="K19" s="10"/>
      <c r="N19" s="9" t="s">
        <v>10</v>
      </c>
      <c r="O19" s="9">
        <v>2</v>
      </c>
      <c r="AB19" s="148">
        <v>36545.614930555559</v>
      </c>
    </row>
    <row r="20" spans="2:28" x14ac:dyDescent="0.2">
      <c r="B20" s="176" t="s">
        <v>202</v>
      </c>
      <c r="C20" s="177"/>
      <c r="G20" s="10"/>
      <c r="H20" s="10" t="s">
        <v>74</v>
      </c>
      <c r="I20" s="9"/>
      <c r="K20" s="10"/>
      <c r="N20" s="9" t="s">
        <v>7</v>
      </c>
      <c r="AB20" s="148">
        <v>36546.611319444448</v>
      </c>
    </row>
    <row r="21" spans="2:28" x14ac:dyDescent="0.2">
      <c r="B21" s="176" t="s">
        <v>203</v>
      </c>
      <c r="C21" s="178">
        <v>50</v>
      </c>
      <c r="D21" s="10"/>
      <c r="E21" s="10"/>
      <c r="F21" s="10"/>
      <c r="H21" s="10" t="s">
        <v>12</v>
      </c>
      <c r="I21" s="10"/>
      <c r="K21" s="10"/>
      <c r="Q21" s="9" t="b">
        <v>1</v>
      </c>
      <c r="R21" s="9">
        <f>IF(Q21=TRUE, 1,0)</f>
        <v>1</v>
      </c>
      <c r="AB21" s="148">
        <v>36549.606909722221</v>
      </c>
    </row>
    <row r="22" spans="2:28" x14ac:dyDescent="0.2">
      <c r="B22" s="179" t="s">
        <v>204</v>
      </c>
      <c r="C22" s="180">
        <v>0.1</v>
      </c>
      <c r="E22" s="10"/>
      <c r="K22" s="10"/>
      <c r="N22" s="9">
        <v>1</v>
      </c>
      <c r="O22" s="9">
        <v>4</v>
      </c>
      <c r="T22" s="9">
        <v>1</v>
      </c>
      <c r="U22" s="9">
        <v>6</v>
      </c>
      <c r="AB22" s="148">
        <v>36550.628437500003</v>
      </c>
    </row>
    <row r="23" spans="2:28" x14ac:dyDescent="0.2">
      <c r="G23" s="9" t="s">
        <v>205</v>
      </c>
      <c r="K23" s="10"/>
      <c r="N23" s="9">
        <v>2</v>
      </c>
      <c r="T23" s="9">
        <v>2</v>
      </c>
      <c r="AB23" s="148">
        <v>36551.663136574076</v>
      </c>
    </row>
    <row r="24" spans="2:28" x14ac:dyDescent="0.2">
      <c r="B24" s="10" t="s">
        <v>9</v>
      </c>
      <c r="C24" s="10"/>
      <c r="D24" s="10"/>
      <c r="G24" s="10"/>
      <c r="H24" s="13"/>
      <c r="J24" s="141"/>
      <c r="K24" s="10"/>
      <c r="N24" s="9">
        <v>3</v>
      </c>
      <c r="Q24" s="11" t="s">
        <v>6</v>
      </c>
      <c r="R24" s="9">
        <v>1</v>
      </c>
      <c r="T24" s="9">
        <v>3</v>
      </c>
      <c r="AB24" s="148">
        <v>36552.668055555558</v>
      </c>
    </row>
    <row r="25" spans="2:28" x14ac:dyDescent="0.2">
      <c r="B25" s="10"/>
      <c r="C25" s="10"/>
      <c r="D25" s="10"/>
      <c r="E25" s="10"/>
      <c r="N25" s="9">
        <v>4</v>
      </c>
      <c r="Q25" s="11" t="s">
        <v>5</v>
      </c>
      <c r="T25" s="9">
        <v>4</v>
      </c>
      <c r="AB25" s="148">
        <v>36553.646678240744</v>
      </c>
    </row>
    <row r="26" spans="2:28" x14ac:dyDescent="0.2">
      <c r="N26" s="9">
        <v>5</v>
      </c>
      <c r="Q26" s="11" t="s">
        <v>78</v>
      </c>
      <c r="T26" s="9">
        <v>5</v>
      </c>
      <c r="AB26" s="148">
        <v>36556.645937499998</v>
      </c>
    </row>
    <row r="27" spans="2:28" x14ac:dyDescent="0.2">
      <c r="C27" s="15"/>
      <c r="F27" s="50" t="s">
        <v>196</v>
      </c>
      <c r="G27" s="26"/>
      <c r="H27" s="27">
        <v>148733689.68011755</v>
      </c>
      <c r="J27" s="142"/>
      <c r="N27" s="9">
        <v>6</v>
      </c>
      <c r="T27" s="9">
        <v>6</v>
      </c>
      <c r="AB27" s="148">
        <v>36557.701226851852</v>
      </c>
    </row>
    <row r="28" spans="2:28" x14ac:dyDescent="0.2">
      <c r="B28" s="119" t="s">
        <v>118</v>
      </c>
      <c r="C28" s="120">
        <v>36594</v>
      </c>
      <c r="F28" s="50" t="s">
        <v>200</v>
      </c>
      <c r="G28" s="50"/>
      <c r="H28" s="27">
        <v>9268573.2703823317</v>
      </c>
      <c r="N28" s="9">
        <v>7</v>
      </c>
      <c r="T28" s="9">
        <v>7</v>
      </c>
      <c r="AB28" s="148">
        <v>36558.657511574071</v>
      </c>
    </row>
    <row r="29" spans="2:28" x14ac:dyDescent="0.2">
      <c r="B29" s="119" t="s">
        <v>124</v>
      </c>
      <c r="C29" s="120">
        <f>Curves!$D$1</f>
        <v>36594</v>
      </c>
      <c r="F29" s="51" t="s">
        <v>75</v>
      </c>
      <c r="G29" s="50"/>
      <c r="H29" s="27">
        <v>15990313.972970255</v>
      </c>
      <c r="N29" s="9">
        <v>8</v>
      </c>
      <c r="T29" s="9">
        <v>8</v>
      </c>
      <c r="AB29" s="148">
        <v>36559.700567129628</v>
      </c>
    </row>
    <row r="30" spans="2:28" x14ac:dyDescent="0.2">
      <c r="B30" s="119" t="s">
        <v>125</v>
      </c>
      <c r="C30" s="120">
        <v>36598</v>
      </c>
      <c r="N30" s="9">
        <v>9</v>
      </c>
      <c r="T30" s="9">
        <v>9</v>
      </c>
      <c r="AB30" s="148">
        <v>36566.267800925925</v>
      </c>
    </row>
    <row r="31" spans="2:28" x14ac:dyDescent="0.2">
      <c r="F31" s="143" t="s">
        <v>73</v>
      </c>
      <c r="G31" s="21" t="s">
        <v>52</v>
      </c>
      <c r="H31" s="21" t="s">
        <v>49</v>
      </c>
      <c r="I31" s="31" t="s">
        <v>50</v>
      </c>
      <c r="J31" s="31" t="s">
        <v>51</v>
      </c>
      <c r="N31" s="9">
        <v>10</v>
      </c>
      <c r="T31" s="9">
        <v>10</v>
      </c>
      <c r="AB31" s="148">
        <v>36563.599351851852</v>
      </c>
    </row>
    <row r="32" spans="2:28" x14ac:dyDescent="0.2">
      <c r="F32" s="144"/>
      <c r="G32" s="145"/>
      <c r="H32" s="146"/>
      <c r="I32" s="147"/>
      <c r="J32" s="142"/>
      <c r="K32" s="32"/>
      <c r="N32" s="9">
        <v>11</v>
      </c>
      <c r="T32" s="9">
        <v>11</v>
      </c>
      <c r="AB32" s="148">
        <v>36564.603229166663</v>
      </c>
    </row>
    <row r="33" spans="6:28" x14ac:dyDescent="0.2">
      <c r="F33" s="22">
        <v>1</v>
      </c>
      <c r="G33" s="24">
        <v>0</v>
      </c>
      <c r="H33" s="25">
        <v>0</v>
      </c>
      <c r="I33" s="33">
        <v>54020845.878674567</v>
      </c>
      <c r="J33" s="34">
        <v>0</v>
      </c>
      <c r="N33" s="9">
        <v>12</v>
      </c>
      <c r="T33" s="9">
        <v>12</v>
      </c>
      <c r="AB33" s="148">
        <v>36565.617974537039</v>
      </c>
    </row>
    <row r="34" spans="6:28" x14ac:dyDescent="0.2">
      <c r="F34" s="22">
        <v>2</v>
      </c>
      <c r="G34" s="24">
        <v>0.15130615234375</v>
      </c>
      <c r="H34" s="25">
        <v>-2535726.6691394388</v>
      </c>
      <c r="I34" s="33">
        <v>208836694.70365527</v>
      </c>
      <c r="J34" s="34">
        <v>-20977070.617137402</v>
      </c>
      <c r="N34" s="9">
        <v>13</v>
      </c>
      <c r="AB34" s="148">
        <v>36565.748055555552</v>
      </c>
    </row>
    <row r="35" spans="6:28" x14ac:dyDescent="0.2">
      <c r="F35" s="22">
        <v>3</v>
      </c>
      <c r="G35" s="24">
        <v>0.18256004154682159</v>
      </c>
      <c r="H35" s="25">
        <v>-3184204.6186960866</v>
      </c>
      <c r="I35" s="33">
        <v>494027223.50812012</v>
      </c>
      <c r="J35" s="34">
        <v>-22698712.800000001</v>
      </c>
      <c r="N35" s="9">
        <v>1</v>
      </c>
      <c r="O35" s="9">
        <v>2</v>
      </c>
      <c r="P35" s="9">
        <f>IF(O35&lt;=4, O35, IF(O35=5, 6, IF(O35=6, 12)))</f>
        <v>2</v>
      </c>
      <c r="T35" s="9">
        <v>1</v>
      </c>
      <c r="U35" s="9">
        <v>1</v>
      </c>
      <c r="V35" s="9">
        <f>IF(U35&lt;=4, U35, IF(U35=5, 6, IF(U35=6, 12)))</f>
        <v>1</v>
      </c>
      <c r="AB35" s="148">
        <v>36566.644270833334</v>
      </c>
    </row>
    <row r="36" spans="6:28" x14ac:dyDescent="0.2">
      <c r="F36" s="22">
        <v>4</v>
      </c>
      <c r="G36" s="24">
        <v>0.26352779189619469</v>
      </c>
      <c r="H36" s="25">
        <v>-4592436.761430786</v>
      </c>
      <c r="I36" s="33">
        <v>802798197.23374259</v>
      </c>
      <c r="J36" s="34">
        <v>-22572058.059999999</v>
      </c>
      <c r="N36" s="9">
        <v>2</v>
      </c>
      <c r="T36" s="9">
        <v>2</v>
      </c>
      <c r="AB36" s="148">
        <v>36567.648321759261</v>
      </c>
    </row>
    <row r="37" spans="6:28" x14ac:dyDescent="0.2">
      <c r="F37" s="22">
        <v>5</v>
      </c>
      <c r="G37" s="24">
        <v>0.25376067177740946</v>
      </c>
      <c r="H37" s="25">
        <v>-4552441.6014908049</v>
      </c>
      <c r="I37" s="33">
        <v>1288769890.3033392</v>
      </c>
      <c r="J37" s="34">
        <v>-22450640.420000002</v>
      </c>
      <c r="N37" s="9">
        <v>3</v>
      </c>
      <c r="T37" s="9">
        <v>3</v>
      </c>
      <c r="AB37" s="148">
        <v>36570.605752314812</v>
      </c>
    </row>
    <row r="38" spans="6:28" x14ac:dyDescent="0.2">
      <c r="F38" s="22">
        <v>6</v>
      </c>
      <c r="G38" s="24">
        <v>0.30986716883876153</v>
      </c>
      <c r="H38" s="25">
        <v>-5503451.9222227614</v>
      </c>
      <c r="I38" s="33">
        <v>1758881452.7559934</v>
      </c>
      <c r="J38" s="34">
        <v>-22325789.800000001</v>
      </c>
      <c r="N38" s="9">
        <v>4</v>
      </c>
      <c r="T38" s="9">
        <v>4</v>
      </c>
      <c r="AB38" s="148">
        <v>36571.627604166664</v>
      </c>
    </row>
    <row r="39" spans="6:28" x14ac:dyDescent="0.2">
      <c r="F39" s="22">
        <v>7</v>
      </c>
      <c r="G39" s="24">
        <v>0.29277073377784496</v>
      </c>
      <c r="H39" s="25">
        <v>-5291591.4991227491</v>
      </c>
      <c r="I39" s="33">
        <v>2540787824.088882</v>
      </c>
      <c r="J39" s="34">
        <v>-22189188.23</v>
      </c>
      <c r="N39" s="9">
        <v>6</v>
      </c>
      <c r="T39" s="9">
        <v>6</v>
      </c>
      <c r="AB39" s="148">
        <v>36572.727129629631</v>
      </c>
    </row>
    <row r="40" spans="6:28" x14ac:dyDescent="0.2">
      <c r="F40" s="22">
        <v>8</v>
      </c>
      <c r="G40" s="24">
        <v>0.32938302584753537</v>
      </c>
      <c r="H40" s="25">
        <v>-5947012.6795597002</v>
      </c>
      <c r="I40" s="33">
        <v>3234279805.9683399</v>
      </c>
      <c r="J40" s="34">
        <v>-22057693.559999999</v>
      </c>
      <c r="N40" s="9">
        <v>12</v>
      </c>
      <c r="T40" s="9">
        <v>12</v>
      </c>
      <c r="AB40" s="148">
        <v>36573.583761574075</v>
      </c>
    </row>
    <row r="41" spans="6:28" x14ac:dyDescent="0.2">
      <c r="F41" s="22">
        <v>9</v>
      </c>
      <c r="G41" s="24">
        <v>0.30395606631160538</v>
      </c>
      <c r="H41" s="25">
        <v>-5580892.1999706905</v>
      </c>
      <c r="I41" s="33">
        <v>4509399997.9781866</v>
      </c>
      <c r="J41" s="34">
        <v>-21957174.767732665</v>
      </c>
      <c r="AB41" s="148">
        <v>36574.528506944444</v>
      </c>
    </row>
    <row r="42" spans="6:28" x14ac:dyDescent="0.2">
      <c r="F42" s="22">
        <v>10</v>
      </c>
      <c r="G42" s="24">
        <v>0.32886308684807364</v>
      </c>
      <c r="H42" s="25">
        <v>-6061130.3080702042</v>
      </c>
      <c r="I42" s="33">
        <v>5514600704.7154016</v>
      </c>
      <c r="J42" s="34">
        <v>-21802457.300115105</v>
      </c>
      <c r="N42" s="9">
        <v>1</v>
      </c>
      <c r="O42" s="9">
        <v>4</v>
      </c>
      <c r="AB42" s="148">
        <v>36578.603993055556</v>
      </c>
    </row>
    <row r="43" spans="6:28" x14ac:dyDescent="0.2">
      <c r="F43" s="22">
        <v>11</v>
      </c>
      <c r="G43" s="24">
        <v>0.31220419864893595</v>
      </c>
      <c r="H43" s="25">
        <v>-5764889.3891887274</v>
      </c>
      <c r="I43" s="33">
        <v>7586731883.3472376</v>
      </c>
      <c r="J43" s="34">
        <v>-21796700.017803386</v>
      </c>
      <c r="N43" s="9">
        <v>2</v>
      </c>
      <c r="AB43" s="148">
        <v>36579.635983796295</v>
      </c>
    </row>
    <row r="44" spans="6:28" x14ac:dyDescent="0.2">
      <c r="F44" s="22">
        <v>12</v>
      </c>
      <c r="G44" s="24">
        <v>0.34042275788350512</v>
      </c>
      <c r="H44" s="25">
        <v>-6242606.2275279108</v>
      </c>
      <c r="I44" s="33">
        <v>8990812229.1365948</v>
      </c>
      <c r="J44" s="34">
        <v>-21583749.724669062</v>
      </c>
      <c r="N44" s="9">
        <v>3</v>
      </c>
      <c r="AB44" s="148">
        <v>36580.627222222225</v>
      </c>
    </row>
    <row r="45" spans="6:28" x14ac:dyDescent="0.2">
      <c r="F45" s="22">
        <v>13</v>
      </c>
      <c r="G45" s="24">
        <v>0.31779862108487456</v>
      </c>
      <c r="H45" s="25">
        <v>-5851921.8193301819</v>
      </c>
      <c r="I45" s="33">
        <v>12280763531.128649</v>
      </c>
      <c r="J45" s="34">
        <v>-21694057.556335256</v>
      </c>
      <c r="N45" s="9">
        <v>4</v>
      </c>
      <c r="AB45" s="148">
        <v>36581.569849537038</v>
      </c>
    </row>
    <row r="46" spans="6:28" x14ac:dyDescent="0.2">
      <c r="F46" s="22">
        <v>14</v>
      </c>
      <c r="G46" s="24">
        <v>0.34306039752938622</v>
      </c>
      <c r="H46" s="25">
        <v>-6268937.6476106597</v>
      </c>
      <c r="I46" s="33">
        <v>14139462693.243555</v>
      </c>
      <c r="J46" s="34">
        <v>-21382395.337758504</v>
      </c>
      <c r="N46" s="9">
        <v>5</v>
      </c>
    </row>
    <row r="47" spans="6:28" x14ac:dyDescent="0.2">
      <c r="F47" s="22">
        <v>15</v>
      </c>
      <c r="G47" s="24">
        <v>0.31691532434425124</v>
      </c>
      <c r="H47" s="25">
        <v>-5817249.4566465942</v>
      </c>
      <c r="I47" s="33">
        <v>19227904345.863083</v>
      </c>
      <c r="J47" s="34">
        <v>-21673240.226755716</v>
      </c>
      <c r="N47" s="9">
        <v>6</v>
      </c>
    </row>
    <row r="48" spans="6:28" x14ac:dyDescent="0.2">
      <c r="F48" s="22">
        <v>16</v>
      </c>
      <c r="G48" s="24">
        <v>0.33829816044983607</v>
      </c>
      <c r="H48" s="25">
        <v>-6161303.5959045654</v>
      </c>
      <c r="I48" s="33">
        <v>21522024321.371063</v>
      </c>
      <c r="J48" s="34">
        <v>-21227138.269948281</v>
      </c>
      <c r="N48" s="9">
        <v>7</v>
      </c>
    </row>
    <row r="49" spans="6:16" x14ac:dyDescent="0.2">
      <c r="F49" s="22">
        <v>17</v>
      </c>
      <c r="G49" s="24">
        <v>0.31432601236880203</v>
      </c>
      <c r="H49" s="25">
        <v>-5718435.2454526909</v>
      </c>
      <c r="I49" s="33">
        <v>29131037942.873192</v>
      </c>
      <c r="J49" s="34">
        <v>-21855325.729298357</v>
      </c>
      <c r="N49" s="9">
        <v>8</v>
      </c>
    </row>
    <row r="50" spans="6:16" x14ac:dyDescent="0.2">
      <c r="F50" s="22">
        <v>18</v>
      </c>
      <c r="G50" s="24">
        <v>0.3368517291543669</v>
      </c>
      <c r="H50" s="25">
        <v>-6041078.2141248267</v>
      </c>
      <c r="I50" s="33">
        <v>31730456891.865452</v>
      </c>
      <c r="J50" s="34">
        <v>-21068832.961461097</v>
      </c>
      <c r="N50" s="9">
        <v>9</v>
      </c>
    </row>
    <row r="51" spans="6:16" x14ac:dyDescent="0.2">
      <c r="F51" s="22">
        <v>19</v>
      </c>
      <c r="G51" s="24">
        <v>0.30588247468768337</v>
      </c>
      <c r="H51" s="25">
        <v>-5507578.8761130832</v>
      </c>
      <c r="I51" s="33">
        <v>42751213231.154228</v>
      </c>
      <c r="J51" s="34">
        <v>-21876676.834027112</v>
      </c>
      <c r="N51" s="9">
        <v>10</v>
      </c>
    </row>
    <row r="52" spans="6:16" x14ac:dyDescent="0.2">
      <c r="F52" s="22">
        <v>20</v>
      </c>
      <c r="G52" s="24">
        <v>0.33097604716991902</v>
      </c>
      <c r="H52" s="25">
        <v>-5840915.9187396718</v>
      </c>
      <c r="I52" s="33">
        <v>45346233583.012772</v>
      </c>
      <c r="J52" s="34">
        <v>-20826770.335902579</v>
      </c>
      <c r="N52" s="9">
        <v>11</v>
      </c>
    </row>
    <row r="53" spans="6:16" x14ac:dyDescent="0.2">
      <c r="F53" s="22">
        <v>21</v>
      </c>
      <c r="G53" s="24">
        <v>0.29575320801768074</v>
      </c>
      <c r="H53" s="25">
        <v>-5249619.8354650196</v>
      </c>
      <c r="I53" s="33">
        <v>60781981018.090729</v>
      </c>
      <c r="J53" s="34">
        <v>-21932987.431555677</v>
      </c>
      <c r="N53" s="9">
        <v>12</v>
      </c>
    </row>
    <row r="54" spans="6:16" x14ac:dyDescent="0.2">
      <c r="F54" s="22">
        <v>22</v>
      </c>
      <c r="G54" s="24">
        <v>0.32071472708958443</v>
      </c>
      <c r="H54" s="25">
        <v>-5561679.2333965134</v>
      </c>
      <c r="I54" s="33">
        <v>62754766255.725014</v>
      </c>
      <c r="J54" s="34">
        <v>-20562485.116641719</v>
      </c>
    </row>
    <row r="55" spans="6:16" x14ac:dyDescent="0.2">
      <c r="F55" s="22">
        <v>23</v>
      </c>
      <c r="G55" s="24">
        <v>0.28665070463811348</v>
      </c>
      <c r="H55" s="25">
        <v>-4982127.9236746589</v>
      </c>
      <c r="I55" s="33">
        <v>83576719175.276413</v>
      </c>
      <c r="J55" s="34">
        <v>-21986654.35249114</v>
      </c>
      <c r="N55" s="9">
        <v>1</v>
      </c>
      <c r="O55" s="9">
        <v>2</v>
      </c>
      <c r="P55" s="9">
        <f>IF(O55&lt;=4, O55, IF(O55=5, 6, IF(O55=6, 12)))</f>
        <v>2</v>
      </c>
    </row>
    <row r="56" spans="6:16" x14ac:dyDescent="0.2">
      <c r="F56" s="22">
        <v>24</v>
      </c>
      <c r="G56" s="24">
        <v>0.31419985445281035</v>
      </c>
      <c r="H56" s="25">
        <v>-5296011.9793632319</v>
      </c>
      <c r="I56" s="33">
        <v>84115578905.993027</v>
      </c>
      <c r="J56" s="34">
        <v>-20208186.960923929</v>
      </c>
      <c r="N56" s="9">
        <v>2</v>
      </c>
    </row>
    <row r="57" spans="6:16" x14ac:dyDescent="0.2">
      <c r="F57" s="22">
        <v>25</v>
      </c>
      <c r="G57" s="24">
        <v>0.26959958486570118</v>
      </c>
      <c r="H57" s="25">
        <v>-4595294.812217894</v>
      </c>
      <c r="I57" s="33">
        <v>111369006471.2887</v>
      </c>
      <c r="J57" s="34">
        <v>-21992801.787275467</v>
      </c>
      <c r="N57" s="9">
        <v>3</v>
      </c>
    </row>
    <row r="58" spans="6:16" x14ac:dyDescent="0.2">
      <c r="F58" s="22">
        <v>26</v>
      </c>
      <c r="G58" s="24">
        <v>0.30786124913666829</v>
      </c>
      <c r="H58" s="25">
        <v>-4974689.5144804204</v>
      </c>
      <c r="I58" s="33">
        <v>109326881146.25218</v>
      </c>
      <c r="J58" s="34">
        <v>-19849554.120935552</v>
      </c>
      <c r="N58" s="9">
        <v>4</v>
      </c>
    </row>
    <row r="59" spans="6:16" x14ac:dyDescent="0.2">
      <c r="F59" s="22">
        <v>27</v>
      </c>
      <c r="G59" s="24">
        <v>0.25287739563582584</v>
      </c>
      <c r="H59" s="25">
        <v>-4192612.0113316048</v>
      </c>
      <c r="I59" s="33">
        <v>143883907637.03455</v>
      </c>
      <c r="J59" s="34">
        <v>-22030157.274539515</v>
      </c>
      <c r="N59" s="9">
        <v>6</v>
      </c>
    </row>
    <row r="60" spans="6:16" x14ac:dyDescent="0.2">
      <c r="F60" s="22">
        <v>28</v>
      </c>
      <c r="G60" s="24">
        <v>0.29553776761565254</v>
      </c>
      <c r="H60" s="25">
        <v>-4554833.0638179928</v>
      </c>
      <c r="I60" s="33">
        <v>137828614115.02426</v>
      </c>
      <c r="J60" s="34">
        <v>-19441449.807228666</v>
      </c>
      <c r="N60" s="9">
        <v>12</v>
      </c>
    </row>
    <row r="61" spans="6:16" x14ac:dyDescent="0.2">
      <c r="F61" s="22">
        <v>29</v>
      </c>
      <c r="G61" s="24">
        <v>0.23047737166037696</v>
      </c>
      <c r="H61" s="25">
        <v>-3675151.7932739281</v>
      </c>
      <c r="I61" s="33">
        <v>180315434453.12152</v>
      </c>
      <c r="J61" s="34">
        <v>-22026365.676420312</v>
      </c>
    </row>
    <row r="62" spans="6:16" x14ac:dyDescent="0.2">
      <c r="F62" s="22">
        <v>30</v>
      </c>
      <c r="G62" s="24">
        <v>0.28671271651662916</v>
      </c>
      <c r="H62" s="25">
        <v>-4016146.3988665938</v>
      </c>
      <c r="I62" s="33">
        <v>168588800682.97055</v>
      </c>
      <c r="J62" s="34">
        <v>-18966066.586538747</v>
      </c>
    </row>
    <row r="63" spans="6:16" x14ac:dyDescent="0.2">
      <c r="F63" s="22">
        <v>31</v>
      </c>
      <c r="G63" s="24">
        <v>0.20982520783001593</v>
      </c>
      <c r="H63" s="25">
        <v>-3091208.7463409151</v>
      </c>
      <c r="I63" s="33">
        <v>219300155965.3941</v>
      </c>
      <c r="J63" s="34">
        <v>-21958750.604968794</v>
      </c>
    </row>
    <row r="64" spans="6:16" x14ac:dyDescent="0.2">
      <c r="F64" s="22">
        <v>32</v>
      </c>
      <c r="G64" s="24">
        <v>0.25998386796138961</v>
      </c>
      <c r="H64" s="25">
        <v>-3254051.6090541291</v>
      </c>
      <c r="I64" s="33">
        <v>200129289915.04907</v>
      </c>
      <c r="J64" s="34">
        <v>-18412968.252066039</v>
      </c>
    </row>
    <row r="65" spans="6:10" x14ac:dyDescent="0.2">
      <c r="F65" s="22">
        <v>33</v>
      </c>
      <c r="G65" s="24">
        <v>0.18829314444541978</v>
      </c>
      <c r="H65" s="25">
        <v>-2297783.9972759895</v>
      </c>
      <c r="I65" s="33">
        <v>258987614857.4425</v>
      </c>
      <c r="J65" s="34">
        <v>-21802612.936317764</v>
      </c>
    </row>
    <row r="66" spans="6:10" x14ac:dyDescent="0.2">
      <c r="F66" s="22">
        <v>34</v>
      </c>
      <c r="G66" s="24">
        <v>0.21972231719658727</v>
      </c>
      <c r="H66" s="25">
        <v>-2007131.7983349983</v>
      </c>
      <c r="I66" s="33">
        <v>230658047943.21655</v>
      </c>
      <c r="J66" s="34">
        <v>-17770534.160169348</v>
      </c>
    </row>
    <row r="67" spans="6:10" x14ac:dyDescent="0.2">
      <c r="F67" s="22">
        <v>35</v>
      </c>
      <c r="G67" s="24">
        <v>0.14578434363712522</v>
      </c>
      <c r="H67" s="25">
        <v>-867430.81528052816</v>
      </c>
      <c r="I67" s="33">
        <v>297261973573.16968</v>
      </c>
      <c r="J67" s="34">
        <v>-21531577.607313506</v>
      </c>
    </row>
    <row r="68" spans="6:10" x14ac:dyDescent="0.2">
      <c r="F68" s="22">
        <v>36</v>
      </c>
      <c r="G68" s="24">
        <v>0.13800806141511965</v>
      </c>
      <c r="H68" s="25">
        <v>-436870.7700796948</v>
      </c>
      <c r="I68" s="33">
        <v>258385784609.12659</v>
      </c>
      <c r="J68" s="34">
        <v>-17025424.645663437</v>
      </c>
    </row>
    <row r="69" spans="6:10" x14ac:dyDescent="0.2">
      <c r="F69" s="22">
        <v>37</v>
      </c>
      <c r="G69" s="24">
        <v>4.4447530660415742E-11</v>
      </c>
      <c r="H69" s="25">
        <v>-8.2580057715197261E-6</v>
      </c>
      <c r="I69" s="33">
        <v>332220257479.48639</v>
      </c>
      <c r="J69" s="34">
        <v>-21123681.055341952</v>
      </c>
    </row>
    <row r="70" spans="6:10" x14ac:dyDescent="0.2">
      <c r="F70" s="22">
        <v>38</v>
      </c>
      <c r="G70" s="24">
        <v>0</v>
      </c>
      <c r="H70" s="25">
        <v>0</v>
      </c>
      <c r="I70" s="33">
        <v>282174360752.2854</v>
      </c>
      <c r="J70" s="34">
        <v>-16667529.708958197</v>
      </c>
    </row>
    <row r="71" spans="6:10" x14ac:dyDescent="0.2">
      <c r="F71" s="22">
        <v>39</v>
      </c>
      <c r="G71" s="24">
        <v>2.3643826718098723E-30</v>
      </c>
      <c r="H71" s="25">
        <v>-1.3656529822578937E-24</v>
      </c>
      <c r="I71" s="33">
        <v>361713831233.38184</v>
      </c>
      <c r="J71" s="34">
        <v>-22318291.444808155</v>
      </c>
    </row>
    <row r="72" spans="6:10" x14ac:dyDescent="0.2">
      <c r="F72" s="22">
        <v>40</v>
      </c>
      <c r="G72" s="24">
        <v>0</v>
      </c>
      <c r="H72" s="25">
        <v>0</v>
      </c>
      <c r="I72" s="33">
        <v>231713168302.49854</v>
      </c>
      <c r="J72" s="34">
        <v>-16370670.089068474</v>
      </c>
    </row>
    <row r="73" spans="6:10" x14ac:dyDescent="0.2">
      <c r="F73" s="175">
        <v>41</v>
      </c>
      <c r="G73" s="23">
        <v>7.7501737109529145E-41</v>
      </c>
      <c r="H73" s="23">
        <v>-3.5965291770089811E-35</v>
      </c>
      <c r="I73" s="30">
        <v>293551890540.52234</v>
      </c>
      <c r="J73" s="34">
        <v>-23924405.724106576</v>
      </c>
    </row>
    <row r="74" spans="6:10" x14ac:dyDescent="0.2">
      <c r="F74" s="15">
        <v>42</v>
      </c>
      <c r="G74" s="9">
        <v>1.9239492006086802E-56</v>
      </c>
      <c r="H74" s="9">
        <v>-1.1308386824427689E-50</v>
      </c>
      <c r="I74" s="28">
        <v>580864667.88371325</v>
      </c>
      <c r="J74" s="29">
        <v>-15976468.672725294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Button 35">
              <controlPr defaultSize="0" print="0" autoFill="0" autoPict="0" macro="[0]!upLoad">
                <anchor moveWithCells="1" sizeWithCells="1">
                  <from>
                    <xdr:col>7</xdr:col>
                    <xdr:colOff>895350</xdr:colOff>
                    <xdr:row>0</xdr:row>
                    <xdr:rowOff>0</xdr:rowOff>
                  </from>
                  <to>
                    <xdr:col>8</xdr:col>
                    <xdr:colOff>762000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Drop Down 36">
              <controlPr defaultSize="0" autoLine="0" autoPict="0">
                <anchor moveWithCells="1">
                  <from>
                    <xdr:col>1</xdr:col>
                    <xdr:colOff>1466850</xdr:colOff>
                    <xdr:row>12</xdr:row>
                    <xdr:rowOff>95250</xdr:rowOff>
                  </from>
                  <to>
                    <xdr:col>3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Drop Down 37">
              <controlPr defaultSize="0" autoLine="0" autoPict="0">
                <anchor moveWithCells="1">
                  <from>
                    <xdr:col>4</xdr:col>
                    <xdr:colOff>19050</xdr:colOff>
                    <xdr:row>12</xdr:row>
                    <xdr:rowOff>95250</xdr:rowOff>
                  </from>
                  <to>
                    <xdr:col>4</xdr:col>
                    <xdr:colOff>695325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Drop Down 38">
              <controlPr defaultSize="0" autoLine="0" autoPict="0">
                <anchor moveWithCells="1">
                  <from>
                    <xdr:col>2</xdr:col>
                    <xdr:colOff>0</xdr:colOff>
                    <xdr:row>23</xdr:row>
                    <xdr:rowOff>9525</xdr:rowOff>
                  </from>
                  <to>
                    <xdr:col>4</xdr:col>
                    <xdr:colOff>123825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Drop Down 39">
              <controlPr defaultSize="0" autoLine="0" autoPict="0">
                <anchor moveWithCells="1">
                  <from>
                    <xdr:col>1</xdr:col>
                    <xdr:colOff>1466850</xdr:colOff>
                    <xdr:row>15</xdr:row>
                    <xdr:rowOff>19050</xdr:rowOff>
                  </from>
                  <to>
                    <xdr:col>3</xdr:col>
                    <xdr:colOff>0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Drop Down 40">
              <controlPr defaultSize="0" autoLine="0" autoPict="0">
                <anchor moveWithCells="1">
                  <from>
                    <xdr:col>1</xdr:col>
                    <xdr:colOff>1466850</xdr:colOff>
                    <xdr:row>17</xdr:row>
                    <xdr:rowOff>0</xdr:rowOff>
                  </from>
                  <to>
                    <xdr:col>3</xdr:col>
                    <xdr:colOff>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Drop Down 41">
              <controlPr defaultSize="0" autoLine="0" autoPict="0">
                <anchor moveWithCells="1">
                  <from>
                    <xdr:col>1</xdr:col>
                    <xdr:colOff>1466850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Drop Down 42">
              <controlPr defaultSize="0" autoLine="0" autoPict="0">
                <anchor moveWithCells="1">
                  <from>
                    <xdr:col>5</xdr:col>
                    <xdr:colOff>28575</xdr:colOff>
                    <xdr:row>15</xdr:row>
                    <xdr:rowOff>19050</xdr:rowOff>
                  </from>
                  <to>
                    <xdr:col>5</xdr:col>
                    <xdr:colOff>638175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Drop Down 43">
              <controlPr defaultSize="0" autoLine="0" autoPict="0">
                <anchor moveWithCells="1">
                  <from>
                    <xdr:col>5</xdr:col>
                    <xdr:colOff>28575</xdr:colOff>
                    <xdr:row>17</xdr:row>
                    <xdr:rowOff>9525</xdr:rowOff>
                  </from>
                  <to>
                    <xdr:col>5</xdr:col>
                    <xdr:colOff>647700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Check Box 44">
              <controlPr defaultSize="0" print="0" autoFill="0" autoLine="0" autoPict="0">
                <anchor moveWithCells="1">
                  <from>
                    <xdr:col>10</xdr:col>
                    <xdr:colOff>409575</xdr:colOff>
                    <xdr:row>4</xdr:row>
                    <xdr:rowOff>95250</xdr:rowOff>
                  </from>
                  <to>
                    <xdr:col>10</xdr:col>
                    <xdr:colOff>714375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Check Box 45">
              <controlPr defaultSize="0" autoFill="0" autoLine="0" autoPict="0">
                <anchor moveWithCells="1">
                  <from>
                    <xdr:col>10</xdr:col>
                    <xdr:colOff>409575</xdr:colOff>
                    <xdr:row>5</xdr:row>
                    <xdr:rowOff>114300</xdr:rowOff>
                  </from>
                  <to>
                    <xdr:col>10</xdr:col>
                    <xdr:colOff>714375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Check Box 46">
              <controlPr defaultSize="0" autoFill="0" autoLine="0" autoPict="0">
                <anchor moveWithCells="1">
                  <from>
                    <xdr:col>10</xdr:col>
                    <xdr:colOff>409575</xdr:colOff>
                    <xdr:row>6</xdr:row>
                    <xdr:rowOff>114300</xdr:rowOff>
                  </from>
                  <to>
                    <xdr:col>10</xdr:col>
                    <xdr:colOff>714375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Check Box 47">
              <controlPr defaultSize="0" autoFill="0" autoLine="0" autoPict="0">
                <anchor moveWithCells="1">
                  <from>
                    <xdr:col>10</xdr:col>
                    <xdr:colOff>409575</xdr:colOff>
                    <xdr:row>7</xdr:row>
                    <xdr:rowOff>114300</xdr:rowOff>
                  </from>
                  <to>
                    <xdr:col>10</xdr:col>
                    <xdr:colOff>714375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Check Box 48">
              <controlPr defaultSize="0" autoFill="0" autoLine="0" autoPict="0">
                <anchor moveWithCells="1">
                  <from>
                    <xdr:col>10</xdr:col>
                    <xdr:colOff>409575</xdr:colOff>
                    <xdr:row>9</xdr:row>
                    <xdr:rowOff>114300</xdr:rowOff>
                  </from>
                  <to>
                    <xdr:col>10</xdr:col>
                    <xdr:colOff>714375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Check Box 49">
              <controlPr defaultSize="0" autoFill="0" autoLine="0" autoPict="0">
                <anchor moveWithCells="1">
                  <from>
                    <xdr:col>10</xdr:col>
                    <xdr:colOff>409575</xdr:colOff>
                    <xdr:row>10</xdr:row>
                    <xdr:rowOff>114300</xdr:rowOff>
                  </from>
                  <to>
                    <xdr:col>10</xdr:col>
                    <xdr:colOff>714375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Check Box 50">
              <controlPr defaultSize="0" autoFill="0" autoLine="0" autoPict="0">
                <anchor moveWithCells="1">
                  <from>
                    <xdr:col>10</xdr:col>
                    <xdr:colOff>409575</xdr:colOff>
                    <xdr:row>11</xdr:row>
                    <xdr:rowOff>104775</xdr:rowOff>
                  </from>
                  <to>
                    <xdr:col>10</xdr:col>
                    <xdr:colOff>714375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Check Box 51">
              <controlPr defaultSize="0" autoFill="0" autoLine="0" autoPict="0">
                <anchor moveWithCells="1">
                  <from>
                    <xdr:col>10</xdr:col>
                    <xdr:colOff>409575</xdr:colOff>
                    <xdr:row>12</xdr:row>
                    <xdr:rowOff>95250</xdr:rowOff>
                  </from>
                  <to>
                    <xdr:col>10</xdr:col>
                    <xdr:colOff>714375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10</xdr:col>
                    <xdr:colOff>409575</xdr:colOff>
                    <xdr:row>13</xdr:row>
                    <xdr:rowOff>85725</xdr:rowOff>
                  </from>
                  <to>
                    <xdr:col>10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10</xdr:col>
                    <xdr:colOff>409575</xdr:colOff>
                    <xdr:row>14</xdr:row>
                    <xdr:rowOff>85725</xdr:rowOff>
                  </from>
                  <to>
                    <xdr:col>10</xdr:col>
                    <xdr:colOff>714375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10</xdr:col>
                    <xdr:colOff>409575</xdr:colOff>
                    <xdr:row>15</xdr:row>
                    <xdr:rowOff>85725</xdr:rowOff>
                  </from>
                  <to>
                    <xdr:col>10</xdr:col>
                    <xdr:colOff>714375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10</xdr:col>
                    <xdr:colOff>409575</xdr:colOff>
                    <xdr:row>8</xdr:row>
                    <xdr:rowOff>114300</xdr:rowOff>
                  </from>
                  <to>
                    <xdr:col>10</xdr:col>
                    <xdr:colOff>714375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Button 56">
              <controlPr defaultSize="0" print="0" autoFill="0" autoPict="0" macro="[0]!_xludf.TTest">
                <anchor moveWithCells="1">
                  <from>
                    <xdr:col>8</xdr:col>
                    <xdr:colOff>104775</xdr:colOff>
                    <xdr:row>21</xdr:row>
                    <xdr:rowOff>123825</xdr:rowOff>
                  </from>
                  <to>
                    <xdr:col>8</xdr:col>
                    <xdr:colOff>904875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114300</xdr:rowOff>
                  </from>
                  <to>
                    <xdr:col>5</xdr:col>
                    <xdr:colOff>457200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Drop Down 58">
              <controlPr defaultSize="0" autoLine="0" autoPict="0">
                <anchor moveWithCells="1">
                  <from>
                    <xdr:col>8</xdr:col>
                    <xdr:colOff>190500</xdr:colOff>
                    <xdr:row>7</xdr:row>
                    <xdr:rowOff>123825</xdr:rowOff>
                  </from>
                  <to>
                    <xdr:col>8</xdr:col>
                    <xdr:colOff>828675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Drop Down 59">
              <controlPr defaultSize="0" autoLine="0" autoPict="0">
                <anchor moveWithCells="1">
                  <from>
                    <xdr:col>8</xdr:col>
                    <xdr:colOff>209550</xdr:colOff>
                    <xdr:row>16</xdr:row>
                    <xdr:rowOff>47625</xdr:rowOff>
                  </from>
                  <to>
                    <xdr:col>8</xdr:col>
                    <xdr:colOff>819150</xdr:colOff>
                    <xdr:row>17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Drop Down 60">
              <controlPr defaultSize="0" autoLine="0" autoPict="0">
                <anchor moveWithCells="1">
                  <from>
                    <xdr:col>8</xdr:col>
                    <xdr:colOff>209550</xdr:colOff>
                    <xdr:row>18</xdr:row>
                    <xdr:rowOff>95250</xdr:rowOff>
                  </from>
                  <to>
                    <xdr:col>8</xdr:col>
                    <xdr:colOff>828675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330"/>
  <sheetViews>
    <sheetView tabSelected="1" workbookViewId="0">
      <selection activeCell="F11" sqref="F11"/>
    </sheetView>
  </sheetViews>
  <sheetFormatPr defaultRowHeight="11.25" x14ac:dyDescent="0.2"/>
  <cols>
    <col min="1" max="1" width="7.42578125" style="3" customWidth="1"/>
    <col min="2" max="2" width="11.85546875" style="6" customWidth="1"/>
    <col min="3" max="3" width="11.7109375" style="6" customWidth="1"/>
    <col min="4" max="4" width="7" style="6" customWidth="1"/>
    <col min="5" max="5" width="10.42578125" style="20" customWidth="1"/>
    <col min="6" max="6" width="8.85546875" style="2" customWidth="1"/>
    <col min="7" max="7" width="14.42578125" style="6" customWidth="1"/>
    <col min="8" max="8" width="7" style="2" customWidth="1"/>
    <col min="9" max="9" width="10.7109375" style="6" customWidth="1"/>
    <col min="10" max="10" width="4.85546875" style="197" customWidth="1"/>
    <col min="11" max="11" width="3.85546875" style="197" customWidth="1"/>
    <col min="12" max="12" width="7.85546875" style="8" customWidth="1"/>
    <col min="13" max="13" width="3" style="1" customWidth="1"/>
    <col min="14" max="14" width="7.7109375" style="1" customWidth="1"/>
    <col min="15" max="16" width="9.140625" style="20"/>
    <col min="17" max="17" width="8.42578125" style="1" customWidth="1"/>
    <col min="18" max="20" width="9.140625" style="1"/>
    <col min="21" max="21" width="10.42578125" style="1" customWidth="1"/>
    <col min="22" max="22" width="11.28515625" style="1" customWidth="1"/>
    <col min="23" max="23" width="9.140625" style="1"/>
    <col min="24" max="24" width="16" style="1" customWidth="1"/>
    <col min="25" max="25" width="9.140625" style="1"/>
    <col min="26" max="26" width="14.140625" style="1" customWidth="1"/>
    <col min="27" max="28" width="9.140625" style="1"/>
    <col min="29" max="30" width="9.140625" style="197"/>
    <col min="31" max="33" width="9.140625" style="1"/>
    <col min="34" max="34" width="11.28515625" style="1" customWidth="1"/>
    <col min="35" max="41" width="9.140625" style="1"/>
    <col min="42" max="42" width="20.42578125" style="1" customWidth="1"/>
    <col min="43" max="16384" width="9.140625" style="1"/>
  </cols>
  <sheetData>
    <row r="1" spans="1:46" x14ac:dyDescent="0.2">
      <c r="J1" s="1"/>
      <c r="K1" s="1"/>
      <c r="T1" s="3"/>
      <c r="U1" s="6"/>
      <c r="V1" s="6"/>
      <c r="W1" s="6"/>
      <c r="X1" s="20"/>
      <c r="Y1" s="2"/>
      <c r="Z1" s="6"/>
      <c r="AA1" s="2"/>
      <c r="AB1" s="6"/>
      <c r="AC1" s="1"/>
      <c r="AD1" s="1"/>
      <c r="AE1" s="8"/>
      <c r="AH1" s="20"/>
      <c r="AI1" s="20"/>
    </row>
    <row r="2" spans="1:46" ht="12.75" x14ac:dyDescent="0.2">
      <c r="A2" s="2"/>
      <c r="B2" s="5"/>
      <c r="I2" s="165">
        <f>fstrike(UnderStart,FirstMonthOver,FrequencyOver,H2,FOM_range)</f>
        <v>0</v>
      </c>
      <c r="J2" s="1"/>
      <c r="K2" s="2"/>
      <c r="T2" s="2"/>
      <c r="U2" s="5"/>
      <c r="V2" s="6"/>
      <c r="W2" s="6"/>
      <c r="X2" s="20"/>
      <c r="Y2" s="2"/>
      <c r="Z2" s="6"/>
      <c r="AA2" s="2"/>
      <c r="AB2" s="6"/>
      <c r="AC2" s="1"/>
      <c r="AD2" s="2"/>
      <c r="AE2" s="8"/>
      <c r="AH2" s="20"/>
      <c r="AI2" s="20"/>
    </row>
    <row r="3" spans="1:46" ht="12" thickBot="1" x14ac:dyDescent="0.25">
      <c r="A3" s="4"/>
      <c r="J3" s="1"/>
      <c r="K3" s="2"/>
      <c r="R3" s="1" t="s">
        <v>197</v>
      </c>
      <c r="T3" s="4"/>
      <c r="U3" s="6"/>
      <c r="V3" s="6"/>
      <c r="W3" s="6"/>
      <c r="X3" s="20"/>
      <c r="Y3" s="2"/>
      <c r="Z3" s="6"/>
      <c r="AA3" s="2"/>
      <c r="AB3" s="6"/>
      <c r="AC3" s="1"/>
      <c r="AD3" s="2"/>
      <c r="AE3" s="8"/>
      <c r="AH3" s="20"/>
      <c r="AI3" s="20"/>
    </row>
    <row r="4" spans="1:46" ht="12" thickBot="1" x14ac:dyDescent="0.25">
      <c r="J4" s="1"/>
      <c r="K4" s="2"/>
      <c r="T4" s="150" t="s">
        <v>82</v>
      </c>
      <c r="U4" s="151"/>
      <c r="V4" s="151"/>
      <c r="W4" s="151"/>
      <c r="X4" s="152"/>
      <c r="Y4" s="153"/>
      <c r="Z4" s="151"/>
      <c r="AA4" s="153"/>
      <c r="AB4" s="151"/>
      <c r="AC4" s="154"/>
      <c r="AD4" s="153"/>
      <c r="AE4" s="155"/>
      <c r="AF4" s="154"/>
      <c r="AG4" s="154"/>
      <c r="AH4" s="152"/>
      <c r="AI4" s="156"/>
    </row>
    <row r="5" spans="1:46" x14ac:dyDescent="0.2">
      <c r="A5" s="3" t="s">
        <v>0</v>
      </c>
      <c r="B5" s="5" t="s">
        <v>1</v>
      </c>
      <c r="C5" s="5" t="s">
        <v>2</v>
      </c>
      <c r="D5" s="5" t="s">
        <v>17</v>
      </c>
      <c r="E5" s="56" t="s">
        <v>81</v>
      </c>
      <c r="F5" s="2" t="s">
        <v>0</v>
      </c>
      <c r="G5" s="5" t="s">
        <v>46</v>
      </c>
      <c r="H5" s="2" t="s">
        <v>0</v>
      </c>
      <c r="I5" s="5" t="s">
        <v>48</v>
      </c>
      <c r="J5" s="1"/>
      <c r="K5" s="1"/>
      <c r="L5" s="8" t="s">
        <v>43</v>
      </c>
      <c r="N5" s="2" t="s">
        <v>0</v>
      </c>
      <c r="O5" s="4" t="s">
        <v>55</v>
      </c>
      <c r="P5" s="4" t="s">
        <v>56</v>
      </c>
      <c r="Q5" s="202" t="s">
        <v>206</v>
      </c>
      <c r="R5" s="2" t="s">
        <v>198</v>
      </c>
      <c r="S5" s="2" t="s">
        <v>199</v>
      </c>
      <c r="T5" s="157" t="s">
        <v>0</v>
      </c>
      <c r="U5" s="158" t="s">
        <v>1</v>
      </c>
      <c r="V5" s="158" t="s">
        <v>2</v>
      </c>
      <c r="W5" s="158" t="s">
        <v>17</v>
      </c>
      <c r="X5" s="57" t="s">
        <v>81</v>
      </c>
      <c r="Y5" s="159" t="s">
        <v>0</v>
      </c>
      <c r="Z5" s="158" t="s">
        <v>46</v>
      </c>
      <c r="AA5" s="159" t="s">
        <v>0</v>
      </c>
      <c r="AB5" s="158" t="s">
        <v>48</v>
      </c>
      <c r="AC5" s="160"/>
      <c r="AD5" s="160"/>
      <c r="AE5" s="161" t="s">
        <v>43</v>
      </c>
      <c r="AF5" s="160"/>
      <c r="AG5" s="159" t="s">
        <v>0</v>
      </c>
      <c r="AH5" s="57" t="s">
        <v>55</v>
      </c>
      <c r="AI5" s="162" t="s">
        <v>56</v>
      </c>
    </row>
    <row r="6" spans="1:46" x14ac:dyDescent="0.2">
      <c r="B6" s="5"/>
      <c r="C6" s="7" t="s">
        <v>45</v>
      </c>
      <c r="D6" s="5"/>
      <c r="E6" s="57"/>
      <c r="G6" s="7" t="s">
        <v>47</v>
      </c>
      <c r="I6" s="7" t="s">
        <v>47</v>
      </c>
      <c r="J6" s="1"/>
      <c r="K6" s="2"/>
      <c r="Q6" s="202"/>
      <c r="T6" s="157"/>
      <c r="U6" s="158"/>
      <c r="V6" s="163" t="s">
        <v>45</v>
      </c>
      <c r="W6" s="158"/>
      <c r="X6" s="57"/>
      <c r="Y6" s="159"/>
      <c r="Z6" s="163" t="s">
        <v>47</v>
      </c>
      <c r="AA6" s="159"/>
      <c r="AB6" s="163" t="s">
        <v>47</v>
      </c>
      <c r="AC6" s="160"/>
      <c r="AD6" s="159"/>
      <c r="AE6" s="161"/>
      <c r="AF6" s="160"/>
      <c r="AG6" s="160"/>
      <c r="AH6" s="58"/>
      <c r="AI6" s="164"/>
    </row>
    <row r="7" spans="1:46" x14ac:dyDescent="0.2">
      <c r="E7" s="58"/>
      <c r="J7" s="1"/>
      <c r="K7" s="1"/>
      <c r="Q7" s="202"/>
      <c r="T7" s="157"/>
      <c r="U7" s="63"/>
      <c r="V7" s="63"/>
      <c r="W7" s="63"/>
      <c r="X7" s="58"/>
      <c r="Y7" s="159"/>
      <c r="Z7" s="63"/>
      <c r="AA7" s="159"/>
      <c r="AB7" s="63"/>
      <c r="AC7" s="160"/>
      <c r="AD7" s="160"/>
      <c r="AE7" s="161"/>
      <c r="AF7" s="160"/>
      <c r="AG7" s="160"/>
      <c r="AH7" s="58"/>
      <c r="AI7" s="164"/>
      <c r="AT7" s="1" t="s">
        <v>207</v>
      </c>
    </row>
    <row r="8" spans="1:46" ht="12.75" x14ac:dyDescent="0.2">
      <c r="A8" s="194">
        <f>T8</f>
        <v>36617</v>
      </c>
      <c r="B8" s="60">
        <f>U8+PPadd</f>
        <v>27.3</v>
      </c>
      <c r="C8" s="73">
        <f>V8+GPadd</f>
        <v>59.867586206896547</v>
      </c>
      <c r="D8" s="195">
        <v>2.0499999999999998</v>
      </c>
      <c r="E8" s="62">
        <f>X8</f>
        <v>6.0437262614509012E-2</v>
      </c>
      <c r="F8" s="192">
        <v>1</v>
      </c>
      <c r="G8" s="165">
        <f t="shared" ref="G8:G49" si="0">fstrike(OverStart,FirstMonthOver,FrequencyOver,F8,strike_range)</f>
        <v>118125</v>
      </c>
      <c r="H8" s="193">
        <f>F8</f>
        <v>1</v>
      </c>
      <c r="I8" s="63">
        <v>0</v>
      </c>
      <c r="L8" s="8">
        <f>(A8-Calculation!$C$4)/365.25</f>
        <v>0</v>
      </c>
      <c r="N8" s="198">
        <f t="shared" ref="N8:N71" si="1">A8</f>
        <v>36617</v>
      </c>
      <c r="O8" s="64">
        <f t="shared" ref="O8:O71" si="2">AH8*(1+PvolMult)</f>
        <v>0.28000000000000003</v>
      </c>
      <c r="P8" s="199">
        <f>AI8*(1+GvolMult)</f>
        <v>0.38100000000000001</v>
      </c>
      <c r="Q8" s="203">
        <v>1</v>
      </c>
      <c r="R8" s="3">
        <f xml:space="preserve"> DATE(YEAR(UnderStart), MAX(MONTH(UnderStart), EmbeddedFirstMonth) + (Q8 - 1) * 12 /EmbeddedFrequency, 1)</f>
        <v>36678</v>
      </c>
      <c r="S8" s="6">
        <v>75</v>
      </c>
      <c r="T8" s="166">
        <f>ValuationDate</f>
        <v>36617</v>
      </c>
      <c r="U8" s="60">
        <f t="shared" ref="U8:U71" si="3">fprice(T8,forward_range)</f>
        <v>27.3</v>
      </c>
      <c r="V8" s="206">
        <v>59.867586206896547</v>
      </c>
      <c r="W8" s="195">
        <v>2.0499999999999998</v>
      </c>
      <c r="X8" s="167">
        <f>VLOOKUP(T8,IR!$C$6:$D$365,2)</f>
        <v>6.0437262614509012E-2</v>
      </c>
      <c r="Y8" s="59">
        <v>36617</v>
      </c>
      <c r="Z8" s="165">
        <v>118125</v>
      </c>
      <c r="AA8" s="59">
        <v>36617</v>
      </c>
      <c r="AB8" s="63">
        <v>0</v>
      </c>
      <c r="AC8" s="200"/>
      <c r="AD8" s="200"/>
      <c r="AE8" s="161">
        <f>(T8-Calculation!$C$4)/365.25</f>
        <v>0</v>
      </c>
      <c r="AF8" s="160"/>
      <c r="AG8" s="168">
        <f>T8</f>
        <v>36617</v>
      </c>
      <c r="AH8" s="64">
        <f t="shared" ref="AH8:AH71" si="4">fvol(AG8,volRange)</f>
        <v>0.28000000000000003</v>
      </c>
      <c r="AI8" s="207">
        <v>0.38100000000000001</v>
      </c>
      <c r="AK8" s="64">
        <f t="shared" ref="AK8:AK71" si="5">fvol(AJ8,volRange)</f>
        <v>0</v>
      </c>
      <c r="AL8" s="207">
        <v>0.38100000000000001</v>
      </c>
      <c r="AO8" s="60">
        <v>26</v>
      </c>
      <c r="AP8" s="205">
        <f>B8-AO8</f>
        <v>1.3000000000000007</v>
      </c>
      <c r="AR8" s="63"/>
      <c r="AT8" s="6">
        <f>C8/9.6</f>
        <v>6.2362068965517237</v>
      </c>
    </row>
    <row r="9" spans="1:46" ht="12.75" x14ac:dyDescent="0.2">
      <c r="A9" s="194">
        <f t="shared" ref="A9:A72" si="6">T9</f>
        <v>36647</v>
      </c>
      <c r="B9" s="60">
        <f t="shared" ref="B9:B72" si="7">U9+PPadd</f>
        <v>33.15</v>
      </c>
      <c r="C9" s="73">
        <f t="shared" ref="C9:C72" si="8">V9+GPadd</f>
        <v>58.164413793103442</v>
      </c>
      <c r="D9" s="195">
        <v>2.0499999999999998</v>
      </c>
      <c r="E9" s="62">
        <f t="shared" ref="E9:E72" si="9">X9</f>
        <v>6.1345640822235009E-2</v>
      </c>
      <c r="F9" s="192">
        <v>2</v>
      </c>
      <c r="G9" s="165">
        <f t="shared" si="0"/>
        <v>116671.65670000001</v>
      </c>
      <c r="H9" s="193">
        <f t="shared" ref="H9:H49" si="10">F9</f>
        <v>2</v>
      </c>
      <c r="I9" s="63">
        <v>986.97383617792377</v>
      </c>
      <c r="L9" s="8">
        <f>(A9-Calculation!$C$4)/365.25</f>
        <v>8.2135523613963035E-2</v>
      </c>
      <c r="N9" s="198">
        <f t="shared" si="1"/>
        <v>36647</v>
      </c>
      <c r="O9" s="64">
        <f t="shared" si="2"/>
        <v>0.38700000000000001</v>
      </c>
      <c r="P9" s="199">
        <f t="shared" ref="P9:P72" si="11">AI9*(1+GvolMult)</f>
        <v>0.35600000000000004</v>
      </c>
      <c r="Q9" s="203">
        <v>2</v>
      </c>
      <c r="R9" s="3">
        <f t="shared" ref="R9:R28" si="12" xml:space="preserve"> DATE(YEAR(UnderStart), MAX(MONTH(UnderStart), EmbeddedFirstMonth) + (Q9 - 1) * 12 /EmbeddedFrequency, 1)</f>
        <v>37043</v>
      </c>
      <c r="S9" s="6">
        <v>75</v>
      </c>
      <c r="T9" s="166">
        <f>DATE(YEAR(T8),MONTH(T8)+1,1)</f>
        <v>36647</v>
      </c>
      <c r="U9" s="60">
        <f t="shared" si="3"/>
        <v>33.15</v>
      </c>
      <c r="V9" s="206">
        <v>58.164413793103442</v>
      </c>
      <c r="W9" s="195">
        <v>2.0499999999999998</v>
      </c>
      <c r="X9" s="167">
        <f>VLOOKUP(T9,IR!$C$6:$D$365,2)</f>
        <v>6.1345640822235009E-2</v>
      </c>
      <c r="Y9" s="59">
        <v>36800</v>
      </c>
      <c r="Z9" s="165">
        <v>116671.6566926215</v>
      </c>
      <c r="AA9" s="59">
        <v>36800</v>
      </c>
      <c r="AB9" s="63">
        <v>986.97383617792377</v>
      </c>
      <c r="AC9" s="200"/>
      <c r="AD9" s="200"/>
      <c r="AE9" s="161">
        <f>(T9-Calculation!$C$4)/365.25</f>
        <v>8.2135523613963035E-2</v>
      </c>
      <c r="AF9" s="160"/>
      <c r="AG9" s="168">
        <f t="shared" ref="AG9:AG72" si="13">T9</f>
        <v>36647</v>
      </c>
      <c r="AH9" s="64">
        <f t="shared" si="4"/>
        <v>0.38700000000000001</v>
      </c>
      <c r="AI9" s="207">
        <v>0.35600000000000004</v>
      </c>
      <c r="AK9" s="64">
        <f t="shared" si="5"/>
        <v>0</v>
      </c>
      <c r="AL9" s="207">
        <v>0.35600000000000004</v>
      </c>
      <c r="AO9" s="60">
        <v>31.95</v>
      </c>
      <c r="AP9" s="205">
        <f t="shared" ref="AP9:AP72" si="14">B9-AO9</f>
        <v>1.1999999999999993</v>
      </c>
      <c r="AR9" s="63"/>
      <c r="AT9" s="6">
        <f t="shared" ref="AT9:AT72" si="15">C9/9.6</f>
        <v>6.0587931034482754</v>
      </c>
    </row>
    <row r="10" spans="1:46" ht="12.75" x14ac:dyDescent="0.2">
      <c r="A10" s="194">
        <f t="shared" si="6"/>
        <v>36678</v>
      </c>
      <c r="B10" s="60">
        <f t="shared" si="7"/>
        <v>59.75</v>
      </c>
      <c r="C10" s="73">
        <f t="shared" si="8"/>
        <v>57.086896551724131</v>
      </c>
      <c r="D10" s="195">
        <v>2.0499999999999998</v>
      </c>
      <c r="E10" s="62">
        <f t="shared" si="9"/>
        <v>6.2143132772437007E-2</v>
      </c>
      <c r="F10" s="192">
        <v>3</v>
      </c>
      <c r="G10" s="165">
        <f t="shared" si="0"/>
        <v>115341.43090000001</v>
      </c>
      <c r="H10" s="193">
        <f t="shared" si="10"/>
        <v>3</v>
      </c>
      <c r="I10" s="63">
        <v>1395.6970675133634</v>
      </c>
      <c r="L10" s="8">
        <f>(A10-Calculation!$C$4)/365.25</f>
        <v>0.16700889801505817</v>
      </c>
      <c r="N10" s="198">
        <f t="shared" si="1"/>
        <v>36678</v>
      </c>
      <c r="O10" s="64">
        <f t="shared" si="2"/>
        <v>0.43799999999999994</v>
      </c>
      <c r="P10" s="199">
        <f t="shared" si="11"/>
        <v>0.33899999999999997</v>
      </c>
      <c r="Q10" s="203">
        <v>3</v>
      </c>
      <c r="R10" s="3">
        <f t="shared" si="12"/>
        <v>37408</v>
      </c>
      <c r="S10" s="6">
        <v>75</v>
      </c>
      <c r="T10" s="166">
        <f t="shared" ref="T10:T73" si="16">DATE(YEAR(T9),MONTH(T9)+1,1)</f>
        <v>36678</v>
      </c>
      <c r="U10" s="60">
        <f t="shared" si="3"/>
        <v>59.75</v>
      </c>
      <c r="V10" s="206">
        <v>57.086896551724131</v>
      </c>
      <c r="W10" s="195">
        <v>2.0499999999999998</v>
      </c>
      <c r="X10" s="167">
        <f>VLOOKUP(T10,IR!$C$6:$D$365,2)</f>
        <v>6.2143132772437007E-2</v>
      </c>
      <c r="Y10" s="59">
        <v>36982</v>
      </c>
      <c r="Z10" s="165">
        <v>115341.4308804739</v>
      </c>
      <c r="AA10" s="59">
        <v>36982</v>
      </c>
      <c r="AB10" s="63">
        <v>1395.6970675133634</v>
      </c>
      <c r="AC10" s="200"/>
      <c r="AD10" s="200"/>
      <c r="AE10" s="161">
        <f>(T10-Calculation!$C$4)/365.25</f>
        <v>0.16700889801505817</v>
      </c>
      <c r="AF10" s="160"/>
      <c r="AG10" s="168">
        <f t="shared" si="13"/>
        <v>36678</v>
      </c>
      <c r="AH10" s="64">
        <f t="shared" si="4"/>
        <v>0.43799999999999994</v>
      </c>
      <c r="AI10" s="207">
        <v>0.33899999999999997</v>
      </c>
      <c r="AK10" s="64">
        <f t="shared" si="5"/>
        <v>0</v>
      </c>
      <c r="AL10" s="207">
        <v>0.33899999999999997</v>
      </c>
      <c r="AO10" s="60">
        <v>57.75</v>
      </c>
      <c r="AP10" s="205">
        <f t="shared" si="14"/>
        <v>2</v>
      </c>
      <c r="AR10" s="63"/>
      <c r="AT10" s="6">
        <f t="shared" si="15"/>
        <v>5.9465517241379304</v>
      </c>
    </row>
    <row r="11" spans="1:46" ht="12.75" x14ac:dyDescent="0.2">
      <c r="A11" s="194">
        <f t="shared" si="6"/>
        <v>36708</v>
      </c>
      <c r="B11" s="60">
        <f t="shared" si="7"/>
        <v>106.75</v>
      </c>
      <c r="C11" s="73">
        <f t="shared" si="8"/>
        <v>56.669793103448285</v>
      </c>
      <c r="D11" s="195">
        <v>2.0499999999999998</v>
      </c>
      <c r="E11" s="62">
        <f t="shared" si="9"/>
        <v>6.320847281616801E-2</v>
      </c>
      <c r="F11" s="192">
        <v>4</v>
      </c>
      <c r="G11" s="165">
        <f t="shared" si="0"/>
        <v>114074.8835</v>
      </c>
      <c r="H11" s="193">
        <f t="shared" si="10"/>
        <v>4</v>
      </c>
      <c r="I11" s="63">
        <v>1395.6970675133634</v>
      </c>
      <c r="L11" s="8">
        <f>(A11-Calculation!$C$4)/365.25</f>
        <v>0.24914442162902123</v>
      </c>
      <c r="N11" s="198">
        <f t="shared" si="1"/>
        <v>36708</v>
      </c>
      <c r="O11" s="64">
        <f t="shared" si="2"/>
        <v>0.55000000000000004</v>
      </c>
      <c r="P11" s="199">
        <f t="shared" si="11"/>
        <v>0.32200000000000001</v>
      </c>
      <c r="Q11" s="203">
        <v>4</v>
      </c>
      <c r="R11" s="3">
        <f t="shared" si="12"/>
        <v>37773</v>
      </c>
      <c r="S11" s="6">
        <v>75</v>
      </c>
      <c r="T11" s="166">
        <f t="shared" si="16"/>
        <v>36708</v>
      </c>
      <c r="U11" s="60">
        <f t="shared" si="3"/>
        <v>106.75</v>
      </c>
      <c r="V11" s="206">
        <v>56.669793103448285</v>
      </c>
      <c r="W11" s="195">
        <v>2.0499999999999998</v>
      </c>
      <c r="X11" s="167">
        <f>VLOOKUP(T11,IR!$C$6:$D$365,2)</f>
        <v>6.320847281616801E-2</v>
      </c>
      <c r="Y11" s="59">
        <v>37165</v>
      </c>
      <c r="Z11" s="165">
        <v>114074.88354549544</v>
      </c>
      <c r="AA11" s="59">
        <v>37165</v>
      </c>
      <c r="AB11" s="63">
        <v>1395.6970675133634</v>
      </c>
      <c r="AC11" s="200"/>
      <c r="AD11" s="200"/>
      <c r="AE11" s="161">
        <f>(T11-Calculation!$C$4)/365.25</f>
        <v>0.24914442162902123</v>
      </c>
      <c r="AF11" s="160"/>
      <c r="AG11" s="168">
        <f t="shared" si="13"/>
        <v>36708</v>
      </c>
      <c r="AH11" s="64">
        <f t="shared" si="4"/>
        <v>0.55000000000000004</v>
      </c>
      <c r="AI11" s="207">
        <v>0.32200000000000001</v>
      </c>
      <c r="AK11" s="64">
        <f t="shared" si="5"/>
        <v>0</v>
      </c>
      <c r="AL11" s="207">
        <v>0.32200000000000001</v>
      </c>
      <c r="AO11" s="60">
        <v>104.5</v>
      </c>
      <c r="AP11" s="205">
        <f t="shared" si="14"/>
        <v>2.25</v>
      </c>
      <c r="AR11" s="63"/>
      <c r="AT11" s="6">
        <f t="shared" si="15"/>
        <v>5.9031034482758633</v>
      </c>
    </row>
    <row r="12" spans="1:46" ht="12.75" x14ac:dyDescent="0.2">
      <c r="A12" s="194">
        <f t="shared" si="6"/>
        <v>36739</v>
      </c>
      <c r="B12" s="60">
        <f t="shared" si="7"/>
        <v>89.75</v>
      </c>
      <c r="C12" s="73">
        <f t="shared" si="8"/>
        <v>56.63503448275862</v>
      </c>
      <c r="D12" s="195">
        <v>2.0499999999999998</v>
      </c>
      <c r="E12" s="62">
        <f t="shared" si="9"/>
        <v>6.384666199074901E-2</v>
      </c>
      <c r="F12" s="192">
        <v>5</v>
      </c>
      <c r="G12" s="165">
        <f t="shared" si="0"/>
        <v>112835.1721</v>
      </c>
      <c r="H12" s="193">
        <f t="shared" si="10"/>
        <v>5</v>
      </c>
      <c r="I12" s="63">
        <v>1421.2320769545031</v>
      </c>
      <c r="L12" s="8">
        <f>(A12-Calculation!$C$4)/365.25</f>
        <v>0.33401779603011633</v>
      </c>
      <c r="N12" s="198">
        <f t="shared" si="1"/>
        <v>36739</v>
      </c>
      <c r="O12" s="64">
        <f t="shared" si="2"/>
        <v>0.52</v>
      </c>
      <c r="P12" s="199">
        <f t="shared" si="11"/>
        <v>0.31</v>
      </c>
      <c r="Q12" s="203">
        <v>5</v>
      </c>
      <c r="R12" s="3">
        <f t="shared" si="12"/>
        <v>38139</v>
      </c>
      <c r="S12" s="6">
        <v>75</v>
      </c>
      <c r="T12" s="166">
        <f t="shared" si="16"/>
        <v>36739</v>
      </c>
      <c r="U12" s="60">
        <f t="shared" si="3"/>
        <v>89.75</v>
      </c>
      <c r="V12" s="206">
        <v>56.63503448275862</v>
      </c>
      <c r="W12" s="195">
        <v>2.0499999999999998</v>
      </c>
      <c r="X12" s="167">
        <f>VLOOKUP(T12,IR!$C$6:$D$365,2)</f>
        <v>6.384666199074901E-2</v>
      </c>
      <c r="Y12" s="59">
        <v>37347</v>
      </c>
      <c r="Z12" s="165">
        <v>112835.17205764478</v>
      </c>
      <c r="AA12" s="59">
        <v>37347</v>
      </c>
      <c r="AB12" s="63">
        <v>1421.2320769545031</v>
      </c>
      <c r="AC12" s="200"/>
      <c r="AD12" s="200"/>
      <c r="AE12" s="161">
        <f>(T12-Calculation!$C$4)/365.25</f>
        <v>0.33401779603011633</v>
      </c>
      <c r="AF12" s="160"/>
      <c r="AG12" s="168">
        <f t="shared" si="13"/>
        <v>36739</v>
      </c>
      <c r="AH12" s="64">
        <f t="shared" si="4"/>
        <v>0.52</v>
      </c>
      <c r="AI12" s="207">
        <v>0.31</v>
      </c>
      <c r="AK12" s="64">
        <f t="shared" si="5"/>
        <v>0</v>
      </c>
      <c r="AL12" s="207">
        <v>0.31</v>
      </c>
      <c r="AO12" s="60">
        <v>87.5</v>
      </c>
      <c r="AP12" s="205">
        <f t="shared" si="14"/>
        <v>2.25</v>
      </c>
      <c r="AR12" s="63"/>
      <c r="AT12" s="6">
        <f t="shared" si="15"/>
        <v>5.8994827586206897</v>
      </c>
    </row>
    <row r="13" spans="1:46" ht="12.75" x14ac:dyDescent="0.2">
      <c r="A13" s="194">
        <f t="shared" si="6"/>
        <v>36770</v>
      </c>
      <c r="B13" s="60">
        <f t="shared" si="7"/>
        <v>35.1</v>
      </c>
      <c r="C13" s="73">
        <f t="shared" si="8"/>
        <v>56.669793103448285</v>
      </c>
      <c r="D13" s="195">
        <v>2.0499999999999998</v>
      </c>
      <c r="E13" s="62">
        <f t="shared" si="9"/>
        <v>6.4484851300404017E-2</v>
      </c>
      <c r="F13" s="192">
        <v>6</v>
      </c>
      <c r="G13" s="165">
        <f t="shared" si="0"/>
        <v>111586.66590000001</v>
      </c>
      <c r="H13" s="193">
        <f t="shared" si="10"/>
        <v>6</v>
      </c>
      <c r="I13" s="63">
        <v>1421.2320769545031</v>
      </c>
      <c r="L13" s="8">
        <f>(A13-Calculation!$C$4)/365.25</f>
        <v>0.41889117043121149</v>
      </c>
      <c r="N13" s="198">
        <f t="shared" si="1"/>
        <v>36770</v>
      </c>
      <c r="O13" s="64">
        <f t="shared" si="2"/>
        <v>0.32</v>
      </c>
      <c r="P13" s="199">
        <f t="shared" si="11"/>
        <v>0.30400000000000005</v>
      </c>
      <c r="Q13" s="203">
        <v>6</v>
      </c>
      <c r="R13" s="3">
        <f t="shared" si="12"/>
        <v>38504</v>
      </c>
      <c r="S13" s="6">
        <v>75</v>
      </c>
      <c r="T13" s="166">
        <f t="shared" si="16"/>
        <v>36770</v>
      </c>
      <c r="U13" s="60">
        <f t="shared" si="3"/>
        <v>35.1</v>
      </c>
      <c r="V13" s="206">
        <v>56.669793103448285</v>
      </c>
      <c r="W13" s="195">
        <v>2.0499999999999998</v>
      </c>
      <c r="X13" s="167">
        <f>VLOOKUP(T13,IR!$C$6:$D$365,2)</f>
        <v>6.4484851300404017E-2</v>
      </c>
      <c r="Y13" s="59">
        <v>37530</v>
      </c>
      <c r="Z13" s="165">
        <v>111586.6658593921</v>
      </c>
      <c r="AA13" s="59">
        <v>37530</v>
      </c>
      <c r="AB13" s="63">
        <v>1421.2320769545031</v>
      </c>
      <c r="AC13" s="200"/>
      <c r="AD13" s="200"/>
      <c r="AE13" s="161">
        <f>(T13-Calculation!$C$4)/365.25</f>
        <v>0.41889117043121149</v>
      </c>
      <c r="AF13" s="160"/>
      <c r="AG13" s="168">
        <f t="shared" si="13"/>
        <v>36770</v>
      </c>
      <c r="AH13" s="64">
        <f t="shared" si="4"/>
        <v>0.32</v>
      </c>
      <c r="AI13" s="207">
        <v>0.30400000000000005</v>
      </c>
      <c r="AK13" s="64">
        <f t="shared" si="5"/>
        <v>0</v>
      </c>
      <c r="AL13" s="207">
        <v>0.30400000000000005</v>
      </c>
      <c r="AO13" s="60">
        <v>34.700000000000003</v>
      </c>
      <c r="AP13" s="205">
        <f t="shared" si="14"/>
        <v>0.39999999999999858</v>
      </c>
      <c r="AR13" s="63"/>
      <c r="AT13" s="6">
        <f t="shared" si="15"/>
        <v>5.9031034482758633</v>
      </c>
    </row>
    <row r="14" spans="1:46" ht="12.75" x14ac:dyDescent="0.2">
      <c r="A14" s="194">
        <f t="shared" si="6"/>
        <v>36800</v>
      </c>
      <c r="B14" s="60">
        <f t="shared" si="7"/>
        <v>26</v>
      </c>
      <c r="C14" s="73">
        <f t="shared" si="8"/>
        <v>56.739310344827587</v>
      </c>
      <c r="D14" s="195">
        <v>2.0499999999999998</v>
      </c>
      <c r="E14" s="62">
        <f t="shared" si="9"/>
        <v>6.5063861398022005E-2</v>
      </c>
      <c r="F14" s="192">
        <v>7</v>
      </c>
      <c r="G14" s="165">
        <f t="shared" si="0"/>
        <v>110312.8223</v>
      </c>
      <c r="H14" s="193">
        <f t="shared" si="10"/>
        <v>7</v>
      </c>
      <c r="I14" s="63">
        <v>1329.0599605224374</v>
      </c>
      <c r="L14" s="8">
        <f>(A14-Calculation!$C$4)/365.25</f>
        <v>0.50102669404517453</v>
      </c>
      <c r="N14" s="198">
        <f t="shared" si="1"/>
        <v>36800</v>
      </c>
      <c r="O14" s="64">
        <f t="shared" si="2"/>
        <v>0.21</v>
      </c>
      <c r="P14" s="199">
        <f t="shared" si="11"/>
        <v>0.29799999999999999</v>
      </c>
      <c r="Q14" s="203">
        <v>7</v>
      </c>
      <c r="R14" s="3">
        <f t="shared" si="12"/>
        <v>38869</v>
      </c>
      <c r="S14" s="6">
        <v>75</v>
      </c>
      <c r="T14" s="166">
        <f t="shared" si="16"/>
        <v>36800</v>
      </c>
      <c r="U14" s="60">
        <f t="shared" si="3"/>
        <v>26</v>
      </c>
      <c r="V14" s="206">
        <v>56.739310344827587</v>
      </c>
      <c r="W14" s="195">
        <v>2.0499999999999998</v>
      </c>
      <c r="X14" s="167">
        <f>VLOOKUP(T14,IR!$C$6:$D$365,2)</f>
        <v>6.5063861398022005E-2</v>
      </c>
      <c r="Y14" s="59">
        <v>37712</v>
      </c>
      <c r="Z14" s="165">
        <v>110312.82234156402</v>
      </c>
      <c r="AA14" s="59">
        <v>37712</v>
      </c>
      <c r="AB14" s="63">
        <v>1329.0599605224374</v>
      </c>
      <c r="AC14" s="200"/>
      <c r="AD14" s="200"/>
      <c r="AE14" s="161">
        <f>(T14-Calculation!$C$4)/365.25</f>
        <v>0.50102669404517453</v>
      </c>
      <c r="AF14" s="160"/>
      <c r="AG14" s="168">
        <f t="shared" si="13"/>
        <v>36800</v>
      </c>
      <c r="AH14" s="64">
        <f t="shared" si="4"/>
        <v>0.21</v>
      </c>
      <c r="AI14" s="207">
        <v>0.29799999999999999</v>
      </c>
      <c r="AK14" s="64">
        <f t="shared" si="5"/>
        <v>0</v>
      </c>
      <c r="AL14" s="207">
        <v>0.29799999999999999</v>
      </c>
      <c r="AO14" s="60">
        <v>26</v>
      </c>
      <c r="AP14" s="205">
        <f t="shared" si="14"/>
        <v>0</v>
      </c>
      <c r="AR14" s="63"/>
      <c r="AT14" s="6">
        <f t="shared" si="15"/>
        <v>5.9103448275862069</v>
      </c>
    </row>
    <row r="15" spans="1:46" ht="12.75" x14ac:dyDescent="0.2">
      <c r="A15" s="194">
        <f t="shared" si="6"/>
        <v>36831</v>
      </c>
      <c r="B15" s="60">
        <f t="shared" si="7"/>
        <v>25.25</v>
      </c>
      <c r="C15" s="73">
        <f t="shared" si="8"/>
        <v>56.774068965517237</v>
      </c>
      <c r="D15" s="195">
        <v>2.0499999999999998</v>
      </c>
      <c r="E15" s="62">
        <f t="shared" si="9"/>
        <v>6.5590727856753017E-2</v>
      </c>
      <c r="F15" s="192">
        <v>8</v>
      </c>
      <c r="G15" s="165">
        <f t="shared" si="0"/>
        <v>108997.8756</v>
      </c>
      <c r="H15" s="193">
        <f t="shared" si="10"/>
        <v>8</v>
      </c>
      <c r="I15" s="63">
        <v>1329.0599605224374</v>
      </c>
      <c r="L15" s="8">
        <f>(A15-Calculation!$C$4)/365.25</f>
        <v>0.58590006844626963</v>
      </c>
      <c r="N15" s="198">
        <f t="shared" si="1"/>
        <v>36831</v>
      </c>
      <c r="O15" s="64">
        <f t="shared" si="2"/>
        <v>0.2</v>
      </c>
      <c r="P15" s="199">
        <f t="shared" si="11"/>
        <v>0.29400000000000004</v>
      </c>
      <c r="Q15" s="203">
        <v>8</v>
      </c>
      <c r="R15" s="3">
        <f t="shared" si="12"/>
        <v>39234</v>
      </c>
      <c r="S15" s="6">
        <v>75</v>
      </c>
      <c r="T15" s="166">
        <f t="shared" si="16"/>
        <v>36831</v>
      </c>
      <c r="U15" s="60">
        <f t="shared" si="3"/>
        <v>25.25</v>
      </c>
      <c r="V15" s="206">
        <v>56.774068965517237</v>
      </c>
      <c r="W15" s="195">
        <v>2.0499999999999998</v>
      </c>
      <c r="X15" s="167">
        <f>VLOOKUP(T15,IR!$C$6:$D$365,2)</f>
        <v>6.5590727856753017E-2</v>
      </c>
      <c r="Y15" s="59">
        <v>37895</v>
      </c>
      <c r="Z15" s="165">
        <v>108997.87561575725</v>
      </c>
      <c r="AA15" s="59">
        <v>37895</v>
      </c>
      <c r="AB15" s="63">
        <v>1329.0599605224374</v>
      </c>
      <c r="AC15" s="200"/>
      <c r="AD15" s="200"/>
      <c r="AE15" s="161">
        <f>(T15-Calculation!$C$4)/365.25</f>
        <v>0.58590006844626963</v>
      </c>
      <c r="AF15" s="160"/>
      <c r="AG15" s="168">
        <f t="shared" si="13"/>
        <v>36831</v>
      </c>
      <c r="AH15" s="64">
        <f t="shared" si="4"/>
        <v>0.2</v>
      </c>
      <c r="AI15" s="207">
        <v>0.29400000000000004</v>
      </c>
      <c r="AK15" s="64">
        <f t="shared" si="5"/>
        <v>0</v>
      </c>
      <c r="AL15" s="207">
        <v>0.29400000000000004</v>
      </c>
      <c r="AO15" s="60">
        <v>25.25</v>
      </c>
      <c r="AP15" s="205">
        <f t="shared" si="14"/>
        <v>0</v>
      </c>
      <c r="AR15" s="63"/>
      <c r="AT15" s="6">
        <f t="shared" si="15"/>
        <v>5.9139655172413788</v>
      </c>
    </row>
    <row r="16" spans="1:46" ht="12.75" x14ac:dyDescent="0.2">
      <c r="A16" s="194">
        <f t="shared" si="6"/>
        <v>36861</v>
      </c>
      <c r="B16" s="60">
        <f t="shared" si="7"/>
        <v>27.35</v>
      </c>
      <c r="C16" s="73">
        <f t="shared" si="8"/>
        <v>56.63503448275862</v>
      </c>
      <c r="D16" s="195">
        <v>2.0499999999999998</v>
      </c>
      <c r="E16" s="62">
        <f t="shared" si="9"/>
        <v>6.6100598710848016E-2</v>
      </c>
      <c r="F16" s="192">
        <v>9</v>
      </c>
      <c r="G16" s="165">
        <f t="shared" si="0"/>
        <v>107634.74159999999</v>
      </c>
      <c r="H16" s="193">
        <f t="shared" si="10"/>
        <v>9</v>
      </c>
      <c r="I16" s="63">
        <v>1357.462889049445</v>
      </c>
      <c r="L16" s="8">
        <f>(A16-Calculation!$C$4)/365.25</f>
        <v>0.66803559206023266</v>
      </c>
      <c r="N16" s="198">
        <f t="shared" si="1"/>
        <v>36861</v>
      </c>
      <c r="O16" s="64">
        <f t="shared" si="2"/>
        <v>0.2</v>
      </c>
      <c r="P16" s="199">
        <f t="shared" si="11"/>
        <v>0.3</v>
      </c>
      <c r="Q16" s="203">
        <v>9</v>
      </c>
      <c r="R16" s="3">
        <f t="shared" si="12"/>
        <v>39600</v>
      </c>
      <c r="S16" s="6">
        <v>75</v>
      </c>
      <c r="T16" s="166">
        <f t="shared" si="16"/>
        <v>36861</v>
      </c>
      <c r="U16" s="60">
        <f t="shared" si="3"/>
        <v>27.35</v>
      </c>
      <c r="V16" s="206">
        <v>56.63503448275862</v>
      </c>
      <c r="W16" s="195">
        <v>2.0499999999999998</v>
      </c>
      <c r="X16" s="167">
        <f>VLOOKUP(T16,IR!$C$6:$D$365,2)</f>
        <v>6.6100598710848016E-2</v>
      </c>
      <c r="Y16" s="59">
        <v>38078</v>
      </c>
      <c r="Z16" s="165">
        <v>107634.74159683213</v>
      </c>
      <c r="AA16" s="59">
        <v>38078</v>
      </c>
      <c r="AB16" s="63">
        <v>1357.462889049445</v>
      </c>
      <c r="AC16" s="200"/>
      <c r="AD16" s="200"/>
      <c r="AE16" s="161">
        <f>(T16-Calculation!$C$4)/365.25</f>
        <v>0.66803559206023266</v>
      </c>
      <c r="AF16" s="160"/>
      <c r="AG16" s="168">
        <f t="shared" si="13"/>
        <v>36861</v>
      </c>
      <c r="AH16" s="64">
        <f t="shared" si="4"/>
        <v>0.2</v>
      </c>
      <c r="AI16" s="207">
        <v>0.3</v>
      </c>
      <c r="AK16" s="64">
        <f t="shared" si="5"/>
        <v>0</v>
      </c>
      <c r="AL16" s="207">
        <v>0.3</v>
      </c>
      <c r="AO16" s="60">
        <v>27.35</v>
      </c>
      <c r="AP16" s="205">
        <f t="shared" si="14"/>
        <v>0</v>
      </c>
      <c r="AR16" s="63"/>
      <c r="AT16" s="6">
        <f t="shared" si="15"/>
        <v>5.8994827586206897</v>
      </c>
    </row>
    <row r="17" spans="1:46" ht="12.75" x14ac:dyDescent="0.2">
      <c r="A17" s="194">
        <f t="shared" si="6"/>
        <v>36892</v>
      </c>
      <c r="B17" s="60">
        <f t="shared" si="7"/>
        <v>33.200000000000003</v>
      </c>
      <c r="C17" s="73">
        <f t="shared" si="8"/>
        <v>55.661793103448275</v>
      </c>
      <c r="D17" s="195">
        <v>2.0499999999999998</v>
      </c>
      <c r="E17" s="62">
        <f t="shared" si="9"/>
        <v>6.6600692676882012E-2</v>
      </c>
      <c r="F17" s="192">
        <v>10</v>
      </c>
      <c r="G17" s="165">
        <f t="shared" si="0"/>
        <v>106213.27959999999</v>
      </c>
      <c r="H17" s="193">
        <f t="shared" si="10"/>
        <v>10</v>
      </c>
      <c r="I17" s="63">
        <v>1357.462889049445</v>
      </c>
      <c r="L17" s="8">
        <f>(A17-Calculation!$C$4)/365.25</f>
        <v>0.75290896646132788</v>
      </c>
      <c r="N17" s="198">
        <f t="shared" si="1"/>
        <v>36892</v>
      </c>
      <c r="O17" s="64">
        <f t="shared" si="2"/>
        <v>0.24</v>
      </c>
      <c r="P17" s="199">
        <f t="shared" si="11"/>
        <v>0.29799999999999999</v>
      </c>
      <c r="Q17" s="203">
        <v>10</v>
      </c>
      <c r="R17" s="3">
        <f t="shared" si="12"/>
        <v>39965</v>
      </c>
      <c r="S17" s="6">
        <v>75</v>
      </c>
      <c r="T17" s="166">
        <f t="shared" si="16"/>
        <v>36892</v>
      </c>
      <c r="U17" s="60">
        <f t="shared" si="3"/>
        <v>33.200000000000003</v>
      </c>
      <c r="V17" s="206">
        <v>55.661793103448275</v>
      </c>
      <c r="W17" s="195">
        <v>2.0499999999999998</v>
      </c>
      <c r="X17" s="167">
        <f>VLOOKUP(T17,IR!$C$6:$D$365,2)</f>
        <v>6.6600692676882012E-2</v>
      </c>
      <c r="Y17" s="59">
        <v>38261</v>
      </c>
      <c r="Z17" s="165">
        <v>106213.2795828886</v>
      </c>
      <c r="AA17" s="59">
        <v>38261</v>
      </c>
      <c r="AB17" s="63">
        <v>1357.462889049445</v>
      </c>
      <c r="AC17" s="200"/>
      <c r="AD17" s="200"/>
      <c r="AE17" s="161">
        <f>(T17-Calculation!$C$4)/365.25</f>
        <v>0.75290896646132788</v>
      </c>
      <c r="AF17" s="160"/>
      <c r="AG17" s="168">
        <f t="shared" si="13"/>
        <v>36892</v>
      </c>
      <c r="AH17" s="64">
        <f t="shared" si="4"/>
        <v>0.24</v>
      </c>
      <c r="AI17" s="207">
        <v>0.29799999999999999</v>
      </c>
      <c r="AK17" s="64">
        <f t="shared" si="5"/>
        <v>0</v>
      </c>
      <c r="AL17" s="207">
        <v>0.29799999999999999</v>
      </c>
      <c r="AO17" s="60">
        <v>33.1</v>
      </c>
      <c r="AP17" s="205">
        <f t="shared" si="14"/>
        <v>0.10000000000000142</v>
      </c>
      <c r="AR17" s="63"/>
      <c r="AT17" s="6">
        <f t="shared" si="15"/>
        <v>5.798103448275862</v>
      </c>
    </row>
    <row r="18" spans="1:46" ht="12.75" x14ac:dyDescent="0.2">
      <c r="A18" s="194">
        <f t="shared" si="6"/>
        <v>36923</v>
      </c>
      <c r="B18" s="60">
        <f t="shared" si="7"/>
        <v>33.200000000000003</v>
      </c>
      <c r="C18" s="73">
        <f t="shared" si="8"/>
        <v>53.819586206896552</v>
      </c>
      <c r="D18" s="195">
        <v>2.0499999999999998</v>
      </c>
      <c r="E18" s="62">
        <f t="shared" si="9"/>
        <v>6.7058396652562011E-2</v>
      </c>
      <c r="F18" s="192">
        <v>11</v>
      </c>
      <c r="G18" s="165">
        <f t="shared" si="0"/>
        <v>104731.17909999999</v>
      </c>
      <c r="H18" s="193">
        <f t="shared" si="10"/>
        <v>11</v>
      </c>
      <c r="I18" s="63">
        <v>1359.7314970714376</v>
      </c>
      <c r="L18" s="8">
        <f>(A18-Calculation!$C$4)/365.25</f>
        <v>0.83778234086242298</v>
      </c>
      <c r="N18" s="198">
        <f t="shared" si="1"/>
        <v>36923</v>
      </c>
      <c r="O18" s="64">
        <f t="shared" si="2"/>
        <v>0.24</v>
      </c>
      <c r="P18" s="199">
        <f t="shared" si="11"/>
        <v>0.29799999999999999</v>
      </c>
      <c r="Q18" s="203">
        <v>11</v>
      </c>
      <c r="R18" s="3">
        <f t="shared" si="12"/>
        <v>40330</v>
      </c>
      <c r="S18" s="6">
        <v>100</v>
      </c>
      <c r="T18" s="166">
        <f t="shared" si="16"/>
        <v>36923</v>
      </c>
      <c r="U18" s="60">
        <f t="shared" si="3"/>
        <v>33.200000000000003</v>
      </c>
      <c r="V18" s="206">
        <v>53.819586206896552</v>
      </c>
      <c r="W18" s="195">
        <v>2.0499999999999998</v>
      </c>
      <c r="X18" s="167">
        <f>VLOOKUP(T18,IR!$C$6:$D$365,2)</f>
        <v>6.7058396652562011E-2</v>
      </c>
      <c r="Y18" s="59">
        <v>38443</v>
      </c>
      <c r="Z18" s="165">
        <v>104731.17911276498</v>
      </c>
      <c r="AA18" s="59">
        <v>38443</v>
      </c>
      <c r="AB18" s="63">
        <v>1359.7314970714376</v>
      </c>
      <c r="AC18" s="200"/>
      <c r="AD18" s="200"/>
      <c r="AE18" s="161">
        <f>(T18-Calculation!$C$4)/365.25</f>
        <v>0.83778234086242298</v>
      </c>
      <c r="AF18" s="160"/>
      <c r="AG18" s="168">
        <f t="shared" si="13"/>
        <v>36923</v>
      </c>
      <c r="AH18" s="64">
        <f t="shared" si="4"/>
        <v>0.24</v>
      </c>
      <c r="AI18" s="207">
        <v>0.29799999999999999</v>
      </c>
      <c r="AK18" s="64">
        <f t="shared" si="5"/>
        <v>0</v>
      </c>
      <c r="AL18" s="207">
        <v>0.29799999999999999</v>
      </c>
      <c r="AO18" s="60">
        <v>33.1</v>
      </c>
      <c r="AP18" s="205">
        <f t="shared" si="14"/>
        <v>0.10000000000000142</v>
      </c>
      <c r="AR18" s="63"/>
      <c r="AT18" s="6">
        <f t="shared" si="15"/>
        <v>5.6062068965517247</v>
      </c>
    </row>
    <row r="19" spans="1:46" ht="12.75" x14ac:dyDescent="0.2">
      <c r="A19" s="194">
        <f t="shared" si="6"/>
        <v>36951</v>
      </c>
      <c r="B19" s="60">
        <f t="shared" si="7"/>
        <v>26</v>
      </c>
      <c r="C19" s="73">
        <f t="shared" si="8"/>
        <v>52.046896551724139</v>
      </c>
      <c r="D19" s="195">
        <v>2.0499999999999998</v>
      </c>
      <c r="E19" s="62">
        <f t="shared" si="9"/>
        <v>6.7471806754736005E-2</v>
      </c>
      <c r="F19" s="192">
        <v>12</v>
      </c>
      <c r="G19" s="165">
        <f t="shared" si="0"/>
        <v>103187.6012</v>
      </c>
      <c r="H19" s="193">
        <f t="shared" si="10"/>
        <v>12</v>
      </c>
      <c r="I19" s="63">
        <v>1359.7314970714376</v>
      </c>
      <c r="L19" s="8">
        <f>(A19-Calculation!$C$4)/365.25</f>
        <v>0.91444216290212188</v>
      </c>
      <c r="N19" s="198">
        <f t="shared" si="1"/>
        <v>36951</v>
      </c>
      <c r="O19" s="64">
        <f t="shared" si="2"/>
        <v>0.2</v>
      </c>
      <c r="P19" s="199">
        <f t="shared" si="11"/>
        <v>0.29799999999999999</v>
      </c>
      <c r="Q19" s="203">
        <v>12</v>
      </c>
      <c r="R19" s="3">
        <f t="shared" si="12"/>
        <v>40695</v>
      </c>
      <c r="S19" s="6">
        <v>100</v>
      </c>
      <c r="T19" s="166">
        <f t="shared" si="16"/>
        <v>36951</v>
      </c>
      <c r="U19" s="60">
        <f t="shared" si="3"/>
        <v>26</v>
      </c>
      <c r="V19" s="206">
        <v>52.046896551724139</v>
      </c>
      <c r="W19" s="195">
        <v>2.0499999999999998</v>
      </c>
      <c r="X19" s="167">
        <f>VLOOKUP(T19,IR!$C$6:$D$365,2)</f>
        <v>6.7471806754736005E-2</v>
      </c>
      <c r="Y19" s="59">
        <v>38626</v>
      </c>
      <c r="Z19" s="165">
        <v>103187.60115597192</v>
      </c>
      <c r="AA19" s="59">
        <v>38626</v>
      </c>
      <c r="AB19" s="63">
        <v>1359.7314970714376</v>
      </c>
      <c r="AC19" s="200"/>
      <c r="AD19" s="200"/>
      <c r="AE19" s="161">
        <f>(T19-Calculation!$C$4)/365.25</f>
        <v>0.91444216290212188</v>
      </c>
      <c r="AF19" s="160"/>
      <c r="AG19" s="168">
        <f t="shared" si="13"/>
        <v>36951</v>
      </c>
      <c r="AH19" s="64">
        <f t="shared" si="4"/>
        <v>0.2</v>
      </c>
      <c r="AI19" s="207">
        <v>0.29799999999999999</v>
      </c>
      <c r="AK19" s="64">
        <f t="shared" si="5"/>
        <v>0</v>
      </c>
      <c r="AL19" s="207">
        <v>0.29799999999999999</v>
      </c>
      <c r="AO19" s="60">
        <v>25.5</v>
      </c>
      <c r="AP19" s="205">
        <f t="shared" si="14"/>
        <v>0.5</v>
      </c>
      <c r="AR19" s="63"/>
      <c r="AT19" s="6">
        <f t="shared" si="15"/>
        <v>5.421551724137931</v>
      </c>
    </row>
    <row r="20" spans="1:46" ht="12.75" x14ac:dyDescent="0.2">
      <c r="A20" s="194">
        <f t="shared" si="6"/>
        <v>36982</v>
      </c>
      <c r="B20" s="60">
        <f t="shared" si="7"/>
        <v>26.5</v>
      </c>
      <c r="C20" s="73">
        <f t="shared" si="8"/>
        <v>50.482758620689658</v>
      </c>
      <c r="D20" s="195">
        <v>2.0499999999999998</v>
      </c>
      <c r="E20" s="62">
        <f t="shared" si="9"/>
        <v>6.7883939860692008E-2</v>
      </c>
      <c r="F20" s="192">
        <v>13</v>
      </c>
      <c r="G20" s="165">
        <f t="shared" si="0"/>
        <v>101579.1934</v>
      </c>
      <c r="H20" s="193">
        <f t="shared" si="10"/>
        <v>13</v>
      </c>
      <c r="I20" s="63">
        <v>1411.4706957621088</v>
      </c>
      <c r="L20" s="8">
        <f>(A20-Calculation!$C$4)/365.25</f>
        <v>0.99931553730321698</v>
      </c>
      <c r="N20" s="198">
        <f t="shared" si="1"/>
        <v>36982</v>
      </c>
      <c r="O20" s="64">
        <f t="shared" si="2"/>
        <v>0.19</v>
      </c>
      <c r="P20" s="199">
        <f t="shared" si="11"/>
        <v>0.26600000000000001</v>
      </c>
      <c r="Q20" s="203">
        <v>13</v>
      </c>
      <c r="R20" s="3">
        <f t="shared" si="12"/>
        <v>41061</v>
      </c>
      <c r="S20" s="6">
        <v>100</v>
      </c>
      <c r="T20" s="166">
        <f t="shared" si="16"/>
        <v>36982</v>
      </c>
      <c r="U20" s="60">
        <f t="shared" si="3"/>
        <v>26.5</v>
      </c>
      <c r="V20" s="206">
        <v>50.482758620689658</v>
      </c>
      <c r="W20" s="195">
        <v>2.0499999999999998</v>
      </c>
      <c r="X20" s="167">
        <f>VLOOKUP(T20,IR!$C$6:$D$365,2)</f>
        <v>6.7883939860692008E-2</v>
      </c>
      <c r="Y20" s="59">
        <v>38808</v>
      </c>
      <c r="Z20" s="165">
        <v>101579.19338248072</v>
      </c>
      <c r="AA20" s="59">
        <v>38808</v>
      </c>
      <c r="AB20" s="63">
        <v>1411.4706957621088</v>
      </c>
      <c r="AC20" s="200"/>
      <c r="AD20" s="200"/>
      <c r="AE20" s="161">
        <f>(T20-Calculation!$C$4)/365.25</f>
        <v>0.99931553730321698</v>
      </c>
      <c r="AF20" s="160"/>
      <c r="AG20" s="168">
        <f t="shared" si="13"/>
        <v>36982</v>
      </c>
      <c r="AH20" s="64">
        <f t="shared" si="4"/>
        <v>0.19</v>
      </c>
      <c r="AI20" s="207">
        <v>0.26600000000000001</v>
      </c>
      <c r="AK20" s="64">
        <f t="shared" si="5"/>
        <v>0</v>
      </c>
      <c r="AL20" s="207">
        <v>0.26600000000000001</v>
      </c>
      <c r="AO20" s="60">
        <v>26</v>
      </c>
      <c r="AP20" s="205">
        <f t="shared" si="14"/>
        <v>0.5</v>
      </c>
      <c r="AR20" s="63"/>
      <c r="AT20" s="6">
        <f t="shared" si="15"/>
        <v>5.2586206896551726</v>
      </c>
    </row>
    <row r="21" spans="1:46" ht="12.75" x14ac:dyDescent="0.2">
      <c r="A21" s="194">
        <f t="shared" si="6"/>
        <v>37012</v>
      </c>
      <c r="B21" s="60">
        <f t="shared" si="7"/>
        <v>31.75</v>
      </c>
      <c r="C21" s="73">
        <f t="shared" si="8"/>
        <v>49.231448275862071</v>
      </c>
      <c r="D21" s="195">
        <v>2.0499999999999998</v>
      </c>
      <c r="E21" s="62">
        <f t="shared" si="9"/>
        <v>6.8202123739519005E-2</v>
      </c>
      <c r="F21" s="192">
        <v>14</v>
      </c>
      <c r="G21" s="165">
        <f t="shared" si="0"/>
        <v>99902.535199999998</v>
      </c>
      <c r="H21" s="193">
        <f t="shared" si="10"/>
        <v>14</v>
      </c>
      <c r="I21" s="63">
        <v>1411.4706957621088</v>
      </c>
      <c r="L21" s="8">
        <f>(A21-Calculation!$C$4)/365.25</f>
        <v>1.0814510609171799</v>
      </c>
      <c r="N21" s="198">
        <f t="shared" si="1"/>
        <v>37012</v>
      </c>
      <c r="O21" s="64">
        <f t="shared" si="2"/>
        <v>0.21</v>
      </c>
      <c r="P21" s="199">
        <f t="shared" si="11"/>
        <v>0.25800000000000001</v>
      </c>
      <c r="Q21" s="203">
        <v>14</v>
      </c>
      <c r="R21" s="3">
        <f t="shared" si="12"/>
        <v>41426</v>
      </c>
      <c r="S21" s="6">
        <v>100</v>
      </c>
      <c r="T21" s="166">
        <f t="shared" si="16"/>
        <v>37012</v>
      </c>
      <c r="U21" s="60">
        <f t="shared" si="3"/>
        <v>31.75</v>
      </c>
      <c r="V21" s="206">
        <v>49.231448275862071</v>
      </c>
      <c r="W21" s="195">
        <v>2.0499999999999998</v>
      </c>
      <c r="X21" s="167">
        <f>VLOOKUP(T21,IR!$C$6:$D$365,2)</f>
        <v>6.8202123739519005E-2</v>
      </c>
      <c r="Y21" s="59">
        <v>38991</v>
      </c>
      <c r="Z21" s="165">
        <v>99902.535161903783</v>
      </c>
      <c r="AA21" s="59">
        <v>38991</v>
      </c>
      <c r="AB21" s="63">
        <v>1411.4706957621088</v>
      </c>
      <c r="AC21" s="200"/>
      <c r="AD21" s="200"/>
      <c r="AE21" s="161">
        <f>(T21-Calculation!$C$4)/365.25</f>
        <v>1.0814510609171799</v>
      </c>
      <c r="AF21" s="160"/>
      <c r="AG21" s="168">
        <f t="shared" si="13"/>
        <v>37012</v>
      </c>
      <c r="AH21" s="64">
        <f t="shared" si="4"/>
        <v>0.21</v>
      </c>
      <c r="AI21" s="207">
        <v>0.25800000000000001</v>
      </c>
      <c r="AK21" s="64">
        <f t="shared" si="5"/>
        <v>0</v>
      </c>
      <c r="AL21" s="207">
        <v>0.25800000000000001</v>
      </c>
      <c r="AO21" s="60">
        <v>31.1</v>
      </c>
      <c r="AP21" s="205">
        <f t="shared" si="14"/>
        <v>0.64999999999999858</v>
      </c>
      <c r="AR21" s="63"/>
      <c r="AT21" s="6">
        <f t="shared" si="15"/>
        <v>5.1282758620689659</v>
      </c>
    </row>
    <row r="22" spans="1:46" ht="12.75" x14ac:dyDescent="0.2">
      <c r="A22" s="194">
        <f t="shared" si="6"/>
        <v>37043</v>
      </c>
      <c r="B22" s="60">
        <f t="shared" si="7"/>
        <v>55.75</v>
      </c>
      <c r="C22" s="73">
        <f t="shared" si="8"/>
        <v>48.88386206896552</v>
      </c>
      <c r="D22" s="195">
        <v>2.0499999999999998</v>
      </c>
      <c r="E22" s="62">
        <f t="shared" si="9"/>
        <v>6.8530913782839015E-2</v>
      </c>
      <c r="F22" s="192">
        <v>15</v>
      </c>
      <c r="G22" s="165">
        <f t="shared" si="0"/>
        <v>98152.838699999993</v>
      </c>
      <c r="H22" s="193">
        <f t="shared" si="10"/>
        <v>15</v>
      </c>
      <c r="I22" s="63">
        <v>1466.3893101284052</v>
      </c>
      <c r="L22" s="8">
        <f>(A22-Calculation!$C$4)/365.25</f>
        <v>1.1663244353182751</v>
      </c>
      <c r="N22" s="198">
        <f t="shared" si="1"/>
        <v>37043</v>
      </c>
      <c r="O22" s="64">
        <f t="shared" si="2"/>
        <v>0.27</v>
      </c>
      <c r="P22" s="199">
        <f t="shared" si="11"/>
        <v>0.254</v>
      </c>
      <c r="Q22" s="203">
        <v>15</v>
      </c>
      <c r="R22" s="3">
        <f t="shared" si="12"/>
        <v>41791</v>
      </c>
      <c r="S22" s="6">
        <v>100</v>
      </c>
      <c r="T22" s="166">
        <f t="shared" si="16"/>
        <v>37043</v>
      </c>
      <c r="U22" s="60">
        <f t="shared" si="3"/>
        <v>55.75</v>
      </c>
      <c r="V22" s="206">
        <v>48.88386206896552</v>
      </c>
      <c r="W22" s="195">
        <v>2.0499999999999998</v>
      </c>
      <c r="X22" s="167">
        <f>VLOOKUP(T22,IR!$C$6:$D$365,2)</f>
        <v>6.8530913782839015E-2</v>
      </c>
      <c r="Y22" s="59">
        <v>39173</v>
      </c>
      <c r="Z22" s="165">
        <v>98152.838694457489</v>
      </c>
      <c r="AA22" s="59">
        <v>39173</v>
      </c>
      <c r="AB22" s="63">
        <v>1466.3893101284052</v>
      </c>
      <c r="AC22" s="200"/>
      <c r="AD22" s="200"/>
      <c r="AE22" s="161">
        <f>(T22-Calculation!$C$4)/365.25</f>
        <v>1.1663244353182751</v>
      </c>
      <c r="AF22" s="160"/>
      <c r="AG22" s="168">
        <f t="shared" si="13"/>
        <v>37043</v>
      </c>
      <c r="AH22" s="64">
        <f t="shared" si="4"/>
        <v>0.27</v>
      </c>
      <c r="AI22" s="207">
        <v>0.254</v>
      </c>
      <c r="AK22" s="64">
        <f t="shared" si="5"/>
        <v>0</v>
      </c>
      <c r="AL22" s="207">
        <v>0.254</v>
      </c>
      <c r="AO22" s="60">
        <v>54.375</v>
      </c>
      <c r="AP22" s="205">
        <f t="shared" si="14"/>
        <v>1.375</v>
      </c>
      <c r="AR22" s="63"/>
      <c r="AT22" s="6">
        <f t="shared" si="15"/>
        <v>5.0920689655172415</v>
      </c>
    </row>
    <row r="23" spans="1:46" ht="12.75" x14ac:dyDescent="0.2">
      <c r="A23" s="194">
        <f t="shared" si="6"/>
        <v>37073</v>
      </c>
      <c r="B23" s="60">
        <f t="shared" si="7"/>
        <v>94.85</v>
      </c>
      <c r="C23" s="73">
        <f t="shared" si="8"/>
        <v>48.988137931034494</v>
      </c>
      <c r="D23" s="195">
        <v>2.0499999999999998</v>
      </c>
      <c r="E23" s="62">
        <f t="shared" si="9"/>
        <v>6.8830876622793011E-2</v>
      </c>
      <c r="F23" s="192">
        <v>16</v>
      </c>
      <c r="G23" s="165">
        <f t="shared" si="0"/>
        <v>96323.058900000004</v>
      </c>
      <c r="H23" s="193">
        <f t="shared" si="10"/>
        <v>16</v>
      </c>
      <c r="I23" s="63">
        <v>1466.3893101284052</v>
      </c>
      <c r="L23" s="8">
        <f>(A23-Calculation!$C$4)/365.25</f>
        <v>1.2484599589322383</v>
      </c>
      <c r="N23" s="198">
        <f t="shared" si="1"/>
        <v>37073</v>
      </c>
      <c r="O23" s="64">
        <f t="shared" si="2"/>
        <v>0.33</v>
      </c>
      <c r="P23" s="199">
        <f t="shared" si="11"/>
        <v>0.251</v>
      </c>
      <c r="Q23" s="203">
        <v>16</v>
      </c>
      <c r="R23" s="3">
        <f t="shared" si="12"/>
        <v>42156</v>
      </c>
      <c r="S23" s="6">
        <v>100</v>
      </c>
      <c r="T23" s="166">
        <f t="shared" si="16"/>
        <v>37073</v>
      </c>
      <c r="U23" s="60">
        <f t="shared" si="3"/>
        <v>94.85</v>
      </c>
      <c r="V23" s="206">
        <v>48.988137931034494</v>
      </c>
      <c r="W23" s="195">
        <v>2.0499999999999998</v>
      </c>
      <c r="X23" s="167">
        <f>VLOOKUP(T23,IR!$C$6:$D$365,2)</f>
        <v>6.8830876622793011E-2</v>
      </c>
      <c r="Y23" s="59">
        <v>39356</v>
      </c>
      <c r="Z23" s="165">
        <v>96323.058895371534</v>
      </c>
      <c r="AA23" s="59">
        <v>39356</v>
      </c>
      <c r="AB23" s="63">
        <v>1466.3893101284052</v>
      </c>
      <c r="AC23" s="200"/>
      <c r="AD23" s="200"/>
      <c r="AE23" s="161">
        <f>(T23-Calculation!$C$4)/365.25</f>
        <v>1.2484599589322383</v>
      </c>
      <c r="AF23" s="160"/>
      <c r="AG23" s="168">
        <f t="shared" si="13"/>
        <v>37073</v>
      </c>
      <c r="AH23" s="64">
        <f t="shared" si="4"/>
        <v>0.33</v>
      </c>
      <c r="AI23" s="207">
        <v>0.251</v>
      </c>
      <c r="AK23" s="64">
        <f t="shared" si="5"/>
        <v>0</v>
      </c>
      <c r="AL23" s="207">
        <v>0.251</v>
      </c>
      <c r="AO23" s="60">
        <v>92.5</v>
      </c>
      <c r="AP23" s="205">
        <f t="shared" si="14"/>
        <v>2.3499999999999943</v>
      </c>
      <c r="AR23" s="63"/>
      <c r="AT23" s="6">
        <f t="shared" si="15"/>
        <v>5.1029310344827596</v>
      </c>
    </row>
    <row r="24" spans="1:46" ht="12.75" x14ac:dyDescent="0.2">
      <c r="A24" s="194">
        <f t="shared" si="6"/>
        <v>37104</v>
      </c>
      <c r="B24" s="60">
        <f t="shared" si="7"/>
        <v>82.35</v>
      </c>
      <c r="C24" s="73">
        <f t="shared" si="8"/>
        <v>49.266206896551729</v>
      </c>
      <c r="D24" s="195">
        <v>2.0499999999999998</v>
      </c>
      <c r="E24" s="62">
        <f t="shared" si="9"/>
        <v>6.9106387789125007E-2</v>
      </c>
      <c r="F24" s="192">
        <v>17</v>
      </c>
      <c r="G24" s="165">
        <f t="shared" si="0"/>
        <v>94409.066800000001</v>
      </c>
      <c r="H24" s="193">
        <f t="shared" si="10"/>
        <v>17</v>
      </c>
      <c r="I24" s="63">
        <v>1499.1860783979801</v>
      </c>
      <c r="L24" s="8">
        <f>(A24-Calculation!$C$4)/365.25</f>
        <v>1.3333333333333333</v>
      </c>
      <c r="N24" s="198">
        <f t="shared" si="1"/>
        <v>37104</v>
      </c>
      <c r="O24" s="64">
        <f t="shared" si="2"/>
        <v>0.33</v>
      </c>
      <c r="P24" s="199">
        <f t="shared" si="11"/>
        <v>0.247</v>
      </c>
      <c r="Q24" s="203">
        <v>17</v>
      </c>
      <c r="R24" s="3">
        <f t="shared" si="12"/>
        <v>42522</v>
      </c>
      <c r="S24" s="6">
        <v>100</v>
      </c>
      <c r="T24" s="166">
        <f t="shared" si="16"/>
        <v>37104</v>
      </c>
      <c r="U24" s="60">
        <f t="shared" si="3"/>
        <v>82.35</v>
      </c>
      <c r="V24" s="206">
        <v>49.266206896551729</v>
      </c>
      <c r="W24" s="195">
        <v>2.0499999999999998</v>
      </c>
      <c r="X24" s="167">
        <f>VLOOKUP(T24,IR!$C$6:$D$365,2)</f>
        <v>6.9106387789125007E-2</v>
      </c>
      <c r="Y24" s="59">
        <v>39539</v>
      </c>
      <c r="Z24" s="165">
        <v>94409.066773647588</v>
      </c>
      <c r="AA24" s="59">
        <v>39539</v>
      </c>
      <c r="AB24" s="63">
        <v>1499.1860783979801</v>
      </c>
      <c r="AC24" s="200"/>
      <c r="AD24" s="200"/>
      <c r="AE24" s="161">
        <f>(T24-Calculation!$C$4)/365.25</f>
        <v>1.3333333333333333</v>
      </c>
      <c r="AF24" s="160"/>
      <c r="AG24" s="168">
        <f t="shared" si="13"/>
        <v>37104</v>
      </c>
      <c r="AH24" s="64">
        <f t="shared" si="4"/>
        <v>0.33</v>
      </c>
      <c r="AI24" s="207">
        <v>0.247</v>
      </c>
      <c r="AK24" s="64">
        <f t="shared" si="5"/>
        <v>0</v>
      </c>
      <c r="AL24" s="207">
        <v>0.247</v>
      </c>
      <c r="AO24" s="60">
        <v>80</v>
      </c>
      <c r="AP24" s="205">
        <f t="shared" si="14"/>
        <v>2.3499999999999943</v>
      </c>
      <c r="AR24" s="63"/>
      <c r="AT24" s="6">
        <f t="shared" si="15"/>
        <v>5.1318965517241386</v>
      </c>
    </row>
    <row r="25" spans="1:46" ht="12.75" x14ac:dyDescent="0.2">
      <c r="A25" s="194">
        <f t="shared" si="6"/>
        <v>37135</v>
      </c>
      <c r="B25" s="60">
        <f t="shared" si="7"/>
        <v>33.4</v>
      </c>
      <c r="C25" s="73">
        <f t="shared" si="8"/>
        <v>50.615172413793111</v>
      </c>
      <c r="D25" s="195">
        <v>2.0499999999999998</v>
      </c>
      <c r="E25" s="62">
        <f t="shared" si="9"/>
        <v>6.9381898980568013E-2</v>
      </c>
      <c r="F25" s="192">
        <v>18</v>
      </c>
      <c r="G25" s="165">
        <f t="shared" si="0"/>
        <v>92406.516799999998</v>
      </c>
      <c r="H25" s="193">
        <f t="shared" si="10"/>
        <v>18</v>
      </c>
      <c r="I25" s="63">
        <v>1499.1860783979801</v>
      </c>
      <c r="L25" s="8">
        <f>(A25-Calculation!$C$4)/365.25</f>
        <v>1.4182067077344285</v>
      </c>
      <c r="N25" s="198">
        <f t="shared" si="1"/>
        <v>37135</v>
      </c>
      <c r="O25" s="64">
        <f t="shared" si="2"/>
        <v>0.2</v>
      </c>
      <c r="P25" s="199">
        <f t="shared" si="11"/>
        <v>0.24400000000000002</v>
      </c>
      <c r="Q25" s="203">
        <v>18</v>
      </c>
      <c r="R25" s="3">
        <f t="shared" si="12"/>
        <v>42887</v>
      </c>
      <c r="S25" s="6">
        <v>100</v>
      </c>
      <c r="T25" s="166">
        <f t="shared" si="16"/>
        <v>37135</v>
      </c>
      <c r="U25" s="60">
        <f t="shared" si="3"/>
        <v>33.4</v>
      </c>
      <c r="V25" s="206">
        <v>50.615172413793111</v>
      </c>
      <c r="W25" s="195">
        <v>2.0499999999999998</v>
      </c>
      <c r="X25" s="167">
        <f>VLOOKUP(T25,IR!$C$6:$D$365,2)</f>
        <v>6.9381898980568013E-2</v>
      </c>
      <c r="Y25" s="59">
        <v>39722</v>
      </c>
      <c r="Z25" s="165">
        <v>92406.516815930707</v>
      </c>
      <c r="AA25" s="59">
        <v>39722</v>
      </c>
      <c r="AB25" s="63">
        <v>1499.1860783979801</v>
      </c>
      <c r="AC25" s="200"/>
      <c r="AD25" s="200"/>
      <c r="AE25" s="161">
        <f>(T25-Calculation!$C$4)/365.25</f>
        <v>1.4182067077344285</v>
      </c>
      <c r="AF25" s="160"/>
      <c r="AG25" s="168">
        <f t="shared" si="13"/>
        <v>37135</v>
      </c>
      <c r="AH25" s="64">
        <f t="shared" si="4"/>
        <v>0.2</v>
      </c>
      <c r="AI25" s="207">
        <v>0.24400000000000002</v>
      </c>
      <c r="AK25" s="64">
        <f t="shared" si="5"/>
        <v>0</v>
      </c>
      <c r="AL25" s="207">
        <v>0.24400000000000002</v>
      </c>
      <c r="AO25" s="60">
        <v>33.4</v>
      </c>
      <c r="AP25" s="205">
        <f t="shared" si="14"/>
        <v>0</v>
      </c>
      <c r="AR25" s="63"/>
      <c r="AT25" s="6">
        <f t="shared" si="15"/>
        <v>5.2724137931034489</v>
      </c>
    </row>
    <row r="26" spans="1:46" ht="12.75" x14ac:dyDescent="0.2">
      <c r="A26" s="194">
        <f t="shared" si="6"/>
        <v>37165</v>
      </c>
      <c r="B26" s="60">
        <f t="shared" si="7"/>
        <v>25.5</v>
      </c>
      <c r="C26" s="73">
        <f t="shared" si="8"/>
        <v>51.116689655172415</v>
      </c>
      <c r="D26" s="195">
        <v>2.0499999999999998</v>
      </c>
      <c r="E26" s="62">
        <f t="shared" si="9"/>
        <v>6.9626845471375015E-2</v>
      </c>
      <c r="F26" s="192">
        <v>19</v>
      </c>
      <c r="G26" s="165">
        <f t="shared" si="0"/>
        <v>90310.806700000001</v>
      </c>
      <c r="H26" s="193">
        <f t="shared" si="10"/>
        <v>19</v>
      </c>
      <c r="I26" s="63">
        <v>1524.5608473732373</v>
      </c>
      <c r="L26" s="8">
        <f>(A26-Calculation!$C$4)/365.25</f>
        <v>1.5003422313483916</v>
      </c>
      <c r="N26" s="198">
        <f t="shared" si="1"/>
        <v>37165</v>
      </c>
      <c r="O26" s="64">
        <f t="shared" si="2"/>
        <v>0.15</v>
      </c>
      <c r="P26" s="199">
        <f t="shared" si="11"/>
        <v>0.24300000000000002</v>
      </c>
      <c r="Q26" s="203">
        <v>19</v>
      </c>
      <c r="R26" s="3">
        <f t="shared" si="12"/>
        <v>43252</v>
      </c>
      <c r="S26" s="6">
        <v>100</v>
      </c>
      <c r="T26" s="166">
        <f t="shared" si="16"/>
        <v>37165</v>
      </c>
      <c r="U26" s="60">
        <f t="shared" si="3"/>
        <v>25.5</v>
      </c>
      <c r="V26" s="206">
        <v>51.116689655172415</v>
      </c>
      <c r="W26" s="195">
        <v>2.0499999999999998</v>
      </c>
      <c r="X26" s="167">
        <f>VLOOKUP(T26,IR!$C$6:$D$365,2)</f>
        <v>6.9626845471375015E-2</v>
      </c>
      <c r="Y26" s="59">
        <v>39904</v>
      </c>
      <c r="Z26" s="165">
        <v>90310.80668127042</v>
      </c>
      <c r="AA26" s="59">
        <v>39904</v>
      </c>
      <c r="AB26" s="63">
        <v>1524.5608473732373</v>
      </c>
      <c r="AC26" s="200"/>
      <c r="AD26" s="200"/>
      <c r="AE26" s="161">
        <f>(T26-Calculation!$C$4)/365.25</f>
        <v>1.5003422313483916</v>
      </c>
      <c r="AF26" s="160"/>
      <c r="AG26" s="168">
        <f t="shared" si="13"/>
        <v>37165</v>
      </c>
      <c r="AH26" s="64">
        <f t="shared" si="4"/>
        <v>0.15</v>
      </c>
      <c r="AI26" s="207">
        <v>0.24300000000000002</v>
      </c>
      <c r="AK26" s="64">
        <f t="shared" si="5"/>
        <v>0</v>
      </c>
      <c r="AL26" s="207">
        <v>0.24300000000000002</v>
      </c>
      <c r="AO26" s="60">
        <v>25.5</v>
      </c>
      <c r="AP26" s="205">
        <f t="shared" si="14"/>
        <v>0</v>
      </c>
      <c r="AR26" s="63"/>
      <c r="AT26" s="6">
        <f t="shared" si="15"/>
        <v>5.3246551724137934</v>
      </c>
    </row>
    <row r="27" spans="1:46" ht="12.75" x14ac:dyDescent="0.2">
      <c r="A27" s="194">
        <f t="shared" si="6"/>
        <v>37196</v>
      </c>
      <c r="B27" s="60">
        <f t="shared" si="7"/>
        <v>25.75</v>
      </c>
      <c r="C27" s="73">
        <f t="shared" si="8"/>
        <v>51.603310344827591</v>
      </c>
      <c r="D27" s="195">
        <v>2.0499999999999998</v>
      </c>
      <c r="E27" s="62">
        <f t="shared" si="9"/>
        <v>6.9844330152916009E-2</v>
      </c>
      <c r="F27" s="192">
        <v>20</v>
      </c>
      <c r="G27" s="165">
        <f t="shared" si="0"/>
        <v>88117.150399999999</v>
      </c>
      <c r="H27" s="193">
        <f t="shared" si="10"/>
        <v>20</v>
      </c>
      <c r="I27" s="63">
        <v>1524.5608473732373</v>
      </c>
      <c r="L27" s="8">
        <f>(A27-Calculation!$C$4)/365.25</f>
        <v>1.5852156057494866</v>
      </c>
      <c r="N27" s="198">
        <f t="shared" si="1"/>
        <v>37196</v>
      </c>
      <c r="O27" s="64">
        <f t="shared" si="2"/>
        <v>0.15</v>
      </c>
      <c r="P27" s="199">
        <f t="shared" si="11"/>
        <v>0.24</v>
      </c>
      <c r="Q27" s="203">
        <v>20</v>
      </c>
      <c r="R27" s="3">
        <f t="shared" si="12"/>
        <v>43617</v>
      </c>
      <c r="S27" s="6">
        <v>100</v>
      </c>
      <c r="T27" s="166">
        <f t="shared" si="16"/>
        <v>37196</v>
      </c>
      <c r="U27" s="60">
        <f t="shared" si="3"/>
        <v>25.75</v>
      </c>
      <c r="V27" s="206">
        <v>51.603310344827591</v>
      </c>
      <c r="W27" s="195">
        <v>2.0499999999999998</v>
      </c>
      <c r="X27" s="167">
        <f>VLOOKUP(T27,IR!$C$6:$D$365,2)</f>
        <v>6.9844330152916009E-2</v>
      </c>
      <c r="Y27" s="59">
        <v>40087</v>
      </c>
      <c r="Z27" s="165">
        <v>88117.150364044937</v>
      </c>
      <c r="AA27" s="59">
        <v>40087</v>
      </c>
      <c r="AB27" s="63">
        <v>1524.5608473732373</v>
      </c>
      <c r="AC27" s="200"/>
      <c r="AD27" s="200"/>
      <c r="AE27" s="161">
        <f>(T27-Calculation!$C$4)/365.25</f>
        <v>1.5852156057494866</v>
      </c>
      <c r="AF27" s="160"/>
      <c r="AG27" s="168">
        <f t="shared" si="13"/>
        <v>37196</v>
      </c>
      <c r="AH27" s="64">
        <f t="shared" si="4"/>
        <v>0.15</v>
      </c>
      <c r="AI27" s="207">
        <v>0.24</v>
      </c>
      <c r="AK27" s="64">
        <f t="shared" si="5"/>
        <v>0</v>
      </c>
      <c r="AL27" s="207">
        <v>0.24</v>
      </c>
      <c r="AO27" s="60">
        <v>25.75</v>
      </c>
      <c r="AP27" s="205">
        <f t="shared" si="14"/>
        <v>0</v>
      </c>
      <c r="AT27" s="6">
        <f t="shared" si="15"/>
        <v>5.3753448275862077</v>
      </c>
    </row>
    <row r="28" spans="1:46" ht="12.75" x14ac:dyDescent="0.2">
      <c r="A28" s="194">
        <f t="shared" si="6"/>
        <v>37226</v>
      </c>
      <c r="B28" s="60">
        <f t="shared" si="7"/>
        <v>26.75</v>
      </c>
      <c r="C28" s="73">
        <f t="shared" si="8"/>
        <v>51.71420689655173</v>
      </c>
      <c r="D28" s="195">
        <v>2.0499999999999998</v>
      </c>
      <c r="E28" s="62">
        <f t="shared" si="9"/>
        <v>7.0054799214462019E-2</v>
      </c>
      <c r="F28" s="192">
        <v>21</v>
      </c>
      <c r="G28" s="165">
        <f t="shared" si="0"/>
        <v>85818.718099999998</v>
      </c>
      <c r="H28" s="193">
        <f t="shared" si="10"/>
        <v>21</v>
      </c>
      <c r="I28" s="63">
        <v>1559.6226810106373</v>
      </c>
      <c r="L28" s="8">
        <f>(A28-Calculation!$C$4)/365.25</f>
        <v>1.6673511293634498</v>
      </c>
      <c r="N28" s="198">
        <f t="shared" si="1"/>
        <v>37226</v>
      </c>
      <c r="O28" s="64">
        <f t="shared" si="2"/>
        <v>0.15</v>
      </c>
      <c r="P28" s="199">
        <f t="shared" si="11"/>
        <v>0.23600000000000002</v>
      </c>
      <c r="Q28" s="203">
        <v>21</v>
      </c>
      <c r="R28" s="3">
        <f t="shared" si="12"/>
        <v>43983</v>
      </c>
      <c r="S28" s="6">
        <v>100</v>
      </c>
      <c r="T28" s="166">
        <f t="shared" si="16"/>
        <v>37226</v>
      </c>
      <c r="U28" s="60">
        <f t="shared" si="3"/>
        <v>26.75</v>
      </c>
      <c r="V28" s="206">
        <v>51.71420689655173</v>
      </c>
      <c r="W28" s="195">
        <v>2.0499999999999998</v>
      </c>
      <c r="X28" s="167">
        <f>VLOOKUP(T28,IR!$C$6:$D$365,2)</f>
        <v>7.0054799214462019E-2</v>
      </c>
      <c r="Y28" s="59">
        <v>40269</v>
      </c>
      <c r="Z28" s="165">
        <v>85818.718084501146</v>
      </c>
      <c r="AA28" s="59">
        <v>40269</v>
      </c>
      <c r="AB28" s="63">
        <v>1559.6226810106373</v>
      </c>
      <c r="AC28" s="200"/>
      <c r="AD28" s="200"/>
      <c r="AE28" s="161">
        <f>(T28-Calculation!$C$4)/365.25</f>
        <v>1.6673511293634498</v>
      </c>
      <c r="AF28" s="160"/>
      <c r="AG28" s="168">
        <f t="shared" si="13"/>
        <v>37226</v>
      </c>
      <c r="AH28" s="64">
        <f t="shared" si="4"/>
        <v>0.15</v>
      </c>
      <c r="AI28" s="207">
        <v>0.23600000000000002</v>
      </c>
      <c r="AK28" s="64">
        <f t="shared" si="5"/>
        <v>0</v>
      </c>
      <c r="AL28" s="207">
        <v>0.23600000000000002</v>
      </c>
      <c r="AO28" s="60">
        <v>26.75</v>
      </c>
      <c r="AP28" s="205">
        <f t="shared" si="14"/>
        <v>0</v>
      </c>
      <c r="AT28" s="6">
        <f t="shared" si="15"/>
        <v>5.3868965517241385</v>
      </c>
    </row>
    <row r="29" spans="1:46" ht="12.75" x14ac:dyDescent="0.2">
      <c r="A29" s="194">
        <f t="shared" si="6"/>
        <v>37257</v>
      </c>
      <c r="B29" s="60">
        <f t="shared" si="7"/>
        <v>33</v>
      </c>
      <c r="C29" s="73">
        <f t="shared" si="8"/>
        <v>50.899862068965533</v>
      </c>
      <c r="D29" s="195">
        <v>2.0499999999999998</v>
      </c>
      <c r="E29" s="62">
        <f t="shared" si="9"/>
        <v>7.0261447608688007E-2</v>
      </c>
      <c r="F29" s="192">
        <v>22</v>
      </c>
      <c r="G29" s="165">
        <f t="shared" si="0"/>
        <v>83404.868799999997</v>
      </c>
      <c r="H29" s="193">
        <f t="shared" si="10"/>
        <v>22</v>
      </c>
      <c r="I29" s="63">
        <v>1559.6226810106373</v>
      </c>
      <c r="L29" s="8">
        <f>(A29-Calculation!$C$4)/365.25</f>
        <v>1.7522245037645447</v>
      </c>
      <c r="N29" s="198">
        <f t="shared" si="1"/>
        <v>37257</v>
      </c>
      <c r="O29" s="64">
        <f t="shared" si="2"/>
        <v>0.19799999999999998</v>
      </c>
      <c r="P29" s="199">
        <f t="shared" si="11"/>
        <v>0.23400000000000001</v>
      </c>
      <c r="Q29" s="74"/>
      <c r="R29" s="3"/>
      <c r="T29" s="166">
        <f t="shared" si="16"/>
        <v>37257</v>
      </c>
      <c r="U29" s="60">
        <f t="shared" si="3"/>
        <v>33</v>
      </c>
      <c r="V29" s="206">
        <v>50.899862068965533</v>
      </c>
      <c r="W29" s="195">
        <v>2.0499999999999998</v>
      </c>
      <c r="X29" s="167">
        <f>VLOOKUP(T29,IR!$C$6:$D$365,2)</f>
        <v>7.0261447608688007E-2</v>
      </c>
      <c r="Y29" s="59">
        <v>40452</v>
      </c>
      <c r="Z29" s="165">
        <v>83404.868768779299</v>
      </c>
      <c r="AA29" s="59">
        <v>40452</v>
      </c>
      <c r="AB29" s="63">
        <v>1559.6226810106373</v>
      </c>
      <c r="AC29" s="200"/>
      <c r="AD29" s="200"/>
      <c r="AE29" s="161">
        <f>(T29-Calculation!$C$4)/365.25</f>
        <v>1.7522245037645447</v>
      </c>
      <c r="AF29" s="160"/>
      <c r="AG29" s="168">
        <f t="shared" si="13"/>
        <v>37257</v>
      </c>
      <c r="AH29" s="64">
        <f t="shared" si="4"/>
        <v>0.19799999999999998</v>
      </c>
      <c r="AI29" s="207">
        <v>0.23400000000000001</v>
      </c>
      <c r="AK29" s="64">
        <f t="shared" si="5"/>
        <v>0</v>
      </c>
      <c r="AL29" s="207">
        <v>0.23400000000000001</v>
      </c>
      <c r="AO29" s="60">
        <v>33</v>
      </c>
      <c r="AP29" s="205">
        <f t="shared" si="14"/>
        <v>0</v>
      </c>
      <c r="AT29" s="6">
        <f t="shared" si="15"/>
        <v>5.3020689655172433</v>
      </c>
    </row>
    <row r="30" spans="1:46" ht="12.75" x14ac:dyDescent="0.2">
      <c r="A30" s="194">
        <f t="shared" si="6"/>
        <v>37288</v>
      </c>
      <c r="B30" s="60">
        <f t="shared" si="7"/>
        <v>33</v>
      </c>
      <c r="C30" s="73">
        <f t="shared" si="8"/>
        <v>49.433379310344826</v>
      </c>
      <c r="D30" s="195">
        <v>2.0499999999999998</v>
      </c>
      <c r="E30" s="62">
        <f t="shared" si="9"/>
        <v>7.0453091883330016E-2</v>
      </c>
      <c r="F30" s="192">
        <v>23</v>
      </c>
      <c r="G30" s="165">
        <f t="shared" si="0"/>
        <v>80870.046799999996</v>
      </c>
      <c r="H30" s="193">
        <f t="shared" si="10"/>
        <v>23</v>
      </c>
      <c r="I30" s="63">
        <v>1587.9149685253285</v>
      </c>
      <c r="L30" s="8">
        <f>(A30-Calculation!$C$4)/365.25</f>
        <v>1.83709787816564</v>
      </c>
      <c r="N30" s="198">
        <f t="shared" si="1"/>
        <v>37288</v>
      </c>
      <c r="O30" s="64">
        <f t="shared" si="2"/>
        <v>0.19799999999999998</v>
      </c>
      <c r="P30" s="199">
        <f t="shared" si="11"/>
        <v>0.23199999999999998</v>
      </c>
      <c r="Q30" s="74"/>
      <c r="R30" s="181"/>
      <c r="T30" s="166">
        <f t="shared" si="16"/>
        <v>37288</v>
      </c>
      <c r="U30" s="60">
        <f t="shared" si="3"/>
        <v>33</v>
      </c>
      <c r="V30" s="206">
        <v>49.433379310344826</v>
      </c>
      <c r="W30" s="195">
        <v>2.0499999999999998</v>
      </c>
      <c r="X30" s="167">
        <f>VLOOKUP(T30,IR!$C$6:$D$365,2)</f>
        <v>7.0453091883330016E-2</v>
      </c>
      <c r="Y30" s="59">
        <v>40634</v>
      </c>
      <c r="Z30" s="165">
        <v>80870.046823251396</v>
      </c>
      <c r="AA30" s="59">
        <v>40634</v>
      </c>
      <c r="AB30" s="63">
        <v>1587.9149685253285</v>
      </c>
      <c r="AC30" s="200"/>
      <c r="AD30" s="200"/>
      <c r="AE30" s="161">
        <f>(T30-Calculation!$C$4)/365.25</f>
        <v>1.83709787816564</v>
      </c>
      <c r="AF30" s="160"/>
      <c r="AG30" s="168">
        <f t="shared" si="13"/>
        <v>37288</v>
      </c>
      <c r="AH30" s="64">
        <f t="shared" si="4"/>
        <v>0.19799999999999998</v>
      </c>
      <c r="AI30" s="207">
        <v>0.23199999999999998</v>
      </c>
      <c r="AK30" s="64">
        <f t="shared" si="5"/>
        <v>0</v>
      </c>
      <c r="AL30" s="207">
        <v>0.23199999999999998</v>
      </c>
      <c r="AO30" s="60">
        <v>33</v>
      </c>
      <c r="AP30" s="205">
        <f t="shared" si="14"/>
        <v>0</v>
      </c>
      <c r="AT30" s="6">
        <f t="shared" si="15"/>
        <v>5.1493103448275859</v>
      </c>
    </row>
    <row r="31" spans="1:46" ht="12.75" x14ac:dyDescent="0.2">
      <c r="A31" s="194">
        <f t="shared" si="6"/>
        <v>37316</v>
      </c>
      <c r="B31" s="60">
        <f t="shared" si="7"/>
        <v>25.6</v>
      </c>
      <c r="C31" s="73">
        <f t="shared" si="8"/>
        <v>48.099310344827593</v>
      </c>
      <c r="D31" s="195">
        <v>2.0499999999999998</v>
      </c>
      <c r="E31" s="62">
        <f t="shared" si="9"/>
        <v>7.0626189948281015E-2</v>
      </c>
      <c r="F31" s="192">
        <v>24</v>
      </c>
      <c r="G31" s="165">
        <f t="shared" si="0"/>
        <v>78208.408800000005</v>
      </c>
      <c r="H31" s="193">
        <f t="shared" si="10"/>
        <v>24</v>
      </c>
      <c r="I31" s="63">
        <v>1587.9149685253285</v>
      </c>
      <c r="L31" s="8">
        <f>(A31-Calculation!$C$4)/365.25</f>
        <v>1.9137577002053388</v>
      </c>
      <c r="N31" s="198">
        <f t="shared" si="1"/>
        <v>37316</v>
      </c>
      <c r="O31" s="64">
        <f t="shared" si="2"/>
        <v>0.16500000000000001</v>
      </c>
      <c r="P31" s="199">
        <f t="shared" si="11"/>
        <v>0.23199999999999998</v>
      </c>
      <c r="Q31" s="74"/>
      <c r="T31" s="166">
        <f t="shared" si="16"/>
        <v>37316</v>
      </c>
      <c r="U31" s="60">
        <f t="shared" si="3"/>
        <v>25.6</v>
      </c>
      <c r="V31" s="206">
        <v>48.099310344827593</v>
      </c>
      <c r="W31" s="195">
        <v>2.0499999999999998</v>
      </c>
      <c r="X31" s="167">
        <f>VLOOKUP(T31,IR!$C$6:$D$365,2)</f>
        <v>7.0626189948281015E-2</v>
      </c>
      <c r="Y31" s="59">
        <v>40817</v>
      </c>
      <c r="Z31" s="165">
        <v>78208.408789806446</v>
      </c>
      <c r="AA31" s="59">
        <v>40817</v>
      </c>
      <c r="AB31" s="63">
        <v>1587.9149685253285</v>
      </c>
      <c r="AC31" s="200"/>
      <c r="AD31" s="200"/>
      <c r="AE31" s="161">
        <f>(T31-Calculation!$C$4)/365.25</f>
        <v>1.9137577002053388</v>
      </c>
      <c r="AF31" s="160"/>
      <c r="AG31" s="168">
        <f t="shared" si="13"/>
        <v>37316</v>
      </c>
      <c r="AH31" s="64">
        <f t="shared" si="4"/>
        <v>0.16500000000000001</v>
      </c>
      <c r="AI31" s="207">
        <v>0.23199999999999998</v>
      </c>
      <c r="AK31" s="64">
        <f t="shared" si="5"/>
        <v>0</v>
      </c>
      <c r="AL31" s="207">
        <v>0.23199999999999998</v>
      </c>
      <c r="AO31" s="60">
        <v>25.6</v>
      </c>
      <c r="AP31" s="205">
        <f t="shared" si="14"/>
        <v>0</v>
      </c>
      <c r="AT31" s="6">
        <f t="shared" si="15"/>
        <v>5.0103448275862075</v>
      </c>
    </row>
    <row r="32" spans="1:46" ht="12.75" x14ac:dyDescent="0.2">
      <c r="A32" s="194">
        <f t="shared" si="6"/>
        <v>37347</v>
      </c>
      <c r="B32" s="60">
        <f t="shared" si="7"/>
        <v>26.45</v>
      </c>
      <c r="C32" s="73">
        <f t="shared" si="8"/>
        <v>46.861241379310357</v>
      </c>
      <c r="D32" s="195">
        <v>2.0499999999999998</v>
      </c>
      <c r="E32" s="62">
        <f t="shared" si="9"/>
        <v>7.0792674769657019E-2</v>
      </c>
      <c r="F32" s="192">
        <v>25</v>
      </c>
      <c r="G32" s="165">
        <f t="shared" si="0"/>
        <v>75413.844599999997</v>
      </c>
      <c r="H32" s="193">
        <f t="shared" si="10"/>
        <v>25</v>
      </c>
      <c r="I32" s="65">
        <v>1587.9149685253285</v>
      </c>
      <c r="L32" s="8">
        <f>(A32-Calculation!$C$4)/365.25</f>
        <v>1.998631074606434</v>
      </c>
      <c r="N32" s="198">
        <f t="shared" si="1"/>
        <v>37347</v>
      </c>
      <c r="O32" s="64">
        <f t="shared" si="2"/>
        <v>0.15675</v>
      </c>
      <c r="P32" s="199">
        <f t="shared" si="11"/>
        <v>0.23</v>
      </c>
      <c r="Q32" s="74"/>
      <c r="T32" s="166">
        <f t="shared" si="16"/>
        <v>37347</v>
      </c>
      <c r="U32" s="60">
        <f t="shared" si="3"/>
        <v>26.45</v>
      </c>
      <c r="V32" s="206">
        <v>46.861241379310357</v>
      </c>
      <c r="W32" s="195">
        <v>2.0499999999999998</v>
      </c>
      <c r="X32" s="167">
        <f>VLOOKUP(T32,IR!$C$6:$D$365,2)</f>
        <v>7.0792674769657019E-2</v>
      </c>
      <c r="Y32" s="59">
        <v>41000</v>
      </c>
      <c r="Z32" s="165">
        <v>75413.844647902122</v>
      </c>
      <c r="AA32" s="59">
        <v>41000</v>
      </c>
      <c r="AB32" s="65">
        <v>1587.9149685253285</v>
      </c>
      <c r="AC32" s="200"/>
      <c r="AD32" s="200"/>
      <c r="AE32" s="161">
        <f>(T32-Calculation!$C$4)/365.25</f>
        <v>1.998631074606434</v>
      </c>
      <c r="AF32" s="160"/>
      <c r="AG32" s="168">
        <f t="shared" si="13"/>
        <v>37347</v>
      </c>
      <c r="AH32" s="64">
        <f t="shared" si="4"/>
        <v>0.15675</v>
      </c>
      <c r="AI32" s="207">
        <v>0.23</v>
      </c>
      <c r="AK32" s="64">
        <f t="shared" si="5"/>
        <v>0</v>
      </c>
      <c r="AL32" s="207">
        <v>0.23</v>
      </c>
      <c r="AO32" s="60">
        <v>25.95</v>
      </c>
      <c r="AP32" s="205">
        <f t="shared" si="14"/>
        <v>0.5</v>
      </c>
      <c r="AT32" s="6">
        <f t="shared" si="15"/>
        <v>4.8813793103448289</v>
      </c>
    </row>
    <row r="33" spans="1:46" ht="12.75" x14ac:dyDescent="0.2">
      <c r="A33" s="194">
        <f t="shared" si="6"/>
        <v>37377</v>
      </c>
      <c r="B33" s="60">
        <f t="shared" si="7"/>
        <v>31.5</v>
      </c>
      <c r="C33" s="73">
        <f t="shared" si="8"/>
        <v>45.94427586206897</v>
      </c>
      <c r="D33" s="195">
        <v>2.0499999999999998</v>
      </c>
      <c r="E33" s="62">
        <f t="shared" si="9"/>
        <v>7.0916767528386007E-2</v>
      </c>
      <c r="F33" s="192">
        <v>26</v>
      </c>
      <c r="G33" s="165">
        <f t="shared" si="0"/>
        <v>72479.953599999993</v>
      </c>
      <c r="H33" s="193">
        <f t="shared" si="10"/>
        <v>26</v>
      </c>
      <c r="I33" s="65">
        <v>1587.9149685253285</v>
      </c>
      <c r="L33" s="8">
        <f>(A33-Calculation!$C$4)/365.25</f>
        <v>2.0807665982203969</v>
      </c>
      <c r="N33" s="198">
        <f t="shared" si="1"/>
        <v>37377</v>
      </c>
      <c r="O33" s="64">
        <f t="shared" si="2"/>
        <v>0.17324999999999999</v>
      </c>
      <c r="P33" s="199">
        <f t="shared" si="11"/>
        <v>0.23</v>
      </c>
      <c r="Q33" s="74"/>
      <c r="T33" s="166">
        <f t="shared" si="16"/>
        <v>37377</v>
      </c>
      <c r="U33" s="60">
        <f t="shared" si="3"/>
        <v>31.5</v>
      </c>
      <c r="V33" s="206">
        <v>45.94427586206897</v>
      </c>
      <c r="W33" s="195">
        <v>2.0499999999999998</v>
      </c>
      <c r="X33" s="167">
        <f>VLOOKUP(T33,IR!$C$6:$D$365,2)</f>
        <v>7.0916767528386007E-2</v>
      </c>
      <c r="Y33" s="59">
        <v>41183</v>
      </c>
      <c r="Z33" s="165">
        <v>72479.953557370798</v>
      </c>
      <c r="AA33" s="59">
        <v>41183</v>
      </c>
      <c r="AB33" s="65">
        <v>1587.9149685253285</v>
      </c>
      <c r="AC33" s="200"/>
      <c r="AD33" s="200"/>
      <c r="AE33" s="161">
        <f>(T33-Calculation!$C$4)/365.25</f>
        <v>2.0807665982203969</v>
      </c>
      <c r="AF33" s="160"/>
      <c r="AG33" s="168">
        <f t="shared" si="13"/>
        <v>37377</v>
      </c>
      <c r="AH33" s="64">
        <f t="shared" si="4"/>
        <v>0.17324999999999999</v>
      </c>
      <c r="AI33" s="207">
        <v>0.23</v>
      </c>
      <c r="AK33" s="64">
        <f t="shared" si="5"/>
        <v>0</v>
      </c>
      <c r="AL33" s="207">
        <v>0.23</v>
      </c>
      <c r="AO33" s="60">
        <v>30.85</v>
      </c>
      <c r="AP33" s="205">
        <f t="shared" si="14"/>
        <v>0.64999999999999858</v>
      </c>
      <c r="AT33" s="6">
        <f t="shared" si="15"/>
        <v>4.7858620689655176</v>
      </c>
    </row>
    <row r="34" spans="1:46" ht="12.75" x14ac:dyDescent="0.2">
      <c r="A34" s="194">
        <f t="shared" si="6"/>
        <v>37408</v>
      </c>
      <c r="B34" s="60">
        <f t="shared" si="7"/>
        <v>55</v>
      </c>
      <c r="C34" s="73">
        <f t="shared" si="8"/>
        <v>45.859862068965519</v>
      </c>
      <c r="D34" s="195">
        <v>2.0499999999999998</v>
      </c>
      <c r="E34" s="62">
        <f t="shared" si="9"/>
        <v>7.1044996717753009E-2</v>
      </c>
      <c r="F34" s="192">
        <v>27</v>
      </c>
      <c r="G34" s="165">
        <f t="shared" si="0"/>
        <v>69400.040099999998</v>
      </c>
      <c r="H34" s="193">
        <f t="shared" si="10"/>
        <v>27</v>
      </c>
      <c r="I34" s="63">
        <v>1649.5907504714451</v>
      </c>
      <c r="L34" s="8">
        <f>(A34-Calculation!$C$4)/365.25</f>
        <v>2.1656399726214923</v>
      </c>
      <c r="N34" s="198">
        <f t="shared" si="1"/>
        <v>37408</v>
      </c>
      <c r="O34" s="64">
        <f t="shared" si="2"/>
        <v>0.22275</v>
      </c>
      <c r="P34" s="199">
        <f t="shared" si="11"/>
        <v>0.22700000000000001</v>
      </c>
      <c r="Q34" s="74"/>
      <c r="T34" s="166">
        <f t="shared" si="16"/>
        <v>37408</v>
      </c>
      <c r="U34" s="60">
        <f t="shared" si="3"/>
        <v>55</v>
      </c>
      <c r="V34" s="206">
        <v>45.859862068965519</v>
      </c>
      <c r="W34" s="195">
        <v>2.0499999999999998</v>
      </c>
      <c r="X34" s="167">
        <f>VLOOKUP(T34,IR!$C$6:$D$365,2)</f>
        <v>7.1044996717753009E-2</v>
      </c>
      <c r="Y34" s="59">
        <v>41365</v>
      </c>
      <c r="Z34" s="165">
        <v>69400.04009659453</v>
      </c>
      <c r="AA34" s="59">
        <v>41365</v>
      </c>
      <c r="AB34" s="63">
        <v>1649.5907504714451</v>
      </c>
      <c r="AC34" s="200"/>
      <c r="AD34" s="200"/>
      <c r="AE34" s="161">
        <f>(T34-Calculation!$C$4)/365.25</f>
        <v>2.1656399726214923</v>
      </c>
      <c r="AF34" s="160"/>
      <c r="AG34" s="168">
        <f t="shared" si="13"/>
        <v>37408</v>
      </c>
      <c r="AH34" s="64">
        <f t="shared" si="4"/>
        <v>0.22275</v>
      </c>
      <c r="AI34" s="207">
        <v>0.22700000000000001</v>
      </c>
      <c r="AK34" s="64">
        <f t="shared" si="5"/>
        <v>0</v>
      </c>
      <c r="AL34" s="207">
        <v>0.22700000000000001</v>
      </c>
      <c r="AO34" s="60">
        <v>53.625</v>
      </c>
      <c r="AP34" s="205">
        <f t="shared" si="14"/>
        <v>1.375</v>
      </c>
      <c r="AT34" s="6">
        <f t="shared" si="15"/>
        <v>4.777068965517242</v>
      </c>
    </row>
    <row r="35" spans="1:46" ht="12.75" x14ac:dyDescent="0.2">
      <c r="A35" s="194">
        <f t="shared" si="6"/>
        <v>37438</v>
      </c>
      <c r="B35" s="60">
        <f t="shared" si="7"/>
        <v>92.6</v>
      </c>
      <c r="C35" s="73">
        <f t="shared" si="8"/>
        <v>46.215724137931041</v>
      </c>
      <c r="D35" s="195">
        <v>2.0499999999999998</v>
      </c>
      <c r="E35" s="62">
        <f t="shared" si="9"/>
        <v>7.115975658571301E-2</v>
      </c>
      <c r="F35" s="192">
        <v>28</v>
      </c>
      <c r="G35" s="165">
        <f t="shared" si="0"/>
        <v>66167.070300000007</v>
      </c>
      <c r="H35" s="193">
        <f t="shared" si="10"/>
        <v>28</v>
      </c>
      <c r="I35" s="63">
        <v>1649.5907504714451</v>
      </c>
      <c r="L35" s="8">
        <f>(A35-Calculation!$C$4)/365.25</f>
        <v>2.2477754962354553</v>
      </c>
      <c r="N35" s="198">
        <f t="shared" si="1"/>
        <v>37438</v>
      </c>
      <c r="O35" s="64">
        <f t="shared" si="2"/>
        <v>0.27224999999999999</v>
      </c>
      <c r="P35" s="199">
        <f t="shared" si="11"/>
        <v>0.22500000000000001</v>
      </c>
      <c r="Q35" s="74"/>
      <c r="T35" s="166">
        <f t="shared" si="16"/>
        <v>37438</v>
      </c>
      <c r="U35" s="60">
        <f t="shared" si="3"/>
        <v>92.6</v>
      </c>
      <c r="V35" s="206">
        <v>46.215724137931041</v>
      </c>
      <c r="W35" s="195">
        <v>2.0499999999999998</v>
      </c>
      <c r="X35" s="167">
        <f>VLOOKUP(T35,IR!$C$6:$D$365,2)</f>
        <v>7.115975658571301E-2</v>
      </c>
      <c r="Y35" s="59">
        <v>41548</v>
      </c>
      <c r="Z35" s="165">
        <v>66167.070272726152</v>
      </c>
      <c r="AA35" s="59">
        <v>41548</v>
      </c>
      <c r="AB35" s="63">
        <v>1649.5907504714451</v>
      </c>
      <c r="AC35" s="200"/>
      <c r="AD35" s="200"/>
      <c r="AE35" s="161">
        <f>(T35-Calculation!$C$4)/365.25</f>
        <v>2.2477754962354553</v>
      </c>
      <c r="AF35" s="160"/>
      <c r="AG35" s="168">
        <f t="shared" si="13"/>
        <v>37438</v>
      </c>
      <c r="AH35" s="64">
        <f t="shared" si="4"/>
        <v>0.27224999999999999</v>
      </c>
      <c r="AI35" s="207">
        <v>0.22500000000000001</v>
      </c>
      <c r="AK35" s="64">
        <f t="shared" si="5"/>
        <v>0</v>
      </c>
      <c r="AL35" s="207">
        <v>0.22500000000000001</v>
      </c>
      <c r="AO35" s="60">
        <v>90.25</v>
      </c>
      <c r="AP35" s="205">
        <f t="shared" si="14"/>
        <v>2.3499999999999943</v>
      </c>
      <c r="AT35" s="6">
        <f t="shared" si="15"/>
        <v>4.8141379310344838</v>
      </c>
    </row>
    <row r="36" spans="1:46" ht="12.75" x14ac:dyDescent="0.2">
      <c r="A36" s="194">
        <f t="shared" si="6"/>
        <v>37469</v>
      </c>
      <c r="B36" s="60">
        <f t="shared" si="7"/>
        <v>80.099999999999994</v>
      </c>
      <c r="C36" s="73">
        <f t="shared" si="8"/>
        <v>46.687448275862074</v>
      </c>
      <c r="D36" s="195">
        <v>2.0499999999999998</v>
      </c>
      <c r="E36" s="62">
        <f t="shared" si="9"/>
        <v>7.1262952849581007E-2</v>
      </c>
      <c r="F36" s="192">
        <v>29</v>
      </c>
      <c r="G36" s="165">
        <f t="shared" si="0"/>
        <v>62773.695200000002</v>
      </c>
      <c r="H36" s="193">
        <f t="shared" si="10"/>
        <v>29</v>
      </c>
      <c r="I36" s="63">
        <v>1703.3556992744639</v>
      </c>
      <c r="L36" s="8">
        <f>(A36-Calculation!$C$4)/365.25</f>
        <v>2.3326488706365502</v>
      </c>
      <c r="N36" s="198">
        <f t="shared" si="1"/>
        <v>37469</v>
      </c>
      <c r="O36" s="64">
        <f t="shared" si="2"/>
        <v>0.27224999999999999</v>
      </c>
      <c r="P36" s="199">
        <f t="shared" si="11"/>
        <v>0.222</v>
      </c>
      <c r="Q36" s="74"/>
      <c r="T36" s="166">
        <f t="shared" si="16"/>
        <v>37469</v>
      </c>
      <c r="U36" s="60">
        <f t="shared" si="3"/>
        <v>80.099999999999994</v>
      </c>
      <c r="V36" s="206">
        <v>46.687448275862074</v>
      </c>
      <c r="W36" s="195">
        <v>2.0499999999999998</v>
      </c>
      <c r="X36" s="167">
        <f>VLOOKUP(T36,IR!$C$6:$D$365,2)</f>
        <v>7.1262952849581007E-2</v>
      </c>
      <c r="Y36" s="59">
        <v>41730</v>
      </c>
      <c r="Z36" s="165">
        <v>62773.695191224841</v>
      </c>
      <c r="AA36" s="59">
        <v>41730</v>
      </c>
      <c r="AB36" s="63">
        <v>1703.3556992744639</v>
      </c>
      <c r="AC36" s="200"/>
      <c r="AD36" s="200"/>
      <c r="AE36" s="161">
        <f>(T36-Calculation!$C$4)/365.25</f>
        <v>2.3326488706365502</v>
      </c>
      <c r="AF36" s="160"/>
      <c r="AG36" s="168">
        <f t="shared" si="13"/>
        <v>37469</v>
      </c>
      <c r="AH36" s="64">
        <f t="shared" si="4"/>
        <v>0.27224999999999999</v>
      </c>
      <c r="AI36" s="207">
        <v>0.222</v>
      </c>
      <c r="AK36" s="64">
        <f t="shared" si="5"/>
        <v>0</v>
      </c>
      <c r="AL36" s="207">
        <v>0.222</v>
      </c>
      <c r="AO36" s="60">
        <v>77.75</v>
      </c>
      <c r="AP36" s="205">
        <f t="shared" si="14"/>
        <v>2.3499999999999943</v>
      </c>
      <c r="AT36" s="6">
        <f t="shared" si="15"/>
        <v>4.8632758620689662</v>
      </c>
    </row>
    <row r="37" spans="1:46" ht="12.75" x14ac:dyDescent="0.2">
      <c r="A37" s="194">
        <f t="shared" si="6"/>
        <v>37500</v>
      </c>
      <c r="B37" s="60">
        <f t="shared" si="7"/>
        <v>33.25</v>
      </c>
      <c r="C37" s="73">
        <f t="shared" si="8"/>
        <v>47.862620689655181</v>
      </c>
      <c r="D37" s="195">
        <v>2.0499999999999998</v>
      </c>
      <c r="E37" s="62">
        <f t="shared" si="9"/>
        <v>7.1366149116968008E-2</v>
      </c>
      <c r="F37" s="192">
        <v>30</v>
      </c>
      <c r="G37" s="165">
        <f t="shared" si="0"/>
        <v>59212.198400000001</v>
      </c>
      <c r="H37" s="193">
        <f t="shared" si="10"/>
        <v>30</v>
      </c>
      <c r="I37" s="63">
        <v>1703.3556992744639</v>
      </c>
      <c r="L37" s="8">
        <f>(A37-Calculation!$C$4)/365.25</f>
        <v>2.4175222450376452</v>
      </c>
      <c r="N37" s="198">
        <f t="shared" si="1"/>
        <v>37500</v>
      </c>
      <c r="O37" s="64">
        <f t="shared" si="2"/>
        <v>0.17499999999999999</v>
      </c>
      <c r="P37" s="199">
        <f t="shared" si="11"/>
        <v>0.22400000000000003</v>
      </c>
      <c r="Q37" s="74"/>
      <c r="T37" s="166">
        <f t="shared" si="16"/>
        <v>37500</v>
      </c>
      <c r="U37" s="60">
        <f t="shared" si="3"/>
        <v>33.25</v>
      </c>
      <c r="V37" s="206">
        <v>47.862620689655181</v>
      </c>
      <c r="W37" s="195">
        <v>2.0499999999999998</v>
      </c>
      <c r="X37" s="167">
        <f>VLOOKUP(T37,IR!$C$6:$D$365,2)</f>
        <v>7.1366149116968008E-2</v>
      </c>
      <c r="Y37" s="59">
        <v>41913</v>
      </c>
      <c r="Z37" s="165">
        <v>59212.198379199304</v>
      </c>
      <c r="AA37" s="59">
        <v>41913</v>
      </c>
      <c r="AB37" s="63">
        <v>1703.3556992744639</v>
      </c>
      <c r="AC37" s="200"/>
      <c r="AD37" s="200"/>
      <c r="AE37" s="161">
        <f>(T37-Calculation!$C$4)/365.25</f>
        <v>2.4175222450376452</v>
      </c>
      <c r="AF37" s="160"/>
      <c r="AG37" s="168">
        <f t="shared" si="13"/>
        <v>37500</v>
      </c>
      <c r="AH37" s="64">
        <f t="shared" si="4"/>
        <v>0.17499999999999999</v>
      </c>
      <c r="AI37" s="207">
        <v>0.22400000000000003</v>
      </c>
      <c r="AK37" s="64">
        <f t="shared" si="5"/>
        <v>0</v>
      </c>
      <c r="AL37" s="207">
        <v>0.22400000000000003</v>
      </c>
      <c r="AO37" s="60">
        <v>33.25</v>
      </c>
      <c r="AP37" s="205">
        <f t="shared" si="14"/>
        <v>0</v>
      </c>
      <c r="AT37" s="6">
        <f t="shared" si="15"/>
        <v>4.9856896551724148</v>
      </c>
    </row>
    <row r="38" spans="1:46" ht="12.75" x14ac:dyDescent="0.2">
      <c r="A38" s="194">
        <f t="shared" si="6"/>
        <v>37530</v>
      </c>
      <c r="B38" s="60">
        <f t="shared" si="7"/>
        <v>25.5</v>
      </c>
      <c r="C38" s="73">
        <f t="shared" si="8"/>
        <v>48.564413793103448</v>
      </c>
      <c r="D38" s="195">
        <v>2.0499999999999998</v>
      </c>
      <c r="E38" s="62">
        <f t="shared" si="9"/>
        <v>7.1457974624033013E-2</v>
      </c>
      <c r="F38" s="192">
        <v>31</v>
      </c>
      <c r="G38" s="165">
        <f t="shared" si="0"/>
        <v>55474.5147</v>
      </c>
      <c r="H38" s="193">
        <f t="shared" si="10"/>
        <v>31</v>
      </c>
      <c r="I38" s="63">
        <v>1758.2291037161103</v>
      </c>
      <c r="L38" s="8">
        <f>(A38-Calculation!$C$4)/365.25</f>
        <v>2.4996577686516086</v>
      </c>
      <c r="N38" s="198">
        <f t="shared" si="1"/>
        <v>37530</v>
      </c>
      <c r="O38" s="64">
        <f t="shared" si="2"/>
        <v>0.12375</v>
      </c>
      <c r="P38" s="199">
        <f t="shared" si="11"/>
        <v>0.22100000000000003</v>
      </c>
      <c r="Q38" s="74"/>
      <c r="T38" s="166">
        <f t="shared" si="16"/>
        <v>37530</v>
      </c>
      <c r="U38" s="60">
        <f t="shared" si="3"/>
        <v>25.5</v>
      </c>
      <c r="V38" s="206">
        <v>48.564413793103448</v>
      </c>
      <c r="W38" s="195">
        <v>2.0499999999999998</v>
      </c>
      <c r="X38" s="167">
        <f>VLOOKUP(T38,IR!$C$6:$D$365,2)</f>
        <v>7.1457974624033013E-2</v>
      </c>
      <c r="Y38" s="59">
        <v>42095</v>
      </c>
      <c r="Z38" s="165">
        <v>55474.514656740612</v>
      </c>
      <c r="AA38" s="59">
        <v>42095</v>
      </c>
      <c r="AB38" s="63">
        <v>1758.2291037161103</v>
      </c>
      <c r="AC38" s="200"/>
      <c r="AD38" s="200"/>
      <c r="AE38" s="161">
        <f>(T38-Calculation!$C$4)/365.25</f>
        <v>2.4996577686516086</v>
      </c>
      <c r="AF38" s="160"/>
      <c r="AG38" s="168">
        <f t="shared" si="13"/>
        <v>37530</v>
      </c>
      <c r="AH38" s="64">
        <f t="shared" si="4"/>
        <v>0.12375</v>
      </c>
      <c r="AI38" s="207">
        <v>0.22100000000000003</v>
      </c>
      <c r="AK38" s="64">
        <f t="shared" si="5"/>
        <v>0</v>
      </c>
      <c r="AL38" s="207">
        <v>0.22100000000000003</v>
      </c>
      <c r="AO38" s="60">
        <v>25.5</v>
      </c>
      <c r="AP38" s="205">
        <f t="shared" si="14"/>
        <v>0</v>
      </c>
      <c r="AT38" s="6">
        <f t="shared" si="15"/>
        <v>5.0587931034482763</v>
      </c>
    </row>
    <row r="39" spans="1:46" ht="12.75" x14ac:dyDescent="0.2">
      <c r="A39" s="194">
        <f t="shared" si="6"/>
        <v>37561</v>
      </c>
      <c r="B39" s="60">
        <f t="shared" si="7"/>
        <v>25.75</v>
      </c>
      <c r="C39" s="73">
        <f t="shared" si="8"/>
        <v>49.246344827586213</v>
      </c>
      <c r="D39" s="195">
        <v>2.0499999999999998</v>
      </c>
      <c r="E39" s="62">
        <f t="shared" si="9"/>
        <v>7.1541304921423007E-2</v>
      </c>
      <c r="F39" s="192">
        <v>32</v>
      </c>
      <c r="G39" s="165">
        <f t="shared" si="0"/>
        <v>51552.179499999998</v>
      </c>
      <c r="H39" s="193">
        <f t="shared" si="10"/>
        <v>32</v>
      </c>
      <c r="I39" s="63">
        <v>1758.2291037161103</v>
      </c>
      <c r="L39" s="8">
        <f>(A39-Calculation!$C$4)/365.25</f>
        <v>2.5845311430527036</v>
      </c>
      <c r="N39" s="198">
        <f t="shared" si="1"/>
        <v>37561</v>
      </c>
      <c r="O39" s="64">
        <f t="shared" si="2"/>
        <v>0.12375</v>
      </c>
      <c r="P39" s="199">
        <f t="shared" si="11"/>
        <v>0.22</v>
      </c>
      <c r="Q39" s="74"/>
      <c r="T39" s="166">
        <f t="shared" si="16"/>
        <v>37561</v>
      </c>
      <c r="U39" s="60">
        <f t="shared" si="3"/>
        <v>25.75</v>
      </c>
      <c r="V39" s="206">
        <v>49.246344827586213</v>
      </c>
      <c r="W39" s="195">
        <v>2.0499999999999998</v>
      </c>
      <c r="X39" s="167">
        <f>VLOOKUP(T39,IR!$C$6:$D$365,2)</f>
        <v>7.1541304921423007E-2</v>
      </c>
      <c r="Y39" s="59">
        <v>42278</v>
      </c>
      <c r="Z39" s="165">
        <v>51552.179517283563</v>
      </c>
      <c r="AA39" s="59">
        <v>42278</v>
      </c>
      <c r="AB39" s="63">
        <v>1758.2291037161103</v>
      </c>
      <c r="AC39" s="200"/>
      <c r="AD39" s="200"/>
      <c r="AE39" s="161">
        <f>(T39-Calculation!$C$4)/365.25</f>
        <v>2.5845311430527036</v>
      </c>
      <c r="AF39" s="160"/>
      <c r="AG39" s="168">
        <f t="shared" si="13"/>
        <v>37561</v>
      </c>
      <c r="AH39" s="64">
        <f t="shared" si="4"/>
        <v>0.12375</v>
      </c>
      <c r="AI39" s="207">
        <v>0.22</v>
      </c>
      <c r="AK39" s="64">
        <f t="shared" si="5"/>
        <v>0</v>
      </c>
      <c r="AL39" s="207">
        <v>0.22</v>
      </c>
      <c r="AO39" s="60">
        <v>25.75</v>
      </c>
      <c r="AP39" s="205">
        <f t="shared" si="14"/>
        <v>0</v>
      </c>
      <c r="AT39" s="6">
        <f t="shared" si="15"/>
        <v>5.1298275862068978</v>
      </c>
    </row>
    <row r="40" spans="1:46" ht="12.75" x14ac:dyDescent="0.2">
      <c r="A40" s="194">
        <f t="shared" si="6"/>
        <v>37591</v>
      </c>
      <c r="B40" s="60">
        <f t="shared" si="7"/>
        <v>26.75</v>
      </c>
      <c r="C40" s="73">
        <f t="shared" si="8"/>
        <v>49.593931034482765</v>
      </c>
      <c r="D40" s="195">
        <v>2.0499999999999998</v>
      </c>
      <c r="E40" s="62">
        <f t="shared" si="9"/>
        <v>7.1621947146886009E-2</v>
      </c>
      <c r="F40" s="192">
        <v>33</v>
      </c>
      <c r="G40" s="165">
        <f t="shared" si="0"/>
        <v>47436.335700000003</v>
      </c>
      <c r="H40" s="193">
        <f t="shared" si="10"/>
        <v>33</v>
      </c>
      <c r="I40" s="63">
        <v>1814.324897347092</v>
      </c>
      <c r="L40" s="8">
        <f>(A40-Calculation!$C$4)/365.25</f>
        <v>2.6666666666666665</v>
      </c>
      <c r="N40" s="198">
        <f t="shared" si="1"/>
        <v>37591</v>
      </c>
      <c r="O40" s="64">
        <f t="shared" si="2"/>
        <v>0.12375</v>
      </c>
      <c r="P40" s="199">
        <f t="shared" si="11"/>
        <v>0.218</v>
      </c>
      <c r="Q40" s="74"/>
      <c r="T40" s="166">
        <f t="shared" si="16"/>
        <v>37591</v>
      </c>
      <c r="U40" s="60">
        <f t="shared" si="3"/>
        <v>26.75</v>
      </c>
      <c r="V40" s="206">
        <v>49.593931034482765</v>
      </c>
      <c r="W40" s="195">
        <v>2.0499999999999998</v>
      </c>
      <c r="X40" s="167">
        <f>VLOOKUP(T40,IR!$C$6:$D$365,2)</f>
        <v>7.1621947146886009E-2</v>
      </c>
      <c r="Y40" s="59">
        <v>42461</v>
      </c>
      <c r="Z40" s="165">
        <v>47436.335672128618</v>
      </c>
      <c r="AA40" s="59">
        <v>42461</v>
      </c>
      <c r="AB40" s="63">
        <v>1814.324897347092</v>
      </c>
      <c r="AC40" s="200"/>
      <c r="AD40" s="200"/>
      <c r="AE40" s="161">
        <f>(T40-Calculation!$C$4)/365.25</f>
        <v>2.6666666666666665</v>
      </c>
      <c r="AF40" s="160"/>
      <c r="AG40" s="168">
        <f t="shared" si="13"/>
        <v>37591</v>
      </c>
      <c r="AH40" s="64">
        <f t="shared" si="4"/>
        <v>0.12375</v>
      </c>
      <c r="AI40" s="207">
        <v>0.218</v>
      </c>
      <c r="AK40" s="64">
        <f t="shared" si="5"/>
        <v>0</v>
      </c>
      <c r="AL40" s="207">
        <v>0.218</v>
      </c>
      <c r="AO40" s="60">
        <v>26.75</v>
      </c>
      <c r="AP40" s="205">
        <f t="shared" si="14"/>
        <v>0</v>
      </c>
      <c r="AT40" s="6">
        <f t="shared" si="15"/>
        <v>5.1660344827586213</v>
      </c>
    </row>
    <row r="41" spans="1:46" ht="12.75" x14ac:dyDescent="0.2">
      <c r="A41" s="194">
        <f t="shared" si="6"/>
        <v>37622</v>
      </c>
      <c r="B41" s="60">
        <f t="shared" si="7"/>
        <v>33.299999999999997</v>
      </c>
      <c r="C41" s="73">
        <f t="shared" si="8"/>
        <v>48.633931034482771</v>
      </c>
      <c r="D41" s="195">
        <v>2.0499999999999998</v>
      </c>
      <c r="E41" s="62">
        <f t="shared" si="9"/>
        <v>7.1705657368102013E-2</v>
      </c>
      <c r="F41" s="192">
        <v>34</v>
      </c>
      <c r="G41" s="165">
        <f t="shared" si="0"/>
        <v>43117.706100000003</v>
      </c>
      <c r="H41" s="193">
        <f t="shared" si="10"/>
        <v>34</v>
      </c>
      <c r="I41" s="63">
        <v>1814.324897347092</v>
      </c>
      <c r="L41" s="8">
        <f>(A41-Calculation!$C$4)/365.25</f>
        <v>2.751540041067762</v>
      </c>
      <c r="N41" s="198">
        <f t="shared" si="1"/>
        <v>37622</v>
      </c>
      <c r="O41" s="64">
        <f t="shared" si="2"/>
        <v>0.18611999999999998</v>
      </c>
      <c r="P41" s="199">
        <f t="shared" si="11"/>
        <v>0.21600000000000003</v>
      </c>
      <c r="Q41" s="74"/>
      <c r="T41" s="166">
        <f t="shared" si="16"/>
        <v>37622</v>
      </c>
      <c r="U41" s="60">
        <f t="shared" si="3"/>
        <v>33.299999999999997</v>
      </c>
      <c r="V41" s="206">
        <v>48.633931034482771</v>
      </c>
      <c r="W41" s="195">
        <v>2.0499999999999998</v>
      </c>
      <c r="X41" s="167">
        <f>VLOOKUP(T41,IR!$C$6:$D$365,2)</f>
        <v>7.1705657368102013E-2</v>
      </c>
      <c r="Y41" s="59">
        <v>42644</v>
      </c>
      <c r="Z41" s="165">
        <v>43117.706082101497</v>
      </c>
      <c r="AA41" s="59">
        <v>42644</v>
      </c>
      <c r="AB41" s="63">
        <v>1814.324897347092</v>
      </c>
      <c r="AC41" s="200"/>
      <c r="AD41" s="200"/>
      <c r="AE41" s="161">
        <f>(T41-Calculation!$C$4)/365.25</f>
        <v>2.751540041067762</v>
      </c>
      <c r="AF41" s="160"/>
      <c r="AG41" s="168">
        <f t="shared" si="13"/>
        <v>37622</v>
      </c>
      <c r="AH41" s="64">
        <f t="shared" si="4"/>
        <v>0.18611999999999998</v>
      </c>
      <c r="AI41" s="207">
        <v>0.21600000000000003</v>
      </c>
      <c r="AK41" s="64">
        <f t="shared" si="5"/>
        <v>0</v>
      </c>
      <c r="AL41" s="207">
        <v>0.21600000000000003</v>
      </c>
      <c r="AO41" s="60">
        <v>33.299999999999997</v>
      </c>
      <c r="AP41" s="205">
        <f t="shared" si="14"/>
        <v>0</v>
      </c>
      <c r="AT41" s="6">
        <f t="shared" si="15"/>
        <v>5.0660344827586226</v>
      </c>
    </row>
    <row r="42" spans="1:46" ht="12.75" x14ac:dyDescent="0.2">
      <c r="A42" s="194">
        <f t="shared" si="6"/>
        <v>37653</v>
      </c>
      <c r="B42" s="60">
        <f t="shared" si="7"/>
        <v>33.299999999999997</v>
      </c>
      <c r="C42" s="73">
        <f t="shared" si="8"/>
        <v>47.341241379310354</v>
      </c>
      <c r="D42" s="195">
        <v>2.0499999999999998</v>
      </c>
      <c r="E42" s="62">
        <f t="shared" si="9"/>
        <v>7.1789828922240007E-2</v>
      </c>
      <c r="F42" s="192">
        <v>35</v>
      </c>
      <c r="G42" s="165">
        <f t="shared" si="0"/>
        <v>38586.580199999997</v>
      </c>
      <c r="H42" s="193">
        <f t="shared" si="10"/>
        <v>35</v>
      </c>
      <c r="I42" s="63">
        <v>1855.9460431202751</v>
      </c>
      <c r="L42" s="8">
        <f>(A42-Calculation!$C$4)/365.25</f>
        <v>2.8364134154688569</v>
      </c>
      <c r="N42" s="198">
        <f t="shared" si="1"/>
        <v>37653</v>
      </c>
      <c r="O42" s="64">
        <f t="shared" si="2"/>
        <v>0.18611999999999998</v>
      </c>
      <c r="P42" s="199">
        <f t="shared" si="11"/>
        <v>0.21400000000000002</v>
      </c>
      <c r="Q42" s="74"/>
      <c r="T42" s="166">
        <f t="shared" si="16"/>
        <v>37653</v>
      </c>
      <c r="U42" s="60">
        <f t="shared" si="3"/>
        <v>33.299999999999997</v>
      </c>
      <c r="V42" s="206">
        <v>47.341241379310354</v>
      </c>
      <c r="W42" s="195">
        <v>2.0499999999999998</v>
      </c>
      <c r="X42" s="167">
        <f>VLOOKUP(T42,IR!$C$6:$D$365,2)</f>
        <v>7.1789828922240007E-2</v>
      </c>
      <c r="Y42" s="59">
        <v>42826</v>
      </c>
      <c r="Z42" s="165">
        <v>38586.58020374133</v>
      </c>
      <c r="AA42" s="59">
        <v>42826</v>
      </c>
      <c r="AB42" s="63">
        <v>1855.9460431202751</v>
      </c>
      <c r="AC42" s="200"/>
      <c r="AD42" s="200"/>
      <c r="AE42" s="161">
        <f>(T42-Calculation!$C$4)/365.25</f>
        <v>2.8364134154688569</v>
      </c>
      <c r="AF42" s="160"/>
      <c r="AG42" s="168">
        <f t="shared" si="13"/>
        <v>37653</v>
      </c>
      <c r="AH42" s="64">
        <f t="shared" si="4"/>
        <v>0.18611999999999998</v>
      </c>
      <c r="AI42" s="207">
        <v>0.21400000000000002</v>
      </c>
      <c r="AK42" s="64">
        <f t="shared" si="5"/>
        <v>0</v>
      </c>
      <c r="AL42" s="207">
        <v>0.21400000000000002</v>
      </c>
      <c r="AO42" s="60">
        <v>33.299999999999997</v>
      </c>
      <c r="AP42" s="205">
        <f t="shared" si="14"/>
        <v>0</v>
      </c>
      <c r="AT42" s="6">
        <f t="shared" si="15"/>
        <v>4.9313793103448287</v>
      </c>
    </row>
    <row r="43" spans="1:46" ht="12.75" x14ac:dyDescent="0.2">
      <c r="A43" s="194">
        <f t="shared" si="6"/>
        <v>37681</v>
      </c>
      <c r="B43" s="60">
        <f t="shared" si="7"/>
        <v>25.675000000000001</v>
      </c>
      <c r="C43" s="73">
        <f t="shared" si="8"/>
        <v>46.137931034482762</v>
      </c>
      <c r="D43" s="195">
        <v>2.0499999999999998</v>
      </c>
      <c r="E43" s="62">
        <f t="shared" si="9"/>
        <v>7.1865854844118018E-2</v>
      </c>
      <c r="F43" s="192">
        <v>36</v>
      </c>
      <c r="G43" s="165">
        <f t="shared" si="0"/>
        <v>33832.775399999999</v>
      </c>
      <c r="H43" s="193">
        <f t="shared" si="10"/>
        <v>36</v>
      </c>
      <c r="I43" s="63">
        <v>1855.9460431202751</v>
      </c>
      <c r="L43" s="8">
        <f>(A43-Calculation!$C$4)/365.25</f>
        <v>2.9130732375085557</v>
      </c>
      <c r="N43" s="198">
        <f t="shared" si="1"/>
        <v>37681</v>
      </c>
      <c r="O43" s="64">
        <f t="shared" si="2"/>
        <v>0.15509999999999999</v>
      </c>
      <c r="P43" s="199">
        <f t="shared" si="11"/>
        <v>0.21400000000000002</v>
      </c>
      <c r="Q43" s="74"/>
      <c r="T43" s="166">
        <f t="shared" si="16"/>
        <v>37681</v>
      </c>
      <c r="U43" s="60">
        <f t="shared" si="3"/>
        <v>25.675000000000001</v>
      </c>
      <c r="V43" s="206">
        <v>46.137931034482762</v>
      </c>
      <c r="W43" s="195">
        <v>2.0499999999999998</v>
      </c>
      <c r="X43" s="167">
        <f>VLOOKUP(T43,IR!$C$6:$D$365,2)</f>
        <v>7.1865854844118018E-2</v>
      </c>
      <c r="Y43" s="59">
        <v>43009</v>
      </c>
      <c r="Z43" s="165">
        <v>33832.775403172491</v>
      </c>
      <c r="AA43" s="59">
        <v>43009</v>
      </c>
      <c r="AB43" s="63">
        <v>1855.9460431202751</v>
      </c>
      <c r="AC43" s="200"/>
      <c r="AD43" s="200"/>
      <c r="AE43" s="161">
        <f>(T43-Calculation!$C$4)/365.25</f>
        <v>2.9130732375085557</v>
      </c>
      <c r="AF43" s="160"/>
      <c r="AG43" s="168">
        <f t="shared" si="13"/>
        <v>37681</v>
      </c>
      <c r="AH43" s="64">
        <f t="shared" si="4"/>
        <v>0.15509999999999999</v>
      </c>
      <c r="AI43" s="207">
        <v>0.21400000000000002</v>
      </c>
      <c r="AK43" s="64">
        <f t="shared" si="5"/>
        <v>0</v>
      </c>
      <c r="AL43" s="207">
        <v>0.21400000000000002</v>
      </c>
      <c r="AO43" s="60">
        <v>25.675000000000001</v>
      </c>
      <c r="AP43" s="205">
        <f t="shared" si="14"/>
        <v>0</v>
      </c>
      <c r="AT43" s="6">
        <f t="shared" si="15"/>
        <v>4.806034482758621</v>
      </c>
    </row>
    <row r="44" spans="1:46" ht="12.75" x14ac:dyDescent="0.2">
      <c r="A44" s="194">
        <f t="shared" si="6"/>
        <v>37712</v>
      </c>
      <c r="B44" s="60">
        <f t="shared" si="7"/>
        <v>26.4</v>
      </c>
      <c r="C44" s="73">
        <f t="shared" si="8"/>
        <v>45.01903448275862</v>
      </c>
      <c r="D44" s="195">
        <v>2.0499999999999998</v>
      </c>
      <c r="E44" s="62">
        <f t="shared" si="9"/>
        <v>7.1936939567532013E-2</v>
      </c>
      <c r="F44" s="192">
        <v>37</v>
      </c>
      <c r="G44" s="165">
        <f t="shared" si="0"/>
        <v>28845.6384</v>
      </c>
      <c r="H44" s="193">
        <f t="shared" si="10"/>
        <v>37</v>
      </c>
      <c r="I44" s="63">
        <v>1903.2572932343894</v>
      </c>
      <c r="L44" s="8">
        <f>(A44-Calculation!$C$4)/365.25</f>
        <v>2.9979466119096507</v>
      </c>
      <c r="N44" s="198">
        <f t="shared" si="1"/>
        <v>37712</v>
      </c>
      <c r="O44" s="64">
        <f t="shared" si="2"/>
        <v>0.147345</v>
      </c>
      <c r="P44" s="199">
        <f t="shared" si="11"/>
        <v>0.21199999999999999</v>
      </c>
      <c r="Q44" s="74"/>
      <c r="T44" s="166">
        <f t="shared" si="16"/>
        <v>37712</v>
      </c>
      <c r="U44" s="60">
        <f t="shared" si="3"/>
        <v>26.4</v>
      </c>
      <c r="V44" s="206">
        <v>45.01903448275862</v>
      </c>
      <c r="W44" s="195">
        <v>2.0499999999999998</v>
      </c>
      <c r="X44" s="167">
        <f>VLOOKUP(T44,IR!$C$6:$D$365,2)</f>
        <v>7.1936939567532013E-2</v>
      </c>
      <c r="Y44" s="59">
        <v>43191</v>
      </c>
      <c r="Z44" s="165">
        <v>28845.638383696376</v>
      </c>
      <c r="AA44" s="59">
        <v>43191</v>
      </c>
      <c r="AB44" s="63">
        <v>1903.2572932343894</v>
      </c>
      <c r="AC44" s="200"/>
      <c r="AD44" s="200"/>
      <c r="AE44" s="161">
        <f>(T44-Calculation!$C$4)/365.25</f>
        <v>2.9979466119096507</v>
      </c>
      <c r="AF44" s="160"/>
      <c r="AG44" s="168">
        <f t="shared" si="13"/>
        <v>37712</v>
      </c>
      <c r="AH44" s="64">
        <f t="shared" si="4"/>
        <v>0.147345</v>
      </c>
      <c r="AI44" s="207">
        <v>0.21199999999999999</v>
      </c>
      <c r="AK44" s="64">
        <f t="shared" si="5"/>
        <v>0</v>
      </c>
      <c r="AL44" s="207">
        <v>0.21199999999999999</v>
      </c>
      <c r="AO44" s="60">
        <v>25.9</v>
      </c>
      <c r="AP44" s="205">
        <f t="shared" si="14"/>
        <v>0.5</v>
      </c>
      <c r="AT44" s="6">
        <f t="shared" si="15"/>
        <v>4.6894827586206898</v>
      </c>
    </row>
    <row r="45" spans="1:46" ht="12.75" x14ac:dyDescent="0.2">
      <c r="A45" s="194">
        <f t="shared" si="6"/>
        <v>37742</v>
      </c>
      <c r="B45" s="60">
        <f t="shared" si="7"/>
        <v>31.35</v>
      </c>
      <c r="C45" s="73">
        <f t="shared" si="8"/>
        <v>44.191448275862072</v>
      </c>
      <c r="D45" s="195">
        <v>2.0499999999999998</v>
      </c>
      <c r="E45" s="62">
        <f t="shared" si="9"/>
        <v>7.1988729468873011E-2</v>
      </c>
      <c r="F45" s="192">
        <v>38</v>
      </c>
      <c r="G45" s="165">
        <f t="shared" si="0"/>
        <v>23614.002199999999</v>
      </c>
      <c r="H45" s="193">
        <f t="shared" si="10"/>
        <v>38</v>
      </c>
      <c r="I45" s="63">
        <v>1903.2572932343894</v>
      </c>
      <c r="L45" s="8">
        <f>(A45-Calculation!$C$4)/365.25</f>
        <v>3.0800821355236141</v>
      </c>
      <c r="N45" s="198">
        <f t="shared" si="1"/>
        <v>37742</v>
      </c>
      <c r="O45" s="64">
        <f t="shared" si="2"/>
        <v>0.16285499999999997</v>
      </c>
      <c r="P45" s="199">
        <f t="shared" si="11"/>
        <v>0.21100000000000002</v>
      </c>
      <c r="Q45" s="74"/>
      <c r="T45" s="166">
        <f t="shared" si="16"/>
        <v>37742</v>
      </c>
      <c r="U45" s="60">
        <f t="shared" si="3"/>
        <v>31.35</v>
      </c>
      <c r="V45" s="206">
        <v>44.191448275862072</v>
      </c>
      <c r="W45" s="195">
        <v>2.0499999999999998</v>
      </c>
      <c r="X45" s="167">
        <f>VLOOKUP(T45,IR!$C$6:$D$365,2)</f>
        <v>7.1988729468873011E-2</v>
      </c>
      <c r="Y45" s="59">
        <v>43374</v>
      </c>
      <c r="Z45" s="165">
        <v>23614.00215561804</v>
      </c>
      <c r="AA45" s="59">
        <v>43374</v>
      </c>
      <c r="AB45" s="63">
        <v>1903.2572932343894</v>
      </c>
      <c r="AC45" s="200"/>
      <c r="AD45" s="200"/>
      <c r="AE45" s="161">
        <f>(T45-Calculation!$C$4)/365.25</f>
        <v>3.0800821355236141</v>
      </c>
      <c r="AF45" s="160"/>
      <c r="AG45" s="168">
        <f t="shared" si="13"/>
        <v>37742</v>
      </c>
      <c r="AH45" s="64">
        <f t="shared" si="4"/>
        <v>0.16285499999999997</v>
      </c>
      <c r="AI45" s="207">
        <v>0.21100000000000002</v>
      </c>
      <c r="AK45" s="64">
        <f t="shared" si="5"/>
        <v>0</v>
      </c>
      <c r="AL45" s="207">
        <v>0.21100000000000002</v>
      </c>
      <c r="AO45" s="60">
        <v>30.7</v>
      </c>
      <c r="AP45" s="205">
        <f t="shared" si="14"/>
        <v>0.65000000000000213</v>
      </c>
      <c r="AT45" s="6">
        <f t="shared" si="15"/>
        <v>4.6032758620689664</v>
      </c>
    </row>
    <row r="46" spans="1:46" ht="12.75" x14ac:dyDescent="0.2">
      <c r="A46" s="194">
        <f t="shared" si="6"/>
        <v>37773</v>
      </c>
      <c r="B46" s="60">
        <f t="shared" si="7"/>
        <v>55</v>
      </c>
      <c r="C46" s="73">
        <f t="shared" si="8"/>
        <v>44.226206896551723</v>
      </c>
      <c r="D46" s="195">
        <v>2.0499999999999998</v>
      </c>
      <c r="E46" s="62">
        <f t="shared" si="9"/>
        <v>7.2042245701188015E-2</v>
      </c>
      <c r="F46" s="192">
        <v>39</v>
      </c>
      <c r="G46" s="165">
        <f t="shared" si="0"/>
        <v>18126.180499999999</v>
      </c>
      <c r="H46" s="193">
        <f t="shared" si="10"/>
        <v>39</v>
      </c>
      <c r="I46" s="63">
        <v>1919.47906836522</v>
      </c>
      <c r="L46" s="8">
        <f>(A46-Calculation!$C$4)/365.25</f>
        <v>3.1649555099247091</v>
      </c>
      <c r="N46" s="198">
        <f t="shared" si="1"/>
        <v>37773</v>
      </c>
      <c r="O46" s="64">
        <f t="shared" si="2"/>
        <v>0.20938499999999999</v>
      </c>
      <c r="P46" s="199">
        <f t="shared" si="11"/>
        <v>0.21</v>
      </c>
      <c r="Q46" s="74"/>
      <c r="T46" s="166">
        <f t="shared" si="16"/>
        <v>37773</v>
      </c>
      <c r="U46" s="60">
        <f t="shared" si="3"/>
        <v>55</v>
      </c>
      <c r="V46" s="206">
        <v>44.226206896551723</v>
      </c>
      <c r="W46" s="195">
        <v>2.0499999999999998</v>
      </c>
      <c r="X46" s="167">
        <f>VLOOKUP(T46,IR!$C$6:$D$365,2)</f>
        <v>7.2042245701188015E-2</v>
      </c>
      <c r="Y46" s="59">
        <v>43556</v>
      </c>
      <c r="Z46" s="165">
        <v>18126.180463976056</v>
      </c>
      <c r="AA46" s="59">
        <v>43556</v>
      </c>
      <c r="AB46" s="63">
        <v>1919.47906836522</v>
      </c>
      <c r="AC46" s="200"/>
      <c r="AD46" s="200"/>
      <c r="AE46" s="161">
        <f>(T46-Calculation!$C$4)/365.25</f>
        <v>3.1649555099247091</v>
      </c>
      <c r="AF46" s="160"/>
      <c r="AG46" s="168">
        <f t="shared" si="13"/>
        <v>37773</v>
      </c>
      <c r="AH46" s="64">
        <f t="shared" si="4"/>
        <v>0.20938499999999999</v>
      </c>
      <c r="AI46" s="207">
        <v>0.21</v>
      </c>
      <c r="AK46" s="64">
        <f t="shared" si="5"/>
        <v>0</v>
      </c>
      <c r="AL46" s="207">
        <v>0.21</v>
      </c>
      <c r="AO46" s="60">
        <v>53.625</v>
      </c>
      <c r="AP46" s="205">
        <f t="shared" si="14"/>
        <v>1.375</v>
      </c>
      <c r="AT46" s="6">
        <f t="shared" si="15"/>
        <v>4.6068965517241383</v>
      </c>
    </row>
    <row r="47" spans="1:46" ht="12.75" x14ac:dyDescent="0.2">
      <c r="A47" s="194">
        <f t="shared" si="6"/>
        <v>37803</v>
      </c>
      <c r="B47" s="60">
        <f t="shared" si="7"/>
        <v>91.85</v>
      </c>
      <c r="C47" s="73">
        <f t="shared" si="8"/>
        <v>44.643310344827597</v>
      </c>
      <c r="D47" s="195">
        <v>2.0499999999999998</v>
      </c>
      <c r="E47" s="62">
        <f t="shared" si="9"/>
        <v>7.2091666496227017E-2</v>
      </c>
      <c r="F47" s="192">
        <v>40</v>
      </c>
      <c r="G47" s="165">
        <f t="shared" si="0"/>
        <v>12369.927799999999</v>
      </c>
      <c r="H47" s="193">
        <f t="shared" si="10"/>
        <v>40</v>
      </c>
      <c r="I47" s="63">
        <v>1919.47906836522</v>
      </c>
      <c r="L47" s="8">
        <f>(A47-Calculation!$C$4)/365.25</f>
        <v>3.247091033538672</v>
      </c>
      <c r="N47" s="198">
        <f t="shared" si="1"/>
        <v>37803</v>
      </c>
      <c r="O47" s="64">
        <f t="shared" si="2"/>
        <v>0.255915</v>
      </c>
      <c r="P47" s="199">
        <f t="shared" si="11"/>
        <v>0.20900000000000002</v>
      </c>
      <c r="Q47" s="74"/>
      <c r="T47" s="166">
        <f t="shared" si="16"/>
        <v>37803</v>
      </c>
      <c r="U47" s="60">
        <f t="shared" si="3"/>
        <v>91.85</v>
      </c>
      <c r="V47" s="206">
        <v>44.643310344827597</v>
      </c>
      <c r="W47" s="195">
        <v>2.0499999999999998</v>
      </c>
      <c r="X47" s="167">
        <f>VLOOKUP(T47,IR!$C$6:$D$365,2)</f>
        <v>7.2091666496227017E-2</v>
      </c>
      <c r="Y47" s="59">
        <v>43739</v>
      </c>
      <c r="Z47" s="165">
        <v>12369.927843910922</v>
      </c>
      <c r="AA47" s="59">
        <v>43739</v>
      </c>
      <c r="AB47" s="63">
        <v>1919.47906836522</v>
      </c>
      <c r="AC47" s="200"/>
      <c r="AD47" s="200"/>
      <c r="AE47" s="161">
        <f>(T47-Calculation!$C$4)/365.25</f>
        <v>3.247091033538672</v>
      </c>
      <c r="AF47" s="160"/>
      <c r="AG47" s="168">
        <f t="shared" si="13"/>
        <v>37803</v>
      </c>
      <c r="AH47" s="64">
        <f t="shared" si="4"/>
        <v>0.255915</v>
      </c>
      <c r="AI47" s="207">
        <v>0.20900000000000002</v>
      </c>
      <c r="AK47" s="64">
        <f t="shared" si="5"/>
        <v>0</v>
      </c>
      <c r="AL47" s="207">
        <v>0.20900000000000002</v>
      </c>
      <c r="AO47" s="60">
        <v>89.5</v>
      </c>
      <c r="AP47" s="205">
        <f t="shared" si="14"/>
        <v>2.3499999999999943</v>
      </c>
      <c r="AT47" s="6">
        <f t="shared" si="15"/>
        <v>4.650344827586208</v>
      </c>
    </row>
    <row r="48" spans="1:46" ht="12.75" x14ac:dyDescent="0.2">
      <c r="A48" s="194">
        <f t="shared" si="6"/>
        <v>37834</v>
      </c>
      <c r="B48" s="60">
        <f t="shared" si="7"/>
        <v>79.349999999999994</v>
      </c>
      <c r="C48" s="73">
        <f t="shared" si="8"/>
        <v>45.21434482758621</v>
      </c>
      <c r="D48" s="195">
        <v>2.0499999999999998</v>
      </c>
      <c r="E48" s="62">
        <f t="shared" si="9"/>
        <v>7.213932632721401E-2</v>
      </c>
      <c r="F48" s="192">
        <v>41</v>
      </c>
      <c r="G48" s="165">
        <f t="shared" si="0"/>
        <v>6332.3588</v>
      </c>
      <c r="H48" s="193">
        <f t="shared" si="10"/>
        <v>41</v>
      </c>
      <c r="I48" s="63">
        <v>0</v>
      </c>
      <c r="L48" s="8">
        <f>(A48-Calculation!$C$4)/365.25</f>
        <v>3.3319644079397674</v>
      </c>
      <c r="N48" s="198">
        <f t="shared" si="1"/>
        <v>37834</v>
      </c>
      <c r="O48" s="64">
        <f t="shared" si="2"/>
        <v>0.255915</v>
      </c>
      <c r="P48" s="199">
        <f t="shared" si="11"/>
        <v>0.20900000000000002</v>
      </c>
      <c r="Q48" s="74"/>
      <c r="T48" s="166">
        <f t="shared" si="16"/>
        <v>37834</v>
      </c>
      <c r="U48" s="60">
        <f t="shared" si="3"/>
        <v>79.349999999999994</v>
      </c>
      <c r="V48" s="206">
        <v>45.21434482758621</v>
      </c>
      <c r="W48" s="195">
        <v>2.0499999999999998</v>
      </c>
      <c r="X48" s="167">
        <f>VLOOKUP(T48,IR!$C$6:$D$365,2)</f>
        <v>7.213932632721401E-2</v>
      </c>
      <c r="Y48" s="59">
        <v>43922</v>
      </c>
      <c r="Z48" s="165">
        <v>6332.3587646947744</v>
      </c>
      <c r="AA48" s="59">
        <v>43922</v>
      </c>
      <c r="AB48" s="63">
        <v>0</v>
      </c>
      <c r="AC48" s="200"/>
      <c r="AD48" s="200"/>
      <c r="AE48" s="161">
        <f>(T48-Calculation!$C$4)/365.25</f>
        <v>3.3319644079397674</v>
      </c>
      <c r="AF48" s="160"/>
      <c r="AG48" s="168">
        <f t="shared" si="13"/>
        <v>37834</v>
      </c>
      <c r="AH48" s="64">
        <f t="shared" si="4"/>
        <v>0.255915</v>
      </c>
      <c r="AI48" s="207">
        <v>0.20900000000000002</v>
      </c>
      <c r="AK48" s="64">
        <f t="shared" si="5"/>
        <v>0</v>
      </c>
      <c r="AL48" s="207">
        <v>0.20900000000000002</v>
      </c>
      <c r="AO48" s="60">
        <v>77</v>
      </c>
      <c r="AP48" s="205">
        <f t="shared" si="14"/>
        <v>2.3499999999999943</v>
      </c>
      <c r="AT48" s="6">
        <f t="shared" si="15"/>
        <v>4.709827586206897</v>
      </c>
    </row>
    <row r="49" spans="1:46" ht="12.75" x14ac:dyDescent="0.2">
      <c r="A49" s="194">
        <f t="shared" si="6"/>
        <v>37865</v>
      </c>
      <c r="B49" s="60">
        <f t="shared" si="7"/>
        <v>33.25</v>
      </c>
      <c r="C49" s="73">
        <f t="shared" si="8"/>
        <v>46.472275862068969</v>
      </c>
      <c r="D49" s="195">
        <v>2.0499999999999998</v>
      </c>
      <c r="E49" s="62">
        <f t="shared" si="9"/>
        <v>7.2186986158951014E-2</v>
      </c>
      <c r="F49" s="192">
        <v>42</v>
      </c>
      <c r="G49" s="165">
        <f t="shared" si="0"/>
        <v>0</v>
      </c>
      <c r="H49" s="193">
        <f t="shared" si="10"/>
        <v>42</v>
      </c>
      <c r="I49" s="63">
        <v>0</v>
      </c>
      <c r="L49" s="8">
        <f>(A49-Calculation!$C$4)/365.25</f>
        <v>3.4168377823408624</v>
      </c>
      <c r="N49" s="198">
        <f t="shared" si="1"/>
        <v>37865</v>
      </c>
      <c r="O49" s="64">
        <f t="shared" si="2"/>
        <v>0.16449999999999998</v>
      </c>
      <c r="P49" s="199">
        <f t="shared" si="11"/>
        <v>0.20800000000000002</v>
      </c>
      <c r="Q49" s="74"/>
      <c r="T49" s="166">
        <f t="shared" si="16"/>
        <v>37865</v>
      </c>
      <c r="U49" s="60">
        <f t="shared" si="3"/>
        <v>33.25</v>
      </c>
      <c r="V49" s="206">
        <v>46.472275862068969</v>
      </c>
      <c r="W49" s="195">
        <v>2.0499999999999998</v>
      </c>
      <c r="X49" s="167">
        <f>VLOOKUP(T49,IR!$C$6:$D$365,2)</f>
        <v>7.2186986158951014E-2</v>
      </c>
      <c r="Y49" s="59">
        <v>44105</v>
      </c>
      <c r="Z49" s="165">
        <v>1.3345852494239808E-9</v>
      </c>
      <c r="AA49" s="59">
        <v>44105</v>
      </c>
      <c r="AB49" s="63">
        <v>0</v>
      </c>
      <c r="AC49" s="200"/>
      <c r="AD49" s="200"/>
      <c r="AE49" s="161">
        <f>(T49-Calculation!$C$4)/365.25</f>
        <v>3.4168377823408624</v>
      </c>
      <c r="AF49" s="160"/>
      <c r="AG49" s="168">
        <f t="shared" si="13"/>
        <v>37865</v>
      </c>
      <c r="AH49" s="64">
        <f t="shared" si="4"/>
        <v>0.16449999999999998</v>
      </c>
      <c r="AI49" s="207">
        <v>0.20800000000000002</v>
      </c>
      <c r="AK49" s="64">
        <f t="shared" si="5"/>
        <v>0</v>
      </c>
      <c r="AL49" s="207">
        <v>0.20800000000000002</v>
      </c>
      <c r="AO49" s="60">
        <v>33.25</v>
      </c>
      <c r="AP49" s="205">
        <f t="shared" si="14"/>
        <v>0</v>
      </c>
      <c r="AT49" s="6">
        <f t="shared" si="15"/>
        <v>4.8408620689655182</v>
      </c>
    </row>
    <row r="50" spans="1:46" ht="12.75" x14ac:dyDescent="0.2">
      <c r="A50" s="194">
        <f t="shared" si="6"/>
        <v>37895</v>
      </c>
      <c r="B50" s="60">
        <f t="shared" si="7"/>
        <v>25.5</v>
      </c>
      <c r="C50" s="73">
        <f t="shared" si="8"/>
        <v>47.208827586206915</v>
      </c>
      <c r="D50" s="195">
        <v>2.0499999999999998</v>
      </c>
      <c r="E50" s="62">
        <f t="shared" si="9"/>
        <v>7.2231252415314015E-2</v>
      </c>
      <c r="H50" s="66"/>
      <c r="I50" s="61"/>
      <c r="L50" s="8">
        <f>(A50-Calculation!$C$4)/365.25</f>
        <v>3.4989733059548254</v>
      </c>
      <c r="N50" s="198">
        <f t="shared" si="1"/>
        <v>37895</v>
      </c>
      <c r="O50" s="64">
        <f t="shared" si="2"/>
        <v>0.11632499999999998</v>
      </c>
      <c r="P50" s="199">
        <f t="shared" si="11"/>
        <v>0.20699999999999999</v>
      </c>
      <c r="Q50" s="74"/>
      <c r="T50" s="166">
        <f t="shared" si="16"/>
        <v>37895</v>
      </c>
      <c r="U50" s="60">
        <f t="shared" si="3"/>
        <v>25.5</v>
      </c>
      <c r="V50" s="206">
        <v>47.208827586206915</v>
      </c>
      <c r="W50" s="195">
        <v>2.0499999999999998</v>
      </c>
      <c r="X50" s="167">
        <f>VLOOKUP(T50,IR!$C$6:$D$365,2)</f>
        <v>7.2231252415314015E-2</v>
      </c>
      <c r="Y50" s="66"/>
      <c r="Z50" s="61"/>
      <c r="AA50" s="66"/>
      <c r="AB50" s="61"/>
      <c r="AC50" s="200"/>
      <c r="AD50" s="200"/>
      <c r="AE50" s="161">
        <f>(T50-Calculation!$C$4)/365.25</f>
        <v>3.4989733059548254</v>
      </c>
      <c r="AF50" s="160"/>
      <c r="AG50" s="168">
        <f t="shared" si="13"/>
        <v>37895</v>
      </c>
      <c r="AH50" s="64">
        <f t="shared" si="4"/>
        <v>0.11632499999999998</v>
      </c>
      <c r="AI50" s="207">
        <v>0.20699999999999999</v>
      </c>
      <c r="AK50" s="64">
        <f t="shared" si="5"/>
        <v>0</v>
      </c>
      <c r="AL50" s="207">
        <v>0.20699999999999999</v>
      </c>
      <c r="AO50" s="60">
        <v>25.5</v>
      </c>
      <c r="AP50" s="205">
        <f t="shared" si="14"/>
        <v>0</v>
      </c>
      <c r="AT50" s="6">
        <f t="shared" si="15"/>
        <v>4.9175862068965541</v>
      </c>
    </row>
    <row r="51" spans="1:46" ht="12.75" x14ac:dyDescent="0.2">
      <c r="A51" s="194">
        <f t="shared" si="6"/>
        <v>37926</v>
      </c>
      <c r="B51" s="60">
        <f t="shared" si="7"/>
        <v>25.75</v>
      </c>
      <c r="C51" s="73">
        <f t="shared" si="8"/>
        <v>47.973517241379319</v>
      </c>
      <c r="D51" s="195">
        <v>2.0499999999999998</v>
      </c>
      <c r="E51" s="62">
        <f t="shared" si="9"/>
        <v>7.2274661015275007E-2</v>
      </c>
      <c r="H51" s="66"/>
      <c r="I51" s="61"/>
      <c r="L51" s="8">
        <f>(A51-Calculation!$C$4)/365.25</f>
        <v>3.5838466803559208</v>
      </c>
      <c r="N51" s="198">
        <f t="shared" si="1"/>
        <v>37926</v>
      </c>
      <c r="O51" s="64">
        <f t="shared" si="2"/>
        <v>0.11632499999999998</v>
      </c>
      <c r="P51" s="199">
        <f t="shared" si="11"/>
        <v>0.20699999999999999</v>
      </c>
      <c r="Q51" s="74"/>
      <c r="T51" s="166">
        <f t="shared" si="16"/>
        <v>37926</v>
      </c>
      <c r="U51" s="60">
        <f t="shared" si="3"/>
        <v>25.75</v>
      </c>
      <c r="V51" s="206">
        <v>47.973517241379319</v>
      </c>
      <c r="W51" s="195">
        <v>2.0499999999999998</v>
      </c>
      <c r="X51" s="167">
        <f>VLOOKUP(T51,IR!$C$6:$D$365,2)</f>
        <v>7.2274661015275007E-2</v>
      </c>
      <c r="Y51" s="66"/>
      <c r="Z51" s="61"/>
      <c r="AA51" s="66"/>
      <c r="AB51" s="61"/>
      <c r="AC51" s="200"/>
      <c r="AD51" s="200"/>
      <c r="AE51" s="161">
        <f>(T51-Calculation!$C$4)/365.25</f>
        <v>3.5838466803559208</v>
      </c>
      <c r="AF51" s="160"/>
      <c r="AG51" s="168">
        <f t="shared" si="13"/>
        <v>37926</v>
      </c>
      <c r="AH51" s="64">
        <f t="shared" si="4"/>
        <v>0.11632499999999998</v>
      </c>
      <c r="AI51" s="207">
        <v>0.20699999999999999</v>
      </c>
      <c r="AK51" s="64">
        <f t="shared" si="5"/>
        <v>0</v>
      </c>
      <c r="AL51" s="207">
        <v>0.20699999999999999</v>
      </c>
      <c r="AO51" s="60">
        <v>25.75</v>
      </c>
      <c r="AP51" s="205">
        <f t="shared" si="14"/>
        <v>0</v>
      </c>
      <c r="AT51" s="6">
        <f t="shared" si="15"/>
        <v>4.9972413793103456</v>
      </c>
    </row>
    <row r="52" spans="1:46" ht="12.75" x14ac:dyDescent="0.2">
      <c r="A52" s="194">
        <f t="shared" si="6"/>
        <v>37956</v>
      </c>
      <c r="B52" s="60">
        <f t="shared" si="7"/>
        <v>26.75</v>
      </c>
      <c r="C52" s="73">
        <f t="shared" si="8"/>
        <v>48.432000000000009</v>
      </c>
      <c r="D52" s="195">
        <v>2.0499999999999998</v>
      </c>
      <c r="E52" s="62">
        <f t="shared" si="9"/>
        <v>7.2316669338409009E-2</v>
      </c>
      <c r="H52" s="66"/>
      <c r="I52" s="61"/>
      <c r="L52" s="8">
        <f>(A52-Calculation!$C$4)/365.25</f>
        <v>3.6659822039698837</v>
      </c>
      <c r="N52" s="198">
        <f t="shared" si="1"/>
        <v>37956</v>
      </c>
      <c r="O52" s="64">
        <f t="shared" si="2"/>
        <v>0.11632499999999998</v>
      </c>
      <c r="P52" s="199">
        <f t="shared" si="11"/>
        <v>0.20499999999999999</v>
      </c>
      <c r="Q52" s="74"/>
      <c r="T52" s="166">
        <f t="shared" si="16"/>
        <v>37956</v>
      </c>
      <c r="U52" s="60">
        <f t="shared" si="3"/>
        <v>26.75</v>
      </c>
      <c r="V52" s="206">
        <v>48.432000000000009</v>
      </c>
      <c r="W52" s="195">
        <v>2.0499999999999998</v>
      </c>
      <c r="X52" s="167">
        <f>VLOOKUP(T52,IR!$C$6:$D$365,2)</f>
        <v>7.2316669338409009E-2</v>
      </c>
      <c r="Y52" s="66"/>
      <c r="Z52" s="61"/>
      <c r="AA52" s="66"/>
      <c r="AB52" s="61"/>
      <c r="AC52" s="200"/>
      <c r="AD52" s="200"/>
      <c r="AE52" s="161">
        <f>(T52-Calculation!$C$4)/365.25</f>
        <v>3.6659822039698837</v>
      </c>
      <c r="AF52" s="160"/>
      <c r="AG52" s="168">
        <f t="shared" si="13"/>
        <v>37956</v>
      </c>
      <c r="AH52" s="64">
        <f t="shared" si="4"/>
        <v>0.11632499999999998</v>
      </c>
      <c r="AI52" s="207">
        <v>0.20499999999999999</v>
      </c>
      <c r="AK52" s="64">
        <f t="shared" si="5"/>
        <v>0</v>
      </c>
      <c r="AL52" s="207">
        <v>0.20499999999999999</v>
      </c>
      <c r="AO52" s="60">
        <v>26.75</v>
      </c>
      <c r="AP52" s="205">
        <f t="shared" si="14"/>
        <v>0</v>
      </c>
      <c r="AT52" s="6">
        <f t="shared" si="15"/>
        <v>5.0450000000000008</v>
      </c>
    </row>
    <row r="53" spans="1:46" ht="12.75" x14ac:dyDescent="0.2">
      <c r="A53" s="194">
        <f t="shared" si="6"/>
        <v>37987</v>
      </c>
      <c r="B53" s="60">
        <f t="shared" si="7"/>
        <v>33.549999999999997</v>
      </c>
      <c r="C53" s="73">
        <f t="shared" si="8"/>
        <v>47.640827586206896</v>
      </c>
      <c r="D53" s="195">
        <v>2.0499999999999998</v>
      </c>
      <c r="E53" s="62">
        <f t="shared" si="9"/>
        <v>7.2364548728215017E-2</v>
      </c>
      <c r="H53" s="66"/>
      <c r="I53" s="61"/>
      <c r="L53" s="8">
        <f>(A53-Calculation!$C$4)/365.25</f>
        <v>3.7508555783709787</v>
      </c>
      <c r="N53" s="198">
        <f t="shared" si="1"/>
        <v>37987</v>
      </c>
      <c r="O53" s="64">
        <f t="shared" si="2"/>
        <v>0.17867519999999998</v>
      </c>
      <c r="P53" s="199">
        <f t="shared" si="11"/>
        <v>0.20400000000000001</v>
      </c>
      <c r="Q53" s="74"/>
      <c r="T53" s="166">
        <f t="shared" si="16"/>
        <v>37987</v>
      </c>
      <c r="U53" s="60">
        <f t="shared" si="3"/>
        <v>33.549999999999997</v>
      </c>
      <c r="V53" s="206">
        <v>47.640827586206896</v>
      </c>
      <c r="W53" s="195">
        <v>2.0499999999999998</v>
      </c>
      <c r="X53" s="167">
        <f>VLOOKUP(T53,IR!$C$6:$D$365,2)</f>
        <v>7.2364548728215017E-2</v>
      </c>
      <c r="Y53" s="66"/>
      <c r="Z53" s="61"/>
      <c r="AA53" s="66"/>
      <c r="AB53" s="61"/>
      <c r="AC53" s="200"/>
      <c r="AD53" s="200"/>
      <c r="AE53" s="161">
        <f>(T53-Calculation!$C$4)/365.25</f>
        <v>3.7508555783709787</v>
      </c>
      <c r="AF53" s="160"/>
      <c r="AG53" s="168">
        <f t="shared" si="13"/>
        <v>37987</v>
      </c>
      <c r="AH53" s="64">
        <f t="shared" si="4"/>
        <v>0.17867519999999998</v>
      </c>
      <c r="AI53" s="207">
        <v>0.20400000000000001</v>
      </c>
      <c r="AK53" s="64">
        <f t="shared" si="5"/>
        <v>0</v>
      </c>
      <c r="AL53" s="207">
        <v>0.20400000000000001</v>
      </c>
      <c r="AO53" s="60">
        <v>33.549999999999997</v>
      </c>
      <c r="AP53" s="205">
        <f t="shared" si="14"/>
        <v>0</v>
      </c>
      <c r="AT53" s="6">
        <f t="shared" si="15"/>
        <v>4.9625862068965523</v>
      </c>
    </row>
    <row r="54" spans="1:46" ht="12.75" x14ac:dyDescent="0.2">
      <c r="A54" s="194">
        <f t="shared" si="6"/>
        <v>38018</v>
      </c>
      <c r="B54" s="60">
        <f t="shared" si="7"/>
        <v>33.549999999999997</v>
      </c>
      <c r="C54" s="73">
        <f t="shared" si="8"/>
        <v>46.409379310344825</v>
      </c>
      <c r="D54" s="195">
        <v>2.0499999999999998</v>
      </c>
      <c r="E54" s="62">
        <f t="shared" si="9"/>
        <v>7.2417196960055011E-2</v>
      </c>
      <c r="H54" s="66"/>
      <c r="I54" s="61"/>
      <c r="L54" s="8">
        <f>(A54-Calculation!$C$4)/365.25</f>
        <v>3.8357289527720737</v>
      </c>
      <c r="N54" s="198">
        <f t="shared" si="1"/>
        <v>38018</v>
      </c>
      <c r="O54" s="64">
        <f t="shared" si="2"/>
        <v>0.17867519999999998</v>
      </c>
      <c r="P54" s="199">
        <f t="shared" si="11"/>
        <v>0.20400000000000001</v>
      </c>
      <c r="Q54" s="74"/>
      <c r="T54" s="166">
        <f t="shared" si="16"/>
        <v>38018</v>
      </c>
      <c r="U54" s="60">
        <f t="shared" si="3"/>
        <v>33.549999999999997</v>
      </c>
      <c r="V54" s="206">
        <v>46.409379310344825</v>
      </c>
      <c r="W54" s="195">
        <v>2.0499999999999998</v>
      </c>
      <c r="X54" s="167">
        <f>VLOOKUP(T54,IR!$C$6:$D$365,2)</f>
        <v>7.2417196960055011E-2</v>
      </c>
      <c r="Y54" s="66"/>
      <c r="Z54" s="61"/>
      <c r="AA54" s="66"/>
      <c r="AB54" s="61"/>
      <c r="AC54" s="200"/>
      <c r="AD54" s="200"/>
      <c r="AE54" s="161">
        <f>(T54-Calculation!$C$4)/365.25</f>
        <v>3.8357289527720737</v>
      </c>
      <c r="AF54" s="160"/>
      <c r="AG54" s="168">
        <f t="shared" si="13"/>
        <v>38018</v>
      </c>
      <c r="AH54" s="64">
        <f t="shared" si="4"/>
        <v>0.17867519999999998</v>
      </c>
      <c r="AI54" s="207">
        <v>0.20400000000000001</v>
      </c>
      <c r="AK54" s="64">
        <f t="shared" si="5"/>
        <v>0</v>
      </c>
      <c r="AL54" s="207">
        <v>0.20400000000000001</v>
      </c>
      <c r="AO54" s="60">
        <v>33.549999999999997</v>
      </c>
      <c r="AP54" s="205">
        <f t="shared" si="14"/>
        <v>0</v>
      </c>
      <c r="AT54" s="6">
        <f t="shared" si="15"/>
        <v>4.8343103448275864</v>
      </c>
    </row>
    <row r="55" spans="1:46" ht="12.75" x14ac:dyDescent="0.2">
      <c r="A55" s="194">
        <f t="shared" si="6"/>
        <v>38047</v>
      </c>
      <c r="B55" s="60">
        <f t="shared" si="7"/>
        <v>25.774999999999999</v>
      </c>
      <c r="C55" s="73">
        <f t="shared" si="8"/>
        <v>45.283862068965519</v>
      </c>
      <c r="D55" s="195">
        <v>2.0499999999999998</v>
      </c>
      <c r="E55" s="62">
        <f t="shared" si="9"/>
        <v>7.2466448532606018E-2</v>
      </c>
      <c r="H55" s="66"/>
      <c r="I55" s="61"/>
      <c r="L55" s="8">
        <f>(A55-Calculation!$C$4)/365.25</f>
        <v>3.915126625598905</v>
      </c>
      <c r="N55" s="198">
        <f t="shared" si="1"/>
        <v>38047</v>
      </c>
      <c r="O55" s="64">
        <f t="shared" si="2"/>
        <v>0.14889599999999997</v>
      </c>
      <c r="P55" s="199">
        <f t="shared" si="11"/>
        <v>0.20400000000000001</v>
      </c>
      <c r="Q55" s="74"/>
      <c r="T55" s="166">
        <f t="shared" si="16"/>
        <v>38047</v>
      </c>
      <c r="U55" s="60">
        <f t="shared" si="3"/>
        <v>25.774999999999999</v>
      </c>
      <c r="V55" s="206">
        <v>45.283862068965519</v>
      </c>
      <c r="W55" s="195">
        <v>2.0499999999999998</v>
      </c>
      <c r="X55" s="167">
        <f>VLOOKUP(T55,IR!$C$6:$D$365,2)</f>
        <v>7.2466448532606018E-2</v>
      </c>
      <c r="Y55" s="66"/>
      <c r="Z55" s="61"/>
      <c r="AA55" s="66"/>
      <c r="AB55" s="61"/>
      <c r="AC55" s="200"/>
      <c r="AD55" s="200"/>
      <c r="AE55" s="161">
        <f>(T55-Calculation!$C$4)/365.25</f>
        <v>3.915126625598905</v>
      </c>
      <c r="AF55" s="160"/>
      <c r="AG55" s="168">
        <f t="shared" si="13"/>
        <v>38047</v>
      </c>
      <c r="AH55" s="64">
        <f t="shared" si="4"/>
        <v>0.14889599999999997</v>
      </c>
      <c r="AI55" s="207">
        <v>0.20400000000000001</v>
      </c>
      <c r="AK55" s="64">
        <f t="shared" si="5"/>
        <v>0</v>
      </c>
      <c r="AL55" s="207">
        <v>0.20400000000000001</v>
      </c>
      <c r="AO55" s="60">
        <v>25.774999999999999</v>
      </c>
      <c r="AP55" s="205">
        <f t="shared" si="14"/>
        <v>0</v>
      </c>
      <c r="AT55" s="6">
        <f t="shared" si="15"/>
        <v>4.7170689655172415</v>
      </c>
    </row>
    <row r="56" spans="1:46" ht="12.75" x14ac:dyDescent="0.2">
      <c r="A56" s="194">
        <f t="shared" si="6"/>
        <v>38078</v>
      </c>
      <c r="B56" s="60">
        <f t="shared" si="7"/>
        <v>26.5</v>
      </c>
      <c r="C56" s="73">
        <f t="shared" si="8"/>
        <v>44.226206896551723</v>
      </c>
      <c r="D56" s="195">
        <v>2.0499999999999998</v>
      </c>
      <c r="E56" s="62">
        <f t="shared" si="9"/>
        <v>7.2518551650104013E-2</v>
      </c>
      <c r="H56" s="66"/>
      <c r="I56" s="61"/>
      <c r="L56" s="8">
        <f>(A56-Calculation!$C$4)/365.25</f>
        <v>4</v>
      </c>
      <c r="N56" s="198">
        <f t="shared" si="1"/>
        <v>38078</v>
      </c>
      <c r="O56" s="64">
        <f t="shared" si="2"/>
        <v>0.1414512</v>
      </c>
      <c r="P56" s="199">
        <f t="shared" si="11"/>
        <v>0.20400000000000001</v>
      </c>
      <c r="Q56" s="74"/>
      <c r="T56" s="166">
        <f t="shared" si="16"/>
        <v>38078</v>
      </c>
      <c r="U56" s="60">
        <f t="shared" si="3"/>
        <v>26.5</v>
      </c>
      <c r="V56" s="206">
        <v>44.226206896551723</v>
      </c>
      <c r="W56" s="195">
        <v>2.0499999999999998</v>
      </c>
      <c r="X56" s="167">
        <f>VLOOKUP(T56,IR!$C$6:$D$365,2)</f>
        <v>7.2518551650104013E-2</v>
      </c>
      <c r="Y56" s="66"/>
      <c r="Z56" s="61"/>
      <c r="AA56" s="66"/>
      <c r="AB56" s="61"/>
      <c r="AC56" s="200"/>
      <c r="AD56" s="200"/>
      <c r="AE56" s="161">
        <f>(T56-Calculation!$C$4)/365.25</f>
        <v>4</v>
      </c>
      <c r="AF56" s="160"/>
      <c r="AG56" s="168">
        <f t="shared" si="13"/>
        <v>38078</v>
      </c>
      <c r="AH56" s="64">
        <f t="shared" si="4"/>
        <v>0.1414512</v>
      </c>
      <c r="AI56" s="207">
        <v>0.20400000000000001</v>
      </c>
      <c r="AK56" s="64">
        <f t="shared" si="5"/>
        <v>0</v>
      </c>
      <c r="AL56" s="207">
        <v>0.20400000000000001</v>
      </c>
      <c r="AO56" s="60">
        <v>26</v>
      </c>
      <c r="AP56" s="205">
        <f t="shared" si="14"/>
        <v>0.5</v>
      </c>
      <c r="AT56" s="6">
        <f t="shared" si="15"/>
        <v>4.6068965517241383</v>
      </c>
    </row>
    <row r="57" spans="1:46" ht="12.75" x14ac:dyDescent="0.2">
      <c r="A57" s="194">
        <f t="shared" si="6"/>
        <v>38108</v>
      </c>
      <c r="B57" s="60">
        <f t="shared" si="7"/>
        <v>31.45</v>
      </c>
      <c r="C57" s="73">
        <f t="shared" si="8"/>
        <v>43.469793103448289</v>
      </c>
      <c r="D57" s="195">
        <v>2.0499999999999998</v>
      </c>
      <c r="E57" s="62">
        <f t="shared" si="9"/>
        <v>7.2568411322216017E-2</v>
      </c>
      <c r="H57" s="66"/>
      <c r="I57" s="61"/>
      <c r="L57" s="8">
        <f>(A57-Calculation!$C$4)/365.25</f>
        <v>4.0821355236139629</v>
      </c>
      <c r="N57" s="198">
        <f t="shared" si="1"/>
        <v>38108</v>
      </c>
      <c r="O57" s="64">
        <f t="shared" si="2"/>
        <v>0.15634079999999997</v>
      </c>
      <c r="P57" s="199">
        <f t="shared" si="11"/>
        <v>0.20300000000000001</v>
      </c>
      <c r="Q57" s="74"/>
      <c r="T57" s="166">
        <f t="shared" si="16"/>
        <v>38108</v>
      </c>
      <c r="U57" s="60">
        <f t="shared" si="3"/>
        <v>31.45</v>
      </c>
      <c r="V57" s="206">
        <v>43.469793103448289</v>
      </c>
      <c r="W57" s="195">
        <v>2.0499999999999998</v>
      </c>
      <c r="X57" s="167">
        <f>VLOOKUP(T57,IR!$C$6:$D$365,2)</f>
        <v>7.2568411322216017E-2</v>
      </c>
      <c r="Y57" s="66"/>
      <c r="Z57" s="61"/>
      <c r="AA57" s="66"/>
      <c r="AB57" s="61"/>
      <c r="AC57" s="200"/>
      <c r="AD57" s="200"/>
      <c r="AE57" s="161">
        <f>(T57-Calculation!$C$4)/365.25</f>
        <v>4.0821355236139629</v>
      </c>
      <c r="AF57" s="160"/>
      <c r="AG57" s="168">
        <f t="shared" si="13"/>
        <v>38108</v>
      </c>
      <c r="AH57" s="64">
        <f t="shared" si="4"/>
        <v>0.15634079999999997</v>
      </c>
      <c r="AI57" s="207">
        <v>0.20300000000000001</v>
      </c>
      <c r="AK57" s="64">
        <f t="shared" si="5"/>
        <v>0</v>
      </c>
      <c r="AL57" s="207">
        <v>0.20300000000000001</v>
      </c>
      <c r="AO57" s="60">
        <v>30.8</v>
      </c>
      <c r="AP57" s="205">
        <f t="shared" si="14"/>
        <v>0.64999999999999858</v>
      </c>
      <c r="AT57" s="6">
        <f t="shared" si="15"/>
        <v>4.5281034482758633</v>
      </c>
    </row>
    <row r="58" spans="1:46" ht="12.75" x14ac:dyDescent="0.2">
      <c r="A58" s="194">
        <f t="shared" si="6"/>
        <v>38139</v>
      </c>
      <c r="B58" s="60">
        <f t="shared" si="7"/>
        <v>55.25</v>
      </c>
      <c r="C58" s="73">
        <f t="shared" si="8"/>
        <v>43.565793103448279</v>
      </c>
      <c r="D58" s="195">
        <v>2.0499999999999998</v>
      </c>
      <c r="E58" s="62">
        <f t="shared" si="9"/>
        <v>7.2619932984260005E-2</v>
      </c>
      <c r="H58" s="66"/>
      <c r="I58" s="61"/>
      <c r="L58" s="8">
        <f>(A58-Calculation!$C$4)/365.25</f>
        <v>4.1670088980150579</v>
      </c>
      <c r="N58" s="198">
        <f t="shared" si="1"/>
        <v>38139</v>
      </c>
      <c r="O58" s="64">
        <f t="shared" si="2"/>
        <v>0.20100959999999998</v>
      </c>
      <c r="P58" s="199">
        <f t="shared" si="11"/>
        <v>0.20199999999999999</v>
      </c>
      <c r="Q58" s="74"/>
      <c r="T58" s="166">
        <f t="shared" si="16"/>
        <v>38139</v>
      </c>
      <c r="U58" s="60">
        <f t="shared" si="3"/>
        <v>55.25</v>
      </c>
      <c r="V58" s="206">
        <v>43.565793103448279</v>
      </c>
      <c r="W58" s="195">
        <v>2.0499999999999998</v>
      </c>
      <c r="X58" s="167">
        <f>VLOOKUP(T58,IR!$C$6:$D$365,2)</f>
        <v>7.2619932984260005E-2</v>
      </c>
      <c r="Y58" s="66"/>
      <c r="Z58" s="61"/>
      <c r="AA58" s="66"/>
      <c r="AB58" s="61"/>
      <c r="AC58" s="200"/>
      <c r="AD58" s="200"/>
      <c r="AE58" s="161">
        <f>(T58-Calculation!$C$4)/365.25</f>
        <v>4.1670088980150579</v>
      </c>
      <c r="AF58" s="160"/>
      <c r="AG58" s="168">
        <f t="shared" si="13"/>
        <v>38139</v>
      </c>
      <c r="AH58" s="64">
        <f t="shared" si="4"/>
        <v>0.20100959999999998</v>
      </c>
      <c r="AI58" s="207">
        <v>0.20199999999999999</v>
      </c>
      <c r="AK58" s="64">
        <f t="shared" si="5"/>
        <v>0</v>
      </c>
      <c r="AL58" s="207">
        <v>0.20199999999999999</v>
      </c>
      <c r="AO58" s="60">
        <v>53.875</v>
      </c>
      <c r="AP58" s="205">
        <f t="shared" si="14"/>
        <v>1.375</v>
      </c>
      <c r="AT58" s="6">
        <f t="shared" si="15"/>
        <v>4.5381034482758622</v>
      </c>
    </row>
    <row r="59" spans="1:46" ht="12.75" x14ac:dyDescent="0.2">
      <c r="A59" s="194">
        <f t="shared" si="6"/>
        <v>38169</v>
      </c>
      <c r="B59" s="60">
        <f t="shared" si="7"/>
        <v>91.85</v>
      </c>
      <c r="C59" s="73">
        <f t="shared" si="8"/>
        <v>44.067310344827597</v>
      </c>
      <c r="D59" s="195">
        <v>2.0499999999999998</v>
      </c>
      <c r="E59" s="62">
        <f t="shared" si="9"/>
        <v>7.2669792658041008E-2</v>
      </c>
      <c r="F59" s="66"/>
      <c r="G59" s="61"/>
      <c r="H59" s="66"/>
      <c r="I59" s="61"/>
      <c r="L59" s="8">
        <f>(A59-Calculation!$C$4)/365.25</f>
        <v>4.2491444216290208</v>
      </c>
      <c r="N59" s="198">
        <f t="shared" si="1"/>
        <v>38169</v>
      </c>
      <c r="O59" s="64">
        <f t="shared" si="2"/>
        <v>0.24567839999999999</v>
      </c>
      <c r="P59" s="199">
        <f t="shared" si="11"/>
        <v>0.20100000000000001</v>
      </c>
      <c r="Q59" s="74"/>
      <c r="T59" s="166">
        <f t="shared" si="16"/>
        <v>38169</v>
      </c>
      <c r="U59" s="60">
        <f t="shared" si="3"/>
        <v>91.85</v>
      </c>
      <c r="V59" s="206">
        <v>44.067310344827597</v>
      </c>
      <c r="W59" s="195">
        <v>2.0499999999999998</v>
      </c>
      <c r="X59" s="167">
        <f>VLOOKUP(T59,IR!$C$6:$D$365,2)</f>
        <v>7.2669792658041008E-2</v>
      </c>
      <c r="Y59" s="66"/>
      <c r="Z59" s="61"/>
      <c r="AA59" s="66"/>
      <c r="AB59" s="61"/>
      <c r="AC59" s="200"/>
      <c r="AD59" s="200"/>
      <c r="AE59" s="161">
        <f>(T59-Calculation!$C$4)/365.25</f>
        <v>4.2491444216290208</v>
      </c>
      <c r="AF59" s="160"/>
      <c r="AG59" s="168">
        <f t="shared" si="13"/>
        <v>38169</v>
      </c>
      <c r="AH59" s="64">
        <f t="shared" si="4"/>
        <v>0.24567839999999999</v>
      </c>
      <c r="AI59" s="207">
        <v>0.20100000000000001</v>
      </c>
      <c r="AK59" s="64">
        <f t="shared" si="5"/>
        <v>0</v>
      </c>
      <c r="AL59" s="207">
        <v>0.20100000000000001</v>
      </c>
      <c r="AO59" s="60">
        <v>89.5</v>
      </c>
      <c r="AP59" s="205">
        <f t="shared" si="14"/>
        <v>2.3499999999999943</v>
      </c>
      <c r="AT59" s="6">
        <f t="shared" si="15"/>
        <v>4.5903448275862084</v>
      </c>
    </row>
    <row r="60" spans="1:46" ht="12.75" x14ac:dyDescent="0.2">
      <c r="A60" s="194">
        <f t="shared" si="6"/>
        <v>38200</v>
      </c>
      <c r="B60" s="60">
        <f t="shared" si="7"/>
        <v>79.349999999999994</v>
      </c>
      <c r="C60" s="73">
        <f t="shared" si="8"/>
        <v>44.699586206896555</v>
      </c>
      <c r="D60" s="195">
        <v>2.0499999999999998</v>
      </c>
      <c r="E60" s="62">
        <f t="shared" si="9"/>
        <v>7.2721314321811018E-2</v>
      </c>
      <c r="F60" s="66"/>
      <c r="G60" s="61"/>
      <c r="H60" s="66"/>
      <c r="I60" s="61"/>
      <c r="L60" s="8">
        <f>(A60-Calculation!$C$4)/365.25</f>
        <v>4.3340177960301167</v>
      </c>
      <c r="N60" s="198">
        <f t="shared" si="1"/>
        <v>38200</v>
      </c>
      <c r="O60" s="64">
        <f t="shared" si="2"/>
        <v>0.24567839999999999</v>
      </c>
      <c r="P60" s="199">
        <f t="shared" si="11"/>
        <v>0.20100000000000001</v>
      </c>
      <c r="Q60" s="74"/>
      <c r="T60" s="166">
        <f t="shared" si="16"/>
        <v>38200</v>
      </c>
      <c r="U60" s="60">
        <f t="shared" si="3"/>
        <v>79.349999999999994</v>
      </c>
      <c r="V60" s="206">
        <v>44.699586206896555</v>
      </c>
      <c r="W60" s="195">
        <v>2.0499999999999998</v>
      </c>
      <c r="X60" s="167">
        <f>VLOOKUP(T60,IR!$C$6:$D$365,2)</f>
        <v>7.2721314321811018E-2</v>
      </c>
      <c r="Y60" s="66"/>
      <c r="Z60" s="61"/>
      <c r="AA60" s="66"/>
      <c r="AB60" s="61"/>
      <c r="AC60" s="200"/>
      <c r="AD60" s="200"/>
      <c r="AE60" s="161">
        <f>(T60-Calculation!$C$4)/365.25</f>
        <v>4.3340177960301167</v>
      </c>
      <c r="AF60" s="160"/>
      <c r="AG60" s="168">
        <f t="shared" si="13"/>
        <v>38200</v>
      </c>
      <c r="AH60" s="64">
        <f t="shared" si="4"/>
        <v>0.24567839999999999</v>
      </c>
      <c r="AI60" s="207">
        <v>0.20100000000000001</v>
      </c>
      <c r="AK60" s="64">
        <f t="shared" si="5"/>
        <v>0</v>
      </c>
      <c r="AL60" s="207">
        <v>0.20100000000000001</v>
      </c>
      <c r="AO60" s="60">
        <v>77</v>
      </c>
      <c r="AP60" s="205">
        <f t="shared" si="14"/>
        <v>2.3499999999999943</v>
      </c>
      <c r="AT60" s="6">
        <f t="shared" si="15"/>
        <v>4.6562068965517245</v>
      </c>
    </row>
    <row r="61" spans="1:46" ht="12.75" x14ac:dyDescent="0.2">
      <c r="A61" s="194">
        <f t="shared" si="6"/>
        <v>38231</v>
      </c>
      <c r="B61" s="60">
        <f t="shared" si="7"/>
        <v>33.35</v>
      </c>
      <c r="C61" s="73">
        <f t="shared" si="8"/>
        <v>46.020413793103458</v>
      </c>
      <c r="D61" s="195">
        <v>2.0499999999999998</v>
      </c>
      <c r="E61" s="62">
        <f t="shared" si="9"/>
        <v>7.2772835986457007E-2</v>
      </c>
      <c r="F61" s="66"/>
      <c r="G61" s="61"/>
      <c r="H61" s="66"/>
      <c r="I61" s="61"/>
      <c r="L61" s="8">
        <f>(A61-Calculation!$C$4)/365.25</f>
        <v>4.4188911704312117</v>
      </c>
      <c r="N61" s="198">
        <f t="shared" si="1"/>
        <v>38231</v>
      </c>
      <c r="O61" s="64">
        <f t="shared" si="2"/>
        <v>0.15791999999999998</v>
      </c>
      <c r="P61" s="199">
        <f t="shared" si="11"/>
        <v>0.2</v>
      </c>
      <c r="Q61" s="74"/>
      <c r="T61" s="166">
        <f t="shared" si="16"/>
        <v>38231</v>
      </c>
      <c r="U61" s="60">
        <f t="shared" si="3"/>
        <v>33.35</v>
      </c>
      <c r="V61" s="206">
        <v>46.020413793103458</v>
      </c>
      <c r="W61" s="195">
        <v>2.0499999999999998</v>
      </c>
      <c r="X61" s="167">
        <f>VLOOKUP(T61,IR!$C$6:$D$365,2)</f>
        <v>7.2772835986457007E-2</v>
      </c>
      <c r="Y61" s="66"/>
      <c r="Z61" s="61"/>
      <c r="AA61" s="66"/>
      <c r="AB61" s="61"/>
      <c r="AC61" s="200"/>
      <c r="AD61" s="200"/>
      <c r="AE61" s="161">
        <f>(T61-Calculation!$C$4)/365.25</f>
        <v>4.4188911704312117</v>
      </c>
      <c r="AF61" s="160"/>
      <c r="AG61" s="168">
        <f t="shared" si="13"/>
        <v>38231</v>
      </c>
      <c r="AH61" s="64">
        <f t="shared" si="4"/>
        <v>0.15791999999999998</v>
      </c>
      <c r="AI61" s="207">
        <v>0.2</v>
      </c>
      <c r="AK61" s="64">
        <f t="shared" si="5"/>
        <v>0</v>
      </c>
      <c r="AL61" s="207">
        <v>0.2</v>
      </c>
      <c r="AO61" s="60">
        <v>33.35</v>
      </c>
      <c r="AP61" s="205">
        <f t="shared" si="14"/>
        <v>0</v>
      </c>
      <c r="AT61" s="6">
        <f t="shared" si="15"/>
        <v>4.7937931034482775</v>
      </c>
    </row>
    <row r="62" spans="1:46" ht="12.75" x14ac:dyDescent="0.2">
      <c r="A62" s="194">
        <f t="shared" si="6"/>
        <v>38261</v>
      </c>
      <c r="B62" s="60">
        <f t="shared" si="7"/>
        <v>25.6</v>
      </c>
      <c r="C62" s="73">
        <f t="shared" si="8"/>
        <v>46.841379310344827</v>
      </c>
      <c r="D62" s="195">
        <v>2.0499999999999998</v>
      </c>
      <c r="E62" s="62">
        <f t="shared" si="9"/>
        <v>7.282269566275501E-2</v>
      </c>
      <c r="F62" s="66"/>
      <c r="G62" s="61"/>
      <c r="H62" s="66"/>
      <c r="I62" s="61"/>
      <c r="L62" s="8">
        <f>(A62-Calculation!$C$4)/365.25</f>
        <v>4.5010266940451746</v>
      </c>
      <c r="N62" s="198">
        <f t="shared" si="1"/>
        <v>38261</v>
      </c>
      <c r="O62" s="64">
        <f t="shared" si="2"/>
        <v>0.11167199999999998</v>
      </c>
      <c r="P62" s="199">
        <f t="shared" si="11"/>
        <v>0.19900000000000004</v>
      </c>
      <c r="Q62" s="74"/>
      <c r="T62" s="166">
        <f t="shared" si="16"/>
        <v>38261</v>
      </c>
      <c r="U62" s="60">
        <f t="shared" si="3"/>
        <v>25.6</v>
      </c>
      <c r="V62" s="206">
        <v>46.841379310344827</v>
      </c>
      <c r="W62" s="195">
        <v>2.0499999999999998</v>
      </c>
      <c r="X62" s="167">
        <f>VLOOKUP(T62,IR!$C$6:$D$365,2)</f>
        <v>7.282269566275501E-2</v>
      </c>
      <c r="Y62" s="66"/>
      <c r="Z62" s="61"/>
      <c r="AA62" s="66"/>
      <c r="AB62" s="61"/>
      <c r="AC62" s="200"/>
      <c r="AD62" s="200"/>
      <c r="AE62" s="161">
        <f>(T62-Calculation!$C$4)/365.25</f>
        <v>4.5010266940451746</v>
      </c>
      <c r="AF62" s="160"/>
      <c r="AG62" s="168">
        <f t="shared" si="13"/>
        <v>38261</v>
      </c>
      <c r="AH62" s="64">
        <f t="shared" si="4"/>
        <v>0.11167199999999998</v>
      </c>
      <c r="AI62" s="207">
        <v>0.19900000000000004</v>
      </c>
      <c r="AK62" s="64">
        <f t="shared" si="5"/>
        <v>0</v>
      </c>
      <c r="AL62" s="207">
        <v>0.19900000000000004</v>
      </c>
      <c r="AO62" s="60">
        <v>25.6</v>
      </c>
      <c r="AP62" s="205">
        <f t="shared" si="14"/>
        <v>0</v>
      </c>
      <c r="AT62" s="6">
        <f t="shared" si="15"/>
        <v>4.8793103448275863</v>
      </c>
    </row>
    <row r="63" spans="1:46" ht="12.75" x14ac:dyDescent="0.2">
      <c r="A63" s="194">
        <f t="shared" si="6"/>
        <v>38292</v>
      </c>
      <c r="B63" s="60">
        <f t="shared" si="7"/>
        <v>25.85</v>
      </c>
      <c r="C63" s="73">
        <f t="shared" si="8"/>
        <v>47.647448275862082</v>
      </c>
      <c r="D63" s="195">
        <v>2.0499999999999998</v>
      </c>
      <c r="E63" s="62">
        <f t="shared" si="9"/>
        <v>7.2874217329126009E-2</v>
      </c>
      <c r="F63" s="66"/>
      <c r="G63" s="61"/>
      <c r="H63" s="66"/>
      <c r="I63" s="61"/>
      <c r="L63" s="8">
        <f>(A63-Calculation!$C$4)/365.25</f>
        <v>4.5859000684462696</v>
      </c>
      <c r="N63" s="198">
        <f t="shared" si="1"/>
        <v>38292</v>
      </c>
      <c r="O63" s="64">
        <f t="shared" si="2"/>
        <v>0.11167199999999998</v>
      </c>
      <c r="P63" s="199">
        <f t="shared" si="11"/>
        <v>0.19900000000000004</v>
      </c>
      <c r="Q63" s="74"/>
      <c r="T63" s="166">
        <f t="shared" si="16"/>
        <v>38292</v>
      </c>
      <c r="U63" s="60">
        <f t="shared" si="3"/>
        <v>25.85</v>
      </c>
      <c r="V63" s="206">
        <v>47.647448275862082</v>
      </c>
      <c r="W63" s="195">
        <v>2.0499999999999998</v>
      </c>
      <c r="X63" s="167">
        <f>VLOOKUP(T63,IR!$C$6:$D$365,2)</f>
        <v>7.2874217329126009E-2</v>
      </c>
      <c r="Y63" s="66"/>
      <c r="Z63" s="61"/>
      <c r="AA63" s="66"/>
      <c r="AB63" s="61"/>
      <c r="AC63" s="200"/>
      <c r="AD63" s="200"/>
      <c r="AE63" s="161">
        <f>(T63-Calculation!$C$4)/365.25</f>
        <v>4.5859000684462696</v>
      </c>
      <c r="AF63" s="160"/>
      <c r="AG63" s="168">
        <f t="shared" si="13"/>
        <v>38292</v>
      </c>
      <c r="AH63" s="64">
        <f t="shared" si="4"/>
        <v>0.11167199999999998</v>
      </c>
      <c r="AI63" s="207">
        <v>0.19900000000000004</v>
      </c>
      <c r="AK63" s="64">
        <f t="shared" si="5"/>
        <v>0</v>
      </c>
      <c r="AL63" s="207">
        <v>0.19900000000000004</v>
      </c>
      <c r="AO63" s="60">
        <v>25.85</v>
      </c>
      <c r="AP63" s="205">
        <f t="shared" si="14"/>
        <v>0</v>
      </c>
      <c r="AT63" s="6">
        <f t="shared" si="15"/>
        <v>4.9632758620689668</v>
      </c>
    </row>
    <row r="64" spans="1:46" ht="12.75" x14ac:dyDescent="0.2">
      <c r="A64" s="194">
        <f t="shared" si="6"/>
        <v>38322</v>
      </c>
      <c r="B64" s="60">
        <f t="shared" si="7"/>
        <v>26.85</v>
      </c>
      <c r="C64" s="73">
        <f t="shared" si="8"/>
        <v>48.127448275862079</v>
      </c>
      <c r="D64" s="195">
        <v>2.0499999999999998</v>
      </c>
      <c r="E64" s="62">
        <f t="shared" si="9"/>
        <v>7.2924077007093011E-2</v>
      </c>
      <c r="F64" s="66"/>
      <c r="G64" s="61"/>
      <c r="H64" s="66"/>
      <c r="I64" s="61"/>
      <c r="L64" s="8">
        <f>(A64-Calculation!$C$4)/365.25</f>
        <v>4.6680355920602326</v>
      </c>
      <c r="N64" s="198">
        <f t="shared" si="1"/>
        <v>38322</v>
      </c>
      <c r="O64" s="64">
        <f t="shared" si="2"/>
        <v>0.11167199999999998</v>
      </c>
      <c r="P64" s="199">
        <f t="shared" si="11"/>
        <v>0.19900000000000004</v>
      </c>
      <c r="Q64" s="74"/>
      <c r="T64" s="166">
        <f t="shared" si="16"/>
        <v>38322</v>
      </c>
      <c r="U64" s="60">
        <f t="shared" si="3"/>
        <v>26.85</v>
      </c>
      <c r="V64" s="206">
        <v>48.127448275862079</v>
      </c>
      <c r="W64" s="195">
        <v>2.0499999999999998</v>
      </c>
      <c r="X64" s="167">
        <f>VLOOKUP(T64,IR!$C$6:$D$365,2)</f>
        <v>7.2924077007093011E-2</v>
      </c>
      <c r="Y64" s="66"/>
      <c r="Z64" s="61"/>
      <c r="AA64" s="66"/>
      <c r="AB64" s="61"/>
      <c r="AC64" s="200"/>
      <c r="AD64" s="200"/>
      <c r="AE64" s="161">
        <f>(T64-Calculation!$C$4)/365.25</f>
        <v>4.6680355920602326</v>
      </c>
      <c r="AF64" s="160"/>
      <c r="AG64" s="168">
        <f t="shared" si="13"/>
        <v>38322</v>
      </c>
      <c r="AH64" s="64">
        <f t="shared" si="4"/>
        <v>0.11167199999999998</v>
      </c>
      <c r="AI64" s="207">
        <v>0.19900000000000004</v>
      </c>
      <c r="AK64" s="64">
        <f t="shared" si="5"/>
        <v>0</v>
      </c>
      <c r="AL64" s="207">
        <v>0.19900000000000004</v>
      </c>
      <c r="AO64" s="60">
        <v>26.85</v>
      </c>
      <c r="AP64" s="205">
        <f t="shared" si="14"/>
        <v>0</v>
      </c>
      <c r="AT64" s="6">
        <f t="shared" si="15"/>
        <v>5.0132758620689666</v>
      </c>
    </row>
    <row r="65" spans="1:46" ht="12.75" x14ac:dyDescent="0.2">
      <c r="A65" s="194">
        <f t="shared" si="6"/>
        <v>38353</v>
      </c>
      <c r="B65" s="60">
        <f t="shared" si="7"/>
        <v>33.799999999999997</v>
      </c>
      <c r="C65" s="73">
        <f t="shared" si="8"/>
        <v>47.354482758620698</v>
      </c>
      <c r="D65" s="195">
        <v>2.0499999999999998</v>
      </c>
      <c r="E65" s="62">
        <f t="shared" si="9"/>
        <v>7.2975598675189018E-2</v>
      </c>
      <c r="F65" s="66"/>
      <c r="G65" s="61"/>
      <c r="H65" s="66"/>
      <c r="I65" s="61"/>
      <c r="L65" s="8">
        <f>(A65-Calculation!$C$4)/365.25</f>
        <v>4.7529089664613275</v>
      </c>
      <c r="N65" s="198">
        <f t="shared" si="1"/>
        <v>38353</v>
      </c>
      <c r="O65" s="64">
        <f t="shared" si="2"/>
        <v>0.17152819199999997</v>
      </c>
      <c r="P65" s="199">
        <f t="shared" si="11"/>
        <v>0.19900000000000004</v>
      </c>
      <c r="Q65" s="74"/>
      <c r="T65" s="166">
        <f t="shared" si="16"/>
        <v>38353</v>
      </c>
      <c r="U65" s="60">
        <f t="shared" si="3"/>
        <v>33.799999999999997</v>
      </c>
      <c r="V65" s="206">
        <v>47.354482758620698</v>
      </c>
      <c r="W65" s="195">
        <v>2.0499999999999998</v>
      </c>
      <c r="X65" s="167">
        <f>VLOOKUP(T65,IR!$C$6:$D$365,2)</f>
        <v>7.2975598675189018E-2</v>
      </c>
      <c r="Y65" s="66"/>
      <c r="Z65" s="61"/>
      <c r="AA65" s="66"/>
      <c r="AB65" s="61"/>
      <c r="AC65" s="200"/>
      <c r="AD65" s="200"/>
      <c r="AE65" s="161">
        <f>(T65-Calculation!$C$4)/365.25</f>
        <v>4.7529089664613275</v>
      </c>
      <c r="AF65" s="160"/>
      <c r="AG65" s="168">
        <f t="shared" si="13"/>
        <v>38353</v>
      </c>
      <c r="AH65" s="64">
        <f t="shared" si="4"/>
        <v>0.17152819199999997</v>
      </c>
      <c r="AI65" s="207">
        <v>0.19900000000000004</v>
      </c>
      <c r="AK65" s="64">
        <f t="shared" si="5"/>
        <v>0</v>
      </c>
      <c r="AL65" s="207">
        <v>0.19900000000000004</v>
      </c>
      <c r="AO65" s="60">
        <v>33.799999999999997</v>
      </c>
      <c r="AP65" s="205">
        <f t="shared" si="14"/>
        <v>0</v>
      </c>
      <c r="AT65" s="6">
        <f t="shared" si="15"/>
        <v>4.9327586206896559</v>
      </c>
    </row>
    <row r="66" spans="1:46" ht="12.75" x14ac:dyDescent="0.2">
      <c r="A66" s="194">
        <f t="shared" si="6"/>
        <v>38384</v>
      </c>
      <c r="B66" s="60">
        <f t="shared" si="7"/>
        <v>33.799999999999997</v>
      </c>
      <c r="C66" s="73">
        <f t="shared" si="8"/>
        <v>46.137931034482762</v>
      </c>
      <c r="D66" s="195">
        <v>2.0499999999999998</v>
      </c>
      <c r="E66" s="62">
        <f t="shared" si="9"/>
        <v>7.3027120344161006E-2</v>
      </c>
      <c r="F66" s="66"/>
      <c r="G66" s="61"/>
      <c r="H66" s="66"/>
      <c r="I66" s="61"/>
      <c r="L66" s="8">
        <f>(A66-Calculation!$C$4)/365.25</f>
        <v>4.8377823408624234</v>
      </c>
      <c r="N66" s="198">
        <f t="shared" si="1"/>
        <v>38384</v>
      </c>
      <c r="O66" s="64">
        <f t="shared" si="2"/>
        <v>0.17152819199999997</v>
      </c>
      <c r="P66" s="199">
        <f t="shared" si="11"/>
        <v>0.19800000000000001</v>
      </c>
      <c r="Q66" s="74"/>
      <c r="T66" s="166">
        <f t="shared" si="16"/>
        <v>38384</v>
      </c>
      <c r="U66" s="60">
        <f t="shared" si="3"/>
        <v>33.799999999999997</v>
      </c>
      <c r="V66" s="206">
        <v>46.137931034482762</v>
      </c>
      <c r="W66" s="195">
        <v>2.0499999999999998</v>
      </c>
      <c r="X66" s="167">
        <f>VLOOKUP(T66,IR!$C$6:$D$365,2)</f>
        <v>7.3027120344161006E-2</v>
      </c>
      <c r="Y66" s="66"/>
      <c r="Z66" s="61"/>
      <c r="AA66" s="66"/>
      <c r="AB66" s="61"/>
      <c r="AC66" s="200"/>
      <c r="AD66" s="200"/>
      <c r="AE66" s="161">
        <f>(T66-Calculation!$C$4)/365.25</f>
        <v>4.8377823408624234</v>
      </c>
      <c r="AF66" s="160"/>
      <c r="AG66" s="168">
        <f t="shared" si="13"/>
        <v>38384</v>
      </c>
      <c r="AH66" s="64">
        <f t="shared" si="4"/>
        <v>0.17152819199999997</v>
      </c>
      <c r="AI66" s="207">
        <v>0.19800000000000001</v>
      </c>
      <c r="AK66" s="64">
        <f t="shared" si="5"/>
        <v>0</v>
      </c>
      <c r="AL66" s="207">
        <v>0.19800000000000001</v>
      </c>
      <c r="AO66" s="60">
        <v>33.799999999999997</v>
      </c>
      <c r="AP66" s="205">
        <f t="shared" si="14"/>
        <v>0</v>
      </c>
      <c r="AT66" s="6">
        <f t="shared" si="15"/>
        <v>4.806034482758621</v>
      </c>
    </row>
    <row r="67" spans="1:46" ht="12.75" x14ac:dyDescent="0.2">
      <c r="A67" s="194">
        <f t="shared" si="6"/>
        <v>38412</v>
      </c>
      <c r="B67" s="60">
        <f t="shared" si="7"/>
        <v>26.024999999999999</v>
      </c>
      <c r="C67" s="73">
        <f t="shared" si="8"/>
        <v>45.033931034482769</v>
      </c>
      <c r="D67" s="195">
        <v>2.0499999999999998</v>
      </c>
      <c r="E67" s="62">
        <f t="shared" si="9"/>
        <v>7.3073656045922017E-2</v>
      </c>
      <c r="F67" s="66"/>
      <c r="G67" s="61"/>
      <c r="H67" s="66"/>
      <c r="I67" s="61"/>
      <c r="L67" s="8">
        <f>(A67-Calculation!$C$4)/365.25</f>
        <v>4.9144421629021222</v>
      </c>
      <c r="N67" s="198">
        <f t="shared" si="1"/>
        <v>38412</v>
      </c>
      <c r="O67" s="64">
        <f t="shared" si="2"/>
        <v>0.14294015999999996</v>
      </c>
      <c r="P67" s="199">
        <f t="shared" si="11"/>
        <v>0.19800000000000001</v>
      </c>
      <c r="Q67" s="74"/>
      <c r="T67" s="166">
        <f t="shared" si="16"/>
        <v>38412</v>
      </c>
      <c r="U67" s="60">
        <f t="shared" si="3"/>
        <v>26.024999999999999</v>
      </c>
      <c r="V67" s="206">
        <v>45.033931034482769</v>
      </c>
      <c r="W67" s="195">
        <v>2.0499999999999998</v>
      </c>
      <c r="X67" s="167">
        <f>VLOOKUP(T67,IR!$C$6:$D$365,2)</f>
        <v>7.3073656045922017E-2</v>
      </c>
      <c r="Y67" s="66"/>
      <c r="Z67" s="61"/>
      <c r="AA67" s="66"/>
      <c r="AB67" s="61"/>
      <c r="AC67" s="200"/>
      <c r="AD67" s="200"/>
      <c r="AE67" s="161">
        <f>(T67-Calculation!$C$4)/365.25</f>
        <v>4.9144421629021222</v>
      </c>
      <c r="AF67" s="160"/>
      <c r="AG67" s="168">
        <f t="shared" si="13"/>
        <v>38412</v>
      </c>
      <c r="AH67" s="64">
        <f t="shared" si="4"/>
        <v>0.14294015999999996</v>
      </c>
      <c r="AI67" s="207">
        <v>0.19800000000000001</v>
      </c>
      <c r="AK67" s="64">
        <f t="shared" si="5"/>
        <v>0</v>
      </c>
      <c r="AL67" s="207">
        <v>0.19800000000000001</v>
      </c>
      <c r="AO67" s="60">
        <v>26.024999999999999</v>
      </c>
      <c r="AP67" s="205">
        <f t="shared" si="14"/>
        <v>0</v>
      </c>
      <c r="AT67" s="6">
        <f t="shared" si="15"/>
        <v>4.6910344827586217</v>
      </c>
    </row>
    <row r="68" spans="1:46" ht="12.75" x14ac:dyDescent="0.2">
      <c r="A68" s="194">
        <f t="shared" si="6"/>
        <v>38443</v>
      </c>
      <c r="B68" s="60">
        <f t="shared" si="7"/>
        <v>26.75</v>
      </c>
      <c r="C68" s="73">
        <f t="shared" si="8"/>
        <v>44.00441379310346</v>
      </c>
      <c r="D68" s="195">
        <v>2.0499999999999998</v>
      </c>
      <c r="E68" s="62">
        <f t="shared" si="9"/>
        <v>7.310967124334701E-2</v>
      </c>
      <c r="F68" s="66"/>
      <c r="G68" s="61"/>
      <c r="H68" s="66"/>
      <c r="I68" s="61"/>
      <c r="L68" s="8">
        <f>(A68-Calculation!$C$4)/365.25</f>
        <v>4.9993155373032172</v>
      </c>
      <c r="N68" s="198">
        <f t="shared" si="1"/>
        <v>38443</v>
      </c>
      <c r="O68" s="64">
        <f t="shared" si="2"/>
        <v>0.135793152</v>
      </c>
      <c r="P68" s="199">
        <f t="shared" si="11"/>
        <v>0.19800000000000001</v>
      </c>
      <c r="Q68" s="74"/>
      <c r="T68" s="166">
        <f t="shared" si="16"/>
        <v>38443</v>
      </c>
      <c r="U68" s="60">
        <f t="shared" si="3"/>
        <v>26.75</v>
      </c>
      <c r="V68" s="206">
        <v>44.00441379310346</v>
      </c>
      <c r="W68" s="195">
        <v>2.0499999999999998</v>
      </c>
      <c r="X68" s="167">
        <f>VLOOKUP(T68,IR!$C$6:$D$365,2)</f>
        <v>7.310967124334701E-2</v>
      </c>
      <c r="Y68" s="66"/>
      <c r="Z68" s="61"/>
      <c r="AA68" s="66"/>
      <c r="AB68" s="61"/>
      <c r="AC68" s="200"/>
      <c r="AD68" s="200"/>
      <c r="AE68" s="161">
        <f>(T68-Calculation!$C$4)/365.25</f>
        <v>4.9993155373032172</v>
      </c>
      <c r="AF68" s="160"/>
      <c r="AG68" s="168">
        <f t="shared" si="13"/>
        <v>38443</v>
      </c>
      <c r="AH68" s="64">
        <f t="shared" si="4"/>
        <v>0.135793152</v>
      </c>
      <c r="AI68" s="207">
        <v>0.19800000000000001</v>
      </c>
      <c r="AK68" s="64">
        <f t="shared" si="5"/>
        <v>0</v>
      </c>
      <c r="AL68" s="207">
        <v>0.19800000000000001</v>
      </c>
      <c r="AO68" s="60">
        <v>26.25</v>
      </c>
      <c r="AP68" s="205">
        <f t="shared" si="14"/>
        <v>0.5</v>
      </c>
      <c r="AT68" s="6">
        <f t="shared" si="15"/>
        <v>4.5837931034482775</v>
      </c>
    </row>
    <row r="69" spans="1:46" ht="12.75" x14ac:dyDescent="0.2">
      <c r="A69" s="194">
        <f t="shared" si="6"/>
        <v>38473</v>
      </c>
      <c r="B69" s="60">
        <f t="shared" si="7"/>
        <v>31.7</v>
      </c>
      <c r="C69" s="73">
        <f t="shared" si="8"/>
        <v>43.261241379310349</v>
      </c>
      <c r="D69" s="195">
        <v>2.0499999999999998</v>
      </c>
      <c r="E69" s="62">
        <f t="shared" si="9"/>
        <v>7.3133686802917014E-2</v>
      </c>
      <c r="F69" s="66"/>
      <c r="G69" s="61"/>
      <c r="H69" s="66"/>
      <c r="I69" s="61"/>
      <c r="L69" s="8">
        <f>(A69-Calculation!$C$4)/365.25</f>
        <v>5.0814510609171801</v>
      </c>
      <c r="N69" s="198">
        <f t="shared" si="1"/>
        <v>38473</v>
      </c>
      <c r="O69" s="64">
        <f t="shared" si="2"/>
        <v>0.15008716799999997</v>
      </c>
      <c r="P69" s="199">
        <f t="shared" si="11"/>
        <v>0.19700000000000001</v>
      </c>
      <c r="Q69" s="74"/>
      <c r="T69" s="166">
        <f t="shared" si="16"/>
        <v>38473</v>
      </c>
      <c r="U69" s="60">
        <f t="shared" si="3"/>
        <v>31.7</v>
      </c>
      <c r="V69" s="206">
        <v>43.261241379310349</v>
      </c>
      <c r="W69" s="195">
        <v>2.0499999999999998</v>
      </c>
      <c r="X69" s="167">
        <f>VLOOKUP(T69,IR!$C$6:$D$365,2)</f>
        <v>7.3133686802917014E-2</v>
      </c>
      <c r="Y69" s="66"/>
      <c r="Z69" s="61"/>
      <c r="AA69" s="66"/>
      <c r="AB69" s="61"/>
      <c r="AC69" s="200"/>
      <c r="AD69" s="200"/>
      <c r="AE69" s="161">
        <f>(T69-Calculation!$C$4)/365.25</f>
        <v>5.0814510609171801</v>
      </c>
      <c r="AF69" s="160"/>
      <c r="AG69" s="168">
        <f t="shared" si="13"/>
        <v>38473</v>
      </c>
      <c r="AH69" s="64">
        <f t="shared" si="4"/>
        <v>0.15008716799999997</v>
      </c>
      <c r="AI69" s="207">
        <v>0.19700000000000001</v>
      </c>
      <c r="AK69" s="64">
        <f t="shared" si="5"/>
        <v>0</v>
      </c>
      <c r="AL69" s="207">
        <v>0.19700000000000001</v>
      </c>
      <c r="AO69" s="60">
        <v>31.05</v>
      </c>
      <c r="AP69" s="205">
        <f t="shared" si="14"/>
        <v>0.64999999999999858</v>
      </c>
      <c r="AT69" s="6">
        <f t="shared" si="15"/>
        <v>4.506379310344828</v>
      </c>
    </row>
    <row r="70" spans="1:46" ht="12.75" x14ac:dyDescent="0.2">
      <c r="A70" s="194">
        <f t="shared" si="6"/>
        <v>38504</v>
      </c>
      <c r="B70" s="60">
        <f t="shared" si="7"/>
        <v>55.75</v>
      </c>
      <c r="C70" s="73">
        <f t="shared" si="8"/>
        <v>43.378758620689666</v>
      </c>
      <c r="D70" s="195">
        <v>2.0499999999999998</v>
      </c>
      <c r="E70" s="62">
        <f t="shared" si="9"/>
        <v>7.3158502881340015E-2</v>
      </c>
      <c r="F70" s="66"/>
      <c r="G70" s="61"/>
      <c r="H70" s="66"/>
      <c r="I70" s="61"/>
      <c r="L70" s="8">
        <f>(A70-Calculation!$C$4)/365.25</f>
        <v>5.1663244353182751</v>
      </c>
      <c r="N70" s="198">
        <f t="shared" si="1"/>
        <v>38504</v>
      </c>
      <c r="O70" s="64">
        <f t="shared" si="2"/>
        <v>0.19296921599999997</v>
      </c>
      <c r="P70" s="199">
        <f t="shared" si="11"/>
        <v>0.19700000000000001</v>
      </c>
      <c r="Q70" s="74"/>
      <c r="T70" s="166">
        <f t="shared" si="16"/>
        <v>38504</v>
      </c>
      <c r="U70" s="60">
        <f t="shared" si="3"/>
        <v>55.75</v>
      </c>
      <c r="V70" s="206">
        <v>43.378758620689666</v>
      </c>
      <c r="W70" s="195">
        <v>2.0499999999999998</v>
      </c>
      <c r="X70" s="167">
        <f>VLOOKUP(T70,IR!$C$6:$D$365,2)</f>
        <v>7.3158502881340015E-2</v>
      </c>
      <c r="Y70" s="66"/>
      <c r="Z70" s="61"/>
      <c r="AA70" s="66"/>
      <c r="AB70" s="61"/>
      <c r="AC70" s="200"/>
      <c r="AD70" s="200"/>
      <c r="AE70" s="161">
        <f>(T70-Calculation!$C$4)/365.25</f>
        <v>5.1663244353182751</v>
      </c>
      <c r="AF70" s="160"/>
      <c r="AG70" s="168">
        <f t="shared" si="13"/>
        <v>38504</v>
      </c>
      <c r="AH70" s="64">
        <f t="shared" si="4"/>
        <v>0.19296921599999997</v>
      </c>
      <c r="AI70" s="207">
        <v>0.19700000000000001</v>
      </c>
      <c r="AK70" s="64">
        <f t="shared" si="5"/>
        <v>0</v>
      </c>
      <c r="AL70" s="207">
        <v>0.19700000000000001</v>
      </c>
      <c r="AO70" s="60">
        <v>54.375</v>
      </c>
      <c r="AP70" s="205">
        <f t="shared" si="14"/>
        <v>1.375</v>
      </c>
      <c r="AT70" s="6">
        <f t="shared" si="15"/>
        <v>4.5186206896551742</v>
      </c>
    </row>
    <row r="71" spans="1:46" ht="12.75" x14ac:dyDescent="0.2">
      <c r="A71" s="194">
        <f t="shared" si="6"/>
        <v>38534</v>
      </c>
      <c r="B71" s="60">
        <f t="shared" si="7"/>
        <v>92.85</v>
      </c>
      <c r="C71" s="73">
        <f t="shared" si="8"/>
        <v>43.900137931034493</v>
      </c>
      <c r="D71" s="195">
        <v>2.0499999999999998</v>
      </c>
      <c r="E71" s="62">
        <f t="shared" si="9"/>
        <v>7.3182518441297015E-2</v>
      </c>
      <c r="F71" s="66"/>
      <c r="G71" s="61"/>
      <c r="H71" s="66"/>
      <c r="I71" s="61"/>
      <c r="L71" s="8">
        <f>(A71-Calculation!$C$4)/365.25</f>
        <v>5.248459958932238</v>
      </c>
      <c r="N71" s="198">
        <f t="shared" si="1"/>
        <v>38534</v>
      </c>
      <c r="O71" s="64">
        <f t="shared" si="2"/>
        <v>0.23585126399999998</v>
      </c>
      <c r="P71" s="199">
        <f t="shared" si="11"/>
        <v>0.19600000000000001</v>
      </c>
      <c r="Q71" s="74"/>
      <c r="T71" s="166">
        <f t="shared" si="16"/>
        <v>38534</v>
      </c>
      <c r="U71" s="60">
        <f t="shared" si="3"/>
        <v>92.85</v>
      </c>
      <c r="V71" s="206">
        <v>43.900137931034493</v>
      </c>
      <c r="W71" s="195">
        <v>2.0499999999999998</v>
      </c>
      <c r="X71" s="167">
        <f>VLOOKUP(T71,IR!$C$6:$D$365,2)</f>
        <v>7.3182518441297015E-2</v>
      </c>
      <c r="Y71" s="66"/>
      <c r="Z71" s="61"/>
      <c r="AA71" s="66"/>
      <c r="AB71" s="61"/>
      <c r="AC71" s="200"/>
      <c r="AD71" s="200"/>
      <c r="AE71" s="161">
        <f>(T71-Calculation!$C$4)/365.25</f>
        <v>5.248459958932238</v>
      </c>
      <c r="AF71" s="160"/>
      <c r="AG71" s="168">
        <f t="shared" si="13"/>
        <v>38534</v>
      </c>
      <c r="AH71" s="64">
        <f t="shared" si="4"/>
        <v>0.23585126399999998</v>
      </c>
      <c r="AI71" s="207">
        <v>0.19600000000000001</v>
      </c>
      <c r="AK71" s="64">
        <f t="shared" si="5"/>
        <v>0</v>
      </c>
      <c r="AL71" s="207">
        <v>0.19600000000000001</v>
      </c>
      <c r="AO71" s="60">
        <v>90.5</v>
      </c>
      <c r="AP71" s="205">
        <f t="shared" si="14"/>
        <v>2.3499999999999943</v>
      </c>
      <c r="AT71" s="6">
        <f t="shared" si="15"/>
        <v>4.5729310344827603</v>
      </c>
    </row>
    <row r="72" spans="1:46" ht="12.75" x14ac:dyDescent="0.2">
      <c r="A72" s="194">
        <f t="shared" si="6"/>
        <v>38565</v>
      </c>
      <c r="B72" s="60">
        <f t="shared" si="7"/>
        <v>80.349999999999994</v>
      </c>
      <c r="C72" s="73">
        <f t="shared" si="8"/>
        <v>44.547310344827594</v>
      </c>
      <c r="D72" s="195">
        <v>2.0499999999999998</v>
      </c>
      <c r="E72" s="62">
        <f t="shared" si="9"/>
        <v>7.3207334520120015E-2</v>
      </c>
      <c r="F72" s="66"/>
      <c r="G72" s="61"/>
      <c r="H72" s="66"/>
      <c r="I72" s="61"/>
      <c r="L72" s="8">
        <f>(A72-Calculation!$C$4)/365.25</f>
        <v>5.333333333333333</v>
      </c>
      <c r="N72" s="198">
        <f t="shared" ref="N72:N135" si="17">A72</f>
        <v>38565</v>
      </c>
      <c r="O72" s="64">
        <f t="shared" ref="O72:O135" si="18">AH72*(1+PvolMult)</f>
        <v>0.23585126399999998</v>
      </c>
      <c r="P72" s="199">
        <f t="shared" si="11"/>
        <v>0.19600000000000001</v>
      </c>
      <c r="Q72" s="74"/>
      <c r="T72" s="166">
        <f t="shared" si="16"/>
        <v>38565</v>
      </c>
      <c r="U72" s="60">
        <f t="shared" ref="U72:U135" si="19">fprice(T72,forward_range)</f>
        <v>80.349999999999994</v>
      </c>
      <c r="V72" s="206">
        <v>44.547310344827594</v>
      </c>
      <c r="W72" s="195">
        <v>2.0499999999999998</v>
      </c>
      <c r="X72" s="167">
        <f>VLOOKUP(T72,IR!$C$6:$D$365,2)</f>
        <v>7.3207334520120015E-2</v>
      </c>
      <c r="Y72" s="66"/>
      <c r="Z72" s="61"/>
      <c r="AA72" s="66"/>
      <c r="AB72" s="61"/>
      <c r="AC72" s="200"/>
      <c r="AD72" s="200"/>
      <c r="AE72" s="161">
        <f>(T72-Calculation!$C$4)/365.25</f>
        <v>5.333333333333333</v>
      </c>
      <c r="AF72" s="160"/>
      <c r="AG72" s="168">
        <f t="shared" si="13"/>
        <v>38565</v>
      </c>
      <c r="AH72" s="64">
        <f t="shared" ref="AH72:AH135" si="20">fvol(AG72,volRange)</f>
        <v>0.23585126399999998</v>
      </c>
      <c r="AI72" s="207">
        <v>0.19600000000000001</v>
      </c>
      <c r="AK72" s="64">
        <f t="shared" ref="AK72:AK135" si="21">fvol(AJ72,volRange)</f>
        <v>0</v>
      </c>
      <c r="AL72" s="207">
        <v>0.19600000000000001</v>
      </c>
      <c r="AO72" s="60">
        <v>78</v>
      </c>
      <c r="AP72" s="205">
        <f t="shared" si="14"/>
        <v>2.3499999999999943</v>
      </c>
      <c r="AT72" s="6">
        <f t="shared" si="15"/>
        <v>4.6403448275862083</v>
      </c>
    </row>
    <row r="73" spans="1:46" ht="12.75" x14ac:dyDescent="0.2">
      <c r="A73" s="194">
        <f t="shared" ref="A73:A136" si="22">T73</f>
        <v>38596</v>
      </c>
      <c r="B73" s="60">
        <f t="shared" ref="B73:B136" si="23">U73+PPadd</f>
        <v>33.6</v>
      </c>
      <c r="C73" s="73">
        <f t="shared" ref="C73:C136" si="24">V73+GPadd</f>
        <v>45.894620689655184</v>
      </c>
      <c r="D73" s="195">
        <v>2.0499999999999998</v>
      </c>
      <c r="E73" s="62">
        <f t="shared" ref="E73:E136" si="25">X73</f>
        <v>7.3232150599146006E-2</v>
      </c>
      <c r="F73" s="66"/>
      <c r="G73" s="61"/>
      <c r="H73" s="66"/>
      <c r="I73" s="61"/>
      <c r="L73" s="8">
        <f>(A73-Calculation!$C$4)/365.25</f>
        <v>5.4182067077344289</v>
      </c>
      <c r="N73" s="198">
        <f t="shared" si="17"/>
        <v>38596</v>
      </c>
      <c r="O73" s="64">
        <f t="shared" si="18"/>
        <v>0.15160319999999997</v>
      </c>
      <c r="P73" s="199">
        <f t="shared" ref="P73:P136" si="26">AI73*(1+GvolMult)</f>
        <v>0.19600000000000001</v>
      </c>
      <c r="Q73" s="74"/>
      <c r="T73" s="166">
        <f t="shared" si="16"/>
        <v>38596</v>
      </c>
      <c r="U73" s="60">
        <f t="shared" si="19"/>
        <v>33.6</v>
      </c>
      <c r="V73" s="206">
        <v>45.894620689655184</v>
      </c>
      <c r="W73" s="195">
        <v>2.0499999999999998</v>
      </c>
      <c r="X73" s="167">
        <f>VLOOKUP(T73,IR!$C$6:$D$365,2)</f>
        <v>7.3232150599146006E-2</v>
      </c>
      <c r="Y73" s="66"/>
      <c r="Z73" s="61"/>
      <c r="AA73" s="66"/>
      <c r="AB73" s="61"/>
      <c r="AC73" s="200"/>
      <c r="AD73" s="200"/>
      <c r="AE73" s="161">
        <f>(T73-Calculation!$C$4)/365.25</f>
        <v>5.4182067077344289</v>
      </c>
      <c r="AF73" s="160"/>
      <c r="AG73" s="168">
        <f t="shared" ref="AG73:AG136" si="27">T73</f>
        <v>38596</v>
      </c>
      <c r="AH73" s="64">
        <f t="shared" si="20"/>
        <v>0.15160319999999997</v>
      </c>
      <c r="AI73" s="207">
        <v>0.19600000000000001</v>
      </c>
      <c r="AK73" s="64">
        <f t="shared" si="21"/>
        <v>0</v>
      </c>
      <c r="AL73" s="207">
        <v>0.19600000000000001</v>
      </c>
      <c r="AO73" s="60">
        <v>33.6</v>
      </c>
      <c r="AP73" s="205">
        <f t="shared" ref="AP73:AP136" si="28">B73-AO73</f>
        <v>0</v>
      </c>
      <c r="AT73" s="6">
        <f t="shared" ref="AT73:AT136" si="29">C73/9.6</f>
        <v>4.7806896551724156</v>
      </c>
    </row>
    <row r="74" spans="1:46" ht="12.75" x14ac:dyDescent="0.2">
      <c r="A74" s="194">
        <f t="shared" si="22"/>
        <v>38626</v>
      </c>
      <c r="B74" s="60">
        <f t="shared" si="23"/>
        <v>25.85</v>
      </c>
      <c r="C74" s="73">
        <f t="shared" si="24"/>
        <v>46.722206896551732</v>
      </c>
      <c r="D74" s="195">
        <v>2.0499999999999998</v>
      </c>
      <c r="E74" s="62">
        <f t="shared" si="25"/>
        <v>7.3256166159687011E-2</v>
      </c>
      <c r="F74" s="66"/>
      <c r="G74" s="61"/>
      <c r="H74" s="66"/>
      <c r="I74" s="61"/>
      <c r="L74" s="8">
        <f>(A74-Calculation!$C$4)/365.25</f>
        <v>5.5003422313483918</v>
      </c>
      <c r="N74" s="198">
        <f t="shared" si="17"/>
        <v>38626</v>
      </c>
      <c r="O74" s="64">
        <f t="shared" si="18"/>
        <v>0.10720511999999997</v>
      </c>
      <c r="P74" s="199">
        <f t="shared" si="26"/>
        <v>0.19500000000000001</v>
      </c>
      <c r="Q74" s="74"/>
      <c r="T74" s="166">
        <f t="shared" ref="T74:T137" si="30">DATE(YEAR(T73),MONTH(T73)+1,1)</f>
        <v>38626</v>
      </c>
      <c r="U74" s="60">
        <f t="shared" si="19"/>
        <v>25.85</v>
      </c>
      <c r="V74" s="206">
        <v>46.722206896551732</v>
      </c>
      <c r="W74" s="195">
        <v>2.0499999999999998</v>
      </c>
      <c r="X74" s="167">
        <f>VLOOKUP(T74,IR!$C$6:$D$365,2)</f>
        <v>7.3256166159687011E-2</v>
      </c>
      <c r="Y74" s="66"/>
      <c r="Z74" s="61"/>
      <c r="AA74" s="66"/>
      <c r="AB74" s="61"/>
      <c r="AC74" s="200"/>
      <c r="AD74" s="200"/>
      <c r="AE74" s="161">
        <f>(T74-Calculation!$C$4)/365.25</f>
        <v>5.5003422313483918</v>
      </c>
      <c r="AF74" s="160"/>
      <c r="AG74" s="168">
        <f t="shared" si="27"/>
        <v>38626</v>
      </c>
      <c r="AH74" s="64">
        <f t="shared" si="20"/>
        <v>0.10720511999999997</v>
      </c>
      <c r="AI74" s="207">
        <v>0.19500000000000001</v>
      </c>
      <c r="AK74" s="64">
        <f t="shared" si="21"/>
        <v>0</v>
      </c>
      <c r="AL74" s="207">
        <v>0.19500000000000001</v>
      </c>
      <c r="AO74" s="60">
        <v>25.85</v>
      </c>
      <c r="AP74" s="205">
        <f t="shared" si="28"/>
        <v>0</v>
      </c>
      <c r="AT74" s="6">
        <f t="shared" si="29"/>
        <v>4.8668965517241389</v>
      </c>
    </row>
    <row r="75" spans="1:46" ht="12.75" x14ac:dyDescent="0.2">
      <c r="A75" s="194">
        <f t="shared" si="22"/>
        <v>38657</v>
      </c>
      <c r="B75" s="60">
        <f t="shared" si="23"/>
        <v>26.1</v>
      </c>
      <c r="C75" s="73">
        <f t="shared" si="24"/>
        <v>47.54979310344828</v>
      </c>
      <c r="D75" s="195">
        <v>2.0499999999999998</v>
      </c>
      <c r="E75" s="62">
        <f t="shared" si="25"/>
        <v>7.3280982239113016E-2</v>
      </c>
      <c r="F75" s="66"/>
      <c r="G75" s="61"/>
      <c r="H75" s="66"/>
      <c r="I75" s="61"/>
      <c r="L75" s="8">
        <f>(A75-Calculation!$C$4)/365.25</f>
        <v>5.5852156057494868</v>
      </c>
      <c r="N75" s="198">
        <f t="shared" si="17"/>
        <v>38657</v>
      </c>
      <c r="O75" s="64">
        <f t="shared" si="18"/>
        <v>0.10720511999999997</v>
      </c>
      <c r="P75" s="199">
        <f t="shared" si="26"/>
        <v>0.19500000000000001</v>
      </c>
      <c r="Q75" s="74"/>
      <c r="T75" s="166">
        <f t="shared" si="30"/>
        <v>38657</v>
      </c>
      <c r="U75" s="60">
        <f t="shared" si="19"/>
        <v>26.1</v>
      </c>
      <c r="V75" s="206">
        <v>47.54979310344828</v>
      </c>
      <c r="W75" s="195">
        <v>2.0499999999999998</v>
      </c>
      <c r="X75" s="167">
        <f>VLOOKUP(T75,IR!$C$6:$D$365,2)</f>
        <v>7.3280982239113016E-2</v>
      </c>
      <c r="Y75" s="66"/>
      <c r="Z75" s="61"/>
      <c r="AA75" s="66"/>
      <c r="AB75" s="61"/>
      <c r="AC75" s="200"/>
      <c r="AD75" s="200"/>
      <c r="AE75" s="161">
        <f>(T75-Calculation!$C$4)/365.25</f>
        <v>5.5852156057494868</v>
      </c>
      <c r="AF75" s="160"/>
      <c r="AG75" s="168">
        <f t="shared" si="27"/>
        <v>38657</v>
      </c>
      <c r="AH75" s="64">
        <f t="shared" si="20"/>
        <v>0.10720511999999997</v>
      </c>
      <c r="AI75" s="207">
        <v>0.19500000000000001</v>
      </c>
      <c r="AK75" s="64">
        <f t="shared" si="21"/>
        <v>0</v>
      </c>
      <c r="AL75" s="207">
        <v>0.19500000000000001</v>
      </c>
      <c r="AO75" s="60">
        <v>26.1</v>
      </c>
      <c r="AP75" s="205">
        <f t="shared" si="28"/>
        <v>0</v>
      </c>
      <c r="AT75" s="6">
        <f t="shared" si="29"/>
        <v>4.9531034482758631</v>
      </c>
    </row>
    <row r="76" spans="1:46" ht="12.75" x14ac:dyDescent="0.2">
      <c r="A76" s="194">
        <f t="shared" si="22"/>
        <v>38687</v>
      </c>
      <c r="B76" s="60">
        <f t="shared" si="23"/>
        <v>27.1</v>
      </c>
      <c r="C76" s="73">
        <f t="shared" si="24"/>
        <v>48.036413793103456</v>
      </c>
      <c r="D76" s="195">
        <v>2.0499999999999998</v>
      </c>
      <c r="E76" s="62">
        <f t="shared" si="25"/>
        <v>7.3304997800042015E-2</v>
      </c>
      <c r="F76" s="66"/>
      <c r="G76" s="61"/>
      <c r="H76" s="66"/>
      <c r="I76" s="61"/>
      <c r="L76" s="8">
        <f>(A76-Calculation!$C$4)/365.25</f>
        <v>5.6673511293634498</v>
      </c>
      <c r="N76" s="198">
        <f t="shared" si="17"/>
        <v>38687</v>
      </c>
      <c r="O76" s="64">
        <f t="shared" si="18"/>
        <v>0.10720511999999997</v>
      </c>
      <c r="P76" s="199">
        <f t="shared" si="26"/>
        <v>0.19400000000000003</v>
      </c>
      <c r="Q76" s="74"/>
      <c r="T76" s="166">
        <f t="shared" si="30"/>
        <v>38687</v>
      </c>
      <c r="U76" s="60">
        <f t="shared" si="19"/>
        <v>27.1</v>
      </c>
      <c r="V76" s="206">
        <v>48.036413793103456</v>
      </c>
      <c r="W76" s="195">
        <v>2.0499999999999998</v>
      </c>
      <c r="X76" s="167">
        <f>VLOOKUP(T76,IR!$C$6:$D$365,2)</f>
        <v>7.3304997800042015E-2</v>
      </c>
      <c r="Y76" s="66"/>
      <c r="Z76" s="61"/>
      <c r="AA76" s="66"/>
      <c r="AB76" s="61"/>
      <c r="AC76" s="200"/>
      <c r="AD76" s="200"/>
      <c r="AE76" s="161">
        <f>(T76-Calculation!$C$4)/365.25</f>
        <v>5.6673511293634498</v>
      </c>
      <c r="AF76" s="160"/>
      <c r="AG76" s="168">
        <f t="shared" si="27"/>
        <v>38687</v>
      </c>
      <c r="AH76" s="64">
        <f t="shared" si="20"/>
        <v>0.10720511999999997</v>
      </c>
      <c r="AI76" s="207">
        <v>0.19400000000000003</v>
      </c>
      <c r="AK76" s="64">
        <f t="shared" si="21"/>
        <v>0</v>
      </c>
      <c r="AL76" s="207">
        <v>0.19400000000000003</v>
      </c>
      <c r="AO76" s="60">
        <v>27.1</v>
      </c>
      <c r="AP76" s="205">
        <f t="shared" si="28"/>
        <v>0</v>
      </c>
      <c r="AT76" s="6">
        <f t="shared" si="29"/>
        <v>5.0037931034482765</v>
      </c>
    </row>
    <row r="77" spans="1:46" ht="12.75" x14ac:dyDescent="0.2">
      <c r="A77" s="194">
        <f t="shared" si="22"/>
        <v>38718</v>
      </c>
      <c r="B77" s="60">
        <f t="shared" si="23"/>
        <v>34.049999999999997</v>
      </c>
      <c r="C77" s="73">
        <f t="shared" si="24"/>
        <v>47.278344827586217</v>
      </c>
      <c r="D77" s="195">
        <v>2.0499999999999998</v>
      </c>
      <c r="E77" s="62">
        <f t="shared" si="25"/>
        <v>7.3329813879868005E-2</v>
      </c>
      <c r="F77" s="66"/>
      <c r="G77" s="61"/>
      <c r="H77" s="66"/>
      <c r="I77" s="61"/>
      <c r="L77" s="8">
        <f>(A77-Calculation!$C$4)/365.25</f>
        <v>5.7522245037645447</v>
      </c>
      <c r="N77" s="198">
        <f t="shared" si="17"/>
        <v>38718</v>
      </c>
      <c r="O77" s="64">
        <f t="shared" si="18"/>
        <v>0.16466706431999997</v>
      </c>
      <c r="P77" s="199">
        <f t="shared" si="26"/>
        <v>0.19400000000000003</v>
      </c>
      <c r="Q77" s="74"/>
      <c r="T77" s="166">
        <f t="shared" si="30"/>
        <v>38718</v>
      </c>
      <c r="U77" s="60">
        <f t="shared" si="19"/>
        <v>34.049999999999997</v>
      </c>
      <c r="V77" s="206">
        <v>47.278344827586217</v>
      </c>
      <c r="W77" s="195">
        <v>2.0499999999999998</v>
      </c>
      <c r="X77" s="167">
        <f>VLOOKUP(T77,IR!$C$6:$D$365,2)</f>
        <v>7.3329813879868005E-2</v>
      </c>
      <c r="Y77" s="66"/>
      <c r="Z77" s="61"/>
      <c r="AA77" s="66"/>
      <c r="AB77" s="61"/>
      <c r="AC77" s="200"/>
      <c r="AD77" s="200"/>
      <c r="AE77" s="161">
        <f>(T77-Calculation!$C$4)/365.25</f>
        <v>5.7522245037645447</v>
      </c>
      <c r="AF77" s="160"/>
      <c r="AG77" s="168">
        <f t="shared" si="27"/>
        <v>38718</v>
      </c>
      <c r="AH77" s="64">
        <f t="shared" si="20"/>
        <v>0.16466706431999997</v>
      </c>
      <c r="AI77" s="207">
        <v>0.19400000000000003</v>
      </c>
      <c r="AK77" s="64">
        <f t="shared" si="21"/>
        <v>0</v>
      </c>
      <c r="AL77" s="207">
        <v>0.19400000000000003</v>
      </c>
      <c r="AO77" s="60">
        <v>34.049999999999997</v>
      </c>
      <c r="AP77" s="205">
        <f t="shared" si="28"/>
        <v>0</v>
      </c>
      <c r="AT77" s="6">
        <f t="shared" si="29"/>
        <v>4.9248275862068978</v>
      </c>
    </row>
    <row r="78" spans="1:46" ht="12.75" x14ac:dyDescent="0.2">
      <c r="A78" s="194">
        <f t="shared" si="22"/>
        <v>38749</v>
      </c>
      <c r="B78" s="60">
        <f t="shared" si="23"/>
        <v>34.049999999999997</v>
      </c>
      <c r="C78" s="73">
        <f t="shared" si="24"/>
        <v>46.068413793103467</v>
      </c>
      <c r="D78" s="195">
        <v>2.0499999999999998</v>
      </c>
      <c r="E78" s="62">
        <f t="shared" si="25"/>
        <v>7.3354629959897014E-2</v>
      </c>
      <c r="F78" s="66"/>
      <c r="G78" s="61"/>
      <c r="H78" s="66"/>
      <c r="I78" s="61"/>
      <c r="L78" s="8">
        <f>(A78-Calculation!$C$4)/365.25</f>
        <v>5.8370978781656397</v>
      </c>
      <c r="N78" s="198">
        <f t="shared" si="17"/>
        <v>38749</v>
      </c>
      <c r="O78" s="64">
        <f t="shared" si="18"/>
        <v>0.16466706431999997</v>
      </c>
      <c r="P78" s="199">
        <f t="shared" si="26"/>
        <v>0.193</v>
      </c>
      <c r="Q78" s="74"/>
      <c r="T78" s="166">
        <f t="shared" si="30"/>
        <v>38749</v>
      </c>
      <c r="U78" s="60">
        <f t="shared" si="19"/>
        <v>34.049999999999997</v>
      </c>
      <c r="V78" s="206">
        <v>46.068413793103467</v>
      </c>
      <c r="W78" s="195">
        <v>2.0499999999999998</v>
      </c>
      <c r="X78" s="167">
        <f>VLOOKUP(T78,IR!$C$6:$D$365,2)</f>
        <v>7.3354629959897014E-2</v>
      </c>
      <c r="Y78" s="66"/>
      <c r="Z78" s="61"/>
      <c r="AA78" s="66"/>
      <c r="AB78" s="61"/>
      <c r="AC78" s="200"/>
      <c r="AD78" s="200"/>
      <c r="AE78" s="161">
        <f>(T78-Calculation!$C$4)/365.25</f>
        <v>5.8370978781656397</v>
      </c>
      <c r="AF78" s="160"/>
      <c r="AG78" s="168">
        <f t="shared" si="27"/>
        <v>38749</v>
      </c>
      <c r="AH78" s="64">
        <f t="shared" si="20"/>
        <v>0.16466706431999997</v>
      </c>
      <c r="AI78" s="207">
        <v>0.193</v>
      </c>
      <c r="AK78" s="64">
        <f t="shared" si="21"/>
        <v>0</v>
      </c>
      <c r="AL78" s="207">
        <v>0.193</v>
      </c>
      <c r="AO78" s="60">
        <v>34.049999999999997</v>
      </c>
      <c r="AP78" s="205">
        <f t="shared" si="28"/>
        <v>0</v>
      </c>
      <c r="AT78" s="6">
        <f t="shared" si="29"/>
        <v>4.7987931034482783</v>
      </c>
    </row>
    <row r="79" spans="1:46" ht="12.75" x14ac:dyDescent="0.2">
      <c r="A79" s="194">
        <f t="shared" si="22"/>
        <v>38777</v>
      </c>
      <c r="B79" s="60">
        <f t="shared" si="23"/>
        <v>26.274999999999999</v>
      </c>
      <c r="C79" s="73">
        <f t="shared" si="24"/>
        <v>44.971034482758625</v>
      </c>
      <c r="D79" s="195">
        <v>2.0499999999999998</v>
      </c>
      <c r="E79" s="62">
        <f t="shared" si="25"/>
        <v>7.3377044483970005E-2</v>
      </c>
      <c r="F79" s="66"/>
      <c r="G79" s="61"/>
      <c r="H79" s="66"/>
      <c r="I79" s="61"/>
      <c r="L79" s="8">
        <f>(A79-Calculation!$C$4)/365.25</f>
        <v>5.9137577002053385</v>
      </c>
      <c r="N79" s="198">
        <f t="shared" si="17"/>
        <v>38777</v>
      </c>
      <c r="O79" s="64">
        <f t="shared" si="18"/>
        <v>0.13722255359999996</v>
      </c>
      <c r="P79" s="199">
        <f t="shared" si="26"/>
        <v>0.18900000000000003</v>
      </c>
      <c r="Q79" s="74"/>
      <c r="T79" s="166">
        <f t="shared" si="30"/>
        <v>38777</v>
      </c>
      <c r="U79" s="60">
        <f t="shared" si="19"/>
        <v>26.274999999999999</v>
      </c>
      <c r="V79" s="206">
        <v>44.971034482758625</v>
      </c>
      <c r="W79" s="195">
        <v>2.0499999999999998</v>
      </c>
      <c r="X79" s="167">
        <f>VLOOKUP(T79,IR!$C$6:$D$365,2)</f>
        <v>7.3377044483970005E-2</v>
      </c>
      <c r="Y79" s="66"/>
      <c r="Z79" s="61"/>
      <c r="AA79" s="66"/>
      <c r="AB79" s="61"/>
      <c r="AC79" s="200"/>
      <c r="AD79" s="200"/>
      <c r="AE79" s="161">
        <f>(T79-Calculation!$C$4)/365.25</f>
        <v>5.9137577002053385</v>
      </c>
      <c r="AF79" s="160"/>
      <c r="AG79" s="168">
        <f t="shared" si="27"/>
        <v>38777</v>
      </c>
      <c r="AH79" s="64">
        <f t="shared" si="20"/>
        <v>0.13722255359999996</v>
      </c>
      <c r="AI79" s="207">
        <v>0.18900000000000003</v>
      </c>
      <c r="AK79" s="64">
        <f t="shared" si="21"/>
        <v>0</v>
      </c>
      <c r="AL79" s="207">
        <v>0.18900000000000003</v>
      </c>
      <c r="AO79" s="60">
        <v>26.274999999999999</v>
      </c>
      <c r="AP79" s="205">
        <f t="shared" si="28"/>
        <v>0</v>
      </c>
      <c r="AT79" s="6">
        <f t="shared" si="29"/>
        <v>4.6844827586206907</v>
      </c>
    </row>
    <row r="80" spans="1:46" ht="12.75" x14ac:dyDescent="0.2">
      <c r="A80" s="194">
        <f t="shared" si="22"/>
        <v>38808</v>
      </c>
      <c r="B80" s="60">
        <f t="shared" si="23"/>
        <v>27</v>
      </c>
      <c r="C80" s="73">
        <f t="shared" si="24"/>
        <v>43.948137931034495</v>
      </c>
      <c r="D80" s="195">
        <v>2.0499999999999998</v>
      </c>
      <c r="E80" s="62">
        <f t="shared" si="25"/>
        <v>7.3401860564386009E-2</v>
      </c>
      <c r="F80" s="66"/>
      <c r="G80" s="61"/>
      <c r="H80" s="66"/>
      <c r="I80" s="61"/>
      <c r="L80" s="8">
        <f>(A80-Calculation!$C$4)/365.25</f>
        <v>5.9986310746064335</v>
      </c>
      <c r="N80" s="198">
        <f t="shared" si="17"/>
        <v>38808</v>
      </c>
      <c r="O80" s="64">
        <f t="shared" si="18"/>
        <v>0.13036142592</v>
      </c>
      <c r="P80" s="199">
        <f t="shared" si="26"/>
        <v>0.188</v>
      </c>
      <c r="Q80" s="74"/>
      <c r="T80" s="166">
        <f t="shared" si="30"/>
        <v>38808</v>
      </c>
      <c r="U80" s="60">
        <f t="shared" si="19"/>
        <v>27</v>
      </c>
      <c r="V80" s="206">
        <v>43.948137931034495</v>
      </c>
      <c r="W80" s="195">
        <v>2.0499999999999998</v>
      </c>
      <c r="X80" s="167">
        <f>VLOOKUP(T80,IR!$C$6:$D$365,2)</f>
        <v>7.3401860564386009E-2</v>
      </c>
      <c r="Y80" s="66"/>
      <c r="Z80" s="61"/>
      <c r="AA80" s="66"/>
      <c r="AB80" s="61"/>
      <c r="AC80" s="200"/>
      <c r="AD80" s="200"/>
      <c r="AE80" s="161">
        <f>(T80-Calculation!$C$4)/365.25</f>
        <v>5.9986310746064335</v>
      </c>
      <c r="AF80" s="160"/>
      <c r="AG80" s="168">
        <f t="shared" si="27"/>
        <v>38808</v>
      </c>
      <c r="AH80" s="64">
        <f t="shared" si="20"/>
        <v>0.13036142592</v>
      </c>
      <c r="AI80" s="207">
        <v>0.188</v>
      </c>
      <c r="AK80" s="64">
        <f t="shared" si="21"/>
        <v>0</v>
      </c>
      <c r="AL80" s="207">
        <v>0.188</v>
      </c>
      <c r="AO80" s="60">
        <v>26.5</v>
      </c>
      <c r="AP80" s="205">
        <f t="shared" si="28"/>
        <v>0.5</v>
      </c>
      <c r="AT80" s="6">
        <f t="shared" si="29"/>
        <v>4.5779310344827602</v>
      </c>
    </row>
    <row r="81" spans="1:46" ht="12.75" x14ac:dyDescent="0.2">
      <c r="A81" s="194">
        <f t="shared" si="22"/>
        <v>38838</v>
      </c>
      <c r="B81" s="60">
        <f t="shared" si="23"/>
        <v>32.200000000000003</v>
      </c>
      <c r="C81" s="73">
        <f t="shared" si="24"/>
        <v>43.218206896551727</v>
      </c>
      <c r="D81" s="195">
        <v>2.0499999999999998</v>
      </c>
      <c r="E81" s="62">
        <f t="shared" si="25"/>
        <v>7.3425876126273007E-2</v>
      </c>
      <c r="F81" s="66"/>
      <c r="G81" s="61"/>
      <c r="H81" s="66"/>
      <c r="I81" s="61"/>
      <c r="L81" s="8">
        <f>(A81-Calculation!$C$4)/365.25</f>
        <v>6.0807665982203973</v>
      </c>
      <c r="N81" s="198">
        <f t="shared" si="17"/>
        <v>38838</v>
      </c>
      <c r="O81" s="64">
        <f t="shared" si="18"/>
        <v>0.14408368127999996</v>
      </c>
      <c r="P81" s="199">
        <f t="shared" si="26"/>
        <v>0.19</v>
      </c>
      <c r="Q81" s="74"/>
      <c r="T81" s="166">
        <f t="shared" si="30"/>
        <v>38838</v>
      </c>
      <c r="U81" s="60">
        <f t="shared" si="19"/>
        <v>32.200000000000003</v>
      </c>
      <c r="V81" s="206">
        <v>43.218206896551727</v>
      </c>
      <c r="W81" s="195">
        <v>2.0499999999999998</v>
      </c>
      <c r="X81" s="167">
        <f>VLOOKUP(T81,IR!$C$6:$D$365,2)</f>
        <v>7.3425876126273007E-2</v>
      </c>
      <c r="Y81" s="66"/>
      <c r="Z81" s="61"/>
      <c r="AA81" s="66"/>
      <c r="AB81" s="61"/>
      <c r="AC81" s="200"/>
      <c r="AD81" s="200"/>
      <c r="AE81" s="161">
        <f>(T81-Calculation!$C$4)/365.25</f>
        <v>6.0807665982203973</v>
      </c>
      <c r="AF81" s="160"/>
      <c r="AG81" s="168">
        <f t="shared" si="27"/>
        <v>38838</v>
      </c>
      <c r="AH81" s="64">
        <f t="shared" si="20"/>
        <v>0.14408368127999996</v>
      </c>
      <c r="AI81" s="207">
        <v>0.19</v>
      </c>
      <c r="AK81" s="64">
        <f t="shared" si="21"/>
        <v>0</v>
      </c>
      <c r="AL81" s="207">
        <v>0.19</v>
      </c>
      <c r="AO81" s="60">
        <v>31.55</v>
      </c>
      <c r="AP81" s="205">
        <f t="shared" si="28"/>
        <v>0.65000000000000213</v>
      </c>
      <c r="AT81" s="6">
        <f t="shared" si="29"/>
        <v>4.5018965517241387</v>
      </c>
    </row>
    <row r="82" spans="1:46" ht="12.75" x14ac:dyDescent="0.2">
      <c r="A82" s="194">
        <f t="shared" si="22"/>
        <v>38869</v>
      </c>
      <c r="B82" s="60">
        <f t="shared" si="23"/>
        <v>56.5</v>
      </c>
      <c r="C82" s="73">
        <f t="shared" si="24"/>
        <v>43.337379310344836</v>
      </c>
      <c r="D82" s="195">
        <v>2.0499999999999998</v>
      </c>
      <c r="E82" s="62">
        <f t="shared" si="25"/>
        <v>7.3450692207089011E-2</v>
      </c>
      <c r="F82" s="66"/>
      <c r="G82" s="61"/>
      <c r="H82" s="66"/>
      <c r="I82" s="61"/>
      <c r="L82" s="8">
        <f>(A82-Calculation!$C$4)/365.25</f>
        <v>6.1656399726214923</v>
      </c>
      <c r="N82" s="198">
        <f t="shared" si="17"/>
        <v>38869</v>
      </c>
      <c r="O82" s="64">
        <f t="shared" si="18"/>
        <v>0.18525044735999996</v>
      </c>
      <c r="P82" s="199">
        <f t="shared" si="26"/>
        <v>0.18900000000000003</v>
      </c>
      <c r="Q82" s="74"/>
      <c r="T82" s="166">
        <f t="shared" si="30"/>
        <v>38869</v>
      </c>
      <c r="U82" s="60">
        <f t="shared" si="19"/>
        <v>56.5</v>
      </c>
      <c r="V82" s="206">
        <v>43.337379310344836</v>
      </c>
      <c r="W82" s="195">
        <v>2.0499999999999998</v>
      </c>
      <c r="X82" s="167">
        <f>VLOOKUP(T82,IR!$C$6:$D$365,2)</f>
        <v>7.3450692207089011E-2</v>
      </c>
      <c r="Y82" s="66"/>
      <c r="Z82" s="61"/>
      <c r="AA82" s="66"/>
      <c r="AB82" s="61"/>
      <c r="AC82" s="200"/>
      <c r="AD82" s="200"/>
      <c r="AE82" s="161">
        <f>(T82-Calculation!$C$4)/365.25</f>
        <v>6.1656399726214923</v>
      </c>
      <c r="AF82" s="160"/>
      <c r="AG82" s="168">
        <f t="shared" si="27"/>
        <v>38869</v>
      </c>
      <c r="AH82" s="64">
        <f t="shared" si="20"/>
        <v>0.18525044735999996</v>
      </c>
      <c r="AI82" s="207">
        <v>0.18900000000000003</v>
      </c>
      <c r="AK82" s="64">
        <f t="shared" si="21"/>
        <v>0</v>
      </c>
      <c r="AL82" s="207">
        <v>0.18900000000000003</v>
      </c>
      <c r="AO82" s="60">
        <v>55.125</v>
      </c>
      <c r="AP82" s="205">
        <f t="shared" si="28"/>
        <v>1.375</v>
      </c>
      <c r="AT82" s="6">
        <f t="shared" si="29"/>
        <v>4.514310344827587</v>
      </c>
    </row>
    <row r="83" spans="1:46" ht="12.75" x14ac:dyDescent="0.2">
      <c r="A83" s="194">
        <f t="shared" si="22"/>
        <v>38899</v>
      </c>
      <c r="B83" s="60">
        <f t="shared" si="23"/>
        <v>94.85</v>
      </c>
      <c r="C83" s="73">
        <f t="shared" si="24"/>
        <v>43.865379310344842</v>
      </c>
      <c r="D83" s="195">
        <v>2.0499999999999998</v>
      </c>
      <c r="E83" s="62">
        <f t="shared" si="25"/>
        <v>7.3474707769363018E-2</v>
      </c>
      <c r="F83" s="66"/>
      <c r="G83" s="61"/>
      <c r="H83" s="66"/>
      <c r="I83" s="61"/>
      <c r="L83" s="8">
        <f>(A83-Calculation!$C$4)/365.25</f>
        <v>6.2477754962354553</v>
      </c>
      <c r="N83" s="198">
        <f t="shared" si="17"/>
        <v>38899</v>
      </c>
      <c r="O83" s="64">
        <f t="shared" si="18"/>
        <v>0.22641721343999996</v>
      </c>
      <c r="P83" s="199">
        <f t="shared" si="26"/>
        <v>0.188</v>
      </c>
      <c r="Q83" s="74"/>
      <c r="T83" s="166">
        <f t="shared" si="30"/>
        <v>38899</v>
      </c>
      <c r="U83" s="60">
        <f t="shared" si="19"/>
        <v>94.85</v>
      </c>
      <c r="V83" s="206">
        <v>43.865379310344842</v>
      </c>
      <c r="W83" s="195">
        <v>2.0499999999999998</v>
      </c>
      <c r="X83" s="167">
        <f>VLOOKUP(T83,IR!$C$6:$D$365,2)</f>
        <v>7.3474707769363018E-2</v>
      </c>
      <c r="Y83" s="66"/>
      <c r="Z83" s="61"/>
      <c r="AA83" s="66"/>
      <c r="AB83" s="61"/>
      <c r="AC83" s="200"/>
      <c r="AD83" s="200"/>
      <c r="AE83" s="161">
        <f>(T83-Calculation!$C$4)/365.25</f>
        <v>6.2477754962354553</v>
      </c>
      <c r="AF83" s="160"/>
      <c r="AG83" s="168">
        <f t="shared" si="27"/>
        <v>38899</v>
      </c>
      <c r="AH83" s="64">
        <f t="shared" si="20"/>
        <v>0.22641721343999996</v>
      </c>
      <c r="AI83" s="207">
        <v>0.188</v>
      </c>
      <c r="AK83" s="64">
        <f t="shared" si="21"/>
        <v>0</v>
      </c>
      <c r="AL83" s="207">
        <v>0.188</v>
      </c>
      <c r="AO83" s="60">
        <v>92.5</v>
      </c>
      <c r="AP83" s="205">
        <f t="shared" si="28"/>
        <v>2.3499999999999943</v>
      </c>
      <c r="AT83" s="6">
        <f t="shared" si="29"/>
        <v>4.5693103448275876</v>
      </c>
    </row>
    <row r="84" spans="1:46" ht="12.75" x14ac:dyDescent="0.2">
      <c r="A84" s="194">
        <f t="shared" si="22"/>
        <v>38930</v>
      </c>
      <c r="B84" s="60">
        <f t="shared" si="23"/>
        <v>82.35</v>
      </c>
      <c r="C84" s="73">
        <f t="shared" si="24"/>
        <v>44.525793103448272</v>
      </c>
      <c r="D84" s="195">
        <v>2.0499999999999998</v>
      </c>
      <c r="E84" s="62">
        <f t="shared" si="25"/>
        <v>7.3499523850580006E-2</v>
      </c>
      <c r="F84" s="66"/>
      <c r="G84" s="61"/>
      <c r="H84" s="66"/>
      <c r="I84" s="61"/>
      <c r="L84" s="8">
        <f>(A84-Calculation!$C$4)/365.25</f>
        <v>6.3326488706365502</v>
      </c>
      <c r="N84" s="198">
        <f t="shared" si="17"/>
        <v>38930</v>
      </c>
      <c r="O84" s="64">
        <f t="shared" si="18"/>
        <v>0.22641721343999996</v>
      </c>
      <c r="P84" s="199">
        <f t="shared" si="26"/>
        <v>0.18600000000000003</v>
      </c>
      <c r="Q84" s="74"/>
      <c r="T84" s="166">
        <f t="shared" si="30"/>
        <v>38930</v>
      </c>
      <c r="U84" s="60">
        <f t="shared" si="19"/>
        <v>82.35</v>
      </c>
      <c r="V84" s="206">
        <v>44.525793103448272</v>
      </c>
      <c r="W84" s="195">
        <v>2.0499999999999998</v>
      </c>
      <c r="X84" s="167">
        <f>VLOOKUP(T84,IR!$C$6:$D$365,2)</f>
        <v>7.3499523850580006E-2</v>
      </c>
      <c r="Y84" s="66"/>
      <c r="Z84" s="61"/>
      <c r="AA84" s="66"/>
      <c r="AB84" s="61"/>
      <c r="AC84" s="200"/>
      <c r="AD84" s="200"/>
      <c r="AE84" s="161">
        <f>(T84-Calculation!$C$4)/365.25</f>
        <v>6.3326488706365502</v>
      </c>
      <c r="AF84" s="160"/>
      <c r="AG84" s="168">
        <f t="shared" si="27"/>
        <v>38930</v>
      </c>
      <c r="AH84" s="64">
        <f t="shared" si="20"/>
        <v>0.22641721343999996</v>
      </c>
      <c r="AI84" s="207">
        <v>0.18600000000000003</v>
      </c>
      <c r="AK84" s="64">
        <f t="shared" si="21"/>
        <v>0</v>
      </c>
      <c r="AL84" s="207">
        <v>0.18600000000000003</v>
      </c>
      <c r="AO84" s="60">
        <v>80</v>
      </c>
      <c r="AP84" s="205">
        <f t="shared" si="28"/>
        <v>2.3499999999999943</v>
      </c>
      <c r="AT84" s="6">
        <f t="shared" si="29"/>
        <v>4.6381034482758619</v>
      </c>
    </row>
    <row r="85" spans="1:46" ht="12.75" x14ac:dyDescent="0.2">
      <c r="A85" s="194">
        <f t="shared" si="22"/>
        <v>38961</v>
      </c>
      <c r="B85" s="60">
        <f t="shared" si="23"/>
        <v>33.85</v>
      </c>
      <c r="C85" s="73">
        <f t="shared" si="24"/>
        <v>45.881379310344833</v>
      </c>
      <c r="D85" s="195">
        <v>2.0499999999999998</v>
      </c>
      <c r="E85" s="62">
        <f t="shared" si="25"/>
        <v>7.3524339932000013E-2</v>
      </c>
      <c r="F85" s="66"/>
      <c r="G85" s="61"/>
      <c r="H85" s="66"/>
      <c r="I85" s="61"/>
      <c r="L85" s="8">
        <f>(A85-Calculation!$C$4)/365.25</f>
        <v>6.4175222450376452</v>
      </c>
      <c r="N85" s="198">
        <f t="shared" si="17"/>
        <v>38961</v>
      </c>
      <c r="O85" s="64">
        <f t="shared" si="18"/>
        <v>0.14553907199999996</v>
      </c>
      <c r="P85" s="199">
        <f t="shared" si="26"/>
        <v>0.185</v>
      </c>
      <c r="Q85" s="74"/>
      <c r="T85" s="166">
        <f t="shared" si="30"/>
        <v>38961</v>
      </c>
      <c r="U85" s="60">
        <f t="shared" si="19"/>
        <v>33.85</v>
      </c>
      <c r="V85" s="206">
        <v>45.881379310344833</v>
      </c>
      <c r="W85" s="195">
        <v>2.0499999999999998</v>
      </c>
      <c r="X85" s="167">
        <f>VLOOKUP(T85,IR!$C$6:$D$365,2)</f>
        <v>7.3524339932000013E-2</v>
      </c>
      <c r="Y85" s="66"/>
      <c r="Z85" s="61"/>
      <c r="AA85" s="66"/>
      <c r="AB85" s="61"/>
      <c r="AC85" s="200"/>
      <c r="AD85" s="200"/>
      <c r="AE85" s="161">
        <f>(T85-Calculation!$C$4)/365.25</f>
        <v>6.4175222450376452</v>
      </c>
      <c r="AF85" s="160"/>
      <c r="AG85" s="168">
        <f t="shared" si="27"/>
        <v>38961</v>
      </c>
      <c r="AH85" s="64">
        <f t="shared" si="20"/>
        <v>0.14553907199999996</v>
      </c>
      <c r="AI85" s="207">
        <v>0.185</v>
      </c>
      <c r="AK85" s="64">
        <f t="shared" si="21"/>
        <v>0</v>
      </c>
      <c r="AL85" s="207">
        <v>0.185</v>
      </c>
      <c r="AO85" s="60">
        <v>33.85</v>
      </c>
      <c r="AP85" s="205">
        <f t="shared" si="28"/>
        <v>0</v>
      </c>
      <c r="AT85" s="6">
        <f t="shared" si="29"/>
        <v>4.7793103448275867</v>
      </c>
    </row>
    <row r="86" spans="1:46" ht="12.75" x14ac:dyDescent="0.2">
      <c r="A86" s="194">
        <f t="shared" si="22"/>
        <v>38991</v>
      </c>
      <c r="B86" s="60">
        <f t="shared" si="23"/>
        <v>26.1</v>
      </c>
      <c r="C86" s="73">
        <f t="shared" si="24"/>
        <v>46.722206896551732</v>
      </c>
      <c r="D86" s="195">
        <v>2.0499999999999998</v>
      </c>
      <c r="E86" s="62">
        <f t="shared" si="25"/>
        <v>7.3548355494857012E-2</v>
      </c>
      <c r="F86" s="66"/>
      <c r="G86" s="61"/>
      <c r="H86" s="66"/>
      <c r="I86" s="61"/>
      <c r="L86" s="8">
        <f>(A86-Calculation!$C$4)/365.25</f>
        <v>6.4996577686516082</v>
      </c>
      <c r="N86" s="198">
        <f t="shared" si="17"/>
        <v>38991</v>
      </c>
      <c r="O86" s="64">
        <f t="shared" si="18"/>
        <v>0.10291691519999997</v>
      </c>
      <c r="P86" s="199">
        <f t="shared" si="26"/>
        <v>0.185</v>
      </c>
      <c r="Q86" s="74"/>
      <c r="T86" s="166">
        <f t="shared" si="30"/>
        <v>38991</v>
      </c>
      <c r="U86" s="60">
        <f t="shared" si="19"/>
        <v>26.1</v>
      </c>
      <c r="V86" s="206">
        <v>46.722206896551732</v>
      </c>
      <c r="W86" s="195">
        <v>2.0499999999999998</v>
      </c>
      <c r="X86" s="167">
        <f>VLOOKUP(T86,IR!$C$6:$D$365,2)</f>
        <v>7.3548355494857012E-2</v>
      </c>
      <c r="Y86" s="66"/>
      <c r="Z86" s="61"/>
      <c r="AA86" s="66"/>
      <c r="AB86" s="61"/>
      <c r="AC86" s="200"/>
      <c r="AD86" s="200"/>
      <c r="AE86" s="161">
        <f>(T86-Calculation!$C$4)/365.25</f>
        <v>6.4996577686516082</v>
      </c>
      <c r="AF86" s="160"/>
      <c r="AG86" s="168">
        <f t="shared" si="27"/>
        <v>38991</v>
      </c>
      <c r="AH86" s="64">
        <f t="shared" si="20"/>
        <v>0.10291691519999997</v>
      </c>
      <c r="AI86" s="207">
        <v>0.185</v>
      </c>
      <c r="AK86" s="64">
        <f t="shared" si="21"/>
        <v>0</v>
      </c>
      <c r="AL86" s="207">
        <v>0.185</v>
      </c>
      <c r="AO86" s="60">
        <v>26.1</v>
      </c>
      <c r="AP86" s="205">
        <f t="shared" si="28"/>
        <v>0</v>
      </c>
      <c r="AT86" s="6">
        <f t="shared" si="29"/>
        <v>4.8668965517241389</v>
      </c>
    </row>
    <row r="87" spans="1:46" ht="12.75" x14ac:dyDescent="0.2">
      <c r="A87" s="194">
        <f t="shared" si="22"/>
        <v>39022</v>
      </c>
      <c r="B87" s="60">
        <f t="shared" si="23"/>
        <v>26.35</v>
      </c>
      <c r="C87" s="73">
        <f t="shared" si="24"/>
        <v>47.584551724137938</v>
      </c>
      <c r="D87" s="195">
        <v>2.0499999999999998</v>
      </c>
      <c r="E87" s="62">
        <f t="shared" si="25"/>
        <v>7.3573171576677018E-2</v>
      </c>
      <c r="F87" s="66"/>
      <c r="G87" s="61"/>
      <c r="H87" s="66"/>
      <c r="I87" s="61"/>
      <c r="L87" s="8">
        <f>(A87-Calculation!$C$4)/365.25</f>
        <v>6.584531143052704</v>
      </c>
      <c r="N87" s="198">
        <f t="shared" si="17"/>
        <v>39022</v>
      </c>
      <c r="O87" s="64">
        <f t="shared" si="18"/>
        <v>0.10291691519999997</v>
      </c>
      <c r="P87" s="199">
        <f t="shared" si="26"/>
        <v>0.18600000000000003</v>
      </c>
      <c r="Q87" s="74"/>
      <c r="T87" s="166">
        <f t="shared" si="30"/>
        <v>39022</v>
      </c>
      <c r="U87" s="60">
        <f t="shared" si="19"/>
        <v>26.35</v>
      </c>
      <c r="V87" s="206">
        <v>47.584551724137938</v>
      </c>
      <c r="W87" s="195">
        <v>2.0499999999999998</v>
      </c>
      <c r="X87" s="167">
        <f>VLOOKUP(T87,IR!$C$6:$D$365,2)</f>
        <v>7.3573171576677018E-2</v>
      </c>
      <c r="Y87" s="66"/>
      <c r="Z87" s="61"/>
      <c r="AA87" s="66"/>
      <c r="AB87" s="61"/>
      <c r="AC87" s="200"/>
      <c r="AD87" s="200"/>
      <c r="AE87" s="161">
        <f>(T87-Calculation!$C$4)/365.25</f>
        <v>6.584531143052704</v>
      </c>
      <c r="AF87" s="160"/>
      <c r="AG87" s="168">
        <f t="shared" si="27"/>
        <v>39022</v>
      </c>
      <c r="AH87" s="64">
        <f t="shared" si="20"/>
        <v>0.10291691519999997</v>
      </c>
      <c r="AI87" s="207">
        <v>0.18600000000000003</v>
      </c>
      <c r="AK87" s="64">
        <f t="shared" si="21"/>
        <v>0</v>
      </c>
      <c r="AL87" s="207">
        <v>0.18600000000000003</v>
      </c>
      <c r="AO87" s="60">
        <v>26.35</v>
      </c>
      <c r="AP87" s="205">
        <f t="shared" si="28"/>
        <v>0</v>
      </c>
      <c r="AT87" s="6">
        <f t="shared" si="29"/>
        <v>4.9567241379310358</v>
      </c>
    </row>
    <row r="88" spans="1:46" ht="12.75" x14ac:dyDescent="0.2">
      <c r="A88" s="194">
        <f t="shared" si="22"/>
        <v>39052</v>
      </c>
      <c r="B88" s="60">
        <f t="shared" si="23"/>
        <v>27.35</v>
      </c>
      <c r="C88" s="73">
        <f t="shared" si="24"/>
        <v>48.147310344827595</v>
      </c>
      <c r="D88" s="195">
        <v>2.0499999999999998</v>
      </c>
      <c r="E88" s="62">
        <f t="shared" si="25"/>
        <v>7.3597187139921014E-2</v>
      </c>
      <c r="F88" s="66"/>
      <c r="G88" s="61"/>
      <c r="H88" s="66"/>
      <c r="I88" s="61"/>
      <c r="L88" s="8">
        <f>(A88-Calculation!$C$4)/365.25</f>
        <v>6.666666666666667</v>
      </c>
      <c r="N88" s="198">
        <f t="shared" si="17"/>
        <v>39052</v>
      </c>
      <c r="O88" s="64">
        <f t="shared" si="18"/>
        <v>0.10291691519999997</v>
      </c>
      <c r="P88" s="199">
        <f t="shared" si="26"/>
        <v>0.185</v>
      </c>
      <c r="Q88" s="74"/>
      <c r="T88" s="166">
        <f t="shared" si="30"/>
        <v>39052</v>
      </c>
      <c r="U88" s="60">
        <f t="shared" si="19"/>
        <v>27.35</v>
      </c>
      <c r="V88" s="206">
        <v>48.147310344827595</v>
      </c>
      <c r="W88" s="195">
        <v>2.0499999999999998</v>
      </c>
      <c r="X88" s="167">
        <f>VLOOKUP(T88,IR!$C$6:$D$365,2)</f>
        <v>7.3597187139921014E-2</v>
      </c>
      <c r="Y88" s="66"/>
      <c r="Z88" s="61"/>
      <c r="AA88" s="66"/>
      <c r="AB88" s="61"/>
      <c r="AC88" s="200"/>
      <c r="AD88" s="200"/>
      <c r="AE88" s="161">
        <f>(T88-Calculation!$C$4)/365.25</f>
        <v>6.666666666666667</v>
      </c>
      <c r="AF88" s="160"/>
      <c r="AG88" s="168">
        <f t="shared" si="27"/>
        <v>39052</v>
      </c>
      <c r="AH88" s="64">
        <f t="shared" si="20"/>
        <v>0.10291691519999997</v>
      </c>
      <c r="AI88" s="207">
        <v>0.185</v>
      </c>
      <c r="AK88" s="64">
        <f t="shared" si="21"/>
        <v>0</v>
      </c>
      <c r="AL88" s="207">
        <v>0.185</v>
      </c>
      <c r="AO88" s="60">
        <v>27.35</v>
      </c>
      <c r="AP88" s="205">
        <f t="shared" si="28"/>
        <v>0</v>
      </c>
      <c r="AT88" s="6">
        <f t="shared" si="29"/>
        <v>5.0153448275862083</v>
      </c>
    </row>
    <row r="89" spans="1:46" ht="12.75" x14ac:dyDescent="0.2">
      <c r="A89" s="194">
        <f t="shared" si="22"/>
        <v>39083</v>
      </c>
      <c r="B89" s="60">
        <f t="shared" si="23"/>
        <v>34.299999999999997</v>
      </c>
      <c r="C89" s="73">
        <f t="shared" si="24"/>
        <v>47.473655172413814</v>
      </c>
      <c r="D89" s="195">
        <v>2.0499999999999998</v>
      </c>
      <c r="E89" s="62">
        <f t="shared" si="25"/>
        <v>7.3622003222141005E-2</v>
      </c>
      <c r="F89" s="66"/>
      <c r="G89" s="61"/>
      <c r="H89" s="66"/>
      <c r="I89" s="61"/>
      <c r="L89" s="8">
        <f>(A89-Calculation!$C$4)/365.25</f>
        <v>6.751540041067762</v>
      </c>
      <c r="N89" s="198">
        <f t="shared" si="17"/>
        <v>39083</v>
      </c>
      <c r="O89" s="64">
        <f t="shared" si="18"/>
        <v>0.15808038174719996</v>
      </c>
      <c r="P89" s="199">
        <f t="shared" si="26"/>
        <v>0.185</v>
      </c>
      <c r="Q89" s="74"/>
      <c r="T89" s="166">
        <f t="shared" si="30"/>
        <v>39083</v>
      </c>
      <c r="U89" s="60">
        <f t="shared" si="19"/>
        <v>34.299999999999997</v>
      </c>
      <c r="V89" s="206">
        <v>47.473655172413814</v>
      </c>
      <c r="W89" s="195">
        <v>2.0499999999999998</v>
      </c>
      <c r="X89" s="167">
        <f>VLOOKUP(T89,IR!$C$6:$D$365,2)</f>
        <v>7.3622003222141005E-2</v>
      </c>
      <c r="Y89" s="66"/>
      <c r="Z89" s="61"/>
      <c r="AA89" s="66"/>
      <c r="AB89" s="61"/>
      <c r="AC89" s="200"/>
      <c r="AD89" s="200"/>
      <c r="AE89" s="161">
        <f>(T89-Calculation!$C$4)/365.25</f>
        <v>6.751540041067762</v>
      </c>
      <c r="AF89" s="160"/>
      <c r="AG89" s="168">
        <f t="shared" si="27"/>
        <v>39083</v>
      </c>
      <c r="AH89" s="64">
        <f t="shared" si="20"/>
        <v>0.15808038174719996</v>
      </c>
      <c r="AI89" s="207">
        <v>0.185</v>
      </c>
      <c r="AK89" s="64">
        <f t="shared" si="21"/>
        <v>0</v>
      </c>
      <c r="AL89" s="207">
        <v>0.185</v>
      </c>
      <c r="AO89" s="60">
        <v>34.299999999999997</v>
      </c>
      <c r="AP89" s="205">
        <f t="shared" si="28"/>
        <v>0</v>
      </c>
      <c r="AT89" s="6">
        <f t="shared" si="29"/>
        <v>4.9451724137931059</v>
      </c>
    </row>
    <row r="90" spans="1:46" ht="12.75" x14ac:dyDescent="0.2">
      <c r="A90" s="194">
        <f t="shared" si="22"/>
        <v>39114</v>
      </c>
      <c r="B90" s="60">
        <f t="shared" si="23"/>
        <v>34.299999999999997</v>
      </c>
      <c r="C90" s="73">
        <f t="shared" si="24"/>
        <v>46.339862068965523</v>
      </c>
      <c r="D90" s="195">
        <v>2.0499999999999998</v>
      </c>
      <c r="E90" s="62">
        <f t="shared" si="25"/>
        <v>7.3646819304564015E-2</v>
      </c>
      <c r="F90" s="66"/>
      <c r="G90" s="61"/>
      <c r="H90" s="66"/>
      <c r="I90" s="61"/>
      <c r="L90" s="8">
        <f>(A90-Calculation!$C$4)/365.25</f>
        <v>6.8364134154688569</v>
      </c>
      <c r="N90" s="198">
        <f t="shared" si="17"/>
        <v>39114</v>
      </c>
      <c r="O90" s="64">
        <f t="shared" si="18"/>
        <v>0.15808038174719996</v>
      </c>
      <c r="P90" s="199">
        <f t="shared" si="26"/>
        <v>0.18400000000000002</v>
      </c>
      <c r="Q90" s="74"/>
      <c r="T90" s="166">
        <f t="shared" si="30"/>
        <v>39114</v>
      </c>
      <c r="U90" s="60">
        <f t="shared" si="19"/>
        <v>34.299999999999997</v>
      </c>
      <c r="V90" s="206">
        <v>46.339862068965523</v>
      </c>
      <c r="W90" s="195">
        <v>2.0499999999999998</v>
      </c>
      <c r="X90" s="167">
        <f>VLOOKUP(T90,IR!$C$6:$D$365,2)</f>
        <v>7.3646819304564015E-2</v>
      </c>
      <c r="Y90" s="66"/>
      <c r="Z90" s="61"/>
      <c r="AA90" s="66"/>
      <c r="AB90" s="61"/>
      <c r="AC90" s="200"/>
      <c r="AD90" s="200"/>
      <c r="AE90" s="161">
        <f>(T90-Calculation!$C$4)/365.25</f>
        <v>6.8364134154688569</v>
      </c>
      <c r="AF90" s="160"/>
      <c r="AG90" s="168">
        <f t="shared" si="27"/>
        <v>39114</v>
      </c>
      <c r="AH90" s="64">
        <f t="shared" si="20"/>
        <v>0.15808038174719996</v>
      </c>
      <c r="AI90" s="207">
        <v>0.18400000000000002</v>
      </c>
      <c r="AK90" s="64">
        <f t="shared" si="21"/>
        <v>0</v>
      </c>
      <c r="AL90" s="207">
        <v>0.18400000000000002</v>
      </c>
      <c r="AO90" s="60">
        <v>34.299999999999997</v>
      </c>
      <c r="AP90" s="205">
        <f t="shared" si="28"/>
        <v>0</v>
      </c>
      <c r="AT90" s="6">
        <f t="shared" si="29"/>
        <v>4.8270689655172418</v>
      </c>
    </row>
    <row r="91" spans="1:46" ht="12.75" x14ac:dyDescent="0.2">
      <c r="A91" s="194">
        <f t="shared" si="22"/>
        <v>39142</v>
      </c>
      <c r="B91" s="60">
        <f t="shared" si="23"/>
        <v>26.524999999999999</v>
      </c>
      <c r="C91" s="73">
        <f t="shared" si="24"/>
        <v>45.331862068965528</v>
      </c>
      <c r="D91" s="195">
        <v>2.0499999999999998</v>
      </c>
      <c r="E91" s="62">
        <f t="shared" si="25"/>
        <v>7.3669233830798014E-2</v>
      </c>
      <c r="F91" s="66"/>
      <c r="G91" s="61"/>
      <c r="H91" s="66"/>
      <c r="I91" s="61"/>
      <c r="L91" s="8">
        <f>(A91-Calculation!$C$4)/365.25</f>
        <v>6.9130732375085557</v>
      </c>
      <c r="N91" s="198">
        <f t="shared" si="17"/>
        <v>39142</v>
      </c>
      <c r="O91" s="64">
        <f t="shared" si="18"/>
        <v>0.13173365145599997</v>
      </c>
      <c r="P91" s="199">
        <f t="shared" si="26"/>
        <v>0.18400000000000002</v>
      </c>
      <c r="Q91" s="74"/>
      <c r="T91" s="166">
        <f t="shared" si="30"/>
        <v>39142</v>
      </c>
      <c r="U91" s="60">
        <f t="shared" si="19"/>
        <v>26.524999999999999</v>
      </c>
      <c r="V91" s="206">
        <v>45.331862068965528</v>
      </c>
      <c r="W91" s="195">
        <v>2.0499999999999998</v>
      </c>
      <c r="X91" s="167">
        <f>VLOOKUP(T91,IR!$C$6:$D$365,2)</f>
        <v>7.3669233830798014E-2</v>
      </c>
      <c r="Y91" s="66"/>
      <c r="Z91" s="61"/>
      <c r="AA91" s="66"/>
      <c r="AB91" s="61"/>
      <c r="AC91" s="200"/>
      <c r="AD91" s="200"/>
      <c r="AE91" s="161">
        <f>(T91-Calculation!$C$4)/365.25</f>
        <v>6.9130732375085557</v>
      </c>
      <c r="AF91" s="160"/>
      <c r="AG91" s="168">
        <f t="shared" si="27"/>
        <v>39142</v>
      </c>
      <c r="AH91" s="64">
        <f t="shared" si="20"/>
        <v>0.13173365145599997</v>
      </c>
      <c r="AI91" s="207">
        <v>0.18400000000000002</v>
      </c>
      <c r="AK91" s="64">
        <f t="shared" si="21"/>
        <v>0</v>
      </c>
      <c r="AL91" s="207">
        <v>0.18400000000000002</v>
      </c>
      <c r="AO91" s="60">
        <v>26.524999999999999</v>
      </c>
      <c r="AP91" s="205">
        <f t="shared" si="28"/>
        <v>0</v>
      </c>
      <c r="AT91" s="6">
        <f t="shared" si="29"/>
        <v>4.7220689655172423</v>
      </c>
    </row>
    <row r="92" spans="1:46" ht="12.75" x14ac:dyDescent="0.2">
      <c r="A92" s="194">
        <f t="shared" si="22"/>
        <v>39173</v>
      </c>
      <c r="B92" s="60">
        <f t="shared" si="23"/>
        <v>27.25</v>
      </c>
      <c r="C92" s="73">
        <f t="shared" si="24"/>
        <v>44.386758620689662</v>
      </c>
      <c r="D92" s="195">
        <v>2.0499999999999998</v>
      </c>
      <c r="E92" s="62">
        <f t="shared" si="25"/>
        <v>7.3687147347588008E-2</v>
      </c>
      <c r="F92" s="66"/>
      <c r="G92" s="61"/>
      <c r="H92" s="66"/>
      <c r="I92" s="61"/>
      <c r="L92" s="8">
        <f>(A92-Calculation!$C$4)/365.25</f>
        <v>6.9979466119096507</v>
      </c>
      <c r="N92" s="198">
        <f t="shared" si="17"/>
        <v>39173</v>
      </c>
      <c r="O92" s="64">
        <f t="shared" si="18"/>
        <v>0.12514696888319998</v>
      </c>
      <c r="P92" s="199">
        <f t="shared" si="26"/>
        <v>0.18600000000000003</v>
      </c>
      <c r="Q92" s="74"/>
      <c r="T92" s="166">
        <f t="shared" si="30"/>
        <v>39173</v>
      </c>
      <c r="U92" s="60">
        <f t="shared" si="19"/>
        <v>27.25</v>
      </c>
      <c r="V92" s="206">
        <v>44.386758620689662</v>
      </c>
      <c r="W92" s="195">
        <v>2.0499999999999998</v>
      </c>
      <c r="X92" s="167">
        <f>VLOOKUP(T92,IR!$C$6:$D$365,2)</f>
        <v>7.3687147347588008E-2</v>
      </c>
      <c r="Y92" s="66"/>
      <c r="Z92" s="61"/>
      <c r="AA92" s="66"/>
      <c r="AB92" s="61"/>
      <c r="AC92" s="200"/>
      <c r="AD92" s="200"/>
      <c r="AE92" s="161">
        <f>(T92-Calculation!$C$4)/365.25</f>
        <v>6.9979466119096507</v>
      </c>
      <c r="AF92" s="160"/>
      <c r="AG92" s="168">
        <f t="shared" si="27"/>
        <v>39173</v>
      </c>
      <c r="AH92" s="64">
        <f t="shared" si="20"/>
        <v>0.12514696888319998</v>
      </c>
      <c r="AI92" s="207">
        <v>0.18600000000000003</v>
      </c>
      <c r="AK92" s="64">
        <f t="shared" si="21"/>
        <v>0</v>
      </c>
      <c r="AL92" s="207">
        <v>0.18600000000000003</v>
      </c>
      <c r="AO92" s="60">
        <v>26.75</v>
      </c>
      <c r="AP92" s="205">
        <f t="shared" si="28"/>
        <v>0.5</v>
      </c>
      <c r="AT92" s="6">
        <f t="shared" si="29"/>
        <v>4.6236206896551737</v>
      </c>
    </row>
    <row r="93" spans="1:46" ht="12.75" x14ac:dyDescent="0.2">
      <c r="A93" s="194">
        <f t="shared" si="22"/>
        <v>39203</v>
      </c>
      <c r="B93" s="60">
        <f t="shared" si="23"/>
        <v>32.950000000000003</v>
      </c>
      <c r="C93" s="73">
        <f t="shared" si="24"/>
        <v>43.747862068965517</v>
      </c>
      <c r="D93" s="195">
        <v>2.0499999999999998</v>
      </c>
      <c r="E93" s="62">
        <f t="shared" si="25"/>
        <v>7.3700264123229012E-2</v>
      </c>
      <c r="F93" s="66"/>
      <c r="G93" s="61"/>
      <c r="H93" s="66"/>
      <c r="I93" s="61"/>
      <c r="L93" s="8">
        <f>(A93-Calculation!$C$4)/365.25</f>
        <v>7.0800821355236137</v>
      </c>
      <c r="N93" s="198">
        <f t="shared" si="17"/>
        <v>39203</v>
      </c>
      <c r="O93" s="64">
        <f t="shared" si="18"/>
        <v>0.13832033402879995</v>
      </c>
      <c r="P93" s="199">
        <f t="shared" si="26"/>
        <v>0.185</v>
      </c>
      <c r="Q93" s="74"/>
      <c r="T93" s="166">
        <f t="shared" si="30"/>
        <v>39203</v>
      </c>
      <c r="U93" s="60">
        <f t="shared" si="19"/>
        <v>32.950000000000003</v>
      </c>
      <c r="V93" s="206">
        <v>43.747862068965517</v>
      </c>
      <c r="W93" s="195">
        <v>2.0499999999999998</v>
      </c>
      <c r="X93" s="167">
        <f>VLOOKUP(T93,IR!$C$6:$D$365,2)</f>
        <v>7.3700264123229012E-2</v>
      </c>
      <c r="Y93" s="66"/>
      <c r="Z93" s="61"/>
      <c r="AA93" s="66"/>
      <c r="AB93" s="61"/>
      <c r="AC93" s="200"/>
      <c r="AD93" s="200"/>
      <c r="AE93" s="161">
        <f>(T93-Calculation!$C$4)/365.25</f>
        <v>7.0800821355236137</v>
      </c>
      <c r="AF93" s="160"/>
      <c r="AG93" s="168">
        <f t="shared" si="27"/>
        <v>39203</v>
      </c>
      <c r="AH93" s="64">
        <f t="shared" si="20"/>
        <v>0.13832033402879995</v>
      </c>
      <c r="AI93" s="207">
        <v>0.185</v>
      </c>
      <c r="AK93" s="64">
        <f t="shared" si="21"/>
        <v>0</v>
      </c>
      <c r="AL93" s="207">
        <v>0.185</v>
      </c>
      <c r="AO93" s="60">
        <v>32.299999999999997</v>
      </c>
      <c r="AP93" s="205">
        <f t="shared" si="28"/>
        <v>0.65000000000000568</v>
      </c>
      <c r="AT93" s="6">
        <f t="shared" si="29"/>
        <v>4.5570689655172414</v>
      </c>
    </row>
    <row r="94" spans="1:46" ht="12.75" x14ac:dyDescent="0.2">
      <c r="A94" s="194">
        <f t="shared" si="22"/>
        <v>39234</v>
      </c>
      <c r="B94" s="60">
        <f t="shared" si="23"/>
        <v>57.5</v>
      </c>
      <c r="C94" s="73">
        <f t="shared" si="24"/>
        <v>43.948137931034495</v>
      </c>
      <c r="D94" s="195">
        <v>2.0499999999999998</v>
      </c>
      <c r="E94" s="62">
        <f t="shared" si="25"/>
        <v>7.3713818124784017E-2</v>
      </c>
      <c r="F94" s="66"/>
      <c r="G94" s="61"/>
      <c r="H94" s="66"/>
      <c r="I94" s="61"/>
      <c r="L94" s="8">
        <f>(A94-Calculation!$C$4)/365.25</f>
        <v>7.1649555099247095</v>
      </c>
      <c r="N94" s="198">
        <f t="shared" si="17"/>
        <v>39234</v>
      </c>
      <c r="O94" s="64">
        <f t="shared" si="18"/>
        <v>0.17784042946559994</v>
      </c>
      <c r="P94" s="199">
        <f t="shared" si="26"/>
        <v>0.18400000000000002</v>
      </c>
      <c r="Q94" s="74"/>
      <c r="T94" s="166">
        <f t="shared" si="30"/>
        <v>39234</v>
      </c>
      <c r="U94" s="60">
        <f t="shared" si="19"/>
        <v>57.5</v>
      </c>
      <c r="V94" s="206">
        <v>43.948137931034495</v>
      </c>
      <c r="W94" s="195">
        <v>2.0499999999999998</v>
      </c>
      <c r="X94" s="167">
        <f>VLOOKUP(T94,IR!$C$6:$D$365,2)</f>
        <v>7.3713818124784017E-2</v>
      </c>
      <c r="Y94" s="66"/>
      <c r="Z94" s="61"/>
      <c r="AA94" s="66"/>
      <c r="AB94" s="61"/>
      <c r="AC94" s="200"/>
      <c r="AD94" s="200"/>
      <c r="AE94" s="161">
        <f>(T94-Calculation!$C$4)/365.25</f>
        <v>7.1649555099247095</v>
      </c>
      <c r="AF94" s="160"/>
      <c r="AG94" s="168">
        <f t="shared" si="27"/>
        <v>39234</v>
      </c>
      <c r="AH94" s="64">
        <f t="shared" si="20"/>
        <v>0.17784042946559994</v>
      </c>
      <c r="AI94" s="207">
        <v>0.18400000000000002</v>
      </c>
      <c r="AK94" s="64">
        <f t="shared" si="21"/>
        <v>0</v>
      </c>
      <c r="AL94" s="207">
        <v>0.18400000000000002</v>
      </c>
      <c r="AO94" s="60">
        <v>56.125</v>
      </c>
      <c r="AP94" s="205">
        <f t="shared" si="28"/>
        <v>1.375</v>
      </c>
      <c r="AT94" s="6">
        <f t="shared" si="29"/>
        <v>4.5779310344827602</v>
      </c>
    </row>
    <row r="95" spans="1:46" ht="12.75" x14ac:dyDescent="0.2">
      <c r="A95" s="194">
        <f t="shared" si="22"/>
        <v>39264</v>
      </c>
      <c r="B95" s="60">
        <f t="shared" si="23"/>
        <v>96.85</v>
      </c>
      <c r="C95" s="73">
        <f t="shared" si="24"/>
        <v>44.560551724137945</v>
      </c>
      <c r="D95" s="195">
        <v>2.0499999999999998</v>
      </c>
      <c r="E95" s="62">
        <f t="shared" si="25"/>
        <v>7.3726934900540012E-2</v>
      </c>
      <c r="F95" s="66"/>
      <c r="G95" s="61"/>
      <c r="H95" s="66"/>
      <c r="I95" s="61"/>
      <c r="L95" s="8">
        <f>(A95-Calculation!$C$4)/365.25</f>
        <v>7.2470910335386725</v>
      </c>
      <c r="N95" s="198">
        <f t="shared" si="17"/>
        <v>39264</v>
      </c>
      <c r="O95" s="64">
        <f t="shared" si="18"/>
        <v>0.21736052490239996</v>
      </c>
      <c r="P95" s="199">
        <f t="shared" si="26"/>
        <v>0.18400000000000002</v>
      </c>
      <c r="Q95" s="74"/>
      <c r="T95" s="166">
        <f t="shared" si="30"/>
        <v>39264</v>
      </c>
      <c r="U95" s="60">
        <f t="shared" si="19"/>
        <v>96.85</v>
      </c>
      <c r="V95" s="206">
        <v>44.560551724137945</v>
      </c>
      <c r="W95" s="195">
        <v>2.0499999999999998</v>
      </c>
      <c r="X95" s="167">
        <f>VLOOKUP(T95,IR!$C$6:$D$365,2)</f>
        <v>7.3726934900540012E-2</v>
      </c>
      <c r="Y95" s="66"/>
      <c r="Z95" s="61"/>
      <c r="AA95" s="66"/>
      <c r="AB95" s="61"/>
      <c r="AC95" s="200"/>
      <c r="AD95" s="200"/>
      <c r="AE95" s="161">
        <f>(T95-Calculation!$C$4)/365.25</f>
        <v>7.2470910335386725</v>
      </c>
      <c r="AF95" s="160"/>
      <c r="AG95" s="168">
        <f t="shared" si="27"/>
        <v>39264</v>
      </c>
      <c r="AH95" s="64">
        <f t="shared" si="20"/>
        <v>0.21736052490239996</v>
      </c>
      <c r="AI95" s="207">
        <v>0.18400000000000002</v>
      </c>
      <c r="AK95" s="64">
        <f t="shared" si="21"/>
        <v>0</v>
      </c>
      <c r="AL95" s="207">
        <v>0.18400000000000002</v>
      </c>
      <c r="AO95" s="60">
        <v>94.5</v>
      </c>
      <c r="AP95" s="205">
        <f t="shared" si="28"/>
        <v>2.3499999999999943</v>
      </c>
      <c r="AT95" s="6">
        <f t="shared" si="29"/>
        <v>4.6417241379310363</v>
      </c>
    </row>
    <row r="96" spans="1:46" ht="12.75" x14ac:dyDescent="0.2">
      <c r="A96" s="194">
        <f t="shared" si="22"/>
        <v>39295</v>
      </c>
      <c r="B96" s="60">
        <f t="shared" si="23"/>
        <v>84.35</v>
      </c>
      <c r="C96" s="73">
        <f t="shared" si="24"/>
        <v>45.303724137931034</v>
      </c>
      <c r="D96" s="195">
        <v>2.0499999999999998</v>
      </c>
      <c r="E96" s="62">
        <f t="shared" si="25"/>
        <v>7.3740488902215018E-2</v>
      </c>
      <c r="F96" s="66"/>
      <c r="G96" s="61"/>
      <c r="H96" s="66"/>
      <c r="I96" s="61"/>
      <c r="L96" s="8">
        <f>(A96-Calculation!$C$4)/365.25</f>
        <v>7.3319644079397674</v>
      </c>
      <c r="N96" s="198">
        <f t="shared" si="17"/>
        <v>39295</v>
      </c>
      <c r="O96" s="64">
        <f t="shared" si="18"/>
        <v>0.21736052490239996</v>
      </c>
      <c r="P96" s="199">
        <f t="shared" si="26"/>
        <v>0.18300000000000002</v>
      </c>
      <c r="Q96" s="74"/>
      <c r="T96" s="166">
        <f t="shared" si="30"/>
        <v>39295</v>
      </c>
      <c r="U96" s="60">
        <f t="shared" si="19"/>
        <v>84.35</v>
      </c>
      <c r="V96" s="206">
        <v>45.303724137931034</v>
      </c>
      <c r="W96" s="195">
        <v>2.0499999999999998</v>
      </c>
      <c r="X96" s="167">
        <f>VLOOKUP(T96,IR!$C$6:$D$365,2)</f>
        <v>7.3740488902215018E-2</v>
      </c>
      <c r="Y96" s="66"/>
      <c r="Z96" s="61"/>
      <c r="AA96" s="66"/>
      <c r="AB96" s="61"/>
      <c r="AC96" s="200"/>
      <c r="AD96" s="200"/>
      <c r="AE96" s="161">
        <f>(T96-Calculation!$C$4)/365.25</f>
        <v>7.3319644079397674</v>
      </c>
      <c r="AF96" s="160"/>
      <c r="AG96" s="168">
        <f t="shared" si="27"/>
        <v>39295</v>
      </c>
      <c r="AH96" s="64">
        <f t="shared" si="20"/>
        <v>0.21736052490239996</v>
      </c>
      <c r="AI96" s="207">
        <v>0.18300000000000002</v>
      </c>
      <c r="AK96" s="64">
        <f t="shared" si="21"/>
        <v>0</v>
      </c>
      <c r="AL96" s="207">
        <v>0.18300000000000002</v>
      </c>
      <c r="AO96" s="60">
        <v>82</v>
      </c>
      <c r="AP96" s="205">
        <f t="shared" si="28"/>
        <v>2.3499999999999943</v>
      </c>
      <c r="AT96" s="6">
        <f t="shared" si="29"/>
        <v>4.7191379310344832</v>
      </c>
    </row>
    <row r="97" spans="1:46" ht="12.75" x14ac:dyDescent="0.2">
      <c r="A97" s="194">
        <f t="shared" si="22"/>
        <v>39326</v>
      </c>
      <c r="B97" s="60">
        <f t="shared" si="23"/>
        <v>34.1</v>
      </c>
      <c r="C97" s="73">
        <f t="shared" si="24"/>
        <v>46.728827586206911</v>
      </c>
      <c r="D97" s="195">
        <v>2.0499999999999998</v>
      </c>
      <c r="E97" s="62">
        <f t="shared" si="25"/>
        <v>7.3754042903950004E-2</v>
      </c>
      <c r="F97" s="66"/>
      <c r="G97" s="61"/>
      <c r="H97" s="66"/>
      <c r="I97" s="61"/>
      <c r="L97" s="8">
        <f>(A97-Calculation!$C$4)/365.25</f>
        <v>7.4168377823408624</v>
      </c>
      <c r="N97" s="198">
        <f t="shared" si="17"/>
        <v>39326</v>
      </c>
      <c r="O97" s="64">
        <f t="shared" si="18"/>
        <v>0.13971750911999997</v>
      </c>
      <c r="P97" s="199">
        <f t="shared" si="26"/>
        <v>0.18300000000000002</v>
      </c>
      <c r="Q97" s="74"/>
      <c r="T97" s="166">
        <f t="shared" si="30"/>
        <v>39326</v>
      </c>
      <c r="U97" s="60">
        <f t="shared" si="19"/>
        <v>34.1</v>
      </c>
      <c r="V97" s="206">
        <v>46.728827586206911</v>
      </c>
      <c r="W97" s="195">
        <v>2.0499999999999998</v>
      </c>
      <c r="X97" s="167">
        <f>VLOOKUP(T97,IR!$C$6:$D$365,2)</f>
        <v>7.3754042903950004E-2</v>
      </c>
      <c r="Y97" s="66"/>
      <c r="Z97" s="61"/>
      <c r="AA97" s="66"/>
      <c r="AB97" s="61"/>
      <c r="AC97" s="200"/>
      <c r="AD97" s="200"/>
      <c r="AE97" s="161">
        <f>(T97-Calculation!$C$4)/365.25</f>
        <v>7.4168377823408624</v>
      </c>
      <c r="AF97" s="160"/>
      <c r="AG97" s="168">
        <f t="shared" si="27"/>
        <v>39326</v>
      </c>
      <c r="AH97" s="64">
        <f t="shared" si="20"/>
        <v>0.13971750911999997</v>
      </c>
      <c r="AI97" s="207">
        <v>0.18300000000000002</v>
      </c>
      <c r="AK97" s="64">
        <f t="shared" si="21"/>
        <v>0</v>
      </c>
      <c r="AL97" s="207">
        <v>0.18300000000000002</v>
      </c>
      <c r="AO97" s="60">
        <v>34.1</v>
      </c>
      <c r="AP97" s="205">
        <f t="shared" si="28"/>
        <v>0</v>
      </c>
      <c r="AT97" s="6">
        <f t="shared" si="29"/>
        <v>4.8675862068965534</v>
      </c>
    </row>
    <row r="98" spans="1:46" ht="12.75" x14ac:dyDescent="0.2">
      <c r="A98" s="194">
        <f t="shared" si="22"/>
        <v>39356</v>
      </c>
      <c r="B98" s="60">
        <f t="shared" si="23"/>
        <v>26.35</v>
      </c>
      <c r="C98" s="73">
        <f t="shared" si="24"/>
        <v>47.660689655172419</v>
      </c>
      <c r="D98" s="195">
        <v>2.0499999999999998</v>
      </c>
      <c r="E98" s="62">
        <f t="shared" si="25"/>
        <v>7.3767159679880012E-2</v>
      </c>
      <c r="F98" s="66"/>
      <c r="G98" s="61"/>
      <c r="H98" s="66"/>
      <c r="I98" s="61"/>
      <c r="L98" s="8">
        <f>(A98-Calculation!$C$4)/365.25</f>
        <v>7.4989733059548254</v>
      </c>
      <c r="N98" s="198">
        <f t="shared" si="17"/>
        <v>39356</v>
      </c>
      <c r="O98" s="64">
        <f t="shared" si="18"/>
        <v>9.8800238591999975E-2</v>
      </c>
      <c r="P98" s="199">
        <f t="shared" si="26"/>
        <v>0.182</v>
      </c>
      <c r="Q98" s="74"/>
      <c r="T98" s="166">
        <f t="shared" si="30"/>
        <v>39356</v>
      </c>
      <c r="U98" s="60">
        <f t="shared" si="19"/>
        <v>26.35</v>
      </c>
      <c r="V98" s="206">
        <v>47.660689655172419</v>
      </c>
      <c r="W98" s="195">
        <v>2.0499999999999998</v>
      </c>
      <c r="X98" s="167">
        <f>VLOOKUP(T98,IR!$C$6:$D$365,2)</f>
        <v>7.3767159679880012E-2</v>
      </c>
      <c r="Y98" s="66"/>
      <c r="Z98" s="61"/>
      <c r="AA98" s="66"/>
      <c r="AB98" s="61"/>
      <c r="AC98" s="200"/>
      <c r="AD98" s="200"/>
      <c r="AE98" s="161">
        <f>(T98-Calculation!$C$4)/365.25</f>
        <v>7.4989733059548254</v>
      </c>
      <c r="AF98" s="160"/>
      <c r="AG98" s="168">
        <f t="shared" si="27"/>
        <v>39356</v>
      </c>
      <c r="AH98" s="64">
        <f t="shared" si="20"/>
        <v>9.8800238591999975E-2</v>
      </c>
      <c r="AI98" s="207">
        <v>0.182</v>
      </c>
      <c r="AK98" s="64">
        <f t="shared" si="21"/>
        <v>0</v>
      </c>
      <c r="AL98" s="207">
        <v>0.182</v>
      </c>
      <c r="AO98" s="60">
        <v>26.35</v>
      </c>
      <c r="AP98" s="205">
        <f t="shared" si="28"/>
        <v>0</v>
      </c>
      <c r="AT98" s="6">
        <f t="shared" si="29"/>
        <v>4.9646551724137939</v>
      </c>
    </row>
    <row r="99" spans="1:46" ht="12.75" x14ac:dyDescent="0.2">
      <c r="A99" s="194">
        <f t="shared" si="22"/>
        <v>39387</v>
      </c>
      <c r="B99" s="60">
        <f t="shared" si="23"/>
        <v>26.6</v>
      </c>
      <c r="C99" s="73">
        <f t="shared" si="24"/>
        <v>48.57103448275862</v>
      </c>
      <c r="D99" s="195">
        <v>2.0499999999999998</v>
      </c>
      <c r="E99" s="62">
        <f t="shared" si="25"/>
        <v>7.3780713681734014E-2</v>
      </c>
      <c r="F99" s="66"/>
      <c r="G99" s="61"/>
      <c r="H99" s="66"/>
      <c r="I99" s="61"/>
      <c r="L99" s="8">
        <f>(A99-Calculation!$C$4)/365.25</f>
        <v>7.5838466803559204</v>
      </c>
      <c r="N99" s="198">
        <f t="shared" si="17"/>
        <v>39387</v>
      </c>
      <c r="O99" s="64">
        <f t="shared" si="18"/>
        <v>9.8800238591999975E-2</v>
      </c>
      <c r="P99" s="199">
        <f t="shared" si="26"/>
        <v>0.18100000000000002</v>
      </c>
      <c r="Q99" s="74"/>
      <c r="T99" s="166">
        <f t="shared" si="30"/>
        <v>39387</v>
      </c>
      <c r="U99" s="60">
        <f t="shared" si="19"/>
        <v>26.6</v>
      </c>
      <c r="V99" s="206">
        <v>48.57103448275862</v>
      </c>
      <c r="W99" s="195">
        <v>2.0499999999999998</v>
      </c>
      <c r="X99" s="167">
        <f>VLOOKUP(T99,IR!$C$6:$D$365,2)</f>
        <v>7.3780713681734014E-2</v>
      </c>
      <c r="Y99" s="66"/>
      <c r="Z99" s="61"/>
      <c r="AA99" s="66"/>
      <c r="AB99" s="61"/>
      <c r="AC99" s="200"/>
      <c r="AD99" s="200"/>
      <c r="AE99" s="161">
        <f>(T99-Calculation!$C$4)/365.25</f>
        <v>7.5838466803559204</v>
      </c>
      <c r="AF99" s="160"/>
      <c r="AG99" s="168">
        <f t="shared" si="27"/>
        <v>39387</v>
      </c>
      <c r="AH99" s="64">
        <f t="shared" si="20"/>
        <v>9.8800238591999975E-2</v>
      </c>
      <c r="AI99" s="207">
        <v>0.18100000000000002</v>
      </c>
      <c r="AK99" s="64">
        <f t="shared" si="21"/>
        <v>0</v>
      </c>
      <c r="AL99" s="207">
        <v>0.18100000000000002</v>
      </c>
      <c r="AO99" s="60">
        <v>26.6</v>
      </c>
      <c r="AP99" s="205">
        <f t="shared" si="28"/>
        <v>0</v>
      </c>
      <c r="AT99" s="6">
        <f t="shared" si="29"/>
        <v>5.0594827586206899</v>
      </c>
    </row>
    <row r="100" spans="1:46" ht="12.75" x14ac:dyDescent="0.2">
      <c r="A100" s="194">
        <f t="shared" si="22"/>
        <v>39417</v>
      </c>
      <c r="B100" s="60">
        <f t="shared" si="23"/>
        <v>27.6</v>
      </c>
      <c r="C100" s="73">
        <f t="shared" si="24"/>
        <v>49.142068965517247</v>
      </c>
      <c r="D100" s="195">
        <v>2.0499999999999998</v>
      </c>
      <c r="E100" s="62">
        <f t="shared" si="25"/>
        <v>7.3793830457780013E-2</v>
      </c>
      <c r="F100" s="66"/>
      <c r="G100" s="61"/>
      <c r="H100" s="66"/>
      <c r="I100" s="61"/>
      <c r="L100" s="8">
        <f>(A100-Calculation!$C$4)/365.25</f>
        <v>7.6659822039698833</v>
      </c>
      <c r="N100" s="198">
        <f t="shared" si="17"/>
        <v>39417</v>
      </c>
      <c r="O100" s="64">
        <f t="shared" si="18"/>
        <v>9.8800238591999975E-2</v>
      </c>
      <c r="P100" s="199">
        <f t="shared" si="26"/>
        <v>0.18100000000000002</v>
      </c>
      <c r="Q100" s="74"/>
      <c r="T100" s="166">
        <f t="shared" si="30"/>
        <v>39417</v>
      </c>
      <c r="U100" s="60">
        <f t="shared" si="19"/>
        <v>27.6</v>
      </c>
      <c r="V100" s="206">
        <v>49.142068965517247</v>
      </c>
      <c r="W100" s="195">
        <v>2.0499999999999998</v>
      </c>
      <c r="X100" s="167">
        <f>VLOOKUP(T100,IR!$C$6:$D$365,2)</f>
        <v>7.3793830457780013E-2</v>
      </c>
      <c r="Y100" s="66"/>
      <c r="Z100" s="61"/>
      <c r="AA100" s="66"/>
      <c r="AB100" s="61"/>
      <c r="AC100" s="200"/>
      <c r="AD100" s="200"/>
      <c r="AE100" s="161">
        <f>(T100-Calculation!$C$4)/365.25</f>
        <v>7.6659822039698833</v>
      </c>
      <c r="AF100" s="160"/>
      <c r="AG100" s="168">
        <f t="shared" si="27"/>
        <v>39417</v>
      </c>
      <c r="AH100" s="64">
        <f t="shared" si="20"/>
        <v>9.8800238591999975E-2</v>
      </c>
      <c r="AI100" s="207">
        <v>0.18100000000000002</v>
      </c>
      <c r="AK100" s="64">
        <f t="shared" si="21"/>
        <v>0</v>
      </c>
      <c r="AL100" s="207">
        <v>0.18100000000000002</v>
      </c>
      <c r="AO100" s="60">
        <v>27.6</v>
      </c>
      <c r="AP100" s="205">
        <f t="shared" si="28"/>
        <v>0</v>
      </c>
      <c r="AT100" s="6">
        <f t="shared" si="29"/>
        <v>5.1189655172413797</v>
      </c>
    </row>
    <row r="101" spans="1:46" ht="12.75" x14ac:dyDescent="0.2">
      <c r="A101" s="194">
        <f t="shared" si="22"/>
        <v>39448</v>
      </c>
      <c r="B101" s="60">
        <f t="shared" si="23"/>
        <v>34.549999999999997</v>
      </c>
      <c r="C101" s="73">
        <f t="shared" si="24"/>
        <v>48.466758620689667</v>
      </c>
      <c r="D101" s="195">
        <v>2.0499999999999998</v>
      </c>
      <c r="E101" s="62">
        <f t="shared" si="25"/>
        <v>7.3807384459754016E-2</v>
      </c>
      <c r="F101" s="66"/>
      <c r="G101" s="61"/>
      <c r="H101" s="66"/>
      <c r="I101" s="61"/>
      <c r="L101" s="8">
        <f>(A101-Calculation!$C$4)/365.25</f>
        <v>7.7508555783709792</v>
      </c>
      <c r="N101" s="198">
        <f t="shared" si="17"/>
        <v>39448</v>
      </c>
      <c r="O101" s="64">
        <f t="shared" si="18"/>
        <v>0.15175716647731197</v>
      </c>
      <c r="P101" s="199">
        <f t="shared" si="26"/>
        <v>0.18</v>
      </c>
      <c r="Q101" s="74"/>
      <c r="T101" s="166">
        <f t="shared" si="30"/>
        <v>39448</v>
      </c>
      <c r="U101" s="60">
        <f t="shared" si="19"/>
        <v>34.549999999999997</v>
      </c>
      <c r="V101" s="206">
        <v>48.466758620689667</v>
      </c>
      <c r="W101" s="195">
        <v>2.0499999999999998</v>
      </c>
      <c r="X101" s="167">
        <f>VLOOKUP(T101,IR!$C$6:$D$365,2)</f>
        <v>7.3807384459754016E-2</v>
      </c>
      <c r="Y101" s="66"/>
      <c r="Z101" s="61"/>
      <c r="AA101" s="66"/>
      <c r="AB101" s="61"/>
      <c r="AC101" s="200"/>
      <c r="AD101" s="200"/>
      <c r="AE101" s="161">
        <f>(T101-Calculation!$C$4)/365.25</f>
        <v>7.7508555783709792</v>
      </c>
      <c r="AF101" s="160"/>
      <c r="AG101" s="168">
        <f t="shared" si="27"/>
        <v>39448</v>
      </c>
      <c r="AH101" s="64">
        <f t="shared" si="20"/>
        <v>0.15175716647731197</v>
      </c>
      <c r="AI101" s="207">
        <v>0.18</v>
      </c>
      <c r="AK101" s="64">
        <f t="shared" si="21"/>
        <v>0</v>
      </c>
      <c r="AL101" s="207">
        <v>0.18</v>
      </c>
      <c r="AO101" s="60">
        <v>34.549999999999997</v>
      </c>
      <c r="AP101" s="205">
        <f t="shared" si="28"/>
        <v>0</v>
      </c>
      <c r="AT101" s="6">
        <f t="shared" si="29"/>
        <v>5.0486206896551735</v>
      </c>
    </row>
    <row r="102" spans="1:46" ht="12.75" x14ac:dyDescent="0.2">
      <c r="A102" s="194">
        <f t="shared" si="22"/>
        <v>39479</v>
      </c>
      <c r="B102" s="60">
        <f t="shared" si="23"/>
        <v>34.549999999999997</v>
      </c>
      <c r="C102" s="73">
        <f t="shared" si="24"/>
        <v>47.341241379310354</v>
      </c>
      <c r="D102" s="195">
        <v>2.0499999999999998</v>
      </c>
      <c r="E102" s="62">
        <f t="shared" si="25"/>
        <v>7.3820938461788013E-2</v>
      </c>
      <c r="F102" s="66"/>
      <c r="G102" s="61"/>
      <c r="H102" s="66"/>
      <c r="I102" s="61"/>
      <c r="L102" s="8">
        <f>(A102-Calculation!$C$4)/365.25</f>
        <v>7.8357289527720742</v>
      </c>
      <c r="N102" s="198">
        <f t="shared" si="17"/>
        <v>39479</v>
      </c>
      <c r="O102" s="64">
        <f t="shared" si="18"/>
        <v>0.15175716647731197</v>
      </c>
      <c r="P102" s="199">
        <f t="shared" si="26"/>
        <v>0.18</v>
      </c>
      <c r="Q102" s="74"/>
      <c r="T102" s="166">
        <f t="shared" si="30"/>
        <v>39479</v>
      </c>
      <c r="U102" s="60">
        <f t="shared" si="19"/>
        <v>34.549999999999997</v>
      </c>
      <c r="V102" s="206">
        <v>47.341241379310354</v>
      </c>
      <c r="W102" s="195">
        <v>2.0499999999999998</v>
      </c>
      <c r="X102" s="167">
        <f>VLOOKUP(T102,IR!$C$6:$D$365,2)</f>
        <v>7.3820938461788013E-2</v>
      </c>
      <c r="Y102" s="66"/>
      <c r="Z102" s="61"/>
      <c r="AA102" s="66"/>
      <c r="AB102" s="61"/>
      <c r="AC102" s="200"/>
      <c r="AD102" s="200"/>
      <c r="AE102" s="161">
        <f>(T102-Calculation!$C$4)/365.25</f>
        <v>7.8357289527720742</v>
      </c>
      <c r="AF102" s="160"/>
      <c r="AG102" s="168">
        <f t="shared" si="27"/>
        <v>39479</v>
      </c>
      <c r="AH102" s="64">
        <f t="shared" si="20"/>
        <v>0.15175716647731197</v>
      </c>
      <c r="AI102" s="207">
        <v>0.18</v>
      </c>
      <c r="AK102" s="64">
        <f t="shared" si="21"/>
        <v>0</v>
      </c>
      <c r="AL102" s="207">
        <v>0.18</v>
      </c>
      <c r="AO102" s="60">
        <v>34.549999999999997</v>
      </c>
      <c r="AP102" s="205">
        <f t="shared" si="28"/>
        <v>0</v>
      </c>
      <c r="AT102" s="6">
        <f t="shared" si="29"/>
        <v>4.9313793103448287</v>
      </c>
    </row>
    <row r="103" spans="1:46" ht="12.75" x14ac:dyDescent="0.2">
      <c r="A103" s="194">
        <f t="shared" si="22"/>
        <v>39508</v>
      </c>
      <c r="B103" s="60">
        <f t="shared" si="23"/>
        <v>26.774999999999999</v>
      </c>
      <c r="C103" s="73">
        <f t="shared" si="24"/>
        <v>46.32</v>
      </c>
      <c r="D103" s="195">
        <v>2.0499999999999998</v>
      </c>
      <c r="E103" s="62">
        <f t="shared" si="25"/>
        <v>7.3833618012134006E-2</v>
      </c>
      <c r="F103" s="66"/>
      <c r="G103" s="61"/>
      <c r="H103" s="66"/>
      <c r="I103" s="61"/>
      <c r="L103" s="8">
        <f>(A103-Calculation!$C$4)/365.25</f>
        <v>7.915126625598905</v>
      </c>
      <c r="N103" s="198">
        <f t="shared" si="17"/>
        <v>39508</v>
      </c>
      <c r="O103" s="64">
        <f t="shared" si="18"/>
        <v>0.12646430539775996</v>
      </c>
      <c r="P103" s="199">
        <f t="shared" si="26"/>
        <v>0.17900000000000002</v>
      </c>
      <c r="Q103" s="74"/>
      <c r="T103" s="166">
        <f t="shared" si="30"/>
        <v>39508</v>
      </c>
      <c r="U103" s="60">
        <f t="shared" si="19"/>
        <v>26.774999999999999</v>
      </c>
      <c r="V103" s="206">
        <v>46.32</v>
      </c>
      <c r="W103" s="195">
        <v>2.0499999999999998</v>
      </c>
      <c r="X103" s="167">
        <f>VLOOKUP(T103,IR!$C$6:$D$365,2)</f>
        <v>7.3833618012134006E-2</v>
      </c>
      <c r="Y103" s="66"/>
      <c r="Z103" s="61"/>
      <c r="AA103" s="66"/>
      <c r="AB103" s="61"/>
      <c r="AC103" s="200"/>
      <c r="AD103" s="200"/>
      <c r="AE103" s="161">
        <f>(T103-Calculation!$C$4)/365.25</f>
        <v>7.915126625598905</v>
      </c>
      <c r="AF103" s="160"/>
      <c r="AG103" s="168">
        <f t="shared" si="27"/>
        <v>39508</v>
      </c>
      <c r="AH103" s="64">
        <f t="shared" si="20"/>
        <v>0.12646430539775996</v>
      </c>
      <c r="AI103" s="207">
        <v>0.17900000000000002</v>
      </c>
      <c r="AK103" s="64">
        <f t="shared" si="21"/>
        <v>0</v>
      </c>
      <c r="AL103" s="207">
        <v>0.17900000000000002</v>
      </c>
      <c r="AO103" s="60">
        <v>26.774999999999999</v>
      </c>
      <c r="AP103" s="205">
        <f t="shared" si="28"/>
        <v>0</v>
      </c>
      <c r="AT103" s="6">
        <f t="shared" si="29"/>
        <v>4.8250000000000002</v>
      </c>
    </row>
    <row r="104" spans="1:46" ht="12.75" x14ac:dyDescent="0.2">
      <c r="A104" s="194">
        <f t="shared" si="22"/>
        <v>39539</v>
      </c>
      <c r="B104" s="60">
        <f t="shared" si="23"/>
        <v>27.5</v>
      </c>
      <c r="C104" s="73">
        <f t="shared" si="24"/>
        <v>45.388137931034493</v>
      </c>
      <c r="D104" s="195">
        <v>2.0499999999999998</v>
      </c>
      <c r="E104" s="62">
        <f t="shared" si="25"/>
        <v>7.3847172014285006E-2</v>
      </c>
      <c r="F104" s="66"/>
      <c r="G104" s="61"/>
      <c r="H104" s="66"/>
      <c r="I104" s="61"/>
      <c r="L104" s="8">
        <f>(A104-Calculation!$C$4)/365.25</f>
        <v>8</v>
      </c>
      <c r="N104" s="198">
        <f t="shared" si="17"/>
        <v>39539</v>
      </c>
      <c r="O104" s="64">
        <f t="shared" si="18"/>
        <v>0.12014109012787198</v>
      </c>
      <c r="P104" s="199">
        <f t="shared" si="26"/>
        <v>0.17900000000000002</v>
      </c>
      <c r="Q104" s="74"/>
      <c r="T104" s="166">
        <f t="shared" si="30"/>
        <v>39539</v>
      </c>
      <c r="U104" s="60">
        <f t="shared" si="19"/>
        <v>27.5</v>
      </c>
      <c r="V104" s="206">
        <v>45.388137931034493</v>
      </c>
      <c r="W104" s="195">
        <v>2.0499999999999998</v>
      </c>
      <c r="X104" s="167">
        <f>VLOOKUP(T104,IR!$C$6:$D$365,2)</f>
        <v>7.3847172014285006E-2</v>
      </c>
      <c r="Y104" s="66"/>
      <c r="Z104" s="61"/>
      <c r="AA104" s="66"/>
      <c r="AB104" s="61"/>
      <c r="AC104" s="200"/>
      <c r="AD104" s="200"/>
      <c r="AE104" s="161">
        <f>(T104-Calculation!$C$4)/365.25</f>
        <v>8</v>
      </c>
      <c r="AF104" s="160"/>
      <c r="AG104" s="168">
        <f t="shared" si="27"/>
        <v>39539</v>
      </c>
      <c r="AH104" s="64">
        <f t="shared" si="20"/>
        <v>0.12014109012787198</v>
      </c>
      <c r="AI104" s="207">
        <v>0.17900000000000002</v>
      </c>
      <c r="AK104" s="64">
        <f t="shared" si="21"/>
        <v>0</v>
      </c>
      <c r="AL104" s="207">
        <v>0.17900000000000002</v>
      </c>
      <c r="AO104" s="60">
        <v>27</v>
      </c>
      <c r="AP104" s="205">
        <f t="shared" si="28"/>
        <v>0.5</v>
      </c>
      <c r="AT104" s="6">
        <f t="shared" si="29"/>
        <v>4.7279310344827596</v>
      </c>
    </row>
    <row r="105" spans="1:46" ht="12.75" x14ac:dyDescent="0.2">
      <c r="A105" s="194">
        <f t="shared" si="22"/>
        <v>39569</v>
      </c>
      <c r="B105" s="60">
        <f t="shared" si="23"/>
        <v>33.950000000000003</v>
      </c>
      <c r="C105" s="73">
        <f t="shared" si="24"/>
        <v>44.734344827586213</v>
      </c>
      <c r="D105" s="195">
        <v>2.0499999999999998</v>
      </c>
      <c r="E105" s="62">
        <f t="shared" si="25"/>
        <v>7.3860288790619011E-2</v>
      </c>
      <c r="F105" s="66"/>
      <c r="G105" s="61"/>
      <c r="H105" s="66"/>
      <c r="I105" s="61"/>
      <c r="L105" s="8">
        <f>(A105-Calculation!$C$4)/365.25</f>
        <v>8.0821355236139638</v>
      </c>
      <c r="N105" s="198">
        <f t="shared" si="17"/>
        <v>39569</v>
      </c>
      <c r="O105" s="64">
        <f t="shared" si="18"/>
        <v>0.13278752066764796</v>
      </c>
      <c r="P105" s="199">
        <f t="shared" si="26"/>
        <v>0.17900000000000002</v>
      </c>
      <c r="Q105" s="74"/>
      <c r="T105" s="166">
        <f t="shared" si="30"/>
        <v>39569</v>
      </c>
      <c r="U105" s="60">
        <f t="shared" si="19"/>
        <v>33.950000000000003</v>
      </c>
      <c r="V105" s="206">
        <v>44.734344827586213</v>
      </c>
      <c r="W105" s="195">
        <v>2.0499999999999998</v>
      </c>
      <c r="X105" s="167">
        <f>VLOOKUP(T105,IR!$C$6:$D$365,2)</f>
        <v>7.3860288790619011E-2</v>
      </c>
      <c r="Y105" s="66"/>
      <c r="Z105" s="61"/>
      <c r="AA105" s="66"/>
      <c r="AB105" s="61"/>
      <c r="AC105" s="200"/>
      <c r="AD105" s="200"/>
      <c r="AE105" s="161">
        <f>(T105-Calculation!$C$4)/365.25</f>
        <v>8.0821355236139638</v>
      </c>
      <c r="AF105" s="160"/>
      <c r="AG105" s="168">
        <f t="shared" si="27"/>
        <v>39569</v>
      </c>
      <c r="AH105" s="64">
        <f t="shared" si="20"/>
        <v>0.13278752066764796</v>
      </c>
      <c r="AI105" s="207">
        <v>0.17900000000000002</v>
      </c>
      <c r="AK105" s="64">
        <f t="shared" si="21"/>
        <v>0</v>
      </c>
      <c r="AL105" s="207">
        <v>0.17900000000000002</v>
      </c>
      <c r="AO105" s="60">
        <v>33.299999999999997</v>
      </c>
      <c r="AP105" s="205">
        <f t="shared" si="28"/>
        <v>0.65000000000000568</v>
      </c>
      <c r="AT105" s="6">
        <f t="shared" si="29"/>
        <v>4.6598275862068972</v>
      </c>
    </row>
    <row r="106" spans="1:46" ht="12.75" x14ac:dyDescent="0.2">
      <c r="A106" s="194">
        <f t="shared" si="22"/>
        <v>39600</v>
      </c>
      <c r="B106" s="60">
        <f t="shared" si="23"/>
        <v>58.5</v>
      </c>
      <c r="C106" s="73">
        <f t="shared" si="24"/>
        <v>44.936275862068968</v>
      </c>
      <c r="D106" s="195">
        <v>2.0499999999999998</v>
      </c>
      <c r="E106" s="62">
        <f t="shared" si="25"/>
        <v>7.3873842792889013E-2</v>
      </c>
      <c r="F106" s="66"/>
      <c r="G106" s="61"/>
      <c r="H106" s="66"/>
      <c r="I106" s="61"/>
      <c r="L106" s="8">
        <f>(A106-Calculation!$C$4)/365.25</f>
        <v>8.1670088980150588</v>
      </c>
      <c r="N106" s="198">
        <f t="shared" si="17"/>
        <v>39600</v>
      </c>
      <c r="O106" s="64">
        <f t="shared" si="18"/>
        <v>0.17072681228697595</v>
      </c>
      <c r="P106" s="199">
        <f t="shared" si="26"/>
        <v>0.17800000000000002</v>
      </c>
      <c r="Q106" s="74"/>
      <c r="T106" s="166">
        <f t="shared" si="30"/>
        <v>39600</v>
      </c>
      <c r="U106" s="60">
        <f t="shared" si="19"/>
        <v>58.5</v>
      </c>
      <c r="V106" s="206">
        <v>44.936275862068968</v>
      </c>
      <c r="W106" s="195">
        <v>2.0499999999999998</v>
      </c>
      <c r="X106" s="167">
        <f>VLOOKUP(T106,IR!$C$6:$D$365,2)</f>
        <v>7.3873842792889013E-2</v>
      </c>
      <c r="Y106" s="66"/>
      <c r="Z106" s="61"/>
      <c r="AA106" s="66"/>
      <c r="AB106" s="61"/>
      <c r="AC106" s="200"/>
      <c r="AD106" s="200"/>
      <c r="AE106" s="161">
        <f>(T106-Calculation!$C$4)/365.25</f>
        <v>8.1670088980150588</v>
      </c>
      <c r="AF106" s="160"/>
      <c r="AG106" s="168">
        <f t="shared" si="27"/>
        <v>39600</v>
      </c>
      <c r="AH106" s="64">
        <f t="shared" si="20"/>
        <v>0.17072681228697595</v>
      </c>
      <c r="AI106" s="207">
        <v>0.17800000000000002</v>
      </c>
      <c r="AK106" s="64">
        <f t="shared" si="21"/>
        <v>0</v>
      </c>
      <c r="AL106" s="207">
        <v>0.17800000000000002</v>
      </c>
      <c r="AO106" s="60">
        <v>57.125</v>
      </c>
      <c r="AP106" s="205">
        <f t="shared" si="28"/>
        <v>1.375</v>
      </c>
      <c r="AT106" s="6">
        <f t="shared" si="29"/>
        <v>4.680862068965518</v>
      </c>
    </row>
    <row r="107" spans="1:46" ht="12.75" x14ac:dyDescent="0.2">
      <c r="A107" s="194">
        <f t="shared" si="22"/>
        <v>39630</v>
      </c>
      <c r="B107" s="60">
        <f t="shared" si="23"/>
        <v>98.85</v>
      </c>
      <c r="C107" s="73">
        <f t="shared" si="24"/>
        <v>45.555310344827596</v>
      </c>
      <c r="D107" s="195">
        <v>2.0499999999999998</v>
      </c>
      <c r="E107" s="62">
        <f t="shared" si="25"/>
        <v>7.3886959569338009E-2</v>
      </c>
      <c r="F107" s="66"/>
      <c r="G107" s="61"/>
      <c r="H107" s="66"/>
      <c r="I107" s="61"/>
      <c r="L107" s="8">
        <f>(A107-Calculation!$C$4)/365.25</f>
        <v>8.2491444216290208</v>
      </c>
      <c r="N107" s="198">
        <f t="shared" si="17"/>
        <v>39630</v>
      </c>
      <c r="O107" s="64">
        <f t="shared" si="18"/>
        <v>0.20866610390630394</v>
      </c>
      <c r="P107" s="199">
        <f t="shared" si="26"/>
        <v>0.17800000000000002</v>
      </c>
      <c r="Q107" s="74"/>
      <c r="T107" s="166">
        <f t="shared" si="30"/>
        <v>39630</v>
      </c>
      <c r="U107" s="60">
        <f t="shared" si="19"/>
        <v>98.85</v>
      </c>
      <c r="V107" s="206">
        <v>45.555310344827596</v>
      </c>
      <c r="W107" s="195">
        <v>2.0499999999999998</v>
      </c>
      <c r="X107" s="167">
        <f>VLOOKUP(T107,IR!$C$6:$D$365,2)</f>
        <v>7.3886959569338009E-2</v>
      </c>
      <c r="Y107" s="66"/>
      <c r="Z107" s="61"/>
      <c r="AA107" s="66"/>
      <c r="AB107" s="61"/>
      <c r="AC107" s="200"/>
      <c r="AD107" s="200"/>
      <c r="AE107" s="161">
        <f>(T107-Calculation!$C$4)/365.25</f>
        <v>8.2491444216290208</v>
      </c>
      <c r="AF107" s="160"/>
      <c r="AG107" s="168">
        <f t="shared" si="27"/>
        <v>39630</v>
      </c>
      <c r="AH107" s="64">
        <f t="shared" si="20"/>
        <v>0.20866610390630394</v>
      </c>
      <c r="AI107" s="207">
        <v>0.17800000000000002</v>
      </c>
      <c r="AK107" s="64">
        <f t="shared" si="21"/>
        <v>0</v>
      </c>
      <c r="AL107" s="207">
        <v>0.17800000000000002</v>
      </c>
      <c r="AO107" s="60">
        <v>96.5</v>
      </c>
      <c r="AP107" s="205">
        <f t="shared" si="28"/>
        <v>2.3499999999999943</v>
      </c>
      <c r="AT107" s="6">
        <f t="shared" si="29"/>
        <v>4.7453448275862078</v>
      </c>
    </row>
    <row r="108" spans="1:46" ht="12.75" x14ac:dyDescent="0.2">
      <c r="A108" s="194">
        <f t="shared" si="22"/>
        <v>39661</v>
      </c>
      <c r="B108" s="60">
        <f t="shared" si="23"/>
        <v>86.35</v>
      </c>
      <c r="C108" s="73">
        <f t="shared" si="24"/>
        <v>46.291862068965521</v>
      </c>
      <c r="D108" s="195">
        <v>2.0499999999999998</v>
      </c>
      <c r="E108" s="62">
        <f t="shared" si="25"/>
        <v>7.3900513571729012E-2</v>
      </c>
      <c r="F108" s="66"/>
      <c r="G108" s="61"/>
      <c r="H108" s="66"/>
      <c r="I108" s="61"/>
      <c r="L108" s="8">
        <f>(A108-Calculation!$C$4)/365.25</f>
        <v>8.3340177960301158</v>
      </c>
      <c r="N108" s="198">
        <f t="shared" si="17"/>
        <v>39661</v>
      </c>
      <c r="O108" s="64">
        <f t="shared" si="18"/>
        <v>0.20866610390630394</v>
      </c>
      <c r="P108" s="199">
        <f t="shared" si="26"/>
        <v>0.17699999999999999</v>
      </c>
      <c r="Q108" s="74"/>
      <c r="T108" s="166">
        <f t="shared" si="30"/>
        <v>39661</v>
      </c>
      <c r="U108" s="60">
        <f t="shared" si="19"/>
        <v>86.35</v>
      </c>
      <c r="V108" s="206">
        <v>46.291862068965521</v>
      </c>
      <c r="W108" s="195">
        <v>2.0499999999999998</v>
      </c>
      <c r="X108" s="167">
        <f>VLOOKUP(T108,IR!$C$6:$D$365,2)</f>
        <v>7.3900513571729012E-2</v>
      </c>
      <c r="Y108" s="66"/>
      <c r="Z108" s="61"/>
      <c r="AA108" s="66"/>
      <c r="AB108" s="61"/>
      <c r="AC108" s="200"/>
      <c r="AD108" s="200"/>
      <c r="AE108" s="161">
        <f>(T108-Calculation!$C$4)/365.25</f>
        <v>8.3340177960301158</v>
      </c>
      <c r="AF108" s="160"/>
      <c r="AG108" s="168">
        <f t="shared" si="27"/>
        <v>39661</v>
      </c>
      <c r="AH108" s="64">
        <f t="shared" si="20"/>
        <v>0.20866610390630394</v>
      </c>
      <c r="AI108" s="207">
        <v>0.17699999999999999</v>
      </c>
      <c r="AK108" s="64">
        <f t="shared" si="21"/>
        <v>0</v>
      </c>
      <c r="AL108" s="207">
        <v>0.17699999999999999</v>
      </c>
      <c r="AO108" s="60">
        <v>84</v>
      </c>
      <c r="AP108" s="205">
        <f t="shared" si="28"/>
        <v>2.3499999999999943</v>
      </c>
      <c r="AT108" s="6">
        <f t="shared" si="29"/>
        <v>4.822068965517242</v>
      </c>
    </row>
    <row r="109" spans="1:46" ht="12.75" x14ac:dyDescent="0.2">
      <c r="A109" s="194">
        <f t="shared" si="22"/>
        <v>39692</v>
      </c>
      <c r="B109" s="60">
        <f t="shared" si="23"/>
        <v>34.35</v>
      </c>
      <c r="C109" s="73">
        <f t="shared" si="24"/>
        <v>47.723586206896556</v>
      </c>
      <c r="D109" s="195">
        <v>2.0499999999999998</v>
      </c>
      <c r="E109" s="62">
        <f t="shared" si="25"/>
        <v>7.3914067574180009E-2</v>
      </c>
      <c r="F109" s="66"/>
      <c r="G109" s="61"/>
      <c r="H109" s="66"/>
      <c r="I109" s="61"/>
      <c r="L109" s="8">
        <f>(A109-Calculation!$C$4)/365.25</f>
        <v>8.4188911704312108</v>
      </c>
      <c r="N109" s="198">
        <f t="shared" si="17"/>
        <v>39692</v>
      </c>
      <c r="O109" s="64">
        <f t="shared" si="18"/>
        <v>0.13412880875519997</v>
      </c>
      <c r="P109" s="199">
        <f t="shared" si="26"/>
        <v>0.17699999999999999</v>
      </c>
      <c r="Q109" s="74"/>
      <c r="T109" s="166">
        <f t="shared" si="30"/>
        <v>39692</v>
      </c>
      <c r="U109" s="60">
        <f t="shared" si="19"/>
        <v>34.35</v>
      </c>
      <c r="V109" s="206">
        <v>47.723586206896556</v>
      </c>
      <c r="W109" s="195">
        <v>2.0499999999999998</v>
      </c>
      <c r="X109" s="167">
        <f>VLOOKUP(T109,IR!$C$6:$D$365,2)</f>
        <v>7.3914067574180009E-2</v>
      </c>
      <c r="Y109" s="66"/>
      <c r="Z109" s="61"/>
      <c r="AA109" s="66"/>
      <c r="AB109" s="61"/>
      <c r="AC109" s="200"/>
      <c r="AD109" s="200"/>
      <c r="AE109" s="161">
        <f>(T109-Calculation!$C$4)/365.25</f>
        <v>8.4188911704312108</v>
      </c>
      <c r="AF109" s="160"/>
      <c r="AG109" s="168">
        <f t="shared" si="27"/>
        <v>39692</v>
      </c>
      <c r="AH109" s="64">
        <f t="shared" si="20"/>
        <v>0.13412880875519997</v>
      </c>
      <c r="AI109" s="207">
        <v>0.17699999999999999</v>
      </c>
      <c r="AK109" s="64">
        <f t="shared" si="21"/>
        <v>0</v>
      </c>
      <c r="AL109" s="207">
        <v>0.17699999999999999</v>
      </c>
      <c r="AO109" s="60">
        <v>34.35</v>
      </c>
      <c r="AP109" s="205">
        <f t="shared" si="28"/>
        <v>0</v>
      </c>
      <c r="AT109" s="6">
        <f t="shared" si="29"/>
        <v>4.9712068965517249</v>
      </c>
    </row>
    <row r="110" spans="1:46" ht="12.75" x14ac:dyDescent="0.2">
      <c r="A110" s="194">
        <f t="shared" si="22"/>
        <v>39722</v>
      </c>
      <c r="B110" s="60">
        <f t="shared" si="23"/>
        <v>26.6</v>
      </c>
      <c r="C110" s="73">
        <f t="shared" si="24"/>
        <v>48.655448275862064</v>
      </c>
      <c r="D110" s="195">
        <v>2.0499999999999998</v>
      </c>
      <c r="E110" s="62">
        <f t="shared" si="25"/>
        <v>7.3927184350803019E-2</v>
      </c>
      <c r="F110" s="66"/>
      <c r="G110" s="61"/>
      <c r="H110" s="66"/>
      <c r="I110" s="61"/>
      <c r="L110" s="8">
        <f>(A110-Calculation!$C$4)/365.25</f>
        <v>8.5010266940451746</v>
      </c>
      <c r="N110" s="198">
        <f t="shared" si="17"/>
        <v>39722</v>
      </c>
      <c r="O110" s="64">
        <f t="shared" si="18"/>
        <v>9.4848229048319979E-2</v>
      </c>
      <c r="P110" s="199">
        <f t="shared" si="26"/>
        <v>0.17600000000000002</v>
      </c>
      <c r="Q110" s="74"/>
      <c r="T110" s="166">
        <f t="shared" si="30"/>
        <v>39722</v>
      </c>
      <c r="U110" s="60">
        <f t="shared" si="19"/>
        <v>26.6</v>
      </c>
      <c r="V110" s="206">
        <v>48.655448275862064</v>
      </c>
      <c r="W110" s="195">
        <v>2.0499999999999998</v>
      </c>
      <c r="X110" s="167">
        <f>VLOOKUP(T110,IR!$C$6:$D$365,2)</f>
        <v>7.3927184350803019E-2</v>
      </c>
      <c r="Y110" s="66"/>
      <c r="Z110" s="61"/>
      <c r="AA110" s="66"/>
      <c r="AB110" s="61"/>
      <c r="AC110" s="200"/>
      <c r="AD110" s="200"/>
      <c r="AE110" s="161">
        <f>(T110-Calculation!$C$4)/365.25</f>
        <v>8.5010266940451746</v>
      </c>
      <c r="AF110" s="160"/>
      <c r="AG110" s="168">
        <f t="shared" si="27"/>
        <v>39722</v>
      </c>
      <c r="AH110" s="64">
        <f t="shared" si="20"/>
        <v>9.4848229048319979E-2</v>
      </c>
      <c r="AI110" s="207">
        <v>0.17600000000000002</v>
      </c>
      <c r="AK110" s="64">
        <f t="shared" si="21"/>
        <v>0</v>
      </c>
      <c r="AL110" s="207">
        <v>0.17600000000000002</v>
      </c>
      <c r="AO110" s="60">
        <v>26.6</v>
      </c>
      <c r="AP110" s="205">
        <f t="shared" si="28"/>
        <v>0</v>
      </c>
      <c r="AT110" s="6">
        <f t="shared" si="29"/>
        <v>5.0682758620689654</v>
      </c>
    </row>
    <row r="111" spans="1:46" ht="12.75" x14ac:dyDescent="0.2">
      <c r="A111" s="194">
        <f t="shared" si="22"/>
        <v>39753</v>
      </c>
      <c r="B111" s="60">
        <f t="shared" si="23"/>
        <v>26.85</v>
      </c>
      <c r="C111" s="73">
        <f t="shared" si="24"/>
        <v>48.57103448275862</v>
      </c>
      <c r="D111" s="195">
        <v>2.0499999999999998</v>
      </c>
      <c r="E111" s="62">
        <f t="shared" si="25"/>
        <v>7.3940738353373017E-2</v>
      </c>
      <c r="F111" s="66"/>
      <c r="G111" s="61"/>
      <c r="H111" s="66"/>
      <c r="I111" s="61"/>
      <c r="L111" s="8">
        <f>(A111-Calculation!$C$4)/365.25</f>
        <v>8.5859000684462696</v>
      </c>
      <c r="N111" s="198">
        <f t="shared" si="17"/>
        <v>39753</v>
      </c>
      <c r="O111" s="64">
        <f t="shared" si="18"/>
        <v>9.4848229048319979E-2</v>
      </c>
      <c r="P111" s="199">
        <f t="shared" si="26"/>
        <v>0.17600000000000002</v>
      </c>
      <c r="Q111" s="74"/>
      <c r="T111" s="166">
        <f t="shared" si="30"/>
        <v>39753</v>
      </c>
      <c r="U111" s="60">
        <f t="shared" si="19"/>
        <v>26.85</v>
      </c>
      <c r="V111" s="206">
        <v>48.57103448275862</v>
      </c>
      <c r="W111" s="195">
        <v>2.0499999999999998</v>
      </c>
      <c r="X111" s="167">
        <f>VLOOKUP(T111,IR!$C$6:$D$365,2)</f>
        <v>7.3940738353373017E-2</v>
      </c>
      <c r="Y111" s="66"/>
      <c r="Z111" s="61"/>
      <c r="AA111" s="66"/>
      <c r="AB111" s="61"/>
      <c r="AC111" s="200"/>
      <c r="AD111" s="200"/>
      <c r="AE111" s="161">
        <f>(T111-Calculation!$C$4)/365.25</f>
        <v>8.5859000684462696</v>
      </c>
      <c r="AF111" s="160"/>
      <c r="AG111" s="168">
        <f t="shared" si="27"/>
        <v>39753</v>
      </c>
      <c r="AH111" s="64">
        <f t="shared" si="20"/>
        <v>9.4848229048319979E-2</v>
      </c>
      <c r="AI111" s="207">
        <v>0.17600000000000002</v>
      </c>
      <c r="AK111" s="64">
        <f t="shared" si="21"/>
        <v>0</v>
      </c>
      <c r="AL111" s="207">
        <v>0.17600000000000002</v>
      </c>
      <c r="AO111" s="60">
        <v>26.85</v>
      </c>
      <c r="AP111" s="205">
        <f t="shared" si="28"/>
        <v>0</v>
      </c>
      <c r="AT111" s="6">
        <f t="shared" si="29"/>
        <v>5.0594827586206899</v>
      </c>
    </row>
    <row r="112" spans="1:46" ht="12.75" x14ac:dyDescent="0.2">
      <c r="A112" s="194">
        <f t="shared" si="22"/>
        <v>39783</v>
      </c>
      <c r="B112" s="60">
        <f t="shared" si="23"/>
        <v>27.85</v>
      </c>
      <c r="C112" s="73">
        <f t="shared" si="24"/>
        <v>49.142068965517247</v>
      </c>
      <c r="D112" s="195">
        <v>2.0499999999999998</v>
      </c>
      <c r="E112" s="62">
        <f t="shared" si="25"/>
        <v>7.3953855130112017E-2</v>
      </c>
      <c r="F112" s="66"/>
      <c r="G112" s="61"/>
      <c r="H112" s="66"/>
      <c r="I112" s="61"/>
      <c r="L112" s="8">
        <f>(A112-Calculation!$C$4)/365.25</f>
        <v>8.6680355920602334</v>
      </c>
      <c r="N112" s="198">
        <f t="shared" si="17"/>
        <v>39783</v>
      </c>
      <c r="O112" s="64">
        <f t="shared" si="18"/>
        <v>9.4848229048319979E-2</v>
      </c>
      <c r="P112" s="199">
        <f t="shared" si="26"/>
        <v>0.17600000000000002</v>
      </c>
      <c r="Q112" s="74"/>
      <c r="T112" s="166">
        <f t="shared" si="30"/>
        <v>39783</v>
      </c>
      <c r="U112" s="60">
        <f t="shared" si="19"/>
        <v>27.85</v>
      </c>
      <c r="V112" s="206">
        <v>49.142068965517247</v>
      </c>
      <c r="W112" s="195">
        <v>2.0499999999999998</v>
      </c>
      <c r="X112" s="167">
        <f>VLOOKUP(T112,IR!$C$6:$D$365,2)</f>
        <v>7.3953855130112017E-2</v>
      </c>
      <c r="Y112" s="66"/>
      <c r="Z112" s="61"/>
      <c r="AA112" s="66"/>
      <c r="AB112" s="61"/>
      <c r="AC112" s="200"/>
      <c r="AD112" s="200"/>
      <c r="AE112" s="161">
        <f>(T112-Calculation!$C$4)/365.25</f>
        <v>8.6680355920602334</v>
      </c>
      <c r="AF112" s="160"/>
      <c r="AG112" s="168">
        <f t="shared" si="27"/>
        <v>39783</v>
      </c>
      <c r="AH112" s="64">
        <f t="shared" si="20"/>
        <v>9.4848229048319979E-2</v>
      </c>
      <c r="AI112" s="207">
        <v>0.17600000000000002</v>
      </c>
      <c r="AK112" s="64">
        <f t="shared" si="21"/>
        <v>0</v>
      </c>
      <c r="AL112" s="207">
        <v>0.17600000000000002</v>
      </c>
      <c r="AO112" s="60">
        <v>27.85</v>
      </c>
      <c r="AP112" s="205">
        <f t="shared" si="28"/>
        <v>0</v>
      </c>
      <c r="AT112" s="6">
        <f t="shared" si="29"/>
        <v>5.1189655172413797</v>
      </c>
    </row>
    <row r="113" spans="1:46" ht="12.75" x14ac:dyDescent="0.2">
      <c r="A113" s="194">
        <f t="shared" si="22"/>
        <v>39814</v>
      </c>
      <c r="B113" s="60">
        <f t="shared" si="23"/>
        <v>34.799999999999997</v>
      </c>
      <c r="C113" s="73">
        <f t="shared" si="24"/>
        <v>48.466758620689667</v>
      </c>
      <c r="D113" s="195">
        <v>2.0499999999999998</v>
      </c>
      <c r="E113" s="62">
        <f t="shared" si="25"/>
        <v>7.3967409132802017E-2</v>
      </c>
      <c r="F113" s="66"/>
      <c r="G113" s="61"/>
      <c r="H113" s="66"/>
      <c r="I113" s="61"/>
      <c r="L113" s="8">
        <f>(A113-Calculation!$C$4)/365.25</f>
        <v>8.7529089664613284</v>
      </c>
      <c r="N113" s="198">
        <f t="shared" si="17"/>
        <v>39814</v>
      </c>
      <c r="O113" s="64">
        <f t="shared" si="18"/>
        <v>0.14568687981821948</v>
      </c>
      <c r="P113" s="199">
        <f t="shared" si="26"/>
        <v>0.17600000000000002</v>
      </c>
      <c r="Q113" s="74"/>
      <c r="T113" s="166">
        <f t="shared" si="30"/>
        <v>39814</v>
      </c>
      <c r="U113" s="60">
        <f t="shared" si="19"/>
        <v>34.799999999999997</v>
      </c>
      <c r="V113" s="206">
        <v>48.466758620689667</v>
      </c>
      <c r="W113" s="195">
        <v>2.0499999999999998</v>
      </c>
      <c r="X113" s="167">
        <f>VLOOKUP(T113,IR!$C$6:$D$365,2)</f>
        <v>7.3967409132802017E-2</v>
      </c>
      <c r="Y113" s="66"/>
      <c r="Z113" s="61"/>
      <c r="AA113" s="66"/>
      <c r="AB113" s="61"/>
      <c r="AC113" s="200"/>
      <c r="AD113" s="200"/>
      <c r="AE113" s="161">
        <f>(T113-Calculation!$C$4)/365.25</f>
        <v>8.7529089664613284</v>
      </c>
      <c r="AF113" s="160"/>
      <c r="AG113" s="168">
        <f t="shared" si="27"/>
        <v>39814</v>
      </c>
      <c r="AH113" s="64">
        <f t="shared" si="20"/>
        <v>0.14568687981821948</v>
      </c>
      <c r="AI113" s="207">
        <v>0.17600000000000002</v>
      </c>
      <c r="AK113" s="64">
        <f t="shared" si="21"/>
        <v>0</v>
      </c>
      <c r="AL113" s="207">
        <v>0.17600000000000002</v>
      </c>
      <c r="AO113" s="60">
        <v>34.799999999999997</v>
      </c>
      <c r="AP113" s="205">
        <f t="shared" si="28"/>
        <v>0</v>
      </c>
      <c r="AT113" s="6">
        <f t="shared" si="29"/>
        <v>5.0486206896551735</v>
      </c>
    </row>
    <row r="114" spans="1:46" ht="12.75" x14ac:dyDescent="0.2">
      <c r="A114" s="194">
        <f t="shared" si="22"/>
        <v>39845</v>
      </c>
      <c r="B114" s="60">
        <f t="shared" si="23"/>
        <v>34.799999999999997</v>
      </c>
      <c r="C114" s="73">
        <f t="shared" si="24"/>
        <v>47.341241379310354</v>
      </c>
      <c r="D114" s="195">
        <v>2.0499999999999998</v>
      </c>
      <c r="E114" s="62">
        <f t="shared" si="25"/>
        <v>7.3980963135552011E-2</v>
      </c>
      <c r="F114" s="66"/>
      <c r="G114" s="61"/>
      <c r="H114" s="66"/>
      <c r="I114" s="61"/>
      <c r="L114" s="8">
        <f>(A114-Calculation!$C$4)/365.25</f>
        <v>8.8377823408624234</v>
      </c>
      <c r="N114" s="198">
        <f t="shared" si="17"/>
        <v>39845</v>
      </c>
      <c r="O114" s="64">
        <f t="shared" si="18"/>
        <v>0.14568687981821948</v>
      </c>
      <c r="P114" s="199">
        <f t="shared" si="26"/>
        <v>0.17600000000000002</v>
      </c>
      <c r="Q114" s="74"/>
      <c r="T114" s="166">
        <f t="shared" si="30"/>
        <v>39845</v>
      </c>
      <c r="U114" s="60">
        <f t="shared" si="19"/>
        <v>34.799999999999997</v>
      </c>
      <c r="V114" s="206">
        <v>47.341241379310354</v>
      </c>
      <c r="W114" s="195">
        <v>2.0499999999999998</v>
      </c>
      <c r="X114" s="167">
        <f>VLOOKUP(T114,IR!$C$6:$D$365,2)</f>
        <v>7.3980963135552011E-2</v>
      </c>
      <c r="Y114" s="66"/>
      <c r="Z114" s="61"/>
      <c r="AA114" s="66"/>
      <c r="AB114" s="61"/>
      <c r="AC114" s="200"/>
      <c r="AD114" s="200"/>
      <c r="AE114" s="161">
        <f>(T114-Calculation!$C$4)/365.25</f>
        <v>8.8377823408624234</v>
      </c>
      <c r="AF114" s="160"/>
      <c r="AG114" s="168">
        <f t="shared" si="27"/>
        <v>39845</v>
      </c>
      <c r="AH114" s="64">
        <f t="shared" si="20"/>
        <v>0.14568687981821948</v>
      </c>
      <c r="AI114" s="207">
        <v>0.17600000000000002</v>
      </c>
      <c r="AK114" s="64">
        <f t="shared" si="21"/>
        <v>0</v>
      </c>
      <c r="AL114" s="207">
        <v>0.17600000000000002</v>
      </c>
      <c r="AO114" s="60">
        <v>34.799999999999997</v>
      </c>
      <c r="AP114" s="205">
        <f t="shared" si="28"/>
        <v>0</v>
      </c>
      <c r="AT114" s="6">
        <f t="shared" si="29"/>
        <v>4.9313793103448287</v>
      </c>
    </row>
    <row r="115" spans="1:46" ht="12.75" x14ac:dyDescent="0.2">
      <c r="A115" s="194">
        <f t="shared" si="22"/>
        <v>39873</v>
      </c>
      <c r="B115" s="60">
        <f t="shared" si="23"/>
        <v>27.024999999999999</v>
      </c>
      <c r="C115" s="73">
        <f t="shared" si="24"/>
        <v>46.32</v>
      </c>
      <c r="D115" s="195">
        <v>2.0499999999999998</v>
      </c>
      <c r="E115" s="62">
        <f t="shared" si="25"/>
        <v>7.3993205460669009E-2</v>
      </c>
      <c r="F115" s="66"/>
      <c r="G115" s="61"/>
      <c r="H115" s="66"/>
      <c r="I115" s="61"/>
      <c r="L115" s="8">
        <f>(A115-Calculation!$C$4)/365.25</f>
        <v>8.9144421629021213</v>
      </c>
      <c r="N115" s="198">
        <f t="shared" si="17"/>
        <v>39873</v>
      </c>
      <c r="O115" s="64">
        <f t="shared" si="18"/>
        <v>0.12140573318184956</v>
      </c>
      <c r="P115" s="199">
        <f t="shared" si="26"/>
        <v>0.17600000000000002</v>
      </c>
      <c r="Q115" s="74"/>
      <c r="T115" s="166">
        <f t="shared" si="30"/>
        <v>39873</v>
      </c>
      <c r="U115" s="60">
        <f t="shared" si="19"/>
        <v>27.024999999999999</v>
      </c>
      <c r="V115" s="206">
        <v>46.32</v>
      </c>
      <c r="W115" s="195">
        <v>2.0499999999999998</v>
      </c>
      <c r="X115" s="167">
        <f>VLOOKUP(T115,IR!$C$6:$D$365,2)</f>
        <v>7.3993205460669009E-2</v>
      </c>
      <c r="Y115" s="66"/>
      <c r="Z115" s="61"/>
      <c r="AA115" s="66"/>
      <c r="AB115" s="61"/>
      <c r="AC115" s="200"/>
      <c r="AD115" s="200"/>
      <c r="AE115" s="161">
        <f>(T115-Calculation!$C$4)/365.25</f>
        <v>8.9144421629021213</v>
      </c>
      <c r="AF115" s="160"/>
      <c r="AG115" s="168">
        <f t="shared" si="27"/>
        <v>39873</v>
      </c>
      <c r="AH115" s="64">
        <f t="shared" si="20"/>
        <v>0.12140573318184956</v>
      </c>
      <c r="AI115" s="207">
        <v>0.17600000000000002</v>
      </c>
      <c r="AK115" s="64">
        <f t="shared" si="21"/>
        <v>0</v>
      </c>
      <c r="AL115" s="207">
        <v>0.17600000000000002</v>
      </c>
      <c r="AO115" s="60">
        <v>27.024999999999999</v>
      </c>
      <c r="AP115" s="205">
        <f t="shared" si="28"/>
        <v>0</v>
      </c>
      <c r="AT115" s="6">
        <f t="shared" si="29"/>
        <v>4.8250000000000002</v>
      </c>
    </row>
    <row r="116" spans="1:46" ht="12.75" x14ac:dyDescent="0.2">
      <c r="A116" s="194">
        <f t="shared" si="22"/>
        <v>39904</v>
      </c>
      <c r="B116" s="60">
        <f t="shared" si="23"/>
        <v>27.75</v>
      </c>
      <c r="C116" s="73">
        <f t="shared" si="24"/>
        <v>45.388137931034493</v>
      </c>
      <c r="D116" s="195">
        <v>2.0499999999999998</v>
      </c>
      <c r="E116" s="62">
        <f t="shared" si="25"/>
        <v>7.4006759463534008E-2</v>
      </c>
      <c r="F116" s="66"/>
      <c r="G116" s="61"/>
      <c r="H116" s="66"/>
      <c r="I116" s="61"/>
      <c r="L116" s="8">
        <f>(A116-Calculation!$C$4)/365.25</f>
        <v>8.9993155373032163</v>
      </c>
      <c r="N116" s="198">
        <f t="shared" si="17"/>
        <v>39904</v>
      </c>
      <c r="O116" s="64">
        <f t="shared" si="18"/>
        <v>0.1153354465227571</v>
      </c>
      <c r="P116" s="199">
        <f t="shared" si="26"/>
        <v>0.17600000000000002</v>
      </c>
      <c r="Q116" s="74"/>
      <c r="T116" s="166">
        <f t="shared" si="30"/>
        <v>39904</v>
      </c>
      <c r="U116" s="60">
        <f t="shared" si="19"/>
        <v>27.75</v>
      </c>
      <c r="V116" s="206">
        <v>45.388137931034493</v>
      </c>
      <c r="W116" s="195">
        <v>2.0499999999999998</v>
      </c>
      <c r="X116" s="167">
        <f>VLOOKUP(T116,IR!$C$6:$D$365,2)</f>
        <v>7.4006759463534008E-2</v>
      </c>
      <c r="Y116" s="66"/>
      <c r="Z116" s="61"/>
      <c r="AA116" s="66"/>
      <c r="AB116" s="61"/>
      <c r="AC116" s="200"/>
      <c r="AD116" s="200"/>
      <c r="AE116" s="161">
        <f>(T116-Calculation!$C$4)/365.25</f>
        <v>8.9993155373032163</v>
      </c>
      <c r="AF116" s="160"/>
      <c r="AG116" s="168">
        <f t="shared" si="27"/>
        <v>39904</v>
      </c>
      <c r="AH116" s="64">
        <f t="shared" si="20"/>
        <v>0.1153354465227571</v>
      </c>
      <c r="AI116" s="207">
        <v>0.17600000000000002</v>
      </c>
      <c r="AK116" s="64">
        <f t="shared" si="21"/>
        <v>0</v>
      </c>
      <c r="AL116" s="207">
        <v>0.17600000000000002</v>
      </c>
      <c r="AO116" s="60">
        <v>27.25</v>
      </c>
      <c r="AP116" s="205">
        <f t="shared" si="28"/>
        <v>0.5</v>
      </c>
      <c r="AT116" s="6">
        <f t="shared" si="29"/>
        <v>4.7279310344827596</v>
      </c>
    </row>
    <row r="117" spans="1:46" ht="12.75" x14ac:dyDescent="0.2">
      <c r="A117" s="194">
        <f t="shared" si="22"/>
        <v>39934</v>
      </c>
      <c r="B117" s="60">
        <f t="shared" si="23"/>
        <v>34.950000000000003</v>
      </c>
      <c r="C117" s="73">
        <f t="shared" si="24"/>
        <v>44.734344827586213</v>
      </c>
      <c r="D117" s="195">
        <v>2.0499999999999998</v>
      </c>
      <c r="E117" s="62">
        <f t="shared" si="25"/>
        <v>7.4019876240559015E-2</v>
      </c>
      <c r="F117" s="66"/>
      <c r="G117" s="61"/>
      <c r="H117" s="66"/>
      <c r="I117" s="61"/>
      <c r="L117" s="8">
        <f>(A117-Calculation!$C$4)/365.25</f>
        <v>9.0814510609171801</v>
      </c>
      <c r="N117" s="198">
        <f t="shared" si="17"/>
        <v>39934</v>
      </c>
      <c r="O117" s="64">
        <f t="shared" si="18"/>
        <v>0.12747601984094203</v>
      </c>
      <c r="P117" s="199">
        <f t="shared" si="26"/>
        <v>0.17600000000000002</v>
      </c>
      <c r="Q117" s="74"/>
      <c r="T117" s="166">
        <f t="shared" si="30"/>
        <v>39934</v>
      </c>
      <c r="U117" s="60">
        <f t="shared" si="19"/>
        <v>34.950000000000003</v>
      </c>
      <c r="V117" s="206">
        <v>44.734344827586213</v>
      </c>
      <c r="W117" s="195">
        <v>2.0499999999999998</v>
      </c>
      <c r="X117" s="167">
        <f>VLOOKUP(T117,IR!$C$6:$D$365,2)</f>
        <v>7.4019876240559015E-2</v>
      </c>
      <c r="Y117" s="66"/>
      <c r="Z117" s="61"/>
      <c r="AA117" s="66"/>
      <c r="AB117" s="61"/>
      <c r="AC117" s="200"/>
      <c r="AD117" s="200"/>
      <c r="AE117" s="161">
        <f>(T117-Calculation!$C$4)/365.25</f>
        <v>9.0814510609171801</v>
      </c>
      <c r="AF117" s="160"/>
      <c r="AG117" s="168">
        <f t="shared" si="27"/>
        <v>39934</v>
      </c>
      <c r="AH117" s="64">
        <f t="shared" si="20"/>
        <v>0.12747601984094203</v>
      </c>
      <c r="AI117" s="207">
        <v>0.17600000000000002</v>
      </c>
      <c r="AK117" s="64">
        <f t="shared" si="21"/>
        <v>0</v>
      </c>
      <c r="AL117" s="207">
        <v>0.17600000000000002</v>
      </c>
      <c r="AO117" s="60">
        <v>34.299999999999997</v>
      </c>
      <c r="AP117" s="205">
        <f t="shared" si="28"/>
        <v>0.65000000000000568</v>
      </c>
      <c r="AT117" s="6">
        <f t="shared" si="29"/>
        <v>4.6598275862068972</v>
      </c>
    </row>
    <row r="118" spans="1:46" ht="12.75" x14ac:dyDescent="0.2">
      <c r="A118" s="194">
        <f t="shared" si="22"/>
        <v>39965</v>
      </c>
      <c r="B118" s="60">
        <f t="shared" si="23"/>
        <v>59.5</v>
      </c>
      <c r="C118" s="73">
        <f t="shared" si="24"/>
        <v>44.936275862068968</v>
      </c>
      <c r="D118" s="195">
        <v>2.0499999999999998</v>
      </c>
      <c r="E118" s="62">
        <f t="shared" si="25"/>
        <v>7.4033430243543016E-2</v>
      </c>
      <c r="F118" s="66"/>
      <c r="G118" s="61"/>
      <c r="H118" s="66"/>
      <c r="I118" s="61"/>
      <c r="L118" s="8">
        <f>(A118-Calculation!$C$4)/365.25</f>
        <v>9.1663244353182751</v>
      </c>
      <c r="N118" s="198">
        <f t="shared" si="17"/>
        <v>39965</v>
      </c>
      <c r="O118" s="64">
        <f t="shared" si="18"/>
        <v>0.16389773979549691</v>
      </c>
      <c r="P118" s="199">
        <f t="shared" si="26"/>
        <v>0.17600000000000002</v>
      </c>
      <c r="Q118" s="74"/>
      <c r="T118" s="166">
        <f t="shared" si="30"/>
        <v>39965</v>
      </c>
      <c r="U118" s="60">
        <f t="shared" si="19"/>
        <v>59.5</v>
      </c>
      <c r="V118" s="206">
        <v>44.936275862068968</v>
      </c>
      <c r="W118" s="195">
        <v>2.0499999999999998</v>
      </c>
      <c r="X118" s="167">
        <f>VLOOKUP(T118,IR!$C$6:$D$365,2)</f>
        <v>7.4033430243543016E-2</v>
      </c>
      <c r="Y118" s="66"/>
      <c r="Z118" s="61"/>
      <c r="AA118" s="66"/>
      <c r="AB118" s="61"/>
      <c r="AC118" s="200"/>
      <c r="AD118" s="200"/>
      <c r="AE118" s="161">
        <f>(T118-Calculation!$C$4)/365.25</f>
        <v>9.1663244353182751</v>
      </c>
      <c r="AF118" s="160"/>
      <c r="AG118" s="168">
        <f t="shared" si="27"/>
        <v>39965</v>
      </c>
      <c r="AH118" s="64">
        <f t="shared" si="20"/>
        <v>0.16389773979549691</v>
      </c>
      <c r="AI118" s="207">
        <v>0.17600000000000002</v>
      </c>
      <c r="AK118" s="64">
        <f t="shared" si="21"/>
        <v>0</v>
      </c>
      <c r="AL118" s="207">
        <v>0.17600000000000002</v>
      </c>
      <c r="AO118" s="60">
        <v>58.125</v>
      </c>
      <c r="AP118" s="205">
        <f t="shared" si="28"/>
        <v>1.375</v>
      </c>
      <c r="AT118" s="6">
        <f t="shared" si="29"/>
        <v>4.680862068965518</v>
      </c>
    </row>
    <row r="119" spans="1:46" ht="12.75" x14ac:dyDescent="0.2">
      <c r="A119" s="194">
        <f t="shared" si="22"/>
        <v>39995</v>
      </c>
      <c r="B119" s="60">
        <f t="shared" si="23"/>
        <v>100.85</v>
      </c>
      <c r="C119" s="73">
        <f t="shared" si="24"/>
        <v>45.555310344827596</v>
      </c>
      <c r="D119" s="195">
        <v>2.0499999999999998</v>
      </c>
      <c r="E119" s="62">
        <f t="shared" si="25"/>
        <v>7.4046547020683015E-2</v>
      </c>
      <c r="F119" s="66"/>
      <c r="G119" s="61"/>
      <c r="H119" s="66"/>
      <c r="I119" s="61"/>
      <c r="L119" s="8">
        <f>(A119-Calculation!$C$4)/365.25</f>
        <v>9.2484599589322389</v>
      </c>
      <c r="N119" s="198">
        <f t="shared" si="17"/>
        <v>39995</v>
      </c>
      <c r="O119" s="64">
        <f t="shared" si="18"/>
        <v>0.20031945975005178</v>
      </c>
      <c r="P119" s="199">
        <f t="shared" si="26"/>
        <v>0.17600000000000002</v>
      </c>
      <c r="Q119" s="74"/>
      <c r="T119" s="166">
        <f t="shared" si="30"/>
        <v>39995</v>
      </c>
      <c r="U119" s="60">
        <f t="shared" si="19"/>
        <v>100.85</v>
      </c>
      <c r="V119" s="206">
        <v>45.555310344827596</v>
      </c>
      <c r="W119" s="195">
        <v>2.0499999999999998</v>
      </c>
      <c r="X119" s="167">
        <f>VLOOKUP(T119,IR!$C$6:$D$365,2)</f>
        <v>7.4046547020683015E-2</v>
      </c>
      <c r="Y119" s="66"/>
      <c r="Z119" s="61"/>
      <c r="AA119" s="66"/>
      <c r="AB119" s="61"/>
      <c r="AC119" s="200"/>
      <c r="AD119" s="200"/>
      <c r="AE119" s="161">
        <f>(T119-Calculation!$C$4)/365.25</f>
        <v>9.2484599589322389</v>
      </c>
      <c r="AF119" s="160"/>
      <c r="AG119" s="168">
        <f t="shared" si="27"/>
        <v>39995</v>
      </c>
      <c r="AH119" s="64">
        <f t="shared" si="20"/>
        <v>0.20031945975005178</v>
      </c>
      <c r="AI119" s="207">
        <v>0.17600000000000002</v>
      </c>
      <c r="AK119" s="64">
        <f t="shared" si="21"/>
        <v>0</v>
      </c>
      <c r="AL119" s="207">
        <v>0.17600000000000002</v>
      </c>
      <c r="AO119" s="60">
        <v>98.5</v>
      </c>
      <c r="AP119" s="205">
        <f t="shared" si="28"/>
        <v>2.3499999999999943</v>
      </c>
      <c r="AT119" s="6">
        <f t="shared" si="29"/>
        <v>4.7453448275862078</v>
      </c>
    </row>
    <row r="120" spans="1:46" ht="12.75" x14ac:dyDescent="0.2">
      <c r="A120" s="194">
        <f t="shared" si="22"/>
        <v>40026</v>
      </c>
      <c r="B120" s="60">
        <f t="shared" si="23"/>
        <v>88.35</v>
      </c>
      <c r="C120" s="73">
        <f t="shared" si="24"/>
        <v>46.291862068965521</v>
      </c>
      <c r="D120" s="195">
        <v>2.0499999999999998</v>
      </c>
      <c r="E120" s="62">
        <f t="shared" si="25"/>
        <v>7.4060101023787017E-2</v>
      </c>
      <c r="F120" s="66"/>
      <c r="G120" s="61"/>
      <c r="H120" s="66"/>
      <c r="I120" s="61"/>
      <c r="L120" s="8">
        <f>(A120-Calculation!$C$4)/365.25</f>
        <v>9.3333333333333339</v>
      </c>
      <c r="N120" s="198">
        <f t="shared" si="17"/>
        <v>40026</v>
      </c>
      <c r="O120" s="64">
        <f t="shared" si="18"/>
        <v>0.20031945975005178</v>
      </c>
      <c r="P120" s="199">
        <f t="shared" si="26"/>
        <v>0.17600000000000002</v>
      </c>
      <c r="Q120" s="74"/>
      <c r="T120" s="166">
        <f t="shared" si="30"/>
        <v>40026</v>
      </c>
      <c r="U120" s="60">
        <f t="shared" si="19"/>
        <v>88.35</v>
      </c>
      <c r="V120" s="206">
        <v>46.291862068965521</v>
      </c>
      <c r="W120" s="195">
        <v>2.0499999999999998</v>
      </c>
      <c r="X120" s="167">
        <f>VLOOKUP(T120,IR!$C$6:$D$365,2)</f>
        <v>7.4060101023787017E-2</v>
      </c>
      <c r="Y120" s="66"/>
      <c r="Z120" s="61"/>
      <c r="AA120" s="66"/>
      <c r="AB120" s="61"/>
      <c r="AC120" s="200"/>
      <c r="AD120" s="200"/>
      <c r="AE120" s="161">
        <f>(T120-Calculation!$C$4)/365.25</f>
        <v>9.3333333333333339</v>
      </c>
      <c r="AF120" s="160"/>
      <c r="AG120" s="168">
        <f t="shared" si="27"/>
        <v>40026</v>
      </c>
      <c r="AH120" s="64">
        <f t="shared" si="20"/>
        <v>0.20031945975005178</v>
      </c>
      <c r="AI120" s="207">
        <v>0.17600000000000002</v>
      </c>
      <c r="AK120" s="64">
        <f t="shared" si="21"/>
        <v>0</v>
      </c>
      <c r="AL120" s="207">
        <v>0.17600000000000002</v>
      </c>
      <c r="AO120" s="60">
        <v>86</v>
      </c>
      <c r="AP120" s="205">
        <f t="shared" si="28"/>
        <v>2.3499999999999943</v>
      </c>
      <c r="AT120" s="6">
        <f t="shared" si="29"/>
        <v>4.822068965517242</v>
      </c>
    </row>
    <row r="121" spans="1:46" ht="12.75" x14ac:dyDescent="0.2">
      <c r="A121" s="194">
        <f t="shared" si="22"/>
        <v>40057</v>
      </c>
      <c r="B121" s="60">
        <f t="shared" si="23"/>
        <v>34.6</v>
      </c>
      <c r="C121" s="73">
        <f t="shared" si="24"/>
        <v>47.723586206896556</v>
      </c>
      <c r="D121" s="195">
        <v>2.0499999999999998</v>
      </c>
      <c r="E121" s="62">
        <f t="shared" si="25"/>
        <v>7.4073655026952012E-2</v>
      </c>
      <c r="F121" s="66"/>
      <c r="G121" s="61"/>
      <c r="H121" s="66"/>
      <c r="I121" s="61"/>
      <c r="L121" s="8">
        <f>(A121-Calculation!$C$4)/365.25</f>
        <v>9.4182067077344289</v>
      </c>
      <c r="N121" s="198">
        <f t="shared" si="17"/>
        <v>40057</v>
      </c>
      <c r="O121" s="64">
        <f t="shared" si="18"/>
        <v>0.12876365640499196</v>
      </c>
      <c r="P121" s="199">
        <f t="shared" si="26"/>
        <v>0.17600000000000002</v>
      </c>
      <c r="Q121" s="74"/>
      <c r="T121" s="166">
        <f t="shared" si="30"/>
        <v>40057</v>
      </c>
      <c r="U121" s="60">
        <f t="shared" si="19"/>
        <v>34.6</v>
      </c>
      <c r="V121" s="206">
        <v>47.723586206896556</v>
      </c>
      <c r="W121" s="195">
        <v>2.0499999999999998</v>
      </c>
      <c r="X121" s="167">
        <f>VLOOKUP(T121,IR!$C$6:$D$365,2)</f>
        <v>7.4073655026952012E-2</v>
      </c>
      <c r="Y121" s="66"/>
      <c r="Z121" s="61"/>
      <c r="AA121" s="66"/>
      <c r="AB121" s="61"/>
      <c r="AC121" s="200"/>
      <c r="AD121" s="200"/>
      <c r="AE121" s="161">
        <f>(T121-Calculation!$C$4)/365.25</f>
        <v>9.4182067077344289</v>
      </c>
      <c r="AF121" s="160"/>
      <c r="AG121" s="168">
        <f t="shared" si="27"/>
        <v>40057</v>
      </c>
      <c r="AH121" s="64">
        <f t="shared" si="20"/>
        <v>0.12876365640499196</v>
      </c>
      <c r="AI121" s="207">
        <v>0.17600000000000002</v>
      </c>
      <c r="AK121" s="64">
        <f t="shared" si="21"/>
        <v>0</v>
      </c>
      <c r="AL121" s="207">
        <v>0.17600000000000002</v>
      </c>
      <c r="AO121" s="60">
        <v>34.6</v>
      </c>
      <c r="AP121" s="205">
        <f t="shared" si="28"/>
        <v>0</v>
      </c>
      <c r="AT121" s="6">
        <f t="shared" si="29"/>
        <v>4.9712068965517249</v>
      </c>
    </row>
    <row r="122" spans="1:46" ht="12.75" x14ac:dyDescent="0.2">
      <c r="A122" s="194">
        <f t="shared" si="22"/>
        <v>40087</v>
      </c>
      <c r="B122" s="60">
        <f t="shared" si="23"/>
        <v>26.85</v>
      </c>
      <c r="C122" s="73">
        <f t="shared" si="24"/>
        <v>48.655448275862064</v>
      </c>
      <c r="D122" s="195">
        <v>2.0499999999999998</v>
      </c>
      <c r="E122" s="62">
        <f t="shared" si="25"/>
        <v>7.4086771804266011E-2</v>
      </c>
      <c r="F122" s="66"/>
      <c r="G122" s="61"/>
      <c r="H122" s="66"/>
      <c r="I122" s="61"/>
      <c r="L122" s="8">
        <f>(A122-Calculation!$C$4)/365.25</f>
        <v>9.500342231348391</v>
      </c>
      <c r="N122" s="198">
        <f t="shared" si="17"/>
        <v>40087</v>
      </c>
      <c r="O122" s="64">
        <f t="shared" si="18"/>
        <v>9.1054299886387177E-2</v>
      </c>
      <c r="P122" s="199">
        <f t="shared" si="26"/>
        <v>0.17600000000000002</v>
      </c>
      <c r="Q122" s="74"/>
      <c r="T122" s="166">
        <f t="shared" si="30"/>
        <v>40087</v>
      </c>
      <c r="U122" s="60">
        <f t="shared" si="19"/>
        <v>26.85</v>
      </c>
      <c r="V122" s="206">
        <v>48.655448275862064</v>
      </c>
      <c r="W122" s="195">
        <v>2.0499999999999998</v>
      </c>
      <c r="X122" s="167">
        <f>VLOOKUP(T122,IR!$C$6:$D$365,2)</f>
        <v>7.4086771804266011E-2</v>
      </c>
      <c r="Y122" s="66"/>
      <c r="Z122" s="61"/>
      <c r="AA122" s="66"/>
      <c r="AB122" s="61"/>
      <c r="AC122" s="200"/>
      <c r="AD122" s="200"/>
      <c r="AE122" s="161">
        <f>(T122-Calculation!$C$4)/365.25</f>
        <v>9.500342231348391</v>
      </c>
      <c r="AF122" s="160"/>
      <c r="AG122" s="168">
        <f t="shared" si="27"/>
        <v>40087</v>
      </c>
      <c r="AH122" s="64">
        <f t="shared" si="20"/>
        <v>9.1054299886387177E-2</v>
      </c>
      <c r="AI122" s="207">
        <v>0.17600000000000002</v>
      </c>
      <c r="AK122" s="64">
        <f t="shared" si="21"/>
        <v>0</v>
      </c>
      <c r="AL122" s="207">
        <v>0.17600000000000002</v>
      </c>
      <c r="AO122" s="60">
        <v>26.85</v>
      </c>
      <c r="AP122" s="205">
        <f t="shared" si="28"/>
        <v>0</v>
      </c>
      <c r="AT122" s="6">
        <f t="shared" si="29"/>
        <v>5.0682758620689654</v>
      </c>
    </row>
    <row r="123" spans="1:46" ht="12.75" x14ac:dyDescent="0.2">
      <c r="A123" s="194">
        <f t="shared" si="22"/>
        <v>40118</v>
      </c>
      <c r="B123" s="60">
        <f t="shared" si="23"/>
        <v>27.1</v>
      </c>
      <c r="C123" s="73">
        <f t="shared" si="24"/>
        <v>48.57103448275862</v>
      </c>
      <c r="D123" s="195">
        <v>2.0499999999999998</v>
      </c>
      <c r="E123" s="62">
        <f t="shared" si="25"/>
        <v>7.4100325807551007E-2</v>
      </c>
      <c r="F123" s="66"/>
      <c r="G123" s="61"/>
      <c r="H123" s="66"/>
      <c r="I123" s="61"/>
      <c r="L123" s="8">
        <f>(A123-Calculation!$C$4)/365.25</f>
        <v>9.5852156057494859</v>
      </c>
      <c r="N123" s="198">
        <f t="shared" si="17"/>
        <v>40118</v>
      </c>
      <c r="O123" s="64">
        <f t="shared" si="18"/>
        <v>9.1054299886387177E-2</v>
      </c>
      <c r="P123" s="199">
        <f t="shared" si="26"/>
        <v>0.17600000000000002</v>
      </c>
      <c r="Q123" s="74"/>
      <c r="T123" s="166">
        <f t="shared" si="30"/>
        <v>40118</v>
      </c>
      <c r="U123" s="60">
        <f t="shared" si="19"/>
        <v>27.1</v>
      </c>
      <c r="V123" s="206">
        <v>48.57103448275862</v>
      </c>
      <c r="W123" s="195">
        <v>2.0499999999999998</v>
      </c>
      <c r="X123" s="167">
        <f>VLOOKUP(T123,IR!$C$6:$D$365,2)</f>
        <v>7.4100325807551007E-2</v>
      </c>
      <c r="Y123" s="66"/>
      <c r="Z123" s="61"/>
      <c r="AA123" s="66"/>
      <c r="AB123" s="61"/>
      <c r="AC123" s="200"/>
      <c r="AD123" s="200"/>
      <c r="AE123" s="161">
        <f>(T123-Calculation!$C$4)/365.25</f>
        <v>9.5852156057494859</v>
      </c>
      <c r="AF123" s="160"/>
      <c r="AG123" s="168">
        <f t="shared" si="27"/>
        <v>40118</v>
      </c>
      <c r="AH123" s="64">
        <f t="shared" si="20"/>
        <v>9.1054299886387177E-2</v>
      </c>
      <c r="AI123" s="207">
        <v>0.17600000000000002</v>
      </c>
      <c r="AK123" s="64">
        <f t="shared" si="21"/>
        <v>0</v>
      </c>
      <c r="AL123" s="207">
        <v>0.17600000000000002</v>
      </c>
      <c r="AO123" s="60">
        <v>27.1</v>
      </c>
      <c r="AP123" s="205">
        <f t="shared" si="28"/>
        <v>0</v>
      </c>
      <c r="AT123" s="6">
        <f t="shared" si="29"/>
        <v>5.0594827586206899</v>
      </c>
    </row>
    <row r="124" spans="1:46" ht="12.75" x14ac:dyDescent="0.2">
      <c r="A124" s="194">
        <f t="shared" si="22"/>
        <v>40148</v>
      </c>
      <c r="B124" s="60">
        <f t="shared" si="23"/>
        <v>28.1</v>
      </c>
      <c r="C124" s="73">
        <f t="shared" si="24"/>
        <v>49.142068965517247</v>
      </c>
      <c r="D124" s="195">
        <v>2.0499999999999998</v>
      </c>
      <c r="E124" s="62">
        <f t="shared" si="25"/>
        <v>7.411344258498001E-2</v>
      </c>
      <c r="F124" s="66"/>
      <c r="G124" s="61"/>
      <c r="H124" s="66"/>
      <c r="I124" s="61"/>
      <c r="L124" s="8">
        <f>(A124-Calculation!$C$4)/365.25</f>
        <v>9.6673511293634498</v>
      </c>
      <c r="N124" s="198">
        <f t="shared" si="17"/>
        <v>40148</v>
      </c>
      <c r="O124" s="64">
        <f t="shared" si="18"/>
        <v>9.1054299886387177E-2</v>
      </c>
      <c r="P124" s="199">
        <f t="shared" si="26"/>
        <v>0.17600000000000002</v>
      </c>
      <c r="Q124" s="74"/>
      <c r="T124" s="166">
        <f t="shared" si="30"/>
        <v>40148</v>
      </c>
      <c r="U124" s="60">
        <f t="shared" si="19"/>
        <v>28.1</v>
      </c>
      <c r="V124" s="206">
        <v>49.142068965517247</v>
      </c>
      <c r="W124" s="195">
        <v>2.0499999999999998</v>
      </c>
      <c r="X124" s="167">
        <f>VLOOKUP(T124,IR!$C$6:$D$365,2)</f>
        <v>7.411344258498001E-2</v>
      </c>
      <c r="Y124" s="66"/>
      <c r="Z124" s="61"/>
      <c r="AA124" s="66"/>
      <c r="AB124" s="61"/>
      <c r="AC124" s="200"/>
      <c r="AD124" s="200"/>
      <c r="AE124" s="161">
        <f>(T124-Calculation!$C$4)/365.25</f>
        <v>9.6673511293634498</v>
      </c>
      <c r="AF124" s="160"/>
      <c r="AG124" s="168">
        <f t="shared" si="27"/>
        <v>40148</v>
      </c>
      <c r="AH124" s="64">
        <f t="shared" si="20"/>
        <v>9.1054299886387177E-2</v>
      </c>
      <c r="AI124" s="207">
        <v>0.17600000000000002</v>
      </c>
      <c r="AK124" s="64">
        <f t="shared" si="21"/>
        <v>0</v>
      </c>
      <c r="AL124" s="207">
        <v>0.17600000000000002</v>
      </c>
      <c r="AO124" s="60">
        <v>28.1</v>
      </c>
      <c r="AP124" s="205">
        <f t="shared" si="28"/>
        <v>0</v>
      </c>
      <c r="AT124" s="6">
        <f t="shared" si="29"/>
        <v>5.1189655172413797</v>
      </c>
    </row>
    <row r="125" spans="1:46" ht="12.75" x14ac:dyDescent="0.2">
      <c r="A125" s="194">
        <f t="shared" si="22"/>
        <v>40179</v>
      </c>
      <c r="B125" s="60">
        <f t="shared" si="23"/>
        <v>35.049999999999997</v>
      </c>
      <c r="C125" s="73">
        <f t="shared" si="24"/>
        <v>48.466758620689667</v>
      </c>
      <c r="D125" s="195">
        <v>2.0499999999999998</v>
      </c>
      <c r="E125" s="62">
        <f t="shared" si="25"/>
        <v>7.412699658838301E-2</v>
      </c>
      <c r="F125" s="66"/>
      <c r="G125" s="61"/>
      <c r="H125" s="66"/>
      <c r="I125" s="61"/>
      <c r="L125" s="8">
        <f>(A125-Calculation!$C$4)/365.25</f>
        <v>9.7522245037645447</v>
      </c>
      <c r="N125" s="198">
        <f t="shared" si="17"/>
        <v>40179</v>
      </c>
      <c r="O125" s="64">
        <f t="shared" si="18"/>
        <v>0.13985940462549071</v>
      </c>
      <c r="P125" s="199">
        <f t="shared" si="26"/>
        <v>0.17600000000000002</v>
      </c>
      <c r="Q125" s="74"/>
      <c r="T125" s="166">
        <f t="shared" si="30"/>
        <v>40179</v>
      </c>
      <c r="U125" s="60">
        <f t="shared" si="19"/>
        <v>35.049999999999997</v>
      </c>
      <c r="V125" s="206">
        <v>48.466758620689667</v>
      </c>
      <c r="W125" s="195">
        <v>2.0499999999999998</v>
      </c>
      <c r="X125" s="167">
        <f>VLOOKUP(T125,IR!$C$6:$D$365,2)</f>
        <v>7.412699658838301E-2</v>
      </c>
      <c r="Y125" s="66"/>
      <c r="Z125" s="61"/>
      <c r="AA125" s="66"/>
      <c r="AB125" s="61"/>
      <c r="AC125" s="200"/>
      <c r="AD125" s="200"/>
      <c r="AE125" s="161">
        <f>(T125-Calculation!$C$4)/365.25</f>
        <v>9.7522245037645447</v>
      </c>
      <c r="AF125" s="160"/>
      <c r="AG125" s="168">
        <f t="shared" si="27"/>
        <v>40179</v>
      </c>
      <c r="AH125" s="64">
        <f t="shared" si="20"/>
        <v>0.13985940462549071</v>
      </c>
      <c r="AI125" s="207">
        <v>0.17600000000000002</v>
      </c>
      <c r="AK125" s="64">
        <f t="shared" si="21"/>
        <v>0</v>
      </c>
      <c r="AL125" s="207">
        <v>0.17600000000000002</v>
      </c>
      <c r="AO125" s="60">
        <v>35.049999999999997</v>
      </c>
      <c r="AP125" s="205">
        <f t="shared" si="28"/>
        <v>0</v>
      </c>
      <c r="AT125" s="6">
        <f t="shared" si="29"/>
        <v>5.0486206896551735</v>
      </c>
    </row>
    <row r="126" spans="1:46" ht="12.75" x14ac:dyDescent="0.2">
      <c r="A126" s="194">
        <f t="shared" si="22"/>
        <v>40210</v>
      </c>
      <c r="B126" s="60">
        <f t="shared" si="23"/>
        <v>35.049999999999997</v>
      </c>
      <c r="C126" s="73">
        <f t="shared" si="24"/>
        <v>47.341241379310354</v>
      </c>
      <c r="D126" s="195">
        <v>2.0499999999999998</v>
      </c>
      <c r="E126" s="62">
        <f t="shared" si="25"/>
        <v>7.4140550591847015E-2</v>
      </c>
      <c r="F126" s="66"/>
      <c r="G126" s="61"/>
      <c r="H126" s="66"/>
      <c r="I126" s="61"/>
      <c r="L126" s="8">
        <f>(A126-Calculation!$C$4)/365.25</f>
        <v>9.8370978781656397</v>
      </c>
      <c r="N126" s="198">
        <f t="shared" si="17"/>
        <v>40210</v>
      </c>
      <c r="O126" s="64">
        <f t="shared" si="18"/>
        <v>0.13985940462549071</v>
      </c>
      <c r="P126" s="199">
        <f t="shared" si="26"/>
        <v>0.17600000000000002</v>
      </c>
      <c r="Q126" s="74"/>
      <c r="T126" s="166">
        <f t="shared" si="30"/>
        <v>40210</v>
      </c>
      <c r="U126" s="60">
        <f t="shared" si="19"/>
        <v>35.049999999999997</v>
      </c>
      <c r="V126" s="206">
        <v>47.341241379310354</v>
      </c>
      <c r="W126" s="195">
        <v>2.0499999999999998</v>
      </c>
      <c r="X126" s="167">
        <f>VLOOKUP(T126,IR!$C$6:$D$365,2)</f>
        <v>7.4140550591847015E-2</v>
      </c>
      <c r="Y126" s="66"/>
      <c r="Z126" s="61"/>
      <c r="AA126" s="66"/>
      <c r="AB126" s="61"/>
      <c r="AC126" s="200"/>
      <c r="AD126" s="200"/>
      <c r="AE126" s="161">
        <f>(T126-Calculation!$C$4)/365.25</f>
        <v>9.8370978781656397</v>
      </c>
      <c r="AF126" s="160"/>
      <c r="AG126" s="168">
        <f t="shared" si="27"/>
        <v>40210</v>
      </c>
      <c r="AH126" s="64">
        <f t="shared" si="20"/>
        <v>0.13985940462549071</v>
      </c>
      <c r="AI126" s="207">
        <v>0.17600000000000002</v>
      </c>
      <c r="AK126" s="64">
        <f t="shared" si="21"/>
        <v>0</v>
      </c>
      <c r="AL126" s="207">
        <v>0.17600000000000002</v>
      </c>
      <c r="AO126" s="60">
        <v>35.049999999999997</v>
      </c>
      <c r="AP126" s="205">
        <f t="shared" si="28"/>
        <v>0</v>
      </c>
      <c r="AT126" s="6">
        <f t="shared" si="29"/>
        <v>4.9313793103448287</v>
      </c>
    </row>
    <row r="127" spans="1:46" ht="12.75" x14ac:dyDescent="0.2">
      <c r="A127" s="194">
        <f t="shared" si="22"/>
        <v>40238</v>
      </c>
      <c r="B127" s="60">
        <f t="shared" si="23"/>
        <v>27.274999999999999</v>
      </c>
      <c r="C127" s="73">
        <f t="shared" si="24"/>
        <v>46.32</v>
      </c>
      <c r="D127" s="195">
        <v>2.0499999999999998</v>
      </c>
      <c r="E127" s="62">
        <f t="shared" si="25"/>
        <v>7.4152792917609012E-2</v>
      </c>
      <c r="F127" s="66"/>
      <c r="G127" s="61"/>
      <c r="H127" s="66"/>
      <c r="I127" s="61"/>
      <c r="L127" s="8">
        <f>(A127-Calculation!$C$4)/365.25</f>
        <v>9.9137577002053394</v>
      </c>
      <c r="N127" s="198">
        <f t="shared" si="17"/>
        <v>40238</v>
      </c>
      <c r="O127" s="64">
        <f t="shared" si="18"/>
        <v>0.11654950385457558</v>
      </c>
      <c r="P127" s="199">
        <f t="shared" si="26"/>
        <v>0.17600000000000002</v>
      </c>
      <c r="Q127" s="74"/>
      <c r="T127" s="166">
        <f t="shared" si="30"/>
        <v>40238</v>
      </c>
      <c r="U127" s="60">
        <f t="shared" si="19"/>
        <v>27.274999999999999</v>
      </c>
      <c r="V127" s="206">
        <v>46.32</v>
      </c>
      <c r="W127" s="195">
        <v>2.0499999999999998</v>
      </c>
      <c r="X127" s="167">
        <f>VLOOKUP(T127,IR!$C$6:$D$365,2)</f>
        <v>7.4152792917609012E-2</v>
      </c>
      <c r="Y127" s="66"/>
      <c r="Z127" s="61"/>
      <c r="AA127" s="66"/>
      <c r="AB127" s="61"/>
      <c r="AC127" s="200"/>
      <c r="AD127" s="200"/>
      <c r="AE127" s="161">
        <f>(T127-Calculation!$C$4)/365.25</f>
        <v>9.9137577002053394</v>
      </c>
      <c r="AF127" s="160"/>
      <c r="AG127" s="168">
        <f t="shared" si="27"/>
        <v>40238</v>
      </c>
      <c r="AH127" s="64">
        <f t="shared" si="20"/>
        <v>0.11654950385457558</v>
      </c>
      <c r="AI127" s="207">
        <v>0.17600000000000002</v>
      </c>
      <c r="AK127" s="64">
        <f t="shared" si="21"/>
        <v>0</v>
      </c>
      <c r="AL127" s="207">
        <v>0.17600000000000002</v>
      </c>
      <c r="AO127" s="60">
        <v>27.274999999999999</v>
      </c>
      <c r="AP127" s="205">
        <f t="shared" si="28"/>
        <v>0</v>
      </c>
      <c r="AT127" s="6">
        <f t="shared" si="29"/>
        <v>4.8250000000000002</v>
      </c>
    </row>
    <row r="128" spans="1:46" ht="12.75" x14ac:dyDescent="0.2">
      <c r="A128" s="194">
        <f t="shared" si="22"/>
        <v>40269</v>
      </c>
      <c r="B128" s="60">
        <f t="shared" si="23"/>
        <v>28</v>
      </c>
      <c r="C128" s="73">
        <f t="shared" si="24"/>
        <v>45.388137931034493</v>
      </c>
      <c r="D128" s="195">
        <v>2.0499999999999998</v>
      </c>
      <c r="E128" s="62">
        <f t="shared" si="25"/>
        <v>7.4157092617595011E-2</v>
      </c>
      <c r="F128" s="66"/>
      <c r="G128" s="61"/>
      <c r="H128" s="66"/>
      <c r="I128" s="61"/>
      <c r="L128" s="8">
        <f>(A128-Calculation!$C$4)/365.25</f>
        <v>9.9986310746064344</v>
      </c>
      <c r="N128" s="198">
        <f t="shared" si="17"/>
        <v>40269</v>
      </c>
      <c r="O128" s="64">
        <f t="shared" si="18"/>
        <v>0.11072202866184681</v>
      </c>
      <c r="P128" s="199">
        <f t="shared" si="26"/>
        <v>0.17600000000000002</v>
      </c>
      <c r="Q128" s="74"/>
      <c r="T128" s="166">
        <f t="shared" si="30"/>
        <v>40269</v>
      </c>
      <c r="U128" s="60">
        <f t="shared" si="19"/>
        <v>28</v>
      </c>
      <c r="V128" s="206">
        <v>45.388137931034493</v>
      </c>
      <c r="W128" s="195">
        <v>2.0499999999999998</v>
      </c>
      <c r="X128" s="167">
        <f>VLOOKUP(T128,IR!$C$6:$D$365,2)</f>
        <v>7.4157092617595011E-2</v>
      </c>
      <c r="Y128" s="66"/>
      <c r="Z128" s="61"/>
      <c r="AA128" s="66"/>
      <c r="AB128" s="61"/>
      <c r="AC128" s="200"/>
      <c r="AD128" s="200"/>
      <c r="AE128" s="161">
        <f>(T128-Calculation!$C$4)/365.25</f>
        <v>9.9986310746064344</v>
      </c>
      <c r="AF128" s="160"/>
      <c r="AG128" s="168">
        <f t="shared" si="27"/>
        <v>40269</v>
      </c>
      <c r="AH128" s="64">
        <f t="shared" si="20"/>
        <v>0.11072202866184681</v>
      </c>
      <c r="AI128" s="207">
        <v>0.17600000000000002</v>
      </c>
      <c r="AK128" s="64">
        <f t="shared" si="21"/>
        <v>0</v>
      </c>
      <c r="AL128" s="207">
        <v>0.17600000000000002</v>
      </c>
      <c r="AO128" s="60">
        <v>27.5</v>
      </c>
      <c r="AP128" s="205">
        <f t="shared" si="28"/>
        <v>0.5</v>
      </c>
      <c r="AT128" s="6">
        <f t="shared" si="29"/>
        <v>4.7279310344827596</v>
      </c>
    </row>
    <row r="129" spans="1:46" ht="12.75" x14ac:dyDescent="0.2">
      <c r="A129" s="194">
        <f t="shared" si="22"/>
        <v>40299</v>
      </c>
      <c r="B129" s="60">
        <f t="shared" si="23"/>
        <v>35.950000000000003</v>
      </c>
      <c r="C129" s="73">
        <f t="shared" si="24"/>
        <v>44.734344827586213</v>
      </c>
      <c r="D129" s="195">
        <v>2.0499999999999998</v>
      </c>
      <c r="E129" s="62">
        <f t="shared" si="25"/>
        <v>7.4153878271281018E-2</v>
      </c>
      <c r="F129" s="66"/>
      <c r="G129" s="61"/>
      <c r="H129" s="66"/>
      <c r="I129" s="61"/>
      <c r="L129" s="8">
        <f>(A129-Calculation!$C$4)/365.25</f>
        <v>10.080766598220396</v>
      </c>
      <c r="N129" s="198">
        <f t="shared" si="17"/>
        <v>40299</v>
      </c>
      <c r="O129" s="64">
        <f t="shared" si="18"/>
        <v>0.12237697904730435</v>
      </c>
      <c r="P129" s="199">
        <f t="shared" si="26"/>
        <v>0.17600000000000002</v>
      </c>
      <c r="Q129" s="74"/>
      <c r="T129" s="166">
        <f t="shared" si="30"/>
        <v>40299</v>
      </c>
      <c r="U129" s="60">
        <f t="shared" si="19"/>
        <v>35.950000000000003</v>
      </c>
      <c r="V129" s="206">
        <v>44.734344827586213</v>
      </c>
      <c r="W129" s="195">
        <v>2.0499999999999998</v>
      </c>
      <c r="X129" s="167">
        <f>VLOOKUP(T129,IR!$C$6:$D$365,2)</f>
        <v>7.4153878271281018E-2</v>
      </c>
      <c r="Y129" s="66"/>
      <c r="Z129" s="61"/>
      <c r="AA129" s="66"/>
      <c r="AB129" s="61"/>
      <c r="AC129" s="200"/>
      <c r="AD129" s="200"/>
      <c r="AE129" s="161">
        <f>(T129-Calculation!$C$4)/365.25</f>
        <v>10.080766598220396</v>
      </c>
      <c r="AF129" s="160"/>
      <c r="AG129" s="168">
        <f t="shared" si="27"/>
        <v>40299</v>
      </c>
      <c r="AH129" s="64">
        <f t="shared" si="20"/>
        <v>0.12237697904730435</v>
      </c>
      <c r="AI129" s="207">
        <v>0.17600000000000002</v>
      </c>
      <c r="AK129" s="64">
        <f t="shared" si="21"/>
        <v>0</v>
      </c>
      <c r="AL129" s="207">
        <v>0.17600000000000002</v>
      </c>
      <c r="AO129" s="60">
        <v>35.299999999999997</v>
      </c>
      <c r="AP129" s="205">
        <f t="shared" si="28"/>
        <v>0.65000000000000568</v>
      </c>
      <c r="AT129" s="6">
        <f t="shared" si="29"/>
        <v>4.6598275862068972</v>
      </c>
    </row>
    <row r="130" spans="1:46" ht="12.75" x14ac:dyDescent="0.2">
      <c r="A130" s="194">
        <f t="shared" si="22"/>
        <v>40330</v>
      </c>
      <c r="B130" s="60">
        <f t="shared" si="23"/>
        <v>60.5</v>
      </c>
      <c r="C130" s="73">
        <f t="shared" si="24"/>
        <v>44.936275862068968</v>
      </c>
      <c r="D130" s="195">
        <v>2.0499999999999998</v>
      </c>
      <c r="E130" s="62">
        <f t="shared" si="25"/>
        <v>7.415055678009401E-2</v>
      </c>
      <c r="F130" s="66"/>
      <c r="G130" s="61"/>
      <c r="H130" s="66"/>
      <c r="I130" s="61"/>
      <c r="L130" s="8">
        <f>(A130-Calculation!$C$4)/365.25</f>
        <v>10.165639972621491</v>
      </c>
      <c r="N130" s="198">
        <f t="shared" si="17"/>
        <v>40330</v>
      </c>
      <c r="O130" s="64">
        <f t="shared" si="18"/>
        <v>0.15734183020367704</v>
      </c>
      <c r="P130" s="199">
        <f t="shared" si="26"/>
        <v>0.17600000000000002</v>
      </c>
      <c r="Q130" s="74"/>
      <c r="T130" s="166">
        <f t="shared" si="30"/>
        <v>40330</v>
      </c>
      <c r="U130" s="60">
        <f t="shared" si="19"/>
        <v>60.5</v>
      </c>
      <c r="V130" s="206">
        <v>44.936275862068968</v>
      </c>
      <c r="W130" s="195">
        <v>2.0499999999999998</v>
      </c>
      <c r="X130" s="167">
        <f>VLOOKUP(T130,IR!$C$6:$D$365,2)</f>
        <v>7.415055678009401E-2</v>
      </c>
      <c r="Y130" s="66"/>
      <c r="Z130" s="61"/>
      <c r="AA130" s="66"/>
      <c r="AB130" s="61"/>
      <c r="AC130" s="200"/>
      <c r="AD130" s="200"/>
      <c r="AE130" s="161">
        <f>(T130-Calculation!$C$4)/365.25</f>
        <v>10.165639972621491</v>
      </c>
      <c r="AF130" s="160"/>
      <c r="AG130" s="168">
        <f t="shared" si="27"/>
        <v>40330</v>
      </c>
      <c r="AH130" s="64">
        <f t="shared" si="20"/>
        <v>0.15734183020367704</v>
      </c>
      <c r="AI130" s="207">
        <v>0.17600000000000002</v>
      </c>
      <c r="AK130" s="64">
        <f t="shared" si="21"/>
        <v>0</v>
      </c>
      <c r="AL130" s="207">
        <v>0.17600000000000002</v>
      </c>
      <c r="AO130" s="60">
        <v>59.125</v>
      </c>
      <c r="AP130" s="205">
        <f t="shared" si="28"/>
        <v>1.375</v>
      </c>
      <c r="AT130" s="6">
        <f t="shared" si="29"/>
        <v>4.680862068965518</v>
      </c>
    </row>
    <row r="131" spans="1:46" ht="12.75" x14ac:dyDescent="0.2">
      <c r="A131" s="194">
        <f t="shared" si="22"/>
        <v>40360</v>
      </c>
      <c r="B131" s="60">
        <f t="shared" si="23"/>
        <v>102.85</v>
      </c>
      <c r="C131" s="73">
        <f t="shared" si="24"/>
        <v>45.555310344827596</v>
      </c>
      <c r="D131" s="195">
        <v>2.0499999999999998</v>
      </c>
      <c r="E131" s="62">
        <f t="shared" si="25"/>
        <v>7.4147342433787011E-2</v>
      </c>
      <c r="F131" s="66"/>
      <c r="G131" s="61"/>
      <c r="H131" s="66"/>
      <c r="I131" s="61"/>
      <c r="L131" s="8">
        <f>(A131-Calculation!$C$4)/365.25</f>
        <v>10.247775496235455</v>
      </c>
      <c r="N131" s="198">
        <f t="shared" si="17"/>
        <v>40360</v>
      </c>
      <c r="O131" s="64">
        <f t="shared" si="18"/>
        <v>0.19230668136004969</v>
      </c>
      <c r="P131" s="199">
        <f t="shared" si="26"/>
        <v>0.17600000000000002</v>
      </c>
      <c r="Q131" s="74"/>
      <c r="T131" s="166">
        <f t="shared" si="30"/>
        <v>40360</v>
      </c>
      <c r="U131" s="60">
        <f t="shared" si="19"/>
        <v>102.85</v>
      </c>
      <c r="V131" s="206">
        <v>45.555310344827596</v>
      </c>
      <c r="W131" s="195">
        <v>2.0499999999999998</v>
      </c>
      <c r="X131" s="167">
        <f>VLOOKUP(T131,IR!$C$6:$D$365,2)</f>
        <v>7.4147342433787011E-2</v>
      </c>
      <c r="Y131" s="66"/>
      <c r="Z131" s="61"/>
      <c r="AA131" s="66"/>
      <c r="AB131" s="61"/>
      <c r="AC131" s="200"/>
      <c r="AD131" s="200"/>
      <c r="AE131" s="161">
        <f>(T131-Calculation!$C$4)/365.25</f>
        <v>10.247775496235455</v>
      </c>
      <c r="AF131" s="160"/>
      <c r="AG131" s="168">
        <f t="shared" si="27"/>
        <v>40360</v>
      </c>
      <c r="AH131" s="64">
        <f t="shared" si="20"/>
        <v>0.19230668136004969</v>
      </c>
      <c r="AI131" s="207">
        <v>0.17600000000000002</v>
      </c>
      <c r="AK131" s="64">
        <f t="shared" si="21"/>
        <v>0</v>
      </c>
      <c r="AL131" s="207">
        <v>0.17600000000000002</v>
      </c>
      <c r="AO131" s="60">
        <v>100.5</v>
      </c>
      <c r="AP131" s="205">
        <f t="shared" si="28"/>
        <v>2.3499999999999943</v>
      </c>
      <c r="AT131" s="6">
        <f t="shared" si="29"/>
        <v>4.7453448275862078</v>
      </c>
    </row>
    <row r="132" spans="1:46" ht="12.75" x14ac:dyDescent="0.2">
      <c r="A132" s="194">
        <f t="shared" si="22"/>
        <v>40391</v>
      </c>
      <c r="B132" s="60">
        <f t="shared" si="23"/>
        <v>90.35</v>
      </c>
      <c r="C132" s="73">
        <f t="shared" si="24"/>
        <v>46.291862068965521</v>
      </c>
      <c r="D132" s="195">
        <v>2.0499999999999998</v>
      </c>
      <c r="E132" s="62">
        <f t="shared" si="25"/>
        <v>7.4144020942607011E-2</v>
      </c>
      <c r="F132" s="66"/>
      <c r="G132" s="61"/>
      <c r="H132" s="66"/>
      <c r="I132" s="61"/>
      <c r="L132" s="8">
        <f>(A132-Calculation!$C$4)/365.25</f>
        <v>10.33264887063655</v>
      </c>
      <c r="N132" s="198">
        <f t="shared" si="17"/>
        <v>40391</v>
      </c>
      <c r="O132" s="64">
        <f t="shared" si="18"/>
        <v>0.19230668136004969</v>
      </c>
      <c r="P132" s="199">
        <f t="shared" si="26"/>
        <v>0.17600000000000002</v>
      </c>
      <c r="Q132" s="74"/>
      <c r="T132" s="166">
        <f t="shared" si="30"/>
        <v>40391</v>
      </c>
      <c r="U132" s="60">
        <f t="shared" si="19"/>
        <v>90.35</v>
      </c>
      <c r="V132" s="206">
        <v>46.291862068965521</v>
      </c>
      <c r="W132" s="195">
        <v>2.0499999999999998</v>
      </c>
      <c r="X132" s="167">
        <f>VLOOKUP(T132,IR!$C$6:$D$365,2)</f>
        <v>7.4144020942607011E-2</v>
      </c>
      <c r="Y132" s="66"/>
      <c r="Z132" s="61"/>
      <c r="AA132" s="66"/>
      <c r="AB132" s="61"/>
      <c r="AC132" s="200"/>
      <c r="AD132" s="200"/>
      <c r="AE132" s="161">
        <f>(T132-Calculation!$C$4)/365.25</f>
        <v>10.33264887063655</v>
      </c>
      <c r="AF132" s="160"/>
      <c r="AG132" s="168">
        <f t="shared" si="27"/>
        <v>40391</v>
      </c>
      <c r="AH132" s="64">
        <f t="shared" si="20"/>
        <v>0.19230668136004969</v>
      </c>
      <c r="AI132" s="207">
        <v>0.17600000000000002</v>
      </c>
      <c r="AK132" s="64">
        <f t="shared" si="21"/>
        <v>0</v>
      </c>
      <c r="AL132" s="207">
        <v>0.17600000000000002</v>
      </c>
      <c r="AO132" s="60">
        <v>88</v>
      </c>
      <c r="AP132" s="205">
        <f t="shared" si="28"/>
        <v>2.3499999999999943</v>
      </c>
      <c r="AT132" s="6">
        <f t="shared" si="29"/>
        <v>4.822068965517242</v>
      </c>
    </row>
    <row r="133" spans="1:46" ht="12.75" x14ac:dyDescent="0.2">
      <c r="A133" s="194">
        <f t="shared" si="22"/>
        <v>40422</v>
      </c>
      <c r="B133" s="60">
        <f t="shared" si="23"/>
        <v>34.85</v>
      </c>
      <c r="C133" s="73">
        <f t="shared" si="24"/>
        <v>47.723586206896556</v>
      </c>
      <c r="D133" s="195">
        <v>2.0499999999999998</v>
      </c>
      <c r="E133" s="62">
        <f t="shared" si="25"/>
        <v>7.4140699451430009E-2</v>
      </c>
      <c r="F133" s="66"/>
      <c r="G133" s="61"/>
      <c r="H133" s="66"/>
      <c r="I133" s="61"/>
      <c r="L133" s="8">
        <f>(A133-Calculation!$C$4)/365.25</f>
        <v>10.417522245037645</v>
      </c>
      <c r="N133" s="198">
        <f t="shared" si="17"/>
        <v>40422</v>
      </c>
      <c r="O133" s="64">
        <f t="shared" si="18"/>
        <v>0.12361311014879228</v>
      </c>
      <c r="P133" s="199">
        <f t="shared" si="26"/>
        <v>0.17600000000000002</v>
      </c>
      <c r="Q133" s="74"/>
      <c r="T133" s="166">
        <f t="shared" si="30"/>
        <v>40422</v>
      </c>
      <c r="U133" s="60">
        <f t="shared" si="19"/>
        <v>34.85</v>
      </c>
      <c r="V133" s="206">
        <v>47.723586206896556</v>
      </c>
      <c r="W133" s="195">
        <v>2.0499999999999998</v>
      </c>
      <c r="X133" s="167">
        <f>VLOOKUP(T133,IR!$C$6:$D$365,2)</f>
        <v>7.4140699451430009E-2</v>
      </c>
      <c r="Y133" s="66"/>
      <c r="Z133" s="61"/>
      <c r="AA133" s="66"/>
      <c r="AB133" s="61"/>
      <c r="AC133" s="200"/>
      <c r="AD133" s="200"/>
      <c r="AE133" s="161">
        <f>(T133-Calculation!$C$4)/365.25</f>
        <v>10.417522245037645</v>
      </c>
      <c r="AF133" s="160"/>
      <c r="AG133" s="168">
        <f t="shared" si="27"/>
        <v>40422</v>
      </c>
      <c r="AH133" s="64">
        <f t="shared" si="20"/>
        <v>0.12361311014879228</v>
      </c>
      <c r="AI133" s="207">
        <v>0.17600000000000002</v>
      </c>
      <c r="AK133" s="64">
        <f t="shared" si="21"/>
        <v>0</v>
      </c>
      <c r="AL133" s="207">
        <v>0.17600000000000002</v>
      </c>
      <c r="AO133" s="60">
        <v>34.85</v>
      </c>
      <c r="AP133" s="205">
        <f t="shared" si="28"/>
        <v>0</v>
      </c>
      <c r="AT133" s="6">
        <f t="shared" si="29"/>
        <v>4.9712068965517249</v>
      </c>
    </row>
    <row r="134" spans="1:46" ht="12.75" x14ac:dyDescent="0.2">
      <c r="A134" s="194">
        <f t="shared" si="22"/>
        <v>40452</v>
      </c>
      <c r="B134" s="60">
        <f t="shared" si="23"/>
        <v>27.1</v>
      </c>
      <c r="C134" s="73">
        <f t="shared" si="24"/>
        <v>48.655448275862064</v>
      </c>
      <c r="D134" s="195">
        <v>2.0499999999999998</v>
      </c>
      <c r="E134" s="62">
        <f t="shared" si="25"/>
        <v>7.4137485105134016E-2</v>
      </c>
      <c r="F134" s="66"/>
      <c r="G134" s="61"/>
      <c r="H134" s="66"/>
      <c r="I134" s="61"/>
      <c r="L134" s="8">
        <f>(A134-Calculation!$C$4)/365.25</f>
        <v>10.499657768651609</v>
      </c>
      <c r="N134" s="198">
        <f t="shared" si="17"/>
        <v>40452</v>
      </c>
      <c r="O134" s="64">
        <f t="shared" si="18"/>
        <v>8.7412127890931682E-2</v>
      </c>
      <c r="P134" s="199">
        <f t="shared" si="26"/>
        <v>0.17600000000000002</v>
      </c>
      <c r="Q134" s="74"/>
      <c r="T134" s="166">
        <f t="shared" si="30"/>
        <v>40452</v>
      </c>
      <c r="U134" s="60">
        <f t="shared" si="19"/>
        <v>27.1</v>
      </c>
      <c r="V134" s="206">
        <v>48.655448275862064</v>
      </c>
      <c r="W134" s="195">
        <v>2.0499999999999998</v>
      </c>
      <c r="X134" s="167">
        <f>VLOOKUP(T134,IR!$C$6:$D$365,2)</f>
        <v>7.4137485105134016E-2</v>
      </c>
      <c r="Y134" s="66"/>
      <c r="Z134" s="61"/>
      <c r="AA134" s="66"/>
      <c r="AB134" s="61"/>
      <c r="AC134" s="200"/>
      <c r="AD134" s="200"/>
      <c r="AE134" s="161">
        <f>(T134-Calculation!$C$4)/365.25</f>
        <v>10.499657768651609</v>
      </c>
      <c r="AF134" s="160"/>
      <c r="AG134" s="168">
        <f t="shared" si="27"/>
        <v>40452</v>
      </c>
      <c r="AH134" s="64">
        <f t="shared" si="20"/>
        <v>8.7412127890931682E-2</v>
      </c>
      <c r="AI134" s="207">
        <v>0.17600000000000002</v>
      </c>
      <c r="AK134" s="64">
        <f t="shared" si="21"/>
        <v>0</v>
      </c>
      <c r="AL134" s="207">
        <v>0.17600000000000002</v>
      </c>
      <c r="AO134" s="60">
        <v>27.1</v>
      </c>
      <c r="AP134" s="205">
        <f t="shared" si="28"/>
        <v>0</v>
      </c>
      <c r="AT134" s="6">
        <f t="shared" si="29"/>
        <v>5.0682758620689654</v>
      </c>
    </row>
    <row r="135" spans="1:46" ht="12.75" x14ac:dyDescent="0.2">
      <c r="A135" s="194">
        <f t="shared" si="22"/>
        <v>40483</v>
      </c>
      <c r="B135" s="60">
        <f t="shared" si="23"/>
        <v>27.35</v>
      </c>
      <c r="C135" s="73">
        <f t="shared" si="24"/>
        <v>48.57103448275862</v>
      </c>
      <c r="D135" s="195">
        <v>2.0499999999999998</v>
      </c>
      <c r="E135" s="62">
        <f t="shared" si="25"/>
        <v>7.4134163613965007E-2</v>
      </c>
      <c r="F135" s="66"/>
      <c r="G135" s="61"/>
      <c r="H135" s="66"/>
      <c r="I135" s="61"/>
      <c r="L135" s="8">
        <f>(A135-Calculation!$C$4)/365.25</f>
        <v>10.584531143052704</v>
      </c>
      <c r="N135" s="198">
        <f t="shared" si="17"/>
        <v>40483</v>
      </c>
      <c r="O135" s="64">
        <f t="shared" si="18"/>
        <v>8.7412127890931682E-2</v>
      </c>
      <c r="P135" s="199">
        <f t="shared" si="26"/>
        <v>0.17600000000000002</v>
      </c>
      <c r="Q135" s="74"/>
      <c r="T135" s="166">
        <f t="shared" si="30"/>
        <v>40483</v>
      </c>
      <c r="U135" s="60">
        <f t="shared" si="19"/>
        <v>27.35</v>
      </c>
      <c r="V135" s="206">
        <v>48.57103448275862</v>
      </c>
      <c r="W135" s="195">
        <v>2.0499999999999998</v>
      </c>
      <c r="X135" s="167">
        <f>VLOOKUP(T135,IR!$C$6:$D$365,2)</f>
        <v>7.4134163613965007E-2</v>
      </c>
      <c r="Y135" s="66"/>
      <c r="Z135" s="61"/>
      <c r="AA135" s="66"/>
      <c r="AB135" s="61"/>
      <c r="AC135" s="200"/>
      <c r="AD135" s="200"/>
      <c r="AE135" s="161">
        <f>(T135-Calculation!$C$4)/365.25</f>
        <v>10.584531143052704</v>
      </c>
      <c r="AF135" s="160"/>
      <c r="AG135" s="168">
        <f t="shared" si="27"/>
        <v>40483</v>
      </c>
      <c r="AH135" s="64">
        <f t="shared" si="20"/>
        <v>8.7412127890931682E-2</v>
      </c>
      <c r="AI135" s="207">
        <v>0.17600000000000002</v>
      </c>
      <c r="AK135" s="64">
        <f t="shared" si="21"/>
        <v>0</v>
      </c>
      <c r="AL135" s="207">
        <v>0.17600000000000002</v>
      </c>
      <c r="AO135" s="60">
        <v>27.35</v>
      </c>
      <c r="AP135" s="205">
        <f t="shared" si="28"/>
        <v>0</v>
      </c>
      <c r="AT135" s="6">
        <f t="shared" si="29"/>
        <v>5.0594827586206899</v>
      </c>
    </row>
    <row r="136" spans="1:46" ht="12.75" x14ac:dyDescent="0.2">
      <c r="A136" s="194">
        <f t="shared" si="22"/>
        <v>40513</v>
      </c>
      <c r="B136" s="60">
        <f t="shared" si="23"/>
        <v>28.35</v>
      </c>
      <c r="C136" s="73">
        <f t="shared" si="24"/>
        <v>49.142068965517247</v>
      </c>
      <c r="D136" s="195">
        <v>2.0499999999999998</v>
      </c>
      <c r="E136" s="62">
        <f t="shared" si="25"/>
        <v>7.4130949267675009E-2</v>
      </c>
      <c r="F136" s="66"/>
      <c r="G136" s="61"/>
      <c r="H136" s="66"/>
      <c r="I136" s="61"/>
      <c r="L136" s="8">
        <f>(A136-Calculation!$C$4)/365.25</f>
        <v>10.666666666666666</v>
      </c>
      <c r="N136" s="198">
        <f t="shared" ref="N136:N199" si="31">A136</f>
        <v>40513</v>
      </c>
      <c r="O136" s="64">
        <f t="shared" ref="O136:O199" si="32">AH136*(1+PvolMult)</f>
        <v>8.7412127890931682E-2</v>
      </c>
      <c r="P136" s="199">
        <f t="shared" si="26"/>
        <v>0.17600000000000002</v>
      </c>
      <c r="Q136" s="74"/>
      <c r="T136" s="166">
        <f t="shared" si="30"/>
        <v>40513</v>
      </c>
      <c r="U136" s="60">
        <f t="shared" ref="U136:U199" si="33">fprice(T136,forward_range)</f>
        <v>28.35</v>
      </c>
      <c r="V136" s="206">
        <v>49.142068965517247</v>
      </c>
      <c r="W136" s="195">
        <v>2.0499999999999998</v>
      </c>
      <c r="X136" s="167">
        <f>VLOOKUP(T136,IR!$C$6:$D$365,2)</f>
        <v>7.4130949267675009E-2</v>
      </c>
      <c r="Y136" s="66"/>
      <c r="Z136" s="61"/>
      <c r="AA136" s="66"/>
      <c r="AB136" s="61"/>
      <c r="AC136" s="200"/>
      <c r="AD136" s="200"/>
      <c r="AE136" s="161">
        <f>(T136-Calculation!$C$4)/365.25</f>
        <v>10.666666666666666</v>
      </c>
      <c r="AF136" s="160"/>
      <c r="AG136" s="168">
        <f t="shared" si="27"/>
        <v>40513</v>
      </c>
      <c r="AH136" s="64">
        <f t="shared" ref="AH136:AH199" si="34">fvol(AG136,volRange)</f>
        <v>8.7412127890931682E-2</v>
      </c>
      <c r="AI136" s="207">
        <v>0.17600000000000002</v>
      </c>
      <c r="AK136" s="64">
        <f t="shared" ref="AK136:AK199" si="35">fvol(AJ136,volRange)</f>
        <v>0</v>
      </c>
      <c r="AL136" s="207">
        <v>0.17600000000000002</v>
      </c>
      <c r="AO136" s="60">
        <v>28.35</v>
      </c>
      <c r="AP136" s="205">
        <f t="shared" si="28"/>
        <v>0</v>
      </c>
      <c r="AT136" s="6">
        <f t="shared" si="29"/>
        <v>5.1189655172413797</v>
      </c>
    </row>
    <row r="137" spans="1:46" ht="12.75" x14ac:dyDescent="0.2">
      <c r="A137" s="194">
        <f t="shared" ref="A137:A200" si="36">T137</f>
        <v>40544</v>
      </c>
      <c r="B137" s="60">
        <f t="shared" ref="B137:B200" si="37">U137+PPadd</f>
        <v>35.049999999999997</v>
      </c>
      <c r="C137" s="73">
        <f t="shared" ref="C137:C200" si="38">V137+GPadd</f>
        <v>48.466758620689667</v>
      </c>
      <c r="D137" s="195">
        <v>2.0499999999999998</v>
      </c>
      <c r="E137" s="62">
        <f t="shared" ref="E137:E200" si="39">X137</f>
        <v>7.4127627776513008E-2</v>
      </c>
      <c r="F137" s="66"/>
      <c r="G137" s="61"/>
      <c r="H137" s="66"/>
      <c r="I137" s="61"/>
      <c r="L137" s="8">
        <f>(A137-Calculation!$C$4)/365.25</f>
        <v>10.751540041067761</v>
      </c>
      <c r="N137" s="198">
        <f t="shared" si="31"/>
        <v>40544</v>
      </c>
      <c r="O137" s="64">
        <f t="shared" si="32"/>
        <v>0.13426502844047108</v>
      </c>
      <c r="P137" s="199">
        <f t="shared" ref="P137:P200" si="40">AI137*(1+GvolMult)</f>
        <v>0.17600000000000002</v>
      </c>
      <c r="Q137" s="74"/>
      <c r="T137" s="166">
        <f t="shared" si="30"/>
        <v>40544</v>
      </c>
      <c r="U137" s="60">
        <f t="shared" si="33"/>
        <v>35.049999999999997</v>
      </c>
      <c r="V137" s="206">
        <v>48.466758620689667</v>
      </c>
      <c r="W137" s="195">
        <v>2.0499999999999998</v>
      </c>
      <c r="X137" s="167">
        <f>VLOOKUP(T137,IR!$C$6:$D$365,2)</f>
        <v>7.4127627776513008E-2</v>
      </c>
      <c r="Y137" s="66"/>
      <c r="Z137" s="61"/>
      <c r="AA137" s="66"/>
      <c r="AB137" s="61"/>
      <c r="AC137" s="200"/>
      <c r="AD137" s="200"/>
      <c r="AE137" s="161">
        <f>(T137-Calculation!$C$4)/365.25</f>
        <v>10.751540041067761</v>
      </c>
      <c r="AF137" s="160"/>
      <c r="AG137" s="168">
        <f t="shared" ref="AG137:AG200" si="41">T137</f>
        <v>40544</v>
      </c>
      <c r="AH137" s="64">
        <f t="shared" si="34"/>
        <v>0.13426502844047108</v>
      </c>
      <c r="AI137" s="207">
        <v>0.17600000000000002</v>
      </c>
      <c r="AK137" s="64">
        <f t="shared" si="35"/>
        <v>0</v>
      </c>
      <c r="AL137" s="207">
        <v>0.17600000000000002</v>
      </c>
      <c r="AO137" s="60">
        <v>35.049999999999997</v>
      </c>
      <c r="AP137" s="205">
        <f t="shared" ref="AP137:AP200" si="42">B137-AO137</f>
        <v>0</v>
      </c>
      <c r="AT137" s="6">
        <f t="shared" ref="AT137:AT200" si="43">C137/9.6</f>
        <v>5.0486206896551735</v>
      </c>
    </row>
    <row r="138" spans="1:46" ht="12.75" x14ac:dyDescent="0.2">
      <c r="A138" s="194">
        <f t="shared" si="36"/>
        <v>40575</v>
      </c>
      <c r="B138" s="60">
        <f t="shared" si="37"/>
        <v>35.049999999999997</v>
      </c>
      <c r="C138" s="73">
        <f t="shared" si="38"/>
        <v>47.341241379310354</v>
      </c>
      <c r="D138" s="195">
        <v>2.0499999999999998</v>
      </c>
      <c r="E138" s="62">
        <f t="shared" si="39"/>
        <v>7.4124306285354019E-2</v>
      </c>
      <c r="F138" s="66"/>
      <c r="G138" s="61"/>
      <c r="H138" s="66"/>
      <c r="I138" s="61"/>
      <c r="L138" s="8">
        <f>(A138-Calculation!$C$4)/365.25</f>
        <v>10.836413415468858</v>
      </c>
      <c r="N138" s="198">
        <f t="shared" si="31"/>
        <v>40575</v>
      </c>
      <c r="O138" s="64">
        <f t="shared" si="32"/>
        <v>0.13426502844047108</v>
      </c>
      <c r="P138" s="199">
        <f t="shared" si="40"/>
        <v>0.17600000000000002</v>
      </c>
      <c r="Q138" s="74"/>
      <c r="T138" s="166">
        <f t="shared" ref="T138:T201" si="44">DATE(YEAR(T137),MONTH(T137)+1,1)</f>
        <v>40575</v>
      </c>
      <c r="U138" s="60">
        <f t="shared" si="33"/>
        <v>35.049999999999997</v>
      </c>
      <c r="V138" s="206">
        <v>47.341241379310354</v>
      </c>
      <c r="W138" s="195">
        <v>2.0499999999999998</v>
      </c>
      <c r="X138" s="167">
        <f>VLOOKUP(T138,IR!$C$6:$D$365,2)</f>
        <v>7.4124306285354019E-2</v>
      </c>
      <c r="Y138" s="66"/>
      <c r="Z138" s="61"/>
      <c r="AA138" s="66"/>
      <c r="AB138" s="61"/>
      <c r="AC138" s="200"/>
      <c r="AD138" s="200"/>
      <c r="AE138" s="161">
        <f>(T138-Calculation!$C$4)/365.25</f>
        <v>10.836413415468858</v>
      </c>
      <c r="AF138" s="160"/>
      <c r="AG138" s="168">
        <f t="shared" si="41"/>
        <v>40575</v>
      </c>
      <c r="AH138" s="64">
        <f t="shared" si="34"/>
        <v>0.13426502844047108</v>
      </c>
      <c r="AI138" s="207">
        <v>0.17600000000000002</v>
      </c>
      <c r="AK138" s="64">
        <f t="shared" si="35"/>
        <v>0</v>
      </c>
      <c r="AL138" s="207">
        <v>0.17600000000000002</v>
      </c>
      <c r="AO138" s="60">
        <v>35.049999999999997</v>
      </c>
      <c r="AP138" s="205">
        <f t="shared" si="42"/>
        <v>0</v>
      </c>
      <c r="AT138" s="6">
        <f t="shared" si="43"/>
        <v>4.9313793103448287</v>
      </c>
    </row>
    <row r="139" spans="1:46" ht="12.75" x14ac:dyDescent="0.2">
      <c r="A139" s="194">
        <f t="shared" si="36"/>
        <v>40603</v>
      </c>
      <c r="B139" s="60">
        <f t="shared" si="37"/>
        <v>27.274999999999999</v>
      </c>
      <c r="C139" s="73">
        <f t="shared" si="38"/>
        <v>46.32</v>
      </c>
      <c r="D139" s="195">
        <v>2.0499999999999998</v>
      </c>
      <c r="E139" s="62">
        <f t="shared" si="39"/>
        <v>7.4121306228827011E-2</v>
      </c>
      <c r="F139" s="66"/>
      <c r="G139" s="61"/>
      <c r="H139" s="66"/>
      <c r="I139" s="61"/>
      <c r="L139" s="8">
        <f>(A139-Calculation!$C$4)/365.25</f>
        <v>10.913073237508556</v>
      </c>
      <c r="N139" s="198">
        <f t="shared" si="31"/>
        <v>40603</v>
      </c>
      <c r="O139" s="64">
        <f t="shared" si="32"/>
        <v>0.11188752370039255</v>
      </c>
      <c r="P139" s="199">
        <f t="shared" si="40"/>
        <v>0.17600000000000002</v>
      </c>
      <c r="Q139" s="74"/>
      <c r="T139" s="166">
        <f t="shared" si="44"/>
        <v>40603</v>
      </c>
      <c r="U139" s="60">
        <f t="shared" si="33"/>
        <v>27.274999999999999</v>
      </c>
      <c r="V139" s="206">
        <v>46.32</v>
      </c>
      <c r="W139" s="195">
        <v>2.0499999999999998</v>
      </c>
      <c r="X139" s="167">
        <f>VLOOKUP(T139,IR!$C$6:$D$365,2)</f>
        <v>7.4121306228827011E-2</v>
      </c>
      <c r="Y139" s="66"/>
      <c r="Z139" s="61"/>
      <c r="AA139" s="66"/>
      <c r="AB139" s="61"/>
      <c r="AC139" s="200"/>
      <c r="AD139" s="200"/>
      <c r="AE139" s="161">
        <f>(T139-Calculation!$C$4)/365.25</f>
        <v>10.913073237508556</v>
      </c>
      <c r="AF139" s="160"/>
      <c r="AG139" s="168">
        <f t="shared" si="41"/>
        <v>40603</v>
      </c>
      <c r="AH139" s="64">
        <f t="shared" si="34"/>
        <v>0.11188752370039255</v>
      </c>
      <c r="AI139" s="207">
        <v>0.17600000000000002</v>
      </c>
      <c r="AK139" s="64">
        <f t="shared" si="35"/>
        <v>0</v>
      </c>
      <c r="AL139" s="207">
        <v>0.17600000000000002</v>
      </c>
      <c r="AO139" s="60">
        <v>27.274999999999999</v>
      </c>
      <c r="AP139" s="205">
        <f t="shared" si="42"/>
        <v>0</v>
      </c>
      <c r="AT139" s="6">
        <f t="shared" si="43"/>
        <v>4.8250000000000002</v>
      </c>
    </row>
    <row r="140" spans="1:46" ht="12.75" x14ac:dyDescent="0.2">
      <c r="A140" s="194">
        <f t="shared" si="36"/>
        <v>40634</v>
      </c>
      <c r="B140" s="60">
        <f t="shared" si="37"/>
        <v>28</v>
      </c>
      <c r="C140" s="73">
        <f t="shared" si="38"/>
        <v>45.388137931034493</v>
      </c>
      <c r="D140" s="195">
        <v>2.0499999999999998</v>
      </c>
      <c r="E140" s="62">
        <f t="shared" si="39"/>
        <v>7.4117984737676015E-2</v>
      </c>
      <c r="F140" s="66"/>
      <c r="G140" s="61"/>
      <c r="H140" s="66"/>
      <c r="I140" s="61"/>
      <c r="L140" s="8">
        <f>(A140-Calculation!$C$4)/365.25</f>
        <v>10.997946611909651</v>
      </c>
      <c r="N140" s="198">
        <f t="shared" si="31"/>
        <v>40634</v>
      </c>
      <c r="O140" s="64">
        <f t="shared" si="32"/>
        <v>0.10629314751537294</v>
      </c>
      <c r="P140" s="199">
        <f t="shared" si="40"/>
        <v>0.17600000000000002</v>
      </c>
      <c r="Q140" s="74"/>
      <c r="T140" s="166">
        <f t="shared" si="44"/>
        <v>40634</v>
      </c>
      <c r="U140" s="60">
        <f t="shared" si="33"/>
        <v>28</v>
      </c>
      <c r="V140" s="206">
        <v>45.388137931034493</v>
      </c>
      <c r="W140" s="195">
        <v>2.0499999999999998</v>
      </c>
      <c r="X140" s="167">
        <f>VLOOKUP(T140,IR!$C$6:$D$365,2)</f>
        <v>7.4117984737676015E-2</v>
      </c>
      <c r="Y140" s="66"/>
      <c r="Z140" s="61"/>
      <c r="AA140" s="66"/>
      <c r="AB140" s="61"/>
      <c r="AC140" s="200"/>
      <c r="AD140" s="200"/>
      <c r="AE140" s="161">
        <f>(T140-Calculation!$C$4)/365.25</f>
        <v>10.997946611909651</v>
      </c>
      <c r="AF140" s="160"/>
      <c r="AG140" s="168">
        <f t="shared" si="41"/>
        <v>40634</v>
      </c>
      <c r="AH140" s="64">
        <f t="shared" si="34"/>
        <v>0.10629314751537294</v>
      </c>
      <c r="AI140" s="207">
        <v>0.17600000000000002</v>
      </c>
      <c r="AK140" s="64">
        <f t="shared" si="35"/>
        <v>0</v>
      </c>
      <c r="AL140" s="207">
        <v>0.17600000000000002</v>
      </c>
      <c r="AO140" s="60">
        <v>27.5</v>
      </c>
      <c r="AP140" s="205">
        <f t="shared" si="42"/>
        <v>0.5</v>
      </c>
      <c r="AT140" s="6">
        <f t="shared" si="43"/>
        <v>4.7279310344827596</v>
      </c>
    </row>
    <row r="141" spans="1:46" ht="12.75" x14ac:dyDescent="0.2">
      <c r="A141" s="194">
        <f t="shared" si="36"/>
        <v>40664</v>
      </c>
      <c r="B141" s="60">
        <f t="shared" si="37"/>
        <v>35.950000000000003</v>
      </c>
      <c r="C141" s="73">
        <f t="shared" si="38"/>
        <v>44.734344827586213</v>
      </c>
      <c r="D141" s="195">
        <v>2.0499999999999998</v>
      </c>
      <c r="E141" s="62">
        <f t="shared" si="39"/>
        <v>7.4114770391403018E-2</v>
      </c>
      <c r="F141" s="66"/>
      <c r="G141" s="61"/>
      <c r="H141" s="66"/>
      <c r="I141" s="61"/>
      <c r="L141" s="8">
        <f>(A141-Calculation!$C$4)/365.25</f>
        <v>11.080082135523615</v>
      </c>
      <c r="N141" s="198">
        <f t="shared" si="31"/>
        <v>40664</v>
      </c>
      <c r="O141" s="64">
        <f t="shared" si="32"/>
        <v>0.11748189988541217</v>
      </c>
      <c r="P141" s="199">
        <f t="shared" si="40"/>
        <v>0.17600000000000002</v>
      </c>
      <c r="Q141" s="74"/>
      <c r="T141" s="166">
        <f t="shared" si="44"/>
        <v>40664</v>
      </c>
      <c r="U141" s="60">
        <f t="shared" si="33"/>
        <v>35.950000000000003</v>
      </c>
      <c r="V141" s="206">
        <v>44.734344827586213</v>
      </c>
      <c r="W141" s="195">
        <v>2.0499999999999998</v>
      </c>
      <c r="X141" s="167">
        <f>VLOOKUP(T141,IR!$C$6:$D$365,2)</f>
        <v>7.4114770391403018E-2</v>
      </c>
      <c r="Y141" s="66"/>
      <c r="Z141" s="61"/>
      <c r="AA141" s="66"/>
      <c r="AB141" s="61"/>
      <c r="AC141" s="200"/>
      <c r="AD141" s="200"/>
      <c r="AE141" s="161">
        <f>(T141-Calculation!$C$4)/365.25</f>
        <v>11.080082135523615</v>
      </c>
      <c r="AF141" s="160"/>
      <c r="AG141" s="168">
        <f t="shared" si="41"/>
        <v>40664</v>
      </c>
      <c r="AH141" s="64">
        <f t="shared" si="34"/>
        <v>0.11748189988541217</v>
      </c>
      <c r="AI141" s="207">
        <v>0.17600000000000002</v>
      </c>
      <c r="AK141" s="64">
        <f t="shared" si="35"/>
        <v>0</v>
      </c>
      <c r="AL141" s="207">
        <v>0.17600000000000002</v>
      </c>
      <c r="AO141" s="60">
        <v>35.299999999999997</v>
      </c>
      <c r="AP141" s="205">
        <f t="shared" si="42"/>
        <v>0.65000000000000568</v>
      </c>
      <c r="AT141" s="6">
        <f t="shared" si="43"/>
        <v>4.6598275862068972</v>
      </c>
    </row>
    <row r="142" spans="1:46" ht="12.75" x14ac:dyDescent="0.2">
      <c r="A142" s="194">
        <f t="shared" si="36"/>
        <v>40695</v>
      </c>
      <c r="B142" s="60">
        <f t="shared" si="37"/>
        <v>61</v>
      </c>
      <c r="C142" s="73">
        <f t="shared" si="38"/>
        <v>44.936275862068968</v>
      </c>
      <c r="D142" s="195">
        <v>2.0499999999999998</v>
      </c>
      <c r="E142" s="62">
        <f t="shared" si="39"/>
        <v>7.4111448900259017E-2</v>
      </c>
      <c r="F142" s="66"/>
      <c r="G142" s="61"/>
      <c r="H142" s="66"/>
      <c r="I142" s="61"/>
      <c r="L142" s="8">
        <f>(A142-Calculation!$C$4)/365.25</f>
        <v>11.16495550992471</v>
      </c>
      <c r="N142" s="198">
        <f t="shared" si="31"/>
        <v>40695</v>
      </c>
      <c r="O142" s="64">
        <f t="shared" si="32"/>
        <v>0.15104815699552995</v>
      </c>
      <c r="P142" s="199">
        <f t="shared" si="40"/>
        <v>0.17600000000000002</v>
      </c>
      <c r="Q142" s="74"/>
      <c r="T142" s="166">
        <f t="shared" si="44"/>
        <v>40695</v>
      </c>
      <c r="U142" s="60">
        <f t="shared" si="33"/>
        <v>61</v>
      </c>
      <c r="V142" s="206">
        <v>44.936275862068968</v>
      </c>
      <c r="W142" s="195">
        <v>2.0499999999999998</v>
      </c>
      <c r="X142" s="167">
        <f>VLOOKUP(T142,IR!$C$6:$D$365,2)</f>
        <v>7.4111448900259017E-2</v>
      </c>
      <c r="Y142" s="66"/>
      <c r="Z142" s="61"/>
      <c r="AA142" s="66"/>
      <c r="AB142" s="61"/>
      <c r="AC142" s="200"/>
      <c r="AD142" s="200"/>
      <c r="AE142" s="161">
        <f>(T142-Calculation!$C$4)/365.25</f>
        <v>11.16495550992471</v>
      </c>
      <c r="AF142" s="160"/>
      <c r="AG142" s="168">
        <f t="shared" si="41"/>
        <v>40695</v>
      </c>
      <c r="AH142" s="64">
        <f t="shared" si="34"/>
        <v>0.15104815699552995</v>
      </c>
      <c r="AI142" s="207">
        <v>0.17600000000000002</v>
      </c>
      <c r="AK142" s="64">
        <f t="shared" si="35"/>
        <v>0</v>
      </c>
      <c r="AL142" s="207">
        <v>0.17600000000000002</v>
      </c>
      <c r="AO142" s="60">
        <v>59.625</v>
      </c>
      <c r="AP142" s="205">
        <f t="shared" si="42"/>
        <v>1.375</v>
      </c>
      <c r="AT142" s="6">
        <f t="shared" si="43"/>
        <v>4.680862068965518</v>
      </c>
    </row>
    <row r="143" spans="1:46" ht="12.75" x14ac:dyDescent="0.2">
      <c r="A143" s="194">
        <f t="shared" si="36"/>
        <v>40725</v>
      </c>
      <c r="B143" s="60">
        <f t="shared" si="37"/>
        <v>104.85</v>
      </c>
      <c r="C143" s="73">
        <f t="shared" si="38"/>
        <v>45.555310344827596</v>
      </c>
      <c r="D143" s="195">
        <v>2.0499999999999998</v>
      </c>
      <c r="E143" s="62">
        <f t="shared" si="39"/>
        <v>7.4108234554000008E-2</v>
      </c>
      <c r="F143" s="66"/>
      <c r="G143" s="61"/>
      <c r="H143" s="66"/>
      <c r="I143" s="61"/>
      <c r="L143" s="8">
        <f>(A143-Calculation!$C$4)/365.25</f>
        <v>11.247091033538672</v>
      </c>
      <c r="N143" s="198">
        <f t="shared" si="31"/>
        <v>40725</v>
      </c>
      <c r="O143" s="64">
        <f t="shared" si="32"/>
        <v>0.18461441410564769</v>
      </c>
      <c r="P143" s="199">
        <f t="shared" si="40"/>
        <v>0.17600000000000002</v>
      </c>
      <c r="Q143" s="74"/>
      <c r="T143" s="166">
        <f t="shared" si="44"/>
        <v>40725</v>
      </c>
      <c r="U143" s="60">
        <f t="shared" si="33"/>
        <v>104.85</v>
      </c>
      <c r="V143" s="206">
        <v>45.555310344827596</v>
      </c>
      <c r="W143" s="195">
        <v>2.0499999999999998</v>
      </c>
      <c r="X143" s="167">
        <f>VLOOKUP(T143,IR!$C$6:$D$365,2)</f>
        <v>7.4108234554000008E-2</v>
      </c>
      <c r="Y143" s="66"/>
      <c r="Z143" s="61"/>
      <c r="AA143" s="66"/>
      <c r="AB143" s="61"/>
      <c r="AC143" s="200"/>
      <c r="AD143" s="200"/>
      <c r="AE143" s="161">
        <f>(T143-Calculation!$C$4)/365.25</f>
        <v>11.247091033538672</v>
      </c>
      <c r="AF143" s="160"/>
      <c r="AG143" s="168">
        <f t="shared" si="41"/>
        <v>40725</v>
      </c>
      <c r="AH143" s="64">
        <f t="shared" si="34"/>
        <v>0.18461441410564769</v>
      </c>
      <c r="AI143" s="207">
        <v>0.17600000000000002</v>
      </c>
      <c r="AK143" s="64">
        <f t="shared" si="35"/>
        <v>0</v>
      </c>
      <c r="AL143" s="207">
        <v>0.17600000000000002</v>
      </c>
      <c r="AO143" s="60">
        <v>102.5</v>
      </c>
      <c r="AP143" s="205">
        <f t="shared" si="42"/>
        <v>2.3499999999999943</v>
      </c>
      <c r="AT143" s="6">
        <f t="shared" si="43"/>
        <v>4.7453448275862078</v>
      </c>
    </row>
    <row r="144" spans="1:46" ht="12.75" x14ac:dyDescent="0.2">
      <c r="A144" s="194">
        <f t="shared" si="36"/>
        <v>40756</v>
      </c>
      <c r="B144" s="60">
        <f t="shared" si="37"/>
        <v>92.35</v>
      </c>
      <c r="C144" s="73">
        <f t="shared" si="38"/>
        <v>46.291862068965521</v>
      </c>
      <c r="D144" s="195">
        <v>2.0499999999999998</v>
      </c>
      <c r="E144" s="62">
        <f t="shared" si="39"/>
        <v>7.4104913062856007E-2</v>
      </c>
      <c r="F144" s="66"/>
      <c r="G144" s="61"/>
      <c r="H144" s="66"/>
      <c r="I144" s="61"/>
      <c r="L144" s="8">
        <f>(A144-Calculation!$C$4)/365.25</f>
        <v>11.331964407939767</v>
      </c>
      <c r="N144" s="198">
        <f t="shared" si="31"/>
        <v>40756</v>
      </c>
      <c r="O144" s="64">
        <f t="shared" si="32"/>
        <v>0.18461441410564769</v>
      </c>
      <c r="P144" s="199">
        <f t="shared" si="40"/>
        <v>0.17600000000000002</v>
      </c>
      <c r="Q144" s="74"/>
      <c r="T144" s="166">
        <f t="shared" si="44"/>
        <v>40756</v>
      </c>
      <c r="U144" s="60">
        <f t="shared" si="33"/>
        <v>92.35</v>
      </c>
      <c r="V144" s="206">
        <v>46.291862068965521</v>
      </c>
      <c r="W144" s="195">
        <v>2.0499999999999998</v>
      </c>
      <c r="X144" s="167">
        <f>VLOOKUP(T144,IR!$C$6:$D$365,2)</f>
        <v>7.4104913062856007E-2</v>
      </c>
      <c r="Y144" s="66"/>
      <c r="Z144" s="61"/>
      <c r="AA144" s="66"/>
      <c r="AB144" s="61"/>
      <c r="AC144" s="200"/>
      <c r="AD144" s="200"/>
      <c r="AE144" s="161">
        <f>(T144-Calculation!$C$4)/365.25</f>
        <v>11.331964407939767</v>
      </c>
      <c r="AF144" s="160"/>
      <c r="AG144" s="168">
        <f t="shared" si="41"/>
        <v>40756</v>
      </c>
      <c r="AH144" s="64">
        <f t="shared" si="34"/>
        <v>0.18461441410564769</v>
      </c>
      <c r="AI144" s="207">
        <v>0.17600000000000002</v>
      </c>
      <c r="AK144" s="64">
        <f t="shared" si="35"/>
        <v>0</v>
      </c>
      <c r="AL144" s="207">
        <v>0.17600000000000002</v>
      </c>
      <c r="AO144" s="60">
        <v>90</v>
      </c>
      <c r="AP144" s="205">
        <f t="shared" si="42"/>
        <v>2.3499999999999943</v>
      </c>
      <c r="AT144" s="6">
        <f t="shared" si="43"/>
        <v>4.822068965517242</v>
      </c>
    </row>
    <row r="145" spans="1:46" ht="12.75" x14ac:dyDescent="0.2">
      <c r="A145" s="194">
        <f t="shared" si="36"/>
        <v>40787</v>
      </c>
      <c r="B145" s="60">
        <f t="shared" si="37"/>
        <v>35.1</v>
      </c>
      <c r="C145" s="73">
        <f t="shared" si="38"/>
        <v>47.723586206896556</v>
      </c>
      <c r="D145" s="195">
        <v>2.0499999999999998</v>
      </c>
      <c r="E145" s="62">
        <f t="shared" si="39"/>
        <v>7.4101591571722011E-2</v>
      </c>
      <c r="F145" s="66"/>
      <c r="G145" s="61"/>
      <c r="H145" s="66"/>
      <c r="I145" s="61"/>
      <c r="L145" s="8">
        <f>(A145-Calculation!$C$4)/365.25</f>
        <v>11.416837782340862</v>
      </c>
      <c r="N145" s="198">
        <f t="shared" si="31"/>
        <v>40787</v>
      </c>
      <c r="O145" s="64">
        <f t="shared" si="32"/>
        <v>0.11866858574284059</v>
      </c>
      <c r="P145" s="199">
        <f t="shared" si="40"/>
        <v>0.17600000000000002</v>
      </c>
      <c r="Q145" s="74"/>
      <c r="T145" s="166">
        <f t="shared" si="44"/>
        <v>40787</v>
      </c>
      <c r="U145" s="60">
        <f t="shared" si="33"/>
        <v>35.1</v>
      </c>
      <c r="V145" s="206">
        <v>47.723586206896556</v>
      </c>
      <c r="W145" s="195">
        <v>2.0499999999999998</v>
      </c>
      <c r="X145" s="167">
        <f>VLOOKUP(T145,IR!$C$6:$D$365,2)</f>
        <v>7.4101591571722011E-2</v>
      </c>
      <c r="Y145" s="66"/>
      <c r="Z145" s="61"/>
      <c r="AA145" s="66"/>
      <c r="AB145" s="61"/>
      <c r="AC145" s="200"/>
      <c r="AD145" s="200"/>
      <c r="AE145" s="161">
        <f>(T145-Calculation!$C$4)/365.25</f>
        <v>11.416837782340862</v>
      </c>
      <c r="AF145" s="160"/>
      <c r="AG145" s="168">
        <f t="shared" si="41"/>
        <v>40787</v>
      </c>
      <c r="AH145" s="64">
        <f t="shared" si="34"/>
        <v>0.11866858574284059</v>
      </c>
      <c r="AI145" s="207">
        <v>0.17600000000000002</v>
      </c>
      <c r="AK145" s="64">
        <f t="shared" si="35"/>
        <v>0</v>
      </c>
      <c r="AL145" s="207">
        <v>0.17600000000000002</v>
      </c>
      <c r="AO145" s="60">
        <v>35.1</v>
      </c>
      <c r="AP145" s="205">
        <f t="shared" si="42"/>
        <v>0</v>
      </c>
      <c r="AT145" s="6">
        <f t="shared" si="43"/>
        <v>4.9712068965517249</v>
      </c>
    </row>
    <row r="146" spans="1:46" ht="12.75" x14ac:dyDescent="0.2">
      <c r="A146" s="194">
        <f t="shared" si="36"/>
        <v>40817</v>
      </c>
      <c r="B146" s="60">
        <f t="shared" si="37"/>
        <v>27.1</v>
      </c>
      <c r="C146" s="73">
        <f t="shared" si="38"/>
        <v>48.655448275862064</v>
      </c>
      <c r="D146" s="195">
        <v>2.0499999999999998</v>
      </c>
      <c r="E146" s="62">
        <f t="shared" si="39"/>
        <v>7.4098377225467013E-2</v>
      </c>
      <c r="F146" s="66"/>
      <c r="G146" s="61"/>
      <c r="H146" s="66"/>
      <c r="I146" s="61"/>
      <c r="L146" s="8">
        <f>(A146-Calculation!$C$4)/365.25</f>
        <v>11.498973305954825</v>
      </c>
      <c r="N146" s="198">
        <f t="shared" si="31"/>
        <v>40817</v>
      </c>
      <c r="O146" s="64">
        <f t="shared" si="32"/>
        <v>8.3915642775294411E-2</v>
      </c>
      <c r="P146" s="199">
        <f t="shared" si="40"/>
        <v>0.17600000000000002</v>
      </c>
      <c r="Q146" s="74"/>
      <c r="T146" s="166">
        <f t="shared" si="44"/>
        <v>40817</v>
      </c>
      <c r="U146" s="60">
        <f t="shared" si="33"/>
        <v>27.1</v>
      </c>
      <c r="V146" s="206">
        <v>48.655448275862064</v>
      </c>
      <c r="W146" s="195">
        <v>2.0499999999999998</v>
      </c>
      <c r="X146" s="167">
        <f>VLOOKUP(T146,IR!$C$6:$D$365,2)</f>
        <v>7.4098377225467013E-2</v>
      </c>
      <c r="Y146" s="66"/>
      <c r="Z146" s="61"/>
      <c r="AA146" s="66"/>
      <c r="AB146" s="61"/>
      <c r="AC146" s="200"/>
      <c r="AD146" s="200"/>
      <c r="AE146" s="161">
        <f>(T146-Calculation!$C$4)/365.25</f>
        <v>11.498973305954825</v>
      </c>
      <c r="AF146" s="160"/>
      <c r="AG146" s="168">
        <f t="shared" si="41"/>
        <v>40817</v>
      </c>
      <c r="AH146" s="64">
        <f t="shared" si="34"/>
        <v>8.3915642775294411E-2</v>
      </c>
      <c r="AI146" s="207">
        <v>0.17600000000000002</v>
      </c>
      <c r="AK146" s="64">
        <f t="shared" si="35"/>
        <v>0</v>
      </c>
      <c r="AL146" s="207">
        <v>0.17600000000000002</v>
      </c>
      <c r="AO146" s="60">
        <v>27.1</v>
      </c>
      <c r="AP146" s="205">
        <f t="shared" si="42"/>
        <v>0</v>
      </c>
      <c r="AT146" s="6">
        <f t="shared" si="43"/>
        <v>5.0682758620689654</v>
      </c>
    </row>
    <row r="147" spans="1:46" ht="12.75" x14ac:dyDescent="0.2">
      <c r="A147" s="194">
        <f t="shared" si="36"/>
        <v>40848</v>
      </c>
      <c r="B147" s="60">
        <f t="shared" si="37"/>
        <v>27.35</v>
      </c>
      <c r="C147" s="73">
        <f t="shared" si="38"/>
        <v>48.57103448275862</v>
      </c>
      <c r="D147" s="195">
        <v>2.0499999999999998</v>
      </c>
      <c r="E147" s="62">
        <f t="shared" si="39"/>
        <v>7.4095055734341012E-2</v>
      </c>
      <c r="F147" s="66"/>
      <c r="G147" s="61"/>
      <c r="H147" s="66"/>
      <c r="I147" s="61"/>
      <c r="L147" s="8">
        <f>(A147-Calculation!$C$4)/365.25</f>
        <v>11.58384668035592</v>
      </c>
      <c r="N147" s="198">
        <f t="shared" si="31"/>
        <v>40848</v>
      </c>
      <c r="O147" s="64">
        <f t="shared" si="32"/>
        <v>8.3915642775294411E-2</v>
      </c>
      <c r="P147" s="199">
        <f t="shared" si="40"/>
        <v>0.17600000000000002</v>
      </c>
      <c r="Q147" s="74"/>
      <c r="T147" s="166">
        <f t="shared" si="44"/>
        <v>40848</v>
      </c>
      <c r="U147" s="60">
        <f t="shared" si="33"/>
        <v>27.35</v>
      </c>
      <c r="V147" s="206">
        <v>48.57103448275862</v>
      </c>
      <c r="W147" s="195">
        <v>2.0499999999999998</v>
      </c>
      <c r="X147" s="167">
        <f>VLOOKUP(T147,IR!$C$6:$D$365,2)</f>
        <v>7.4095055734341012E-2</v>
      </c>
      <c r="Y147" s="66"/>
      <c r="Z147" s="61"/>
      <c r="AA147" s="66"/>
      <c r="AB147" s="61"/>
      <c r="AC147" s="200"/>
      <c r="AD147" s="200"/>
      <c r="AE147" s="161">
        <f>(T147-Calculation!$C$4)/365.25</f>
        <v>11.58384668035592</v>
      </c>
      <c r="AF147" s="160"/>
      <c r="AG147" s="168">
        <f t="shared" si="41"/>
        <v>40848</v>
      </c>
      <c r="AH147" s="64">
        <f t="shared" si="34"/>
        <v>8.3915642775294411E-2</v>
      </c>
      <c r="AI147" s="207">
        <v>0.17600000000000002</v>
      </c>
      <c r="AK147" s="64">
        <f t="shared" si="35"/>
        <v>0</v>
      </c>
      <c r="AL147" s="207">
        <v>0.17600000000000002</v>
      </c>
      <c r="AO147" s="60">
        <v>27.35</v>
      </c>
      <c r="AP147" s="205">
        <f t="shared" si="42"/>
        <v>0</v>
      </c>
      <c r="AT147" s="6">
        <f t="shared" si="43"/>
        <v>5.0594827586206899</v>
      </c>
    </row>
    <row r="148" spans="1:46" ht="12.75" x14ac:dyDescent="0.2">
      <c r="A148" s="194">
        <f t="shared" si="36"/>
        <v>40878</v>
      </c>
      <c r="B148" s="60">
        <f t="shared" si="37"/>
        <v>28.35</v>
      </c>
      <c r="C148" s="73">
        <f t="shared" si="38"/>
        <v>49.142068965517247</v>
      </c>
      <c r="D148" s="195">
        <v>2.0499999999999998</v>
      </c>
      <c r="E148" s="62">
        <f t="shared" si="39"/>
        <v>7.4091841388093008E-2</v>
      </c>
      <c r="F148" s="66"/>
      <c r="G148" s="61"/>
      <c r="H148" s="66"/>
      <c r="I148" s="61"/>
      <c r="L148" s="8">
        <f>(A148-Calculation!$C$4)/365.25</f>
        <v>11.665982203969884</v>
      </c>
      <c r="N148" s="198">
        <f t="shared" si="31"/>
        <v>40878</v>
      </c>
      <c r="O148" s="64">
        <f t="shared" si="32"/>
        <v>8.3915642775294411E-2</v>
      </c>
      <c r="P148" s="199">
        <f t="shared" si="40"/>
        <v>0.17600000000000002</v>
      </c>
      <c r="Q148" s="74"/>
      <c r="T148" s="166">
        <f t="shared" si="44"/>
        <v>40878</v>
      </c>
      <c r="U148" s="60">
        <f t="shared" si="33"/>
        <v>28.35</v>
      </c>
      <c r="V148" s="206">
        <v>49.142068965517247</v>
      </c>
      <c r="W148" s="195">
        <v>2.0499999999999998</v>
      </c>
      <c r="X148" s="167">
        <f>VLOOKUP(T148,IR!$C$6:$D$365,2)</f>
        <v>7.4091841388093008E-2</v>
      </c>
      <c r="Y148" s="66"/>
      <c r="Z148" s="61"/>
      <c r="AA148" s="66"/>
      <c r="AB148" s="61"/>
      <c r="AC148" s="200"/>
      <c r="AD148" s="200"/>
      <c r="AE148" s="161">
        <f>(T148-Calculation!$C$4)/365.25</f>
        <v>11.665982203969884</v>
      </c>
      <c r="AF148" s="160"/>
      <c r="AG148" s="168">
        <f t="shared" si="41"/>
        <v>40878</v>
      </c>
      <c r="AH148" s="64">
        <f t="shared" si="34"/>
        <v>8.3915642775294411E-2</v>
      </c>
      <c r="AI148" s="207">
        <v>0.17600000000000002</v>
      </c>
      <c r="AK148" s="64">
        <f t="shared" si="35"/>
        <v>0</v>
      </c>
      <c r="AL148" s="207">
        <v>0.17600000000000002</v>
      </c>
      <c r="AO148" s="60">
        <v>28.35</v>
      </c>
      <c r="AP148" s="205">
        <f t="shared" si="42"/>
        <v>0</v>
      </c>
      <c r="AT148" s="6">
        <f t="shared" si="43"/>
        <v>5.1189655172413797</v>
      </c>
    </row>
    <row r="149" spans="1:46" ht="12.75" x14ac:dyDescent="0.2">
      <c r="A149" s="194">
        <f t="shared" si="36"/>
        <v>40909</v>
      </c>
      <c r="B149" s="60">
        <f t="shared" si="37"/>
        <v>35.049999999999997</v>
      </c>
      <c r="C149" s="73">
        <f t="shared" si="38"/>
        <v>48.466758620689667</v>
      </c>
      <c r="D149" s="195">
        <v>2.0499999999999998</v>
      </c>
      <c r="E149" s="62">
        <f t="shared" si="39"/>
        <v>7.4088519896974014E-2</v>
      </c>
      <c r="F149" s="66"/>
      <c r="G149" s="61"/>
      <c r="H149" s="66"/>
      <c r="I149" s="61"/>
      <c r="L149" s="8">
        <f>(A149-Calculation!$C$4)/365.25</f>
        <v>11.750855578370979</v>
      </c>
      <c r="N149" s="198">
        <f t="shared" si="31"/>
        <v>40909</v>
      </c>
      <c r="O149" s="64">
        <f t="shared" si="32"/>
        <v>0.12889442730285225</v>
      </c>
      <c r="P149" s="199">
        <f t="shared" si="40"/>
        <v>0.17600000000000002</v>
      </c>
      <c r="Q149" s="74"/>
      <c r="T149" s="166">
        <f t="shared" si="44"/>
        <v>40909</v>
      </c>
      <c r="U149" s="60">
        <f t="shared" si="33"/>
        <v>35.049999999999997</v>
      </c>
      <c r="V149" s="206">
        <v>48.466758620689667</v>
      </c>
      <c r="W149" s="195">
        <v>2.0499999999999998</v>
      </c>
      <c r="X149" s="167">
        <f>VLOOKUP(T149,IR!$C$6:$D$365,2)</f>
        <v>7.4088519896974014E-2</v>
      </c>
      <c r="Y149" s="66"/>
      <c r="Z149" s="61"/>
      <c r="AA149" s="66"/>
      <c r="AB149" s="61"/>
      <c r="AC149" s="200"/>
      <c r="AD149" s="200"/>
      <c r="AE149" s="161">
        <f>(T149-Calculation!$C$4)/365.25</f>
        <v>11.750855578370979</v>
      </c>
      <c r="AF149" s="160"/>
      <c r="AG149" s="168">
        <f t="shared" si="41"/>
        <v>40909</v>
      </c>
      <c r="AH149" s="64">
        <f t="shared" si="34"/>
        <v>0.12889442730285225</v>
      </c>
      <c r="AI149" s="207">
        <v>0.17600000000000002</v>
      </c>
      <c r="AK149" s="64">
        <f t="shared" si="35"/>
        <v>0</v>
      </c>
      <c r="AL149" s="207">
        <v>0.17600000000000002</v>
      </c>
      <c r="AO149" s="60">
        <v>35.049999999999997</v>
      </c>
      <c r="AP149" s="205">
        <f t="shared" si="42"/>
        <v>0</v>
      </c>
      <c r="AT149" s="6">
        <f t="shared" si="43"/>
        <v>5.0486206896551735</v>
      </c>
    </row>
    <row r="150" spans="1:46" ht="12.75" x14ac:dyDescent="0.2">
      <c r="A150" s="194">
        <f t="shared" si="36"/>
        <v>40940</v>
      </c>
      <c r="B150" s="60">
        <f t="shared" si="37"/>
        <v>35.049999999999997</v>
      </c>
      <c r="C150" s="73">
        <f t="shared" si="38"/>
        <v>47.341241379310354</v>
      </c>
      <c r="D150" s="195">
        <v>2.0499999999999998</v>
      </c>
      <c r="E150" s="62">
        <f t="shared" si="39"/>
        <v>7.4085198405858019E-2</v>
      </c>
      <c r="F150" s="66"/>
      <c r="G150" s="61"/>
      <c r="H150" s="66"/>
      <c r="I150" s="61"/>
      <c r="L150" s="8">
        <f>(A150-Calculation!$C$4)/365.25</f>
        <v>11.835728952772074</v>
      </c>
      <c r="N150" s="198">
        <f t="shared" si="31"/>
        <v>40940</v>
      </c>
      <c r="O150" s="64">
        <f t="shared" si="32"/>
        <v>0.12889442730285225</v>
      </c>
      <c r="P150" s="199">
        <f t="shared" si="40"/>
        <v>0.17600000000000002</v>
      </c>
      <c r="Q150" s="74"/>
      <c r="T150" s="166">
        <f t="shared" si="44"/>
        <v>40940</v>
      </c>
      <c r="U150" s="60">
        <f t="shared" si="33"/>
        <v>35.049999999999997</v>
      </c>
      <c r="V150" s="206">
        <v>47.341241379310354</v>
      </c>
      <c r="W150" s="195">
        <v>2.0499999999999998</v>
      </c>
      <c r="X150" s="167">
        <f>VLOOKUP(T150,IR!$C$6:$D$365,2)</f>
        <v>7.4085198405858019E-2</v>
      </c>
      <c r="Y150" s="66"/>
      <c r="Z150" s="61"/>
      <c r="AA150" s="66"/>
      <c r="AB150" s="61"/>
      <c r="AC150" s="200"/>
      <c r="AD150" s="200"/>
      <c r="AE150" s="161">
        <f>(T150-Calculation!$C$4)/365.25</f>
        <v>11.835728952772074</v>
      </c>
      <c r="AF150" s="160"/>
      <c r="AG150" s="168">
        <f t="shared" si="41"/>
        <v>40940</v>
      </c>
      <c r="AH150" s="64">
        <f t="shared" si="34"/>
        <v>0.12889442730285225</v>
      </c>
      <c r="AI150" s="207">
        <v>0.17600000000000002</v>
      </c>
      <c r="AK150" s="64">
        <f t="shared" si="35"/>
        <v>0</v>
      </c>
      <c r="AL150" s="207">
        <v>0.17600000000000002</v>
      </c>
      <c r="AO150" s="60">
        <v>35.049999999999997</v>
      </c>
      <c r="AP150" s="205">
        <f t="shared" si="42"/>
        <v>0</v>
      </c>
      <c r="AT150" s="6">
        <f t="shared" si="43"/>
        <v>4.9313793103448287</v>
      </c>
    </row>
    <row r="151" spans="1:46" ht="12.75" x14ac:dyDescent="0.2">
      <c r="A151" s="194">
        <f t="shared" si="36"/>
        <v>40969</v>
      </c>
      <c r="B151" s="60">
        <f t="shared" si="37"/>
        <v>27.274999999999999</v>
      </c>
      <c r="C151" s="73">
        <f t="shared" si="38"/>
        <v>46.32</v>
      </c>
      <c r="D151" s="195">
        <v>2.0499999999999998</v>
      </c>
      <c r="E151" s="62">
        <f t="shared" si="39"/>
        <v>7.4082091204495007E-2</v>
      </c>
      <c r="F151" s="66"/>
      <c r="G151" s="61"/>
      <c r="H151" s="66"/>
      <c r="I151" s="61"/>
      <c r="L151" s="8">
        <f>(A151-Calculation!$C$4)/365.25</f>
        <v>11.915126625598905</v>
      </c>
      <c r="N151" s="198">
        <f t="shared" si="31"/>
        <v>40969</v>
      </c>
      <c r="O151" s="64">
        <f t="shared" si="32"/>
        <v>0.10741202275237685</v>
      </c>
      <c r="P151" s="199">
        <f t="shared" si="40"/>
        <v>0.17600000000000002</v>
      </c>
      <c r="Q151" s="74"/>
      <c r="T151" s="166">
        <f t="shared" si="44"/>
        <v>40969</v>
      </c>
      <c r="U151" s="60">
        <f t="shared" si="33"/>
        <v>27.274999999999999</v>
      </c>
      <c r="V151" s="206">
        <v>46.32</v>
      </c>
      <c r="W151" s="195">
        <v>2.0499999999999998</v>
      </c>
      <c r="X151" s="167">
        <f>VLOOKUP(T151,IR!$C$6:$D$365,2)</f>
        <v>7.4082091204495007E-2</v>
      </c>
      <c r="Y151" s="66"/>
      <c r="Z151" s="61"/>
      <c r="AA151" s="66"/>
      <c r="AB151" s="61"/>
      <c r="AC151" s="200"/>
      <c r="AD151" s="200"/>
      <c r="AE151" s="161">
        <f>(T151-Calculation!$C$4)/365.25</f>
        <v>11.915126625598905</v>
      </c>
      <c r="AF151" s="160"/>
      <c r="AG151" s="168">
        <f t="shared" si="41"/>
        <v>40969</v>
      </c>
      <c r="AH151" s="64">
        <f t="shared" si="34"/>
        <v>0.10741202275237685</v>
      </c>
      <c r="AI151" s="207">
        <v>0.17600000000000002</v>
      </c>
      <c r="AK151" s="64">
        <f t="shared" si="35"/>
        <v>0</v>
      </c>
      <c r="AL151" s="207">
        <v>0.17600000000000002</v>
      </c>
      <c r="AO151" s="60">
        <v>27.274999999999999</v>
      </c>
      <c r="AP151" s="205">
        <f t="shared" si="42"/>
        <v>0</v>
      </c>
      <c r="AT151" s="6">
        <f t="shared" si="43"/>
        <v>4.8250000000000002</v>
      </c>
    </row>
    <row r="152" spans="1:46" ht="12.75" x14ac:dyDescent="0.2">
      <c r="A152" s="194">
        <f t="shared" si="36"/>
        <v>41000</v>
      </c>
      <c r="B152" s="60">
        <f t="shared" si="37"/>
        <v>28</v>
      </c>
      <c r="C152" s="73">
        <f t="shared" si="38"/>
        <v>45.388137931034493</v>
      </c>
      <c r="D152" s="195">
        <v>2.0499999999999998</v>
      </c>
      <c r="E152" s="62">
        <f t="shared" si="39"/>
        <v>7.4078769713386006E-2</v>
      </c>
      <c r="F152" s="66"/>
      <c r="G152" s="61"/>
      <c r="H152" s="66"/>
      <c r="I152" s="61"/>
      <c r="L152" s="8">
        <f>(A152-Calculation!$C$4)/365.25</f>
        <v>12</v>
      </c>
      <c r="N152" s="198">
        <f t="shared" si="31"/>
        <v>41000</v>
      </c>
      <c r="O152" s="64">
        <f t="shared" si="32"/>
        <v>0.10204142161475802</v>
      </c>
      <c r="P152" s="199">
        <f t="shared" si="40"/>
        <v>0.17600000000000002</v>
      </c>
      <c r="Q152" s="74"/>
      <c r="T152" s="166">
        <f t="shared" si="44"/>
        <v>41000</v>
      </c>
      <c r="U152" s="60">
        <f t="shared" si="33"/>
        <v>28</v>
      </c>
      <c r="V152" s="206">
        <v>45.388137931034493</v>
      </c>
      <c r="W152" s="195">
        <v>2.0499999999999998</v>
      </c>
      <c r="X152" s="167">
        <f>VLOOKUP(T152,IR!$C$6:$D$365,2)</f>
        <v>7.4078769713386006E-2</v>
      </c>
      <c r="Y152" s="66"/>
      <c r="Z152" s="61"/>
      <c r="AA152" s="66"/>
      <c r="AB152" s="61"/>
      <c r="AC152" s="200"/>
      <c r="AD152" s="200"/>
      <c r="AE152" s="161">
        <f>(T152-Calculation!$C$4)/365.25</f>
        <v>12</v>
      </c>
      <c r="AF152" s="160"/>
      <c r="AG152" s="168">
        <f t="shared" si="41"/>
        <v>41000</v>
      </c>
      <c r="AH152" s="64">
        <f t="shared" si="34"/>
        <v>0.10204142161475802</v>
      </c>
      <c r="AI152" s="207">
        <v>0.17600000000000002</v>
      </c>
      <c r="AK152" s="64">
        <f t="shared" si="35"/>
        <v>0</v>
      </c>
      <c r="AL152" s="207">
        <v>0.17600000000000002</v>
      </c>
      <c r="AO152" s="60">
        <v>27.5</v>
      </c>
      <c r="AP152" s="205">
        <f t="shared" si="42"/>
        <v>0.5</v>
      </c>
      <c r="AT152" s="6">
        <f t="shared" si="43"/>
        <v>4.7279310344827596</v>
      </c>
    </row>
    <row r="153" spans="1:46" ht="12.75" x14ac:dyDescent="0.2">
      <c r="A153" s="194">
        <f t="shared" si="36"/>
        <v>41030</v>
      </c>
      <c r="B153" s="60">
        <f t="shared" si="37"/>
        <v>35.950000000000003</v>
      </c>
      <c r="C153" s="73">
        <f t="shared" si="38"/>
        <v>44.734344827586213</v>
      </c>
      <c r="D153" s="195">
        <v>2.0499999999999998</v>
      </c>
      <c r="E153" s="62">
        <f t="shared" si="39"/>
        <v>7.4075555367155016E-2</v>
      </c>
      <c r="F153" s="66"/>
      <c r="G153" s="61"/>
      <c r="H153" s="66"/>
      <c r="I153" s="61"/>
      <c r="L153" s="8">
        <f>(A153-Calculation!$C$4)/365.25</f>
        <v>12.082135523613964</v>
      </c>
      <c r="N153" s="198">
        <f t="shared" si="31"/>
        <v>41030</v>
      </c>
      <c r="O153" s="64">
        <f t="shared" si="32"/>
        <v>0.11278262388999569</v>
      </c>
      <c r="P153" s="199">
        <f t="shared" si="40"/>
        <v>0.17600000000000002</v>
      </c>
      <c r="Q153" s="74"/>
      <c r="T153" s="166">
        <f t="shared" si="44"/>
        <v>41030</v>
      </c>
      <c r="U153" s="60">
        <f t="shared" si="33"/>
        <v>35.950000000000003</v>
      </c>
      <c r="V153" s="206">
        <v>44.734344827586213</v>
      </c>
      <c r="W153" s="195">
        <v>2.0499999999999998</v>
      </c>
      <c r="X153" s="167">
        <f>VLOOKUP(T153,IR!$C$6:$D$365,2)</f>
        <v>7.4075555367155016E-2</v>
      </c>
      <c r="Y153" s="66"/>
      <c r="Z153" s="61"/>
      <c r="AA153" s="66"/>
      <c r="AB153" s="61"/>
      <c r="AC153" s="200"/>
      <c r="AD153" s="200"/>
      <c r="AE153" s="161">
        <f>(T153-Calculation!$C$4)/365.25</f>
        <v>12.082135523613964</v>
      </c>
      <c r="AF153" s="160"/>
      <c r="AG153" s="168">
        <f t="shared" si="41"/>
        <v>41030</v>
      </c>
      <c r="AH153" s="64">
        <f t="shared" si="34"/>
        <v>0.11278262388999569</v>
      </c>
      <c r="AI153" s="207">
        <v>0.17600000000000002</v>
      </c>
      <c r="AK153" s="64">
        <f t="shared" si="35"/>
        <v>0</v>
      </c>
      <c r="AL153" s="207">
        <v>0.17600000000000002</v>
      </c>
      <c r="AO153" s="60">
        <v>35.299999999999997</v>
      </c>
      <c r="AP153" s="205">
        <f t="shared" si="42"/>
        <v>0.65000000000000568</v>
      </c>
      <c r="AT153" s="6">
        <f t="shared" si="43"/>
        <v>4.6598275862068972</v>
      </c>
    </row>
    <row r="154" spans="1:46" ht="12.75" x14ac:dyDescent="0.2">
      <c r="A154" s="194">
        <f t="shared" si="36"/>
        <v>41061</v>
      </c>
      <c r="B154" s="60">
        <f t="shared" si="37"/>
        <v>61.5</v>
      </c>
      <c r="C154" s="73">
        <f t="shared" si="38"/>
        <v>44.936275862068968</v>
      </c>
      <c r="D154" s="195">
        <v>2.0499999999999998</v>
      </c>
      <c r="E154" s="62">
        <f t="shared" si="39"/>
        <v>7.4072233876054008E-2</v>
      </c>
      <c r="F154" s="66"/>
      <c r="G154" s="61"/>
      <c r="H154" s="66"/>
      <c r="I154" s="61"/>
      <c r="L154" s="8">
        <f>(A154-Calculation!$C$4)/365.25</f>
        <v>12.167008898015059</v>
      </c>
      <c r="N154" s="198">
        <f t="shared" si="31"/>
        <v>41061</v>
      </c>
      <c r="O154" s="64">
        <f t="shared" si="32"/>
        <v>0.14500623071570876</v>
      </c>
      <c r="P154" s="199">
        <f t="shared" si="40"/>
        <v>0.17600000000000002</v>
      </c>
      <c r="Q154" s="74"/>
      <c r="T154" s="166">
        <f t="shared" si="44"/>
        <v>41061</v>
      </c>
      <c r="U154" s="60">
        <f t="shared" si="33"/>
        <v>61.5</v>
      </c>
      <c r="V154" s="206">
        <v>44.936275862068968</v>
      </c>
      <c r="W154" s="195">
        <v>2.0499999999999998</v>
      </c>
      <c r="X154" s="167">
        <f>VLOOKUP(T154,IR!$C$6:$D$365,2)</f>
        <v>7.4072233876054008E-2</v>
      </c>
      <c r="Y154" s="66"/>
      <c r="Z154" s="61"/>
      <c r="AA154" s="66"/>
      <c r="AB154" s="61"/>
      <c r="AC154" s="200"/>
      <c r="AD154" s="200"/>
      <c r="AE154" s="161">
        <f>(T154-Calculation!$C$4)/365.25</f>
        <v>12.167008898015059</v>
      </c>
      <c r="AF154" s="160"/>
      <c r="AG154" s="168">
        <f t="shared" si="41"/>
        <v>41061</v>
      </c>
      <c r="AH154" s="64">
        <f t="shared" si="34"/>
        <v>0.14500623071570876</v>
      </c>
      <c r="AI154" s="207">
        <v>0.17600000000000002</v>
      </c>
      <c r="AK154" s="64">
        <f t="shared" si="35"/>
        <v>0</v>
      </c>
      <c r="AL154" s="207">
        <v>0.17600000000000002</v>
      </c>
      <c r="AO154" s="60">
        <v>60.125</v>
      </c>
      <c r="AP154" s="205">
        <f t="shared" si="42"/>
        <v>1.375</v>
      </c>
      <c r="AT154" s="6">
        <f t="shared" si="43"/>
        <v>4.680862068965518</v>
      </c>
    </row>
    <row r="155" spans="1:46" ht="12.75" x14ac:dyDescent="0.2">
      <c r="A155" s="194">
        <f t="shared" si="36"/>
        <v>41091</v>
      </c>
      <c r="B155" s="60">
        <f t="shared" si="37"/>
        <v>106.85</v>
      </c>
      <c r="C155" s="73">
        <f t="shared" si="38"/>
        <v>45.555310344827596</v>
      </c>
      <c r="D155" s="195">
        <v>2.0499999999999998</v>
      </c>
      <c r="E155" s="62">
        <f t="shared" si="39"/>
        <v>7.4069019529830013E-2</v>
      </c>
      <c r="F155" s="66"/>
      <c r="G155" s="61"/>
      <c r="H155" s="66"/>
      <c r="I155" s="61"/>
      <c r="L155" s="8">
        <f>(A155-Calculation!$C$4)/365.25</f>
        <v>12.249144421629021</v>
      </c>
      <c r="N155" s="198">
        <f t="shared" si="31"/>
        <v>41091</v>
      </c>
      <c r="O155" s="64">
        <f t="shared" si="32"/>
        <v>0.17722983754142177</v>
      </c>
      <c r="P155" s="199">
        <f t="shared" si="40"/>
        <v>0.17600000000000002</v>
      </c>
      <c r="Q155" s="74"/>
      <c r="T155" s="166">
        <f t="shared" si="44"/>
        <v>41091</v>
      </c>
      <c r="U155" s="60">
        <f t="shared" si="33"/>
        <v>106.85</v>
      </c>
      <c r="V155" s="206">
        <v>45.555310344827596</v>
      </c>
      <c r="W155" s="195">
        <v>2.0499999999999998</v>
      </c>
      <c r="X155" s="167">
        <f>VLOOKUP(T155,IR!$C$6:$D$365,2)</f>
        <v>7.4069019529830013E-2</v>
      </c>
      <c r="Y155" s="66"/>
      <c r="Z155" s="61"/>
      <c r="AA155" s="66"/>
      <c r="AB155" s="61"/>
      <c r="AC155" s="200"/>
      <c r="AD155" s="200"/>
      <c r="AE155" s="161">
        <f>(T155-Calculation!$C$4)/365.25</f>
        <v>12.249144421629021</v>
      </c>
      <c r="AF155" s="160"/>
      <c r="AG155" s="168">
        <f t="shared" si="41"/>
        <v>41091</v>
      </c>
      <c r="AH155" s="64">
        <f t="shared" si="34"/>
        <v>0.17722983754142177</v>
      </c>
      <c r="AI155" s="207">
        <v>0.17600000000000002</v>
      </c>
      <c r="AK155" s="64">
        <f t="shared" si="35"/>
        <v>0</v>
      </c>
      <c r="AL155" s="207">
        <v>0.17600000000000002</v>
      </c>
      <c r="AO155" s="60">
        <v>104.5</v>
      </c>
      <c r="AP155" s="205">
        <f t="shared" si="42"/>
        <v>2.3499999999999943</v>
      </c>
      <c r="AT155" s="6">
        <f t="shared" si="43"/>
        <v>4.7453448275862078</v>
      </c>
    </row>
    <row r="156" spans="1:46" ht="12.75" x14ac:dyDescent="0.2">
      <c r="A156" s="194">
        <f t="shared" si="36"/>
        <v>41122</v>
      </c>
      <c r="B156" s="60">
        <f t="shared" si="37"/>
        <v>94.35</v>
      </c>
      <c r="C156" s="73">
        <f t="shared" si="38"/>
        <v>46.291862068965521</v>
      </c>
      <c r="D156" s="195">
        <v>2.0499999999999998</v>
      </c>
      <c r="E156" s="62">
        <f t="shared" si="39"/>
        <v>7.4065698038736014E-2</v>
      </c>
      <c r="F156" s="66"/>
      <c r="G156" s="61"/>
      <c r="H156" s="66"/>
      <c r="I156" s="61"/>
      <c r="L156" s="8">
        <f>(A156-Calculation!$C$4)/365.25</f>
        <v>12.334017796030116</v>
      </c>
      <c r="N156" s="198">
        <f t="shared" si="31"/>
        <v>41122</v>
      </c>
      <c r="O156" s="64">
        <f t="shared" si="32"/>
        <v>0.17722983754142177</v>
      </c>
      <c r="P156" s="199">
        <f t="shared" si="40"/>
        <v>0.17600000000000002</v>
      </c>
      <c r="Q156" s="74"/>
      <c r="T156" s="166">
        <f t="shared" si="44"/>
        <v>41122</v>
      </c>
      <c r="U156" s="60">
        <f t="shared" si="33"/>
        <v>94.35</v>
      </c>
      <c r="V156" s="206">
        <v>46.291862068965521</v>
      </c>
      <c r="W156" s="195">
        <v>2.0499999999999998</v>
      </c>
      <c r="X156" s="167">
        <f>VLOOKUP(T156,IR!$C$6:$D$365,2)</f>
        <v>7.4065698038736014E-2</v>
      </c>
      <c r="Y156" s="66"/>
      <c r="Z156" s="61"/>
      <c r="AA156" s="66"/>
      <c r="AB156" s="61"/>
      <c r="AC156" s="200"/>
      <c r="AD156" s="200"/>
      <c r="AE156" s="161">
        <f>(T156-Calculation!$C$4)/365.25</f>
        <v>12.334017796030116</v>
      </c>
      <c r="AF156" s="160"/>
      <c r="AG156" s="168">
        <f t="shared" si="41"/>
        <v>41122</v>
      </c>
      <c r="AH156" s="64">
        <f t="shared" si="34"/>
        <v>0.17722983754142177</v>
      </c>
      <c r="AI156" s="207">
        <v>0.17600000000000002</v>
      </c>
      <c r="AK156" s="64">
        <f t="shared" si="35"/>
        <v>0</v>
      </c>
      <c r="AL156" s="207">
        <v>0.17600000000000002</v>
      </c>
      <c r="AO156" s="60">
        <v>92</v>
      </c>
      <c r="AP156" s="205">
        <f t="shared" si="42"/>
        <v>2.3499999999999943</v>
      </c>
      <c r="AT156" s="6">
        <f t="shared" si="43"/>
        <v>4.822068965517242</v>
      </c>
    </row>
    <row r="157" spans="1:46" ht="12.75" x14ac:dyDescent="0.2">
      <c r="A157" s="194">
        <f t="shared" si="36"/>
        <v>41153</v>
      </c>
      <c r="B157" s="60">
        <f t="shared" si="37"/>
        <v>35.35</v>
      </c>
      <c r="C157" s="73">
        <f t="shared" si="38"/>
        <v>47.723586206896556</v>
      </c>
      <c r="D157" s="195">
        <v>2.0499999999999998</v>
      </c>
      <c r="E157" s="62">
        <f t="shared" si="39"/>
        <v>7.4062376547645012E-2</v>
      </c>
      <c r="F157" s="66"/>
      <c r="G157" s="61"/>
      <c r="H157" s="66"/>
      <c r="I157" s="61"/>
      <c r="L157" s="8">
        <f>(A157-Calculation!$C$4)/365.25</f>
        <v>12.418891170431211</v>
      </c>
      <c r="N157" s="198">
        <f t="shared" si="31"/>
        <v>41153</v>
      </c>
      <c r="O157" s="64">
        <f t="shared" si="32"/>
        <v>0.11392184231312696</v>
      </c>
      <c r="P157" s="199">
        <f t="shared" si="40"/>
        <v>0.17600000000000002</v>
      </c>
      <c r="Q157" s="74"/>
      <c r="T157" s="166">
        <f t="shared" si="44"/>
        <v>41153</v>
      </c>
      <c r="U157" s="60">
        <f t="shared" si="33"/>
        <v>35.35</v>
      </c>
      <c r="V157" s="206">
        <v>47.723586206896556</v>
      </c>
      <c r="W157" s="195">
        <v>2.0499999999999998</v>
      </c>
      <c r="X157" s="167">
        <f>VLOOKUP(T157,IR!$C$6:$D$365,2)</f>
        <v>7.4062376547645012E-2</v>
      </c>
      <c r="Y157" s="66"/>
      <c r="Z157" s="61"/>
      <c r="AA157" s="66"/>
      <c r="AB157" s="61"/>
      <c r="AC157" s="200"/>
      <c r="AD157" s="200"/>
      <c r="AE157" s="161">
        <f>(T157-Calculation!$C$4)/365.25</f>
        <v>12.418891170431211</v>
      </c>
      <c r="AF157" s="160"/>
      <c r="AG157" s="168">
        <f t="shared" si="41"/>
        <v>41153</v>
      </c>
      <c r="AH157" s="64">
        <f t="shared" si="34"/>
        <v>0.11392184231312696</v>
      </c>
      <c r="AI157" s="207">
        <v>0.17600000000000002</v>
      </c>
      <c r="AK157" s="64">
        <f t="shared" si="35"/>
        <v>0</v>
      </c>
      <c r="AL157" s="207">
        <v>0.17600000000000002</v>
      </c>
      <c r="AO157" s="60">
        <v>35.35</v>
      </c>
      <c r="AP157" s="205">
        <f t="shared" si="42"/>
        <v>0</v>
      </c>
      <c r="AT157" s="6">
        <f t="shared" si="43"/>
        <v>4.9712068965517249</v>
      </c>
    </row>
    <row r="158" spans="1:46" ht="12.75" x14ac:dyDescent="0.2">
      <c r="A158" s="194">
        <f t="shared" si="36"/>
        <v>41183</v>
      </c>
      <c r="B158" s="60">
        <f t="shared" si="37"/>
        <v>27.1</v>
      </c>
      <c r="C158" s="73">
        <f t="shared" si="38"/>
        <v>48.655448275862064</v>
      </c>
      <c r="D158" s="195">
        <v>2.0499999999999998</v>
      </c>
      <c r="E158" s="62">
        <f t="shared" si="39"/>
        <v>7.4059162201432008E-2</v>
      </c>
      <c r="F158" s="66"/>
      <c r="G158" s="61"/>
      <c r="H158" s="66"/>
      <c r="I158" s="61"/>
      <c r="L158" s="8">
        <f>(A158-Calculation!$C$4)/365.25</f>
        <v>12.501026694045175</v>
      </c>
      <c r="N158" s="198">
        <f t="shared" si="31"/>
        <v>41183</v>
      </c>
      <c r="O158" s="64">
        <f t="shared" si="32"/>
        <v>8.0559017064282631E-2</v>
      </c>
      <c r="P158" s="199">
        <f t="shared" si="40"/>
        <v>0.17600000000000002</v>
      </c>
      <c r="Q158" s="74"/>
      <c r="T158" s="166">
        <f t="shared" si="44"/>
        <v>41183</v>
      </c>
      <c r="U158" s="60">
        <f t="shared" si="33"/>
        <v>27.1</v>
      </c>
      <c r="V158" s="206">
        <v>48.655448275862064</v>
      </c>
      <c r="W158" s="195">
        <v>2.0499999999999998</v>
      </c>
      <c r="X158" s="167">
        <f>VLOOKUP(T158,IR!$C$6:$D$365,2)</f>
        <v>7.4059162201432008E-2</v>
      </c>
      <c r="Y158" s="66"/>
      <c r="Z158" s="61"/>
      <c r="AA158" s="66"/>
      <c r="AB158" s="61"/>
      <c r="AC158" s="200"/>
      <c r="AD158" s="200"/>
      <c r="AE158" s="161">
        <f>(T158-Calculation!$C$4)/365.25</f>
        <v>12.501026694045175</v>
      </c>
      <c r="AF158" s="160"/>
      <c r="AG158" s="168">
        <f t="shared" si="41"/>
        <v>41183</v>
      </c>
      <c r="AH158" s="64">
        <f t="shared" si="34"/>
        <v>8.0559017064282631E-2</v>
      </c>
      <c r="AI158" s="207">
        <v>0.17600000000000002</v>
      </c>
      <c r="AK158" s="64">
        <f t="shared" si="35"/>
        <v>0</v>
      </c>
      <c r="AL158" s="207">
        <v>0.17600000000000002</v>
      </c>
      <c r="AO158" s="60">
        <v>27.1</v>
      </c>
      <c r="AP158" s="205">
        <f t="shared" si="42"/>
        <v>0</v>
      </c>
      <c r="AT158" s="6">
        <f t="shared" si="43"/>
        <v>5.0682758620689654</v>
      </c>
    </row>
    <row r="159" spans="1:46" ht="12.75" x14ac:dyDescent="0.2">
      <c r="A159" s="194">
        <f t="shared" si="36"/>
        <v>41214</v>
      </c>
      <c r="B159" s="60">
        <f t="shared" si="37"/>
        <v>27.35</v>
      </c>
      <c r="C159" s="73">
        <f t="shared" si="38"/>
        <v>48.57103448275862</v>
      </c>
      <c r="D159" s="195">
        <v>2.0499999999999998</v>
      </c>
      <c r="E159" s="62">
        <f t="shared" si="39"/>
        <v>7.4055840710348014E-2</v>
      </c>
      <c r="F159" s="66"/>
      <c r="G159" s="61"/>
      <c r="H159" s="66"/>
      <c r="I159" s="61"/>
      <c r="L159" s="8">
        <f>(A159-Calculation!$C$4)/365.25</f>
        <v>12.58590006844627</v>
      </c>
      <c r="N159" s="198">
        <f t="shared" si="31"/>
        <v>41214</v>
      </c>
      <c r="O159" s="64">
        <f t="shared" si="32"/>
        <v>8.0559017064282631E-2</v>
      </c>
      <c r="P159" s="199">
        <f t="shared" si="40"/>
        <v>0.17600000000000002</v>
      </c>
      <c r="Q159" s="74"/>
      <c r="T159" s="166">
        <f t="shared" si="44"/>
        <v>41214</v>
      </c>
      <c r="U159" s="60">
        <f t="shared" si="33"/>
        <v>27.35</v>
      </c>
      <c r="V159" s="206">
        <v>48.57103448275862</v>
      </c>
      <c r="W159" s="195">
        <v>2.0499999999999998</v>
      </c>
      <c r="X159" s="167">
        <f>VLOOKUP(T159,IR!$C$6:$D$365,2)</f>
        <v>7.4055840710348014E-2</v>
      </c>
      <c r="Y159" s="66"/>
      <c r="Z159" s="61"/>
      <c r="AA159" s="66"/>
      <c r="AB159" s="61"/>
      <c r="AC159" s="200"/>
      <c r="AD159" s="200"/>
      <c r="AE159" s="161">
        <f>(T159-Calculation!$C$4)/365.25</f>
        <v>12.58590006844627</v>
      </c>
      <c r="AF159" s="160"/>
      <c r="AG159" s="168">
        <f t="shared" si="41"/>
        <v>41214</v>
      </c>
      <c r="AH159" s="64">
        <f t="shared" si="34"/>
        <v>8.0559017064282631E-2</v>
      </c>
      <c r="AI159" s="207">
        <v>0.17600000000000002</v>
      </c>
      <c r="AK159" s="64">
        <f t="shared" si="35"/>
        <v>0</v>
      </c>
      <c r="AL159" s="207">
        <v>0.17600000000000002</v>
      </c>
      <c r="AO159" s="60">
        <v>27.35</v>
      </c>
      <c r="AP159" s="205">
        <f t="shared" si="42"/>
        <v>0</v>
      </c>
      <c r="AT159" s="6">
        <f t="shared" si="43"/>
        <v>5.0594827586206899</v>
      </c>
    </row>
    <row r="160" spans="1:46" ht="12.75" x14ac:dyDescent="0.2">
      <c r="A160" s="194">
        <f t="shared" si="36"/>
        <v>41244</v>
      </c>
      <c r="B160" s="60">
        <f t="shared" si="37"/>
        <v>28.35</v>
      </c>
      <c r="C160" s="73">
        <f t="shared" si="38"/>
        <v>49.142068965517247</v>
      </c>
      <c r="D160" s="195">
        <v>2.0499999999999998</v>
      </c>
      <c r="E160" s="62">
        <f t="shared" si="39"/>
        <v>7.4052626364142018E-2</v>
      </c>
      <c r="F160" s="66"/>
      <c r="G160" s="61"/>
      <c r="H160" s="66"/>
      <c r="I160" s="61"/>
      <c r="L160" s="8">
        <f>(A160-Calculation!$C$4)/365.25</f>
        <v>12.668035592060233</v>
      </c>
      <c r="N160" s="198">
        <f t="shared" si="31"/>
        <v>41244</v>
      </c>
      <c r="O160" s="64">
        <f t="shared" si="32"/>
        <v>8.0559017064282631E-2</v>
      </c>
      <c r="P160" s="199">
        <f t="shared" si="40"/>
        <v>0.17600000000000002</v>
      </c>
      <c r="Q160" s="74"/>
      <c r="T160" s="166">
        <f t="shared" si="44"/>
        <v>41244</v>
      </c>
      <c r="U160" s="60">
        <f t="shared" si="33"/>
        <v>28.35</v>
      </c>
      <c r="V160" s="206">
        <v>49.142068965517247</v>
      </c>
      <c r="W160" s="195">
        <v>2.0499999999999998</v>
      </c>
      <c r="X160" s="167">
        <f>VLOOKUP(T160,IR!$C$6:$D$365,2)</f>
        <v>7.4052626364142018E-2</v>
      </c>
      <c r="Y160" s="66"/>
      <c r="Z160" s="61"/>
      <c r="AA160" s="66"/>
      <c r="AB160" s="61"/>
      <c r="AC160" s="200"/>
      <c r="AD160" s="200"/>
      <c r="AE160" s="161">
        <f>(T160-Calculation!$C$4)/365.25</f>
        <v>12.668035592060233</v>
      </c>
      <c r="AF160" s="160"/>
      <c r="AG160" s="168">
        <f t="shared" si="41"/>
        <v>41244</v>
      </c>
      <c r="AH160" s="64">
        <f t="shared" si="34"/>
        <v>8.0559017064282631E-2</v>
      </c>
      <c r="AI160" s="207">
        <v>0.17600000000000002</v>
      </c>
      <c r="AK160" s="64">
        <f t="shared" si="35"/>
        <v>0</v>
      </c>
      <c r="AL160" s="207">
        <v>0.17600000000000002</v>
      </c>
      <c r="AO160" s="60">
        <v>28.35</v>
      </c>
      <c r="AP160" s="205">
        <f t="shared" si="42"/>
        <v>0</v>
      </c>
      <c r="AT160" s="6">
        <f t="shared" si="43"/>
        <v>5.1189655172413797</v>
      </c>
    </row>
    <row r="161" spans="1:46" ht="12.75" x14ac:dyDescent="0.2">
      <c r="A161" s="194">
        <f t="shared" si="36"/>
        <v>41275</v>
      </c>
      <c r="B161" s="60">
        <f t="shared" si="37"/>
        <v>35.049999999999997</v>
      </c>
      <c r="C161" s="73">
        <f t="shared" si="38"/>
        <v>48.466758620689667</v>
      </c>
      <c r="D161" s="195">
        <v>2.0499999999999998</v>
      </c>
      <c r="E161" s="62">
        <f t="shared" si="39"/>
        <v>7.4049304873065006E-2</v>
      </c>
      <c r="F161" s="66"/>
      <c r="G161" s="61"/>
      <c r="H161" s="66"/>
      <c r="I161" s="61"/>
      <c r="L161" s="8">
        <f>(A161-Calculation!$C$4)/365.25</f>
        <v>12.752908966461328</v>
      </c>
      <c r="N161" s="198">
        <f t="shared" si="31"/>
        <v>41275</v>
      </c>
      <c r="O161" s="64">
        <f t="shared" si="32"/>
        <v>0.12373865021073815</v>
      </c>
      <c r="P161" s="199">
        <f t="shared" si="40"/>
        <v>0.17600000000000002</v>
      </c>
      <c r="Q161" s="74"/>
      <c r="T161" s="166">
        <f t="shared" si="44"/>
        <v>41275</v>
      </c>
      <c r="U161" s="60">
        <f t="shared" si="33"/>
        <v>35.049999999999997</v>
      </c>
      <c r="V161" s="206">
        <v>48.466758620689667</v>
      </c>
      <c r="W161" s="195">
        <v>2.0499999999999998</v>
      </c>
      <c r="X161" s="167">
        <f>VLOOKUP(T161,IR!$C$6:$D$365,2)</f>
        <v>7.4049304873065006E-2</v>
      </c>
      <c r="Y161" s="66"/>
      <c r="Z161" s="61"/>
      <c r="AA161" s="66"/>
      <c r="AB161" s="61"/>
      <c r="AC161" s="200"/>
      <c r="AD161" s="200"/>
      <c r="AE161" s="161">
        <f>(T161-Calculation!$C$4)/365.25</f>
        <v>12.752908966461328</v>
      </c>
      <c r="AF161" s="160"/>
      <c r="AG161" s="168">
        <f t="shared" si="41"/>
        <v>41275</v>
      </c>
      <c r="AH161" s="64">
        <f t="shared" si="34"/>
        <v>0.12373865021073815</v>
      </c>
      <c r="AI161" s="207">
        <v>0.17600000000000002</v>
      </c>
      <c r="AK161" s="64">
        <f t="shared" si="35"/>
        <v>0</v>
      </c>
      <c r="AL161" s="207">
        <v>0.17600000000000002</v>
      </c>
      <c r="AO161" s="60">
        <v>35.049999999999997</v>
      </c>
      <c r="AP161" s="205">
        <f t="shared" si="42"/>
        <v>0</v>
      </c>
      <c r="AT161" s="6">
        <f t="shared" si="43"/>
        <v>5.0486206896551735</v>
      </c>
    </row>
    <row r="162" spans="1:46" ht="12.75" x14ac:dyDescent="0.2">
      <c r="A162" s="194">
        <f t="shared" si="36"/>
        <v>41306</v>
      </c>
      <c r="B162" s="60">
        <f t="shared" si="37"/>
        <v>35.049999999999997</v>
      </c>
      <c r="C162" s="73">
        <f t="shared" si="38"/>
        <v>47.341241379310354</v>
      </c>
      <c r="D162" s="195">
        <v>2.0499999999999998</v>
      </c>
      <c r="E162" s="62">
        <f t="shared" si="39"/>
        <v>7.4045983382000011E-2</v>
      </c>
      <c r="F162" s="66"/>
      <c r="G162" s="61"/>
      <c r="H162" s="66"/>
      <c r="I162" s="61"/>
      <c r="L162" s="8">
        <f>(A162-Calculation!$C$4)/365.25</f>
        <v>12.837782340862423</v>
      </c>
      <c r="N162" s="198">
        <f t="shared" si="31"/>
        <v>41306</v>
      </c>
      <c r="O162" s="64">
        <f t="shared" si="32"/>
        <v>0.12373865021073815</v>
      </c>
      <c r="P162" s="199">
        <f t="shared" si="40"/>
        <v>0.17600000000000002</v>
      </c>
      <c r="Q162" s="74"/>
      <c r="T162" s="166">
        <f t="shared" si="44"/>
        <v>41306</v>
      </c>
      <c r="U162" s="60">
        <f t="shared" si="33"/>
        <v>35.049999999999997</v>
      </c>
      <c r="V162" s="206">
        <v>47.341241379310354</v>
      </c>
      <c r="W162" s="195">
        <v>2.0499999999999998</v>
      </c>
      <c r="X162" s="167">
        <f>VLOOKUP(T162,IR!$C$6:$D$365,2)</f>
        <v>7.4045983382000011E-2</v>
      </c>
      <c r="Y162" s="66"/>
      <c r="Z162" s="61"/>
      <c r="AA162" s="66"/>
      <c r="AB162" s="61"/>
      <c r="AC162" s="200"/>
      <c r="AD162" s="200"/>
      <c r="AE162" s="161">
        <f>(T162-Calculation!$C$4)/365.25</f>
        <v>12.837782340862423</v>
      </c>
      <c r="AF162" s="160"/>
      <c r="AG162" s="168">
        <f t="shared" si="41"/>
        <v>41306</v>
      </c>
      <c r="AH162" s="64">
        <f t="shared" si="34"/>
        <v>0.12373865021073815</v>
      </c>
      <c r="AI162" s="207">
        <v>0.17600000000000002</v>
      </c>
      <c r="AK162" s="64">
        <f t="shared" si="35"/>
        <v>0</v>
      </c>
      <c r="AL162" s="207">
        <v>0.17600000000000002</v>
      </c>
      <c r="AO162" s="60">
        <v>35.049999999999997</v>
      </c>
      <c r="AP162" s="205">
        <f t="shared" si="42"/>
        <v>0</v>
      </c>
      <c r="AT162" s="6">
        <f t="shared" si="43"/>
        <v>4.9313793103448287</v>
      </c>
    </row>
    <row r="163" spans="1:46" ht="12.75" x14ac:dyDescent="0.2">
      <c r="A163" s="194">
        <f t="shared" si="36"/>
        <v>41334</v>
      </c>
      <c r="B163" s="60">
        <f t="shared" si="37"/>
        <v>27.274999999999999</v>
      </c>
      <c r="C163" s="73">
        <f t="shared" si="38"/>
        <v>46.32</v>
      </c>
      <c r="D163" s="195">
        <v>2.0499999999999998</v>
      </c>
      <c r="E163" s="62">
        <f t="shared" si="39"/>
        <v>7.4042983325543016E-2</v>
      </c>
      <c r="F163" s="66"/>
      <c r="G163" s="61"/>
      <c r="H163" s="66"/>
      <c r="I163" s="61"/>
      <c r="L163" s="8">
        <f>(A163-Calculation!$C$4)/365.25</f>
        <v>12.914442162902121</v>
      </c>
      <c r="N163" s="198">
        <f t="shared" si="31"/>
        <v>41334</v>
      </c>
      <c r="O163" s="64">
        <f t="shared" si="32"/>
        <v>0.10311554184228178</v>
      </c>
      <c r="P163" s="199">
        <f t="shared" si="40"/>
        <v>0.17600000000000002</v>
      </c>
      <c r="Q163" s="74"/>
      <c r="T163" s="166">
        <f t="shared" si="44"/>
        <v>41334</v>
      </c>
      <c r="U163" s="60">
        <f t="shared" si="33"/>
        <v>27.274999999999999</v>
      </c>
      <c r="V163" s="206">
        <v>46.32</v>
      </c>
      <c r="W163" s="195">
        <v>2.0499999999999998</v>
      </c>
      <c r="X163" s="167">
        <f>VLOOKUP(T163,IR!$C$6:$D$365,2)</f>
        <v>7.4042983325543016E-2</v>
      </c>
      <c r="Y163" s="66"/>
      <c r="Z163" s="61"/>
      <c r="AA163" s="66"/>
      <c r="AB163" s="61"/>
      <c r="AC163" s="200"/>
      <c r="AD163" s="200"/>
      <c r="AE163" s="161">
        <f>(T163-Calculation!$C$4)/365.25</f>
        <v>12.914442162902121</v>
      </c>
      <c r="AF163" s="160"/>
      <c r="AG163" s="168">
        <f t="shared" si="41"/>
        <v>41334</v>
      </c>
      <c r="AH163" s="64">
        <f t="shared" si="34"/>
        <v>0.10311554184228178</v>
      </c>
      <c r="AI163" s="207">
        <v>0.17600000000000002</v>
      </c>
      <c r="AK163" s="64">
        <f t="shared" si="35"/>
        <v>0</v>
      </c>
      <c r="AL163" s="207">
        <v>0.17600000000000002</v>
      </c>
      <c r="AO163" s="60">
        <v>27.274999999999999</v>
      </c>
      <c r="AP163" s="205">
        <f t="shared" si="42"/>
        <v>0</v>
      </c>
      <c r="AT163" s="6">
        <f t="shared" si="43"/>
        <v>4.8250000000000002</v>
      </c>
    </row>
    <row r="164" spans="1:46" ht="12.75" x14ac:dyDescent="0.2">
      <c r="A164" s="194">
        <f t="shared" si="36"/>
        <v>41365</v>
      </c>
      <c r="B164" s="60">
        <f t="shared" si="37"/>
        <v>28</v>
      </c>
      <c r="C164" s="73">
        <f t="shared" si="38"/>
        <v>45.388137931034493</v>
      </c>
      <c r="D164" s="195">
        <v>2.0499999999999998</v>
      </c>
      <c r="E164" s="62">
        <f t="shared" si="39"/>
        <v>7.4039661834477008E-2</v>
      </c>
      <c r="F164" s="66"/>
      <c r="G164" s="61"/>
      <c r="H164" s="66"/>
      <c r="I164" s="61"/>
      <c r="L164" s="8">
        <f>(A164-Calculation!$C$4)/365.25</f>
        <v>12.999315537303216</v>
      </c>
      <c r="N164" s="198">
        <f t="shared" si="31"/>
        <v>41365</v>
      </c>
      <c r="O164" s="64">
        <f t="shared" si="32"/>
        <v>9.7959764750167697E-2</v>
      </c>
      <c r="P164" s="199">
        <f t="shared" si="40"/>
        <v>0.17600000000000002</v>
      </c>
      <c r="Q164" s="74"/>
      <c r="T164" s="166">
        <f t="shared" si="44"/>
        <v>41365</v>
      </c>
      <c r="U164" s="60">
        <f t="shared" si="33"/>
        <v>28</v>
      </c>
      <c r="V164" s="206">
        <v>45.388137931034493</v>
      </c>
      <c r="W164" s="195">
        <v>2.0499999999999998</v>
      </c>
      <c r="X164" s="167">
        <f>VLOOKUP(T164,IR!$C$6:$D$365,2)</f>
        <v>7.4039661834477008E-2</v>
      </c>
      <c r="Y164" s="66"/>
      <c r="Z164" s="61"/>
      <c r="AA164" s="66"/>
      <c r="AB164" s="61"/>
      <c r="AC164" s="200"/>
      <c r="AD164" s="200"/>
      <c r="AE164" s="161">
        <f>(T164-Calculation!$C$4)/365.25</f>
        <v>12.999315537303216</v>
      </c>
      <c r="AF164" s="160"/>
      <c r="AG164" s="168">
        <f t="shared" si="41"/>
        <v>41365</v>
      </c>
      <c r="AH164" s="64">
        <f t="shared" si="34"/>
        <v>9.7959764750167697E-2</v>
      </c>
      <c r="AI164" s="207">
        <v>0.17600000000000002</v>
      </c>
      <c r="AK164" s="64">
        <f t="shared" si="35"/>
        <v>0</v>
      </c>
      <c r="AL164" s="207">
        <v>0.17600000000000002</v>
      </c>
      <c r="AO164" s="60">
        <v>27.5</v>
      </c>
      <c r="AP164" s="205">
        <f t="shared" si="42"/>
        <v>0.5</v>
      </c>
      <c r="AT164" s="6">
        <f t="shared" si="43"/>
        <v>4.7279310344827596</v>
      </c>
    </row>
    <row r="165" spans="1:46" ht="12.75" x14ac:dyDescent="0.2">
      <c r="A165" s="194">
        <f t="shared" si="36"/>
        <v>41395</v>
      </c>
      <c r="B165" s="60">
        <f t="shared" si="37"/>
        <v>35.950000000000003</v>
      </c>
      <c r="C165" s="73">
        <f t="shared" si="38"/>
        <v>44.734344827586213</v>
      </c>
      <c r="D165" s="195">
        <v>2.0499999999999998</v>
      </c>
      <c r="E165" s="62">
        <f t="shared" si="39"/>
        <v>7.4036447488288012E-2</v>
      </c>
      <c r="F165" s="66"/>
      <c r="G165" s="61"/>
      <c r="H165" s="66"/>
      <c r="I165" s="61"/>
      <c r="L165" s="8">
        <f>(A165-Calculation!$C$4)/365.25</f>
        <v>13.08145106091718</v>
      </c>
      <c r="N165" s="198">
        <f t="shared" si="31"/>
        <v>41395</v>
      </c>
      <c r="O165" s="64">
        <f t="shared" si="32"/>
        <v>0.10827131893439586</v>
      </c>
      <c r="P165" s="199">
        <f t="shared" si="40"/>
        <v>0.17600000000000002</v>
      </c>
      <c r="Q165" s="74"/>
      <c r="T165" s="166">
        <f t="shared" si="44"/>
        <v>41395</v>
      </c>
      <c r="U165" s="60">
        <f t="shared" si="33"/>
        <v>35.950000000000003</v>
      </c>
      <c r="V165" s="206">
        <v>44.734344827586213</v>
      </c>
      <c r="W165" s="195">
        <v>2.0499999999999998</v>
      </c>
      <c r="X165" s="167">
        <f>VLOOKUP(T165,IR!$C$6:$D$365,2)</f>
        <v>7.4036447488288012E-2</v>
      </c>
      <c r="Y165" s="66"/>
      <c r="Z165" s="61"/>
      <c r="AA165" s="66"/>
      <c r="AB165" s="61"/>
      <c r="AC165" s="200"/>
      <c r="AD165" s="200"/>
      <c r="AE165" s="161">
        <f>(T165-Calculation!$C$4)/365.25</f>
        <v>13.08145106091718</v>
      </c>
      <c r="AF165" s="160"/>
      <c r="AG165" s="168">
        <f t="shared" si="41"/>
        <v>41395</v>
      </c>
      <c r="AH165" s="64">
        <f t="shared" si="34"/>
        <v>0.10827131893439586</v>
      </c>
      <c r="AI165" s="207">
        <v>0.17600000000000002</v>
      </c>
      <c r="AK165" s="64">
        <f t="shared" si="35"/>
        <v>0</v>
      </c>
      <c r="AL165" s="207">
        <v>0.17600000000000002</v>
      </c>
      <c r="AO165" s="60">
        <v>35.299999999999997</v>
      </c>
      <c r="AP165" s="205">
        <f t="shared" si="42"/>
        <v>0.65000000000000568</v>
      </c>
      <c r="AT165" s="6">
        <f t="shared" si="43"/>
        <v>4.6598275862068972</v>
      </c>
    </row>
    <row r="166" spans="1:46" ht="12.75" x14ac:dyDescent="0.2">
      <c r="A166" s="194">
        <f t="shared" si="36"/>
        <v>41426</v>
      </c>
      <c r="B166" s="60">
        <f t="shared" si="37"/>
        <v>62</v>
      </c>
      <c r="C166" s="73">
        <f t="shared" si="38"/>
        <v>44.936275862068968</v>
      </c>
      <c r="D166" s="195">
        <v>2.0499999999999998</v>
      </c>
      <c r="E166" s="62">
        <f t="shared" si="39"/>
        <v>7.4033125997229013E-2</v>
      </c>
      <c r="F166" s="66"/>
      <c r="G166" s="61"/>
      <c r="H166" s="66"/>
      <c r="I166" s="61"/>
      <c r="L166" s="8">
        <f>(A166-Calculation!$C$4)/365.25</f>
        <v>13.166324435318275</v>
      </c>
      <c r="N166" s="198">
        <f t="shared" si="31"/>
        <v>41426</v>
      </c>
      <c r="O166" s="64">
        <f t="shared" si="32"/>
        <v>0.13920598148708041</v>
      </c>
      <c r="P166" s="199">
        <f t="shared" si="40"/>
        <v>0.17600000000000002</v>
      </c>
      <c r="Q166" s="74"/>
      <c r="T166" s="166">
        <f t="shared" si="44"/>
        <v>41426</v>
      </c>
      <c r="U166" s="60">
        <f t="shared" si="33"/>
        <v>62</v>
      </c>
      <c r="V166" s="206">
        <v>44.936275862068968</v>
      </c>
      <c r="W166" s="195">
        <v>2.0499999999999998</v>
      </c>
      <c r="X166" s="167">
        <f>VLOOKUP(T166,IR!$C$6:$D$365,2)</f>
        <v>7.4033125997229013E-2</v>
      </c>
      <c r="Y166" s="66"/>
      <c r="Z166" s="61"/>
      <c r="AA166" s="66"/>
      <c r="AB166" s="61"/>
      <c r="AC166" s="200"/>
      <c r="AD166" s="200"/>
      <c r="AE166" s="161">
        <f>(T166-Calculation!$C$4)/365.25</f>
        <v>13.166324435318275</v>
      </c>
      <c r="AF166" s="160"/>
      <c r="AG166" s="168">
        <f t="shared" si="41"/>
        <v>41426</v>
      </c>
      <c r="AH166" s="64">
        <f t="shared" si="34"/>
        <v>0.13920598148708041</v>
      </c>
      <c r="AI166" s="207">
        <v>0.17600000000000002</v>
      </c>
      <c r="AK166" s="64">
        <f t="shared" si="35"/>
        <v>0</v>
      </c>
      <c r="AL166" s="207">
        <v>0.17600000000000002</v>
      </c>
      <c r="AO166" s="60">
        <v>60.625</v>
      </c>
      <c r="AP166" s="205">
        <f t="shared" si="42"/>
        <v>1.375</v>
      </c>
      <c r="AT166" s="6">
        <f t="shared" si="43"/>
        <v>4.680862068965518</v>
      </c>
    </row>
    <row r="167" spans="1:46" ht="12.75" x14ac:dyDescent="0.2">
      <c r="A167" s="194">
        <f t="shared" si="36"/>
        <v>41456</v>
      </c>
      <c r="B167" s="60">
        <f t="shared" si="37"/>
        <v>108.85</v>
      </c>
      <c r="C167" s="73">
        <f t="shared" si="38"/>
        <v>45.555310344827596</v>
      </c>
      <c r="D167" s="195">
        <v>2.0499999999999998</v>
      </c>
      <c r="E167" s="62">
        <f t="shared" si="39"/>
        <v>7.4029911651047012E-2</v>
      </c>
      <c r="F167" s="66"/>
      <c r="G167" s="61"/>
      <c r="H167" s="66"/>
      <c r="I167" s="61"/>
      <c r="L167" s="8">
        <f>(A167-Calculation!$C$4)/365.25</f>
        <v>13.248459958932239</v>
      </c>
      <c r="N167" s="198">
        <f t="shared" si="31"/>
        <v>41456</v>
      </c>
      <c r="O167" s="64">
        <f t="shared" si="32"/>
        <v>0.17014064403976489</v>
      </c>
      <c r="P167" s="199">
        <f t="shared" si="40"/>
        <v>0.17600000000000002</v>
      </c>
      <c r="Q167" s="74"/>
      <c r="T167" s="166">
        <f t="shared" si="44"/>
        <v>41456</v>
      </c>
      <c r="U167" s="60">
        <f t="shared" si="33"/>
        <v>108.85</v>
      </c>
      <c r="V167" s="206">
        <v>45.555310344827596</v>
      </c>
      <c r="W167" s="195">
        <v>2.0499999999999998</v>
      </c>
      <c r="X167" s="167">
        <f>VLOOKUP(T167,IR!$C$6:$D$365,2)</f>
        <v>7.4029911651047012E-2</v>
      </c>
      <c r="Y167" s="66"/>
      <c r="Z167" s="61"/>
      <c r="AA167" s="66"/>
      <c r="AB167" s="61"/>
      <c r="AC167" s="200"/>
      <c r="AD167" s="200"/>
      <c r="AE167" s="161">
        <f>(T167-Calculation!$C$4)/365.25</f>
        <v>13.248459958932239</v>
      </c>
      <c r="AF167" s="160"/>
      <c r="AG167" s="168">
        <f t="shared" si="41"/>
        <v>41456</v>
      </c>
      <c r="AH167" s="64">
        <f t="shared" si="34"/>
        <v>0.17014064403976489</v>
      </c>
      <c r="AI167" s="207">
        <v>0.17600000000000002</v>
      </c>
      <c r="AK167" s="64">
        <f t="shared" si="35"/>
        <v>0</v>
      </c>
      <c r="AL167" s="207">
        <v>0.17600000000000002</v>
      </c>
      <c r="AO167" s="60">
        <v>106.5</v>
      </c>
      <c r="AP167" s="205">
        <f t="shared" si="42"/>
        <v>2.3499999999999943</v>
      </c>
      <c r="AT167" s="6">
        <f t="shared" si="43"/>
        <v>4.7453448275862078</v>
      </c>
    </row>
    <row r="168" spans="1:46" ht="12.75" x14ac:dyDescent="0.2">
      <c r="A168" s="194">
        <f t="shared" si="36"/>
        <v>41487</v>
      </c>
      <c r="B168" s="60">
        <f t="shared" si="37"/>
        <v>96.35</v>
      </c>
      <c r="C168" s="73">
        <f t="shared" si="38"/>
        <v>46.291862068965521</v>
      </c>
      <c r="D168" s="195">
        <v>2.0499999999999998</v>
      </c>
      <c r="E168" s="62">
        <f t="shared" si="39"/>
        <v>7.4026590160000003E-2</v>
      </c>
      <c r="F168" s="66"/>
      <c r="G168" s="61"/>
      <c r="H168" s="66"/>
      <c r="I168" s="61"/>
      <c r="L168" s="8">
        <f>(A168-Calculation!$C$4)/365.25</f>
        <v>13.333333333333334</v>
      </c>
      <c r="N168" s="198">
        <f t="shared" si="31"/>
        <v>41487</v>
      </c>
      <c r="O168" s="64">
        <f t="shared" si="32"/>
        <v>0.17014064403976489</v>
      </c>
      <c r="P168" s="199">
        <f t="shared" si="40"/>
        <v>0.17600000000000002</v>
      </c>
      <c r="Q168" s="74"/>
      <c r="T168" s="166">
        <f t="shared" si="44"/>
        <v>41487</v>
      </c>
      <c r="U168" s="60">
        <f t="shared" si="33"/>
        <v>96.35</v>
      </c>
      <c r="V168" s="206">
        <v>46.291862068965521</v>
      </c>
      <c r="W168" s="195">
        <v>2.0499999999999998</v>
      </c>
      <c r="X168" s="167">
        <f>VLOOKUP(T168,IR!$C$6:$D$365,2)</f>
        <v>7.4026590160000003E-2</v>
      </c>
      <c r="Y168" s="66"/>
      <c r="Z168" s="61"/>
      <c r="AA168" s="66"/>
      <c r="AB168" s="61"/>
      <c r="AC168" s="200"/>
      <c r="AD168" s="200"/>
      <c r="AE168" s="161">
        <f>(T168-Calculation!$C$4)/365.25</f>
        <v>13.333333333333334</v>
      </c>
      <c r="AF168" s="160"/>
      <c r="AG168" s="168">
        <f t="shared" si="41"/>
        <v>41487</v>
      </c>
      <c r="AH168" s="64">
        <f t="shared" si="34"/>
        <v>0.17014064403976489</v>
      </c>
      <c r="AI168" s="207">
        <v>0.17600000000000002</v>
      </c>
      <c r="AK168" s="64">
        <f t="shared" si="35"/>
        <v>0</v>
      </c>
      <c r="AL168" s="207">
        <v>0.17600000000000002</v>
      </c>
      <c r="AO168" s="60">
        <v>94</v>
      </c>
      <c r="AP168" s="205">
        <f t="shared" si="42"/>
        <v>2.3499999999999943</v>
      </c>
      <c r="AT168" s="6">
        <f t="shared" si="43"/>
        <v>4.822068965517242</v>
      </c>
    </row>
    <row r="169" spans="1:46" ht="12.75" x14ac:dyDescent="0.2">
      <c r="A169" s="194">
        <f t="shared" si="36"/>
        <v>41518</v>
      </c>
      <c r="B169" s="60">
        <f t="shared" si="37"/>
        <v>35.6</v>
      </c>
      <c r="C169" s="73">
        <f t="shared" si="38"/>
        <v>47.723586206896556</v>
      </c>
      <c r="D169" s="195">
        <v>2.0499999999999998</v>
      </c>
      <c r="E169" s="62">
        <f t="shared" si="39"/>
        <v>7.4023268668947012E-2</v>
      </c>
      <c r="F169" s="66"/>
      <c r="G169" s="61"/>
      <c r="H169" s="66"/>
      <c r="I169" s="61"/>
      <c r="L169" s="8">
        <f>(A169-Calculation!$C$4)/365.25</f>
        <v>13.418206707734429</v>
      </c>
      <c r="N169" s="198">
        <f t="shared" si="31"/>
        <v>41518</v>
      </c>
      <c r="O169" s="64">
        <f t="shared" si="32"/>
        <v>0.10936496862060188</v>
      </c>
      <c r="P169" s="199">
        <f t="shared" si="40"/>
        <v>0.17600000000000002</v>
      </c>
      <c r="Q169" s="74"/>
      <c r="T169" s="166">
        <f t="shared" si="44"/>
        <v>41518</v>
      </c>
      <c r="U169" s="60">
        <f t="shared" si="33"/>
        <v>35.6</v>
      </c>
      <c r="V169" s="206">
        <v>47.723586206896556</v>
      </c>
      <c r="W169" s="195">
        <v>2.0499999999999998</v>
      </c>
      <c r="X169" s="167">
        <f>VLOOKUP(T169,IR!$C$6:$D$365,2)</f>
        <v>7.4023268668947012E-2</v>
      </c>
      <c r="Y169" s="66"/>
      <c r="Z169" s="61"/>
      <c r="AA169" s="66"/>
      <c r="AB169" s="61"/>
      <c r="AC169" s="200"/>
      <c r="AD169" s="200"/>
      <c r="AE169" s="161">
        <f>(T169-Calculation!$C$4)/365.25</f>
        <v>13.418206707734429</v>
      </c>
      <c r="AF169" s="160"/>
      <c r="AG169" s="168">
        <f t="shared" si="41"/>
        <v>41518</v>
      </c>
      <c r="AH169" s="64">
        <f t="shared" si="34"/>
        <v>0.10936496862060188</v>
      </c>
      <c r="AI169" s="207">
        <v>0.17600000000000002</v>
      </c>
      <c r="AK169" s="64">
        <f t="shared" si="35"/>
        <v>0</v>
      </c>
      <c r="AL169" s="207">
        <v>0.17600000000000002</v>
      </c>
      <c r="AO169" s="60">
        <v>35.6</v>
      </c>
      <c r="AP169" s="205">
        <f t="shared" si="42"/>
        <v>0</v>
      </c>
      <c r="AT169" s="6">
        <f t="shared" si="43"/>
        <v>4.9712068965517249</v>
      </c>
    </row>
    <row r="170" spans="1:46" ht="12.75" x14ac:dyDescent="0.2">
      <c r="A170" s="194">
        <f t="shared" si="36"/>
        <v>41548</v>
      </c>
      <c r="B170" s="60">
        <f t="shared" si="37"/>
        <v>27.1</v>
      </c>
      <c r="C170" s="73">
        <f t="shared" si="38"/>
        <v>48.655448275862064</v>
      </c>
      <c r="D170" s="195">
        <v>2.0499999999999998</v>
      </c>
      <c r="E170" s="62">
        <f t="shared" si="39"/>
        <v>7.4020054322776016E-2</v>
      </c>
      <c r="F170" s="66"/>
      <c r="G170" s="61"/>
      <c r="H170" s="66"/>
      <c r="I170" s="61"/>
      <c r="L170" s="8">
        <f>(A170-Calculation!$C$4)/365.25</f>
        <v>13.500342231348391</v>
      </c>
      <c r="N170" s="198">
        <f t="shared" si="31"/>
        <v>41548</v>
      </c>
      <c r="O170" s="64">
        <f t="shared" si="32"/>
        <v>7.7336656381711319E-2</v>
      </c>
      <c r="P170" s="199">
        <f t="shared" si="40"/>
        <v>0.17600000000000002</v>
      </c>
      <c r="Q170" s="74"/>
      <c r="T170" s="166">
        <f t="shared" si="44"/>
        <v>41548</v>
      </c>
      <c r="U170" s="60">
        <f t="shared" si="33"/>
        <v>27.1</v>
      </c>
      <c r="V170" s="206">
        <v>48.655448275862064</v>
      </c>
      <c r="W170" s="195">
        <v>2.0499999999999998</v>
      </c>
      <c r="X170" s="167">
        <f>VLOOKUP(T170,IR!$C$6:$D$365,2)</f>
        <v>7.4020054322776016E-2</v>
      </c>
      <c r="Y170" s="66"/>
      <c r="Z170" s="61"/>
      <c r="AA170" s="66"/>
      <c r="AB170" s="61"/>
      <c r="AC170" s="200"/>
      <c r="AD170" s="200"/>
      <c r="AE170" s="161">
        <f>(T170-Calculation!$C$4)/365.25</f>
        <v>13.500342231348391</v>
      </c>
      <c r="AF170" s="160"/>
      <c r="AG170" s="168">
        <f t="shared" si="41"/>
        <v>41548</v>
      </c>
      <c r="AH170" s="64">
        <f t="shared" si="34"/>
        <v>7.7336656381711319E-2</v>
      </c>
      <c r="AI170" s="207">
        <v>0.17600000000000002</v>
      </c>
      <c r="AK170" s="64">
        <f t="shared" si="35"/>
        <v>0</v>
      </c>
      <c r="AL170" s="207">
        <v>0.17600000000000002</v>
      </c>
      <c r="AO170" s="60">
        <v>27.1</v>
      </c>
      <c r="AP170" s="205">
        <f t="shared" si="42"/>
        <v>0</v>
      </c>
      <c r="AT170" s="6">
        <f t="shared" si="43"/>
        <v>5.0682758620689654</v>
      </c>
    </row>
    <row r="171" spans="1:46" ht="12.75" x14ac:dyDescent="0.2">
      <c r="A171" s="194">
        <f t="shared" si="36"/>
        <v>41579</v>
      </c>
      <c r="B171" s="60">
        <f t="shared" si="37"/>
        <v>27.35</v>
      </c>
      <c r="C171" s="73">
        <f t="shared" si="38"/>
        <v>48.57103448275862</v>
      </c>
      <c r="D171" s="195">
        <v>2.0499999999999998</v>
      </c>
      <c r="E171" s="62">
        <f t="shared" si="39"/>
        <v>7.4016732831735016E-2</v>
      </c>
      <c r="F171" s="66"/>
      <c r="G171" s="61"/>
      <c r="H171" s="66"/>
      <c r="I171" s="61"/>
      <c r="L171" s="8">
        <f>(A171-Calculation!$C$4)/365.25</f>
        <v>13.585215605749486</v>
      </c>
      <c r="N171" s="198">
        <f t="shared" si="31"/>
        <v>41579</v>
      </c>
      <c r="O171" s="64">
        <f t="shared" si="32"/>
        <v>7.7336656381711319E-2</v>
      </c>
      <c r="P171" s="199">
        <f t="shared" si="40"/>
        <v>0.17600000000000002</v>
      </c>
      <c r="Q171" s="74"/>
      <c r="T171" s="166">
        <f t="shared" si="44"/>
        <v>41579</v>
      </c>
      <c r="U171" s="60">
        <f t="shared" si="33"/>
        <v>27.35</v>
      </c>
      <c r="V171" s="206">
        <v>48.57103448275862</v>
      </c>
      <c r="W171" s="195">
        <v>2.0499999999999998</v>
      </c>
      <c r="X171" s="167">
        <f>VLOOKUP(T171,IR!$C$6:$D$365,2)</f>
        <v>7.4016732831735016E-2</v>
      </c>
      <c r="Y171" s="66"/>
      <c r="Z171" s="61"/>
      <c r="AA171" s="66"/>
      <c r="AB171" s="61"/>
      <c r="AC171" s="200"/>
      <c r="AD171" s="200"/>
      <c r="AE171" s="161">
        <f>(T171-Calculation!$C$4)/365.25</f>
        <v>13.585215605749486</v>
      </c>
      <c r="AF171" s="160"/>
      <c r="AG171" s="168">
        <f t="shared" si="41"/>
        <v>41579</v>
      </c>
      <c r="AH171" s="64">
        <f t="shared" si="34"/>
        <v>7.7336656381711319E-2</v>
      </c>
      <c r="AI171" s="207">
        <v>0.17600000000000002</v>
      </c>
      <c r="AK171" s="64">
        <f t="shared" si="35"/>
        <v>0</v>
      </c>
      <c r="AL171" s="207">
        <v>0.17600000000000002</v>
      </c>
      <c r="AO171" s="60">
        <v>27.35</v>
      </c>
      <c r="AP171" s="205">
        <f t="shared" si="42"/>
        <v>0</v>
      </c>
      <c r="AT171" s="6">
        <f t="shared" si="43"/>
        <v>5.0594827586206899</v>
      </c>
    </row>
    <row r="172" spans="1:46" ht="12.75" x14ac:dyDescent="0.2">
      <c r="A172" s="194">
        <f t="shared" si="36"/>
        <v>41609</v>
      </c>
      <c r="B172" s="60">
        <f t="shared" si="37"/>
        <v>28.35</v>
      </c>
      <c r="C172" s="73">
        <f t="shared" si="38"/>
        <v>49.142068965517247</v>
      </c>
      <c r="D172" s="195">
        <v>2.0499999999999998</v>
      </c>
      <c r="E172" s="62">
        <f t="shared" si="39"/>
        <v>7.4013518485570015E-2</v>
      </c>
      <c r="F172" s="66"/>
      <c r="G172" s="61"/>
      <c r="H172" s="66"/>
      <c r="I172" s="61"/>
      <c r="L172" s="8">
        <f>(A172-Calculation!$C$4)/365.25</f>
        <v>13.66735112936345</v>
      </c>
      <c r="N172" s="198">
        <f t="shared" si="31"/>
        <v>41609</v>
      </c>
      <c r="O172" s="64">
        <f t="shared" si="32"/>
        <v>7.7336656381711319E-2</v>
      </c>
      <c r="P172" s="199">
        <f t="shared" si="40"/>
        <v>0.17600000000000002</v>
      </c>
      <c r="Q172" s="74"/>
      <c r="T172" s="166">
        <f t="shared" si="44"/>
        <v>41609</v>
      </c>
      <c r="U172" s="60">
        <f t="shared" si="33"/>
        <v>28.35</v>
      </c>
      <c r="V172" s="206">
        <v>49.142068965517247</v>
      </c>
      <c r="W172" s="195">
        <v>2.0499999999999998</v>
      </c>
      <c r="X172" s="167">
        <f>VLOOKUP(T172,IR!$C$6:$D$365,2)</f>
        <v>7.4013518485570015E-2</v>
      </c>
      <c r="Y172" s="66"/>
      <c r="Z172" s="61"/>
      <c r="AA172" s="66"/>
      <c r="AB172" s="61"/>
      <c r="AC172" s="200"/>
      <c r="AD172" s="200"/>
      <c r="AE172" s="161">
        <f>(T172-Calculation!$C$4)/365.25</f>
        <v>13.66735112936345</v>
      </c>
      <c r="AF172" s="160"/>
      <c r="AG172" s="168">
        <f t="shared" si="41"/>
        <v>41609</v>
      </c>
      <c r="AH172" s="64">
        <f t="shared" si="34"/>
        <v>7.7336656381711319E-2</v>
      </c>
      <c r="AI172" s="207">
        <v>0.17600000000000002</v>
      </c>
      <c r="AK172" s="64">
        <f t="shared" si="35"/>
        <v>0</v>
      </c>
      <c r="AL172" s="207">
        <v>0.17600000000000002</v>
      </c>
      <c r="AO172" s="60">
        <v>28.35</v>
      </c>
      <c r="AP172" s="205">
        <f t="shared" si="42"/>
        <v>0</v>
      </c>
      <c r="AT172" s="6">
        <f t="shared" si="43"/>
        <v>5.1189655172413797</v>
      </c>
    </row>
    <row r="173" spans="1:46" ht="12.75" x14ac:dyDescent="0.2">
      <c r="A173" s="194">
        <f t="shared" si="36"/>
        <v>41640</v>
      </c>
      <c r="B173" s="60">
        <f t="shared" si="37"/>
        <v>35.049999999999997</v>
      </c>
      <c r="C173" s="73">
        <f t="shared" si="38"/>
        <v>48.466758620689667</v>
      </c>
      <c r="D173" s="195">
        <v>2.0499999999999998</v>
      </c>
      <c r="E173" s="62">
        <f t="shared" si="39"/>
        <v>7.4010196994536009E-2</v>
      </c>
      <c r="F173" s="66"/>
      <c r="G173" s="61"/>
      <c r="H173" s="66"/>
      <c r="I173" s="61"/>
      <c r="L173" s="8">
        <f>(A173-Calculation!$C$4)/365.25</f>
        <v>13.752224503764545</v>
      </c>
      <c r="N173" s="198">
        <f t="shared" si="31"/>
        <v>41640</v>
      </c>
      <c r="O173" s="64">
        <f t="shared" si="32"/>
        <v>0.11878910420230862</v>
      </c>
      <c r="P173" s="199">
        <f t="shared" si="40"/>
        <v>0.17600000000000002</v>
      </c>
      <c r="Q173" s="74"/>
      <c r="T173" s="166">
        <f t="shared" si="44"/>
        <v>41640</v>
      </c>
      <c r="U173" s="60">
        <f t="shared" si="33"/>
        <v>35.049999999999997</v>
      </c>
      <c r="V173" s="206">
        <v>48.466758620689667</v>
      </c>
      <c r="W173" s="195">
        <v>2.0499999999999998</v>
      </c>
      <c r="X173" s="167">
        <f>VLOOKUP(T173,IR!$C$6:$D$365,2)</f>
        <v>7.4010196994536009E-2</v>
      </c>
      <c r="Y173" s="66"/>
      <c r="Z173" s="61"/>
      <c r="AA173" s="66"/>
      <c r="AB173" s="61"/>
      <c r="AC173" s="200"/>
      <c r="AD173" s="200"/>
      <c r="AE173" s="161">
        <f>(T173-Calculation!$C$4)/365.25</f>
        <v>13.752224503764545</v>
      </c>
      <c r="AF173" s="160"/>
      <c r="AG173" s="168">
        <f t="shared" si="41"/>
        <v>41640</v>
      </c>
      <c r="AH173" s="64">
        <f t="shared" si="34"/>
        <v>0.11878910420230862</v>
      </c>
      <c r="AI173" s="207">
        <v>0.17600000000000002</v>
      </c>
      <c r="AK173" s="64">
        <f t="shared" si="35"/>
        <v>0</v>
      </c>
      <c r="AL173" s="207">
        <v>0.17600000000000002</v>
      </c>
      <c r="AO173" s="60">
        <v>35.049999999999997</v>
      </c>
      <c r="AP173" s="205">
        <f t="shared" si="42"/>
        <v>0</v>
      </c>
      <c r="AT173" s="6">
        <f t="shared" si="43"/>
        <v>5.0486206896551735</v>
      </c>
    </row>
    <row r="174" spans="1:46" ht="12.75" x14ac:dyDescent="0.2">
      <c r="A174" s="194">
        <f t="shared" si="36"/>
        <v>41671</v>
      </c>
      <c r="B174" s="60">
        <f t="shared" si="37"/>
        <v>35.049999999999997</v>
      </c>
      <c r="C174" s="73">
        <f t="shared" si="38"/>
        <v>47.341241379310354</v>
      </c>
      <c r="D174" s="195">
        <v>2.0499999999999998</v>
      </c>
      <c r="E174" s="62">
        <f t="shared" si="39"/>
        <v>7.4006875503507014E-2</v>
      </c>
      <c r="F174" s="66"/>
      <c r="G174" s="61"/>
      <c r="H174" s="66"/>
      <c r="I174" s="61"/>
      <c r="L174" s="8">
        <f>(A174-Calculation!$C$4)/365.25</f>
        <v>13.83709787816564</v>
      </c>
      <c r="N174" s="198">
        <f t="shared" si="31"/>
        <v>41671</v>
      </c>
      <c r="O174" s="64">
        <f t="shared" si="32"/>
        <v>0.11878910420230862</v>
      </c>
      <c r="P174" s="199">
        <f t="shared" si="40"/>
        <v>0.17600000000000002</v>
      </c>
      <c r="Q174" s="74"/>
      <c r="T174" s="166">
        <f t="shared" si="44"/>
        <v>41671</v>
      </c>
      <c r="U174" s="60">
        <f t="shared" si="33"/>
        <v>35.049999999999997</v>
      </c>
      <c r="V174" s="206">
        <v>47.341241379310354</v>
      </c>
      <c r="W174" s="195">
        <v>2.0499999999999998</v>
      </c>
      <c r="X174" s="167">
        <f>VLOOKUP(T174,IR!$C$6:$D$365,2)</f>
        <v>7.4006875503507014E-2</v>
      </c>
      <c r="Y174" s="66"/>
      <c r="Z174" s="61"/>
      <c r="AA174" s="66"/>
      <c r="AB174" s="61"/>
      <c r="AC174" s="200"/>
      <c r="AD174" s="200"/>
      <c r="AE174" s="161">
        <f>(T174-Calculation!$C$4)/365.25</f>
        <v>13.83709787816564</v>
      </c>
      <c r="AF174" s="160"/>
      <c r="AG174" s="168">
        <f t="shared" si="41"/>
        <v>41671</v>
      </c>
      <c r="AH174" s="64">
        <f t="shared" si="34"/>
        <v>0.11878910420230862</v>
      </c>
      <c r="AI174" s="207">
        <v>0.17600000000000002</v>
      </c>
      <c r="AK174" s="64">
        <f t="shared" si="35"/>
        <v>0</v>
      </c>
      <c r="AL174" s="207">
        <v>0.17600000000000002</v>
      </c>
      <c r="AO174" s="60">
        <v>35.049999999999997</v>
      </c>
      <c r="AP174" s="205">
        <f t="shared" si="42"/>
        <v>0</v>
      </c>
      <c r="AT174" s="6">
        <f t="shared" si="43"/>
        <v>4.9313793103448287</v>
      </c>
    </row>
    <row r="175" spans="1:46" ht="12.75" x14ac:dyDescent="0.2">
      <c r="A175" s="194">
        <f t="shared" si="36"/>
        <v>41699</v>
      </c>
      <c r="B175" s="60">
        <f t="shared" si="37"/>
        <v>27.274999999999999</v>
      </c>
      <c r="C175" s="73">
        <f t="shared" si="38"/>
        <v>46.32</v>
      </c>
      <c r="D175" s="195">
        <v>2.0499999999999998</v>
      </c>
      <c r="E175" s="62">
        <f t="shared" si="39"/>
        <v>7.400387544709601E-2</v>
      </c>
      <c r="F175" s="66"/>
      <c r="G175" s="61"/>
      <c r="H175" s="66"/>
      <c r="I175" s="61"/>
      <c r="L175" s="8">
        <f>(A175-Calculation!$C$4)/365.25</f>
        <v>13.913757700205339</v>
      </c>
      <c r="N175" s="198">
        <f t="shared" si="31"/>
        <v>41699</v>
      </c>
      <c r="O175" s="64">
        <f t="shared" si="32"/>
        <v>9.8990920168590499E-2</v>
      </c>
      <c r="P175" s="199">
        <f t="shared" si="40"/>
        <v>0.17600000000000002</v>
      </c>
      <c r="Q175" s="74"/>
      <c r="T175" s="166">
        <f t="shared" si="44"/>
        <v>41699</v>
      </c>
      <c r="U175" s="60">
        <f t="shared" si="33"/>
        <v>27.274999999999999</v>
      </c>
      <c r="V175" s="206">
        <v>46.32</v>
      </c>
      <c r="W175" s="195">
        <v>2.0499999999999998</v>
      </c>
      <c r="X175" s="167">
        <f>VLOOKUP(T175,IR!$C$6:$D$365,2)</f>
        <v>7.400387544709601E-2</v>
      </c>
      <c r="Y175" s="66"/>
      <c r="Z175" s="61"/>
      <c r="AA175" s="66"/>
      <c r="AB175" s="61"/>
      <c r="AC175" s="200"/>
      <c r="AD175" s="200"/>
      <c r="AE175" s="161">
        <f>(T175-Calculation!$C$4)/365.25</f>
        <v>13.913757700205339</v>
      </c>
      <c r="AF175" s="160"/>
      <c r="AG175" s="168">
        <f t="shared" si="41"/>
        <v>41699</v>
      </c>
      <c r="AH175" s="64">
        <f t="shared" si="34"/>
        <v>9.8990920168590499E-2</v>
      </c>
      <c r="AI175" s="207">
        <v>0.17600000000000002</v>
      </c>
      <c r="AK175" s="64">
        <f t="shared" si="35"/>
        <v>0</v>
      </c>
      <c r="AL175" s="207">
        <v>0.17600000000000002</v>
      </c>
      <c r="AO175" s="60">
        <v>27.274999999999999</v>
      </c>
      <c r="AP175" s="205">
        <f t="shared" si="42"/>
        <v>0</v>
      </c>
      <c r="AT175" s="6">
        <f t="shared" si="43"/>
        <v>4.8250000000000002</v>
      </c>
    </row>
    <row r="176" spans="1:46" ht="12.75" x14ac:dyDescent="0.2">
      <c r="A176" s="194">
        <f t="shared" si="36"/>
        <v>41730</v>
      </c>
      <c r="B176" s="60">
        <f t="shared" si="37"/>
        <v>28</v>
      </c>
      <c r="C176" s="73">
        <f t="shared" si="38"/>
        <v>45.388137931034493</v>
      </c>
      <c r="D176" s="195">
        <v>2.0499999999999998</v>
      </c>
      <c r="E176" s="62">
        <f t="shared" si="39"/>
        <v>7.4000553956073009E-2</v>
      </c>
      <c r="F176" s="66"/>
      <c r="G176" s="61"/>
      <c r="H176" s="66"/>
      <c r="I176" s="61"/>
      <c r="L176" s="8">
        <f>(A176-Calculation!$C$4)/365.25</f>
        <v>13.998631074606434</v>
      </c>
      <c r="N176" s="198">
        <f t="shared" si="31"/>
        <v>41730</v>
      </c>
      <c r="O176" s="64">
        <f t="shared" si="32"/>
        <v>9.4041374160160979E-2</v>
      </c>
      <c r="P176" s="199">
        <f t="shared" si="40"/>
        <v>0.17600000000000002</v>
      </c>
      <c r="Q176" s="74"/>
      <c r="T176" s="166">
        <f t="shared" si="44"/>
        <v>41730</v>
      </c>
      <c r="U176" s="60">
        <f t="shared" si="33"/>
        <v>28</v>
      </c>
      <c r="V176" s="206">
        <v>45.388137931034493</v>
      </c>
      <c r="W176" s="195">
        <v>2.0499999999999998</v>
      </c>
      <c r="X176" s="167">
        <f>VLOOKUP(T176,IR!$C$6:$D$365,2)</f>
        <v>7.4000553956073009E-2</v>
      </c>
      <c r="Y176" s="66"/>
      <c r="Z176" s="61"/>
      <c r="AA176" s="66"/>
      <c r="AB176" s="61"/>
      <c r="AC176" s="200"/>
      <c r="AD176" s="200"/>
      <c r="AE176" s="161">
        <f>(T176-Calculation!$C$4)/365.25</f>
        <v>13.998631074606434</v>
      </c>
      <c r="AF176" s="160"/>
      <c r="AG176" s="168">
        <f t="shared" si="41"/>
        <v>41730</v>
      </c>
      <c r="AH176" s="64">
        <f t="shared" si="34"/>
        <v>9.4041374160160979E-2</v>
      </c>
      <c r="AI176" s="207">
        <v>0.17600000000000002</v>
      </c>
      <c r="AK176" s="64">
        <f t="shared" si="35"/>
        <v>0</v>
      </c>
      <c r="AL176" s="207">
        <v>0.17600000000000002</v>
      </c>
      <c r="AO176" s="60">
        <v>27.5</v>
      </c>
      <c r="AP176" s="205">
        <f t="shared" si="42"/>
        <v>0.5</v>
      </c>
      <c r="AT176" s="6">
        <f t="shared" si="43"/>
        <v>4.7279310344827596</v>
      </c>
    </row>
    <row r="177" spans="1:46" ht="12.75" x14ac:dyDescent="0.2">
      <c r="A177" s="194">
        <f t="shared" si="36"/>
        <v>41760</v>
      </c>
      <c r="B177" s="60">
        <f t="shared" si="37"/>
        <v>35.950000000000003</v>
      </c>
      <c r="C177" s="73">
        <f t="shared" si="38"/>
        <v>44.734344827586213</v>
      </c>
      <c r="D177" s="195">
        <v>2.0499999999999998</v>
      </c>
      <c r="E177" s="62">
        <f t="shared" si="39"/>
        <v>7.3997339609925009E-2</v>
      </c>
      <c r="F177" s="66"/>
      <c r="G177" s="61"/>
      <c r="H177" s="66"/>
      <c r="I177" s="61"/>
      <c r="L177" s="8">
        <f>(A177-Calculation!$C$4)/365.25</f>
        <v>14.080766598220396</v>
      </c>
      <c r="N177" s="198">
        <f t="shared" si="31"/>
        <v>41760</v>
      </c>
      <c r="O177" s="64">
        <f t="shared" si="32"/>
        <v>0.10394046617702002</v>
      </c>
      <c r="P177" s="199">
        <f t="shared" si="40"/>
        <v>0.17600000000000002</v>
      </c>
      <c r="Q177" s="74"/>
      <c r="T177" s="166">
        <f t="shared" si="44"/>
        <v>41760</v>
      </c>
      <c r="U177" s="60">
        <f t="shared" si="33"/>
        <v>35.950000000000003</v>
      </c>
      <c r="V177" s="206">
        <v>44.734344827586213</v>
      </c>
      <c r="W177" s="195">
        <v>2.0499999999999998</v>
      </c>
      <c r="X177" s="167">
        <f>VLOOKUP(T177,IR!$C$6:$D$365,2)</f>
        <v>7.3997339609925009E-2</v>
      </c>
      <c r="Y177" s="66"/>
      <c r="Z177" s="61"/>
      <c r="AA177" s="66"/>
      <c r="AB177" s="61"/>
      <c r="AC177" s="200"/>
      <c r="AD177" s="200"/>
      <c r="AE177" s="161">
        <f>(T177-Calculation!$C$4)/365.25</f>
        <v>14.080766598220396</v>
      </c>
      <c r="AF177" s="160"/>
      <c r="AG177" s="168">
        <f t="shared" si="41"/>
        <v>41760</v>
      </c>
      <c r="AH177" s="64">
        <f t="shared" si="34"/>
        <v>0.10394046617702002</v>
      </c>
      <c r="AI177" s="207">
        <v>0.17600000000000002</v>
      </c>
      <c r="AK177" s="64">
        <f t="shared" si="35"/>
        <v>0</v>
      </c>
      <c r="AL177" s="207">
        <v>0.17600000000000002</v>
      </c>
      <c r="AO177" s="60">
        <v>35.299999999999997</v>
      </c>
      <c r="AP177" s="205">
        <f t="shared" si="42"/>
        <v>0.65000000000000568</v>
      </c>
      <c r="AT177" s="6">
        <f t="shared" si="43"/>
        <v>4.6598275862068972</v>
      </c>
    </row>
    <row r="178" spans="1:46" ht="12.75" x14ac:dyDescent="0.2">
      <c r="A178" s="194">
        <f t="shared" si="36"/>
        <v>41791</v>
      </c>
      <c r="B178" s="60">
        <f t="shared" si="37"/>
        <v>62.5</v>
      </c>
      <c r="C178" s="73">
        <f t="shared" si="38"/>
        <v>44.936275862068968</v>
      </c>
      <c r="D178" s="195">
        <v>2.0499999999999998</v>
      </c>
      <c r="E178" s="62">
        <f t="shared" si="39"/>
        <v>7.3994018118909016E-2</v>
      </c>
      <c r="F178" s="66"/>
      <c r="G178" s="61"/>
      <c r="H178" s="66"/>
      <c r="I178" s="61"/>
      <c r="L178" s="8">
        <f>(A178-Calculation!$C$4)/365.25</f>
        <v>14.165639972621491</v>
      </c>
      <c r="N178" s="198">
        <f t="shared" si="31"/>
        <v>41791</v>
      </c>
      <c r="O178" s="64">
        <f t="shared" si="32"/>
        <v>0.13363774222759719</v>
      </c>
      <c r="P178" s="199">
        <f t="shared" si="40"/>
        <v>0.17600000000000002</v>
      </c>
      <c r="Q178" s="74"/>
      <c r="T178" s="166">
        <f t="shared" si="44"/>
        <v>41791</v>
      </c>
      <c r="U178" s="60">
        <f t="shared" si="33"/>
        <v>62.5</v>
      </c>
      <c r="V178" s="206">
        <v>44.936275862068968</v>
      </c>
      <c r="W178" s="195">
        <v>2.0499999999999998</v>
      </c>
      <c r="X178" s="167">
        <f>VLOOKUP(T178,IR!$C$6:$D$365,2)</f>
        <v>7.3994018118909016E-2</v>
      </c>
      <c r="Y178" s="66"/>
      <c r="Z178" s="61"/>
      <c r="AA178" s="66"/>
      <c r="AB178" s="61"/>
      <c r="AC178" s="200"/>
      <c r="AD178" s="200"/>
      <c r="AE178" s="161">
        <f>(T178-Calculation!$C$4)/365.25</f>
        <v>14.165639972621491</v>
      </c>
      <c r="AF178" s="160"/>
      <c r="AG178" s="168">
        <f t="shared" si="41"/>
        <v>41791</v>
      </c>
      <c r="AH178" s="64">
        <f t="shared" si="34"/>
        <v>0.13363774222759719</v>
      </c>
      <c r="AI178" s="207">
        <v>0.17600000000000002</v>
      </c>
      <c r="AK178" s="64">
        <f t="shared" si="35"/>
        <v>0</v>
      </c>
      <c r="AL178" s="207">
        <v>0.17600000000000002</v>
      </c>
      <c r="AO178" s="60">
        <v>61.125</v>
      </c>
      <c r="AP178" s="205">
        <f t="shared" si="42"/>
        <v>1.375</v>
      </c>
      <c r="AT178" s="6">
        <f t="shared" si="43"/>
        <v>4.680862068965518</v>
      </c>
    </row>
    <row r="179" spans="1:46" ht="12.75" x14ac:dyDescent="0.2">
      <c r="A179" s="194">
        <f t="shared" si="36"/>
        <v>41821</v>
      </c>
      <c r="B179" s="60">
        <f t="shared" si="37"/>
        <v>110.85</v>
      </c>
      <c r="C179" s="73">
        <f t="shared" si="38"/>
        <v>45.555310344827596</v>
      </c>
      <c r="D179" s="195">
        <v>2.0499999999999998</v>
      </c>
      <c r="E179" s="62">
        <f t="shared" si="39"/>
        <v>7.399080377276801E-2</v>
      </c>
      <c r="F179" s="66"/>
      <c r="G179" s="61"/>
      <c r="H179" s="66"/>
      <c r="I179" s="61"/>
      <c r="L179" s="8">
        <f>(A179-Calculation!$C$4)/365.25</f>
        <v>14.247775496235455</v>
      </c>
      <c r="N179" s="198">
        <f t="shared" si="31"/>
        <v>41821</v>
      </c>
      <c r="O179" s="64">
        <f t="shared" si="32"/>
        <v>0.16333501827817429</v>
      </c>
      <c r="P179" s="199">
        <f t="shared" si="40"/>
        <v>0.17600000000000002</v>
      </c>
      <c r="Q179" s="74"/>
      <c r="T179" s="166">
        <f t="shared" si="44"/>
        <v>41821</v>
      </c>
      <c r="U179" s="60">
        <f t="shared" si="33"/>
        <v>110.85</v>
      </c>
      <c r="V179" s="206">
        <v>45.555310344827596</v>
      </c>
      <c r="W179" s="195">
        <v>2.0499999999999998</v>
      </c>
      <c r="X179" s="167">
        <f>VLOOKUP(T179,IR!$C$6:$D$365,2)</f>
        <v>7.399080377276801E-2</v>
      </c>
      <c r="Y179" s="66"/>
      <c r="Z179" s="61"/>
      <c r="AA179" s="66"/>
      <c r="AB179" s="61"/>
      <c r="AC179" s="200"/>
      <c r="AD179" s="200"/>
      <c r="AE179" s="161">
        <f>(T179-Calculation!$C$4)/365.25</f>
        <v>14.247775496235455</v>
      </c>
      <c r="AF179" s="160"/>
      <c r="AG179" s="168">
        <f t="shared" si="41"/>
        <v>41821</v>
      </c>
      <c r="AH179" s="64">
        <f t="shared" si="34"/>
        <v>0.16333501827817429</v>
      </c>
      <c r="AI179" s="207">
        <v>0.17600000000000002</v>
      </c>
      <c r="AK179" s="64">
        <f t="shared" si="35"/>
        <v>0</v>
      </c>
      <c r="AL179" s="207">
        <v>0.17600000000000002</v>
      </c>
      <c r="AO179" s="60">
        <v>108.5</v>
      </c>
      <c r="AP179" s="205">
        <f t="shared" si="42"/>
        <v>2.3499999999999943</v>
      </c>
      <c r="AT179" s="6">
        <f t="shared" si="43"/>
        <v>4.7453448275862078</v>
      </c>
    </row>
    <row r="180" spans="1:46" ht="12.75" x14ac:dyDescent="0.2">
      <c r="A180" s="194">
        <f t="shared" si="36"/>
        <v>41852</v>
      </c>
      <c r="B180" s="60">
        <f t="shared" si="37"/>
        <v>98.35</v>
      </c>
      <c r="C180" s="73">
        <f t="shared" si="38"/>
        <v>46.291862068965521</v>
      </c>
      <c r="D180" s="195">
        <v>2.0499999999999998</v>
      </c>
      <c r="E180" s="62">
        <f t="shared" si="39"/>
        <v>7.3987482281760011E-2</v>
      </c>
      <c r="F180" s="66"/>
      <c r="G180" s="61"/>
      <c r="H180" s="66"/>
      <c r="I180" s="61"/>
      <c r="L180" s="8">
        <f>(A180-Calculation!$C$4)/365.25</f>
        <v>14.33264887063655</v>
      </c>
      <c r="N180" s="198">
        <f t="shared" si="31"/>
        <v>41852</v>
      </c>
      <c r="O180" s="64">
        <f t="shared" si="32"/>
        <v>0.16333501827817429</v>
      </c>
      <c r="P180" s="199">
        <f t="shared" si="40"/>
        <v>0.17600000000000002</v>
      </c>
      <c r="Q180" s="74"/>
      <c r="T180" s="166">
        <f t="shared" si="44"/>
        <v>41852</v>
      </c>
      <c r="U180" s="60">
        <f t="shared" si="33"/>
        <v>98.35</v>
      </c>
      <c r="V180" s="206">
        <v>46.291862068965521</v>
      </c>
      <c r="W180" s="195">
        <v>2.0499999999999998</v>
      </c>
      <c r="X180" s="167">
        <f>VLOOKUP(T180,IR!$C$6:$D$365,2)</f>
        <v>7.3987482281760011E-2</v>
      </c>
      <c r="Y180" s="66"/>
      <c r="Z180" s="61"/>
      <c r="AA180" s="66"/>
      <c r="AB180" s="61"/>
      <c r="AC180" s="200"/>
      <c r="AD180" s="200"/>
      <c r="AE180" s="161">
        <f>(T180-Calculation!$C$4)/365.25</f>
        <v>14.33264887063655</v>
      </c>
      <c r="AF180" s="160"/>
      <c r="AG180" s="168">
        <f t="shared" si="41"/>
        <v>41852</v>
      </c>
      <c r="AH180" s="64">
        <f t="shared" si="34"/>
        <v>0.16333501827817429</v>
      </c>
      <c r="AI180" s="207">
        <v>0.17600000000000002</v>
      </c>
      <c r="AK180" s="64">
        <f t="shared" si="35"/>
        <v>0</v>
      </c>
      <c r="AL180" s="207">
        <v>0.17600000000000002</v>
      </c>
      <c r="AO180" s="60">
        <v>96</v>
      </c>
      <c r="AP180" s="205">
        <f t="shared" si="42"/>
        <v>2.3499999999999943</v>
      </c>
      <c r="AT180" s="6">
        <f t="shared" si="43"/>
        <v>4.822068965517242</v>
      </c>
    </row>
    <row r="181" spans="1:46" ht="12.75" x14ac:dyDescent="0.2">
      <c r="A181" s="194">
        <f t="shared" si="36"/>
        <v>41883</v>
      </c>
      <c r="B181" s="60">
        <f t="shared" si="37"/>
        <v>35.85</v>
      </c>
      <c r="C181" s="73">
        <f t="shared" si="38"/>
        <v>47.723586206896556</v>
      </c>
      <c r="D181" s="195">
        <v>2.0499999999999998</v>
      </c>
      <c r="E181" s="62">
        <f t="shared" si="39"/>
        <v>7.398416079075501E-2</v>
      </c>
      <c r="F181" s="66"/>
      <c r="G181" s="61"/>
      <c r="H181" s="66"/>
      <c r="I181" s="61"/>
      <c r="L181" s="8">
        <f>(A181-Calculation!$C$4)/365.25</f>
        <v>14.417522245037645</v>
      </c>
      <c r="N181" s="198">
        <f t="shared" si="31"/>
        <v>41883</v>
      </c>
      <c r="O181" s="64">
        <f t="shared" si="32"/>
        <v>0.1049903698757778</v>
      </c>
      <c r="P181" s="199">
        <f t="shared" si="40"/>
        <v>0.17600000000000002</v>
      </c>
      <c r="Q181" s="74"/>
      <c r="T181" s="166">
        <f t="shared" si="44"/>
        <v>41883</v>
      </c>
      <c r="U181" s="60">
        <f t="shared" si="33"/>
        <v>35.85</v>
      </c>
      <c r="V181" s="206">
        <v>47.723586206896556</v>
      </c>
      <c r="W181" s="195">
        <v>2.0499999999999998</v>
      </c>
      <c r="X181" s="167">
        <f>VLOOKUP(T181,IR!$C$6:$D$365,2)</f>
        <v>7.398416079075501E-2</v>
      </c>
      <c r="Y181" s="66"/>
      <c r="Z181" s="61"/>
      <c r="AA181" s="66"/>
      <c r="AB181" s="61"/>
      <c r="AC181" s="200"/>
      <c r="AD181" s="200"/>
      <c r="AE181" s="161">
        <f>(T181-Calculation!$C$4)/365.25</f>
        <v>14.417522245037645</v>
      </c>
      <c r="AF181" s="160"/>
      <c r="AG181" s="168">
        <f t="shared" si="41"/>
        <v>41883</v>
      </c>
      <c r="AH181" s="64">
        <f t="shared" si="34"/>
        <v>0.1049903698757778</v>
      </c>
      <c r="AI181" s="207">
        <v>0.17600000000000002</v>
      </c>
      <c r="AK181" s="64">
        <f t="shared" si="35"/>
        <v>0</v>
      </c>
      <c r="AL181" s="207">
        <v>0.17600000000000002</v>
      </c>
      <c r="AO181" s="60">
        <v>35.85</v>
      </c>
      <c r="AP181" s="205">
        <f t="shared" si="42"/>
        <v>0</v>
      </c>
      <c r="AT181" s="6">
        <f t="shared" si="43"/>
        <v>4.9712068965517249</v>
      </c>
    </row>
    <row r="182" spans="1:46" ht="12.75" x14ac:dyDescent="0.2">
      <c r="A182" s="194">
        <f t="shared" si="36"/>
        <v>41913</v>
      </c>
      <c r="B182" s="60">
        <f t="shared" si="37"/>
        <v>27.1</v>
      </c>
      <c r="C182" s="73">
        <f t="shared" si="38"/>
        <v>48.655448275862064</v>
      </c>
      <c r="D182" s="195">
        <v>2.0499999999999998</v>
      </c>
      <c r="E182" s="62">
        <f t="shared" si="39"/>
        <v>7.3980946444625009E-2</v>
      </c>
      <c r="F182" s="66"/>
      <c r="G182" s="61"/>
      <c r="H182" s="66"/>
      <c r="I182" s="61"/>
      <c r="L182" s="8">
        <f>(A182-Calculation!$C$4)/365.25</f>
        <v>14.499657768651609</v>
      </c>
      <c r="N182" s="198">
        <f t="shared" si="31"/>
        <v>41913</v>
      </c>
      <c r="O182" s="64">
        <f t="shared" si="32"/>
        <v>7.4243190126442857E-2</v>
      </c>
      <c r="P182" s="199">
        <f t="shared" si="40"/>
        <v>0.17600000000000002</v>
      </c>
      <c r="Q182" s="74"/>
      <c r="T182" s="166">
        <f t="shared" si="44"/>
        <v>41913</v>
      </c>
      <c r="U182" s="60">
        <f t="shared" si="33"/>
        <v>27.1</v>
      </c>
      <c r="V182" s="206">
        <v>48.655448275862064</v>
      </c>
      <c r="W182" s="195">
        <v>2.0499999999999998</v>
      </c>
      <c r="X182" s="167">
        <f>VLOOKUP(T182,IR!$C$6:$D$365,2)</f>
        <v>7.3980946444625009E-2</v>
      </c>
      <c r="Y182" s="66"/>
      <c r="Z182" s="61"/>
      <c r="AA182" s="66"/>
      <c r="AB182" s="61"/>
      <c r="AC182" s="200"/>
      <c r="AD182" s="200"/>
      <c r="AE182" s="161">
        <f>(T182-Calculation!$C$4)/365.25</f>
        <v>14.499657768651609</v>
      </c>
      <c r="AF182" s="160"/>
      <c r="AG182" s="168">
        <f t="shared" si="41"/>
        <v>41913</v>
      </c>
      <c r="AH182" s="64">
        <f t="shared" si="34"/>
        <v>7.4243190126442857E-2</v>
      </c>
      <c r="AI182" s="207">
        <v>0.17600000000000002</v>
      </c>
      <c r="AK182" s="64">
        <f t="shared" si="35"/>
        <v>0</v>
      </c>
      <c r="AL182" s="207">
        <v>0.17600000000000002</v>
      </c>
      <c r="AO182" s="60">
        <v>27.1</v>
      </c>
      <c r="AP182" s="205">
        <f t="shared" si="42"/>
        <v>0</v>
      </c>
      <c r="AT182" s="6">
        <f t="shared" si="43"/>
        <v>5.0682758620689654</v>
      </c>
    </row>
    <row r="183" spans="1:46" ht="12.75" x14ac:dyDescent="0.2">
      <c r="A183" s="194">
        <f t="shared" si="36"/>
        <v>41944</v>
      </c>
      <c r="B183" s="60">
        <f t="shared" si="37"/>
        <v>27.35</v>
      </c>
      <c r="C183" s="73">
        <f t="shared" si="38"/>
        <v>48.57103448275862</v>
      </c>
      <c r="D183" s="195">
        <v>2.0499999999999998</v>
      </c>
      <c r="E183" s="62">
        <f t="shared" si="39"/>
        <v>7.3977624953627016E-2</v>
      </c>
      <c r="F183" s="66"/>
      <c r="G183" s="61"/>
      <c r="H183" s="66"/>
      <c r="I183" s="61"/>
      <c r="L183" s="8">
        <f>(A183-Calculation!$C$4)/365.25</f>
        <v>14.584531143052704</v>
      </c>
      <c r="N183" s="198">
        <f t="shared" si="31"/>
        <v>41944</v>
      </c>
      <c r="O183" s="64">
        <f t="shared" si="32"/>
        <v>7.4243190126442857E-2</v>
      </c>
      <c r="P183" s="199">
        <f t="shared" si="40"/>
        <v>0.17600000000000002</v>
      </c>
      <c r="Q183" s="74"/>
      <c r="T183" s="166">
        <f t="shared" si="44"/>
        <v>41944</v>
      </c>
      <c r="U183" s="60">
        <f t="shared" si="33"/>
        <v>27.35</v>
      </c>
      <c r="V183" s="206">
        <v>48.57103448275862</v>
      </c>
      <c r="W183" s="195">
        <v>2.0499999999999998</v>
      </c>
      <c r="X183" s="167">
        <f>VLOOKUP(T183,IR!$C$6:$D$365,2)</f>
        <v>7.3977624953627016E-2</v>
      </c>
      <c r="Y183" s="66"/>
      <c r="Z183" s="61"/>
      <c r="AA183" s="66"/>
      <c r="AB183" s="61"/>
      <c r="AC183" s="200"/>
      <c r="AD183" s="200"/>
      <c r="AE183" s="161">
        <f>(T183-Calculation!$C$4)/365.25</f>
        <v>14.584531143052704</v>
      </c>
      <c r="AF183" s="160"/>
      <c r="AG183" s="168">
        <f t="shared" si="41"/>
        <v>41944</v>
      </c>
      <c r="AH183" s="64">
        <f t="shared" si="34"/>
        <v>7.4243190126442857E-2</v>
      </c>
      <c r="AI183" s="207">
        <v>0.17600000000000002</v>
      </c>
      <c r="AK183" s="64">
        <f t="shared" si="35"/>
        <v>0</v>
      </c>
      <c r="AL183" s="207">
        <v>0.17600000000000002</v>
      </c>
      <c r="AO183" s="60">
        <v>27.35</v>
      </c>
      <c r="AP183" s="205">
        <f t="shared" si="42"/>
        <v>0</v>
      </c>
      <c r="AT183" s="6">
        <f t="shared" si="43"/>
        <v>5.0594827586206899</v>
      </c>
    </row>
    <row r="184" spans="1:46" ht="12.75" x14ac:dyDescent="0.2">
      <c r="A184" s="194">
        <f t="shared" si="36"/>
        <v>41974</v>
      </c>
      <c r="B184" s="60">
        <f t="shared" si="37"/>
        <v>28.35</v>
      </c>
      <c r="C184" s="73">
        <f t="shared" si="38"/>
        <v>49.142068965517247</v>
      </c>
      <c r="D184" s="195">
        <v>2.0499999999999998</v>
      </c>
      <c r="E184" s="62">
        <f t="shared" si="39"/>
        <v>7.397441060750401E-2</v>
      </c>
      <c r="F184" s="66"/>
      <c r="G184" s="61"/>
      <c r="H184" s="66"/>
      <c r="I184" s="61"/>
      <c r="L184" s="8">
        <f>(A184-Calculation!$C$4)/365.25</f>
        <v>14.666666666666666</v>
      </c>
      <c r="N184" s="198">
        <f t="shared" si="31"/>
        <v>41974</v>
      </c>
      <c r="O184" s="64">
        <f t="shared" si="32"/>
        <v>7.4243190126442857E-2</v>
      </c>
      <c r="P184" s="199">
        <f t="shared" si="40"/>
        <v>0.17600000000000002</v>
      </c>
      <c r="Q184" s="74"/>
      <c r="T184" s="166">
        <f t="shared" si="44"/>
        <v>41974</v>
      </c>
      <c r="U184" s="60">
        <f t="shared" si="33"/>
        <v>28.35</v>
      </c>
      <c r="V184" s="206">
        <v>49.142068965517247</v>
      </c>
      <c r="W184" s="195">
        <v>2.0499999999999998</v>
      </c>
      <c r="X184" s="167">
        <f>VLOOKUP(T184,IR!$C$6:$D$365,2)</f>
        <v>7.397441060750401E-2</v>
      </c>
      <c r="Y184" s="66"/>
      <c r="Z184" s="61"/>
      <c r="AA184" s="66"/>
      <c r="AB184" s="61"/>
      <c r="AC184" s="200"/>
      <c r="AD184" s="200"/>
      <c r="AE184" s="161">
        <f>(T184-Calculation!$C$4)/365.25</f>
        <v>14.666666666666666</v>
      </c>
      <c r="AF184" s="160"/>
      <c r="AG184" s="168">
        <f t="shared" si="41"/>
        <v>41974</v>
      </c>
      <c r="AH184" s="64">
        <f t="shared" si="34"/>
        <v>7.4243190126442857E-2</v>
      </c>
      <c r="AI184" s="207">
        <v>0.17600000000000002</v>
      </c>
      <c r="AK184" s="64">
        <f t="shared" si="35"/>
        <v>0</v>
      </c>
      <c r="AL184" s="207">
        <v>0.17600000000000002</v>
      </c>
      <c r="AO184" s="60">
        <v>28.35</v>
      </c>
      <c r="AP184" s="205">
        <f t="shared" si="42"/>
        <v>0</v>
      </c>
      <c r="AT184" s="6">
        <f t="shared" si="43"/>
        <v>5.1189655172413797</v>
      </c>
    </row>
    <row r="185" spans="1:46" ht="12.75" x14ac:dyDescent="0.2">
      <c r="A185" s="194">
        <f t="shared" si="36"/>
        <v>42005</v>
      </c>
      <c r="B185" s="60">
        <f t="shared" si="37"/>
        <v>35.049999999999997</v>
      </c>
      <c r="C185" s="73">
        <f t="shared" si="38"/>
        <v>48.466758620689667</v>
      </c>
      <c r="D185" s="195">
        <v>2.0499999999999998</v>
      </c>
      <c r="E185" s="62">
        <f t="shared" si="39"/>
        <v>7.3971089116513011E-2</v>
      </c>
      <c r="F185" s="66"/>
      <c r="G185" s="61"/>
      <c r="H185" s="66"/>
      <c r="I185" s="61"/>
      <c r="L185" s="8">
        <f>(A185-Calculation!$C$4)/365.25</f>
        <v>14.751540041067761</v>
      </c>
      <c r="N185" s="198">
        <f t="shared" si="31"/>
        <v>42005</v>
      </c>
      <c r="O185" s="64">
        <f t="shared" si="32"/>
        <v>0.11403754003421628</v>
      </c>
      <c r="P185" s="199">
        <f t="shared" si="40"/>
        <v>0.17600000000000002</v>
      </c>
      <c r="Q185" s="74"/>
      <c r="T185" s="166">
        <f t="shared" si="44"/>
        <v>42005</v>
      </c>
      <c r="U185" s="60">
        <f t="shared" si="33"/>
        <v>35.049999999999997</v>
      </c>
      <c r="V185" s="206">
        <v>48.466758620689667</v>
      </c>
      <c r="W185" s="195">
        <v>2.0499999999999998</v>
      </c>
      <c r="X185" s="167">
        <f>VLOOKUP(T185,IR!$C$6:$D$365,2)</f>
        <v>7.3971089116513011E-2</v>
      </c>
      <c r="Y185" s="66"/>
      <c r="Z185" s="61"/>
      <c r="AA185" s="66"/>
      <c r="AB185" s="61"/>
      <c r="AC185" s="200"/>
      <c r="AD185" s="200"/>
      <c r="AE185" s="161">
        <f>(T185-Calculation!$C$4)/365.25</f>
        <v>14.751540041067761</v>
      </c>
      <c r="AF185" s="160"/>
      <c r="AG185" s="168">
        <f t="shared" si="41"/>
        <v>42005</v>
      </c>
      <c r="AH185" s="64">
        <f t="shared" si="34"/>
        <v>0.11403754003421628</v>
      </c>
      <c r="AI185" s="207">
        <v>0.17600000000000002</v>
      </c>
      <c r="AK185" s="64">
        <f t="shared" si="35"/>
        <v>0</v>
      </c>
      <c r="AL185" s="207">
        <v>0.17600000000000002</v>
      </c>
      <c r="AO185" s="60">
        <v>35.049999999999997</v>
      </c>
      <c r="AP185" s="205">
        <f t="shared" si="42"/>
        <v>0</v>
      </c>
      <c r="AT185" s="6">
        <f t="shared" si="43"/>
        <v>5.0486206896551735</v>
      </c>
    </row>
    <row r="186" spans="1:46" ht="12.75" x14ac:dyDescent="0.2">
      <c r="A186" s="194">
        <f t="shared" si="36"/>
        <v>42036</v>
      </c>
      <c r="B186" s="60">
        <f t="shared" si="37"/>
        <v>35.049999999999997</v>
      </c>
      <c r="C186" s="73">
        <f t="shared" si="38"/>
        <v>47.341241379310354</v>
      </c>
      <c r="D186" s="195">
        <v>2.0499999999999998</v>
      </c>
      <c r="E186" s="62">
        <f t="shared" si="39"/>
        <v>7.396776762552601E-2</v>
      </c>
      <c r="F186" s="66"/>
      <c r="G186" s="61"/>
      <c r="H186" s="66"/>
      <c r="I186" s="61"/>
      <c r="L186" s="8">
        <f>(A186-Calculation!$C$4)/365.25</f>
        <v>14.836413415468858</v>
      </c>
      <c r="N186" s="198">
        <f t="shared" si="31"/>
        <v>42036</v>
      </c>
      <c r="O186" s="64">
        <f t="shared" si="32"/>
        <v>0.11403754003421628</v>
      </c>
      <c r="P186" s="199">
        <f t="shared" si="40"/>
        <v>0.17600000000000002</v>
      </c>
      <c r="Q186" s="74"/>
      <c r="T186" s="166">
        <f t="shared" si="44"/>
        <v>42036</v>
      </c>
      <c r="U186" s="60">
        <f t="shared" si="33"/>
        <v>35.049999999999997</v>
      </c>
      <c r="V186" s="206">
        <v>47.341241379310354</v>
      </c>
      <c r="W186" s="195">
        <v>2.0499999999999998</v>
      </c>
      <c r="X186" s="167">
        <f>VLOOKUP(T186,IR!$C$6:$D$365,2)</f>
        <v>7.396776762552601E-2</v>
      </c>
      <c r="Y186" s="66"/>
      <c r="Z186" s="61"/>
      <c r="AA186" s="66"/>
      <c r="AB186" s="61"/>
      <c r="AC186" s="200"/>
      <c r="AD186" s="200"/>
      <c r="AE186" s="161">
        <f>(T186-Calculation!$C$4)/365.25</f>
        <v>14.836413415468858</v>
      </c>
      <c r="AF186" s="160"/>
      <c r="AG186" s="168">
        <f t="shared" si="41"/>
        <v>42036</v>
      </c>
      <c r="AH186" s="64">
        <f t="shared" si="34"/>
        <v>0.11403754003421628</v>
      </c>
      <c r="AI186" s="207">
        <v>0.17600000000000002</v>
      </c>
      <c r="AK186" s="64">
        <f t="shared" si="35"/>
        <v>0</v>
      </c>
      <c r="AL186" s="207">
        <v>0.17600000000000002</v>
      </c>
      <c r="AO186" s="60">
        <v>35.049999999999997</v>
      </c>
      <c r="AP186" s="205">
        <f t="shared" si="42"/>
        <v>0</v>
      </c>
      <c r="AT186" s="6">
        <f t="shared" si="43"/>
        <v>4.9313793103448287</v>
      </c>
    </row>
    <row r="187" spans="1:46" ht="12.75" x14ac:dyDescent="0.2">
      <c r="A187" s="194">
        <f t="shared" si="36"/>
        <v>42064</v>
      </c>
      <c r="B187" s="60">
        <f t="shared" si="37"/>
        <v>27.274999999999999</v>
      </c>
      <c r="C187" s="73">
        <f t="shared" si="38"/>
        <v>46.32</v>
      </c>
      <c r="D187" s="195">
        <v>2.0499999999999998</v>
      </c>
      <c r="E187" s="62">
        <f t="shared" si="39"/>
        <v>7.3964767569154016E-2</v>
      </c>
      <c r="F187" s="66"/>
      <c r="G187" s="61"/>
      <c r="H187" s="66"/>
      <c r="I187" s="61"/>
      <c r="L187" s="8">
        <f>(A187-Calculation!$C$4)/365.25</f>
        <v>14.913073237508556</v>
      </c>
      <c r="N187" s="198">
        <f t="shared" si="31"/>
        <v>42064</v>
      </c>
      <c r="O187" s="64">
        <f t="shared" si="32"/>
        <v>9.503128336184688E-2</v>
      </c>
      <c r="P187" s="199">
        <f t="shared" si="40"/>
        <v>0.17600000000000002</v>
      </c>
      <c r="Q187" s="74"/>
      <c r="T187" s="166">
        <f t="shared" si="44"/>
        <v>42064</v>
      </c>
      <c r="U187" s="60">
        <f t="shared" si="33"/>
        <v>27.274999999999999</v>
      </c>
      <c r="V187" s="206">
        <v>46.32</v>
      </c>
      <c r="W187" s="195">
        <v>2.0499999999999998</v>
      </c>
      <c r="X187" s="167">
        <f>VLOOKUP(T187,IR!$C$6:$D$365,2)</f>
        <v>7.3964767569154016E-2</v>
      </c>
      <c r="Y187" s="66"/>
      <c r="Z187" s="61"/>
      <c r="AA187" s="66"/>
      <c r="AB187" s="61"/>
      <c r="AC187" s="200"/>
      <c r="AD187" s="200"/>
      <c r="AE187" s="161">
        <f>(T187-Calculation!$C$4)/365.25</f>
        <v>14.913073237508556</v>
      </c>
      <c r="AF187" s="160"/>
      <c r="AG187" s="168">
        <f t="shared" si="41"/>
        <v>42064</v>
      </c>
      <c r="AH187" s="64">
        <f t="shared" si="34"/>
        <v>9.503128336184688E-2</v>
      </c>
      <c r="AI187" s="207">
        <v>0.17600000000000002</v>
      </c>
      <c r="AK187" s="64">
        <f t="shared" si="35"/>
        <v>0</v>
      </c>
      <c r="AL187" s="207">
        <v>0.17600000000000002</v>
      </c>
      <c r="AO187" s="60">
        <v>27.274999999999999</v>
      </c>
      <c r="AP187" s="205">
        <f t="shared" si="42"/>
        <v>0</v>
      </c>
      <c r="AT187" s="6">
        <f t="shared" si="43"/>
        <v>4.8250000000000002</v>
      </c>
    </row>
    <row r="188" spans="1:46" ht="12.75" x14ac:dyDescent="0.2">
      <c r="A188" s="194">
        <f t="shared" si="36"/>
        <v>42095</v>
      </c>
      <c r="B188" s="60">
        <f t="shared" si="37"/>
        <v>28</v>
      </c>
      <c r="C188" s="73">
        <f t="shared" si="38"/>
        <v>45.388137931034493</v>
      </c>
      <c r="D188" s="195">
        <v>2.0499999999999998</v>
      </c>
      <c r="E188" s="62">
        <f t="shared" si="39"/>
        <v>7.3961446078174009E-2</v>
      </c>
      <c r="F188" s="66"/>
      <c r="G188" s="61"/>
      <c r="H188" s="66"/>
      <c r="I188" s="61"/>
      <c r="L188" s="8">
        <f>(A188-Calculation!$C$4)/365.25</f>
        <v>14.997946611909651</v>
      </c>
      <c r="N188" s="198">
        <f t="shared" si="31"/>
        <v>42095</v>
      </c>
      <c r="O188" s="64">
        <f t="shared" si="32"/>
        <v>9.0279719193754535E-2</v>
      </c>
      <c r="P188" s="199">
        <f t="shared" si="40"/>
        <v>0.17600000000000002</v>
      </c>
      <c r="Q188" s="74"/>
      <c r="T188" s="166">
        <f t="shared" si="44"/>
        <v>42095</v>
      </c>
      <c r="U188" s="60">
        <f t="shared" si="33"/>
        <v>28</v>
      </c>
      <c r="V188" s="206">
        <v>45.388137931034493</v>
      </c>
      <c r="W188" s="195">
        <v>2.0499999999999998</v>
      </c>
      <c r="X188" s="167">
        <f>VLOOKUP(T188,IR!$C$6:$D$365,2)</f>
        <v>7.3961446078174009E-2</v>
      </c>
      <c r="Y188" s="66"/>
      <c r="Z188" s="61"/>
      <c r="AA188" s="66"/>
      <c r="AB188" s="61"/>
      <c r="AC188" s="200"/>
      <c r="AD188" s="200"/>
      <c r="AE188" s="161">
        <f>(T188-Calculation!$C$4)/365.25</f>
        <v>14.997946611909651</v>
      </c>
      <c r="AF188" s="160"/>
      <c r="AG188" s="168">
        <f t="shared" si="41"/>
        <v>42095</v>
      </c>
      <c r="AH188" s="64">
        <f t="shared" si="34"/>
        <v>9.0279719193754535E-2</v>
      </c>
      <c r="AI188" s="207">
        <v>0.17600000000000002</v>
      </c>
      <c r="AK188" s="64">
        <f t="shared" si="35"/>
        <v>0</v>
      </c>
      <c r="AL188" s="207">
        <v>0.17600000000000002</v>
      </c>
      <c r="AO188" s="60">
        <v>27.5</v>
      </c>
      <c r="AP188" s="205">
        <f t="shared" si="42"/>
        <v>0.5</v>
      </c>
      <c r="AT188" s="6">
        <f t="shared" si="43"/>
        <v>4.7279310344827596</v>
      </c>
    </row>
    <row r="189" spans="1:46" ht="12.75" x14ac:dyDescent="0.2">
      <c r="A189" s="194">
        <f t="shared" si="36"/>
        <v>42125</v>
      </c>
      <c r="B189" s="60">
        <f t="shared" si="37"/>
        <v>35.950000000000003</v>
      </c>
      <c r="C189" s="73">
        <f t="shared" si="38"/>
        <v>44.734344827586213</v>
      </c>
      <c r="D189" s="195">
        <v>2.0499999999999998</v>
      </c>
      <c r="E189" s="62">
        <f t="shared" si="39"/>
        <v>7.3958231732067017E-2</v>
      </c>
      <c r="F189" s="66"/>
      <c r="G189" s="61"/>
      <c r="H189" s="66"/>
      <c r="I189" s="61"/>
      <c r="L189" s="8">
        <f>(A189-Calculation!$C$4)/365.25</f>
        <v>15.080082135523615</v>
      </c>
      <c r="N189" s="198">
        <f t="shared" si="31"/>
        <v>42125</v>
      </c>
      <c r="O189" s="64">
        <f t="shared" si="32"/>
        <v>9.9782847529939211E-2</v>
      </c>
      <c r="P189" s="199">
        <f t="shared" si="40"/>
        <v>0.17600000000000002</v>
      </c>
      <c r="Q189" s="74"/>
      <c r="T189" s="166">
        <f t="shared" si="44"/>
        <v>42125</v>
      </c>
      <c r="U189" s="60">
        <f t="shared" si="33"/>
        <v>35.950000000000003</v>
      </c>
      <c r="V189" s="206">
        <v>44.734344827586213</v>
      </c>
      <c r="W189" s="195">
        <v>2.0499999999999998</v>
      </c>
      <c r="X189" s="167">
        <f>VLOOKUP(T189,IR!$C$6:$D$365,2)</f>
        <v>7.3958231732067017E-2</v>
      </c>
      <c r="Y189" s="66"/>
      <c r="Z189" s="61"/>
      <c r="AA189" s="66"/>
      <c r="AB189" s="61"/>
      <c r="AC189" s="200"/>
      <c r="AD189" s="200"/>
      <c r="AE189" s="161">
        <f>(T189-Calculation!$C$4)/365.25</f>
        <v>15.080082135523615</v>
      </c>
      <c r="AF189" s="160"/>
      <c r="AG189" s="168">
        <f t="shared" si="41"/>
        <v>42125</v>
      </c>
      <c r="AH189" s="64">
        <f t="shared" si="34"/>
        <v>9.9782847529939211E-2</v>
      </c>
      <c r="AI189" s="207">
        <v>0.17600000000000002</v>
      </c>
      <c r="AK189" s="64">
        <f t="shared" si="35"/>
        <v>0</v>
      </c>
      <c r="AL189" s="207">
        <v>0.17600000000000002</v>
      </c>
      <c r="AO189" s="60">
        <v>35.299999999999997</v>
      </c>
      <c r="AP189" s="205">
        <f t="shared" si="42"/>
        <v>0.65000000000000568</v>
      </c>
      <c r="AT189" s="6">
        <f t="shared" si="43"/>
        <v>4.6598275862068972</v>
      </c>
    </row>
    <row r="190" spans="1:46" ht="12.75" x14ac:dyDescent="0.2">
      <c r="A190" s="194">
        <f t="shared" si="36"/>
        <v>42156</v>
      </c>
      <c r="B190" s="60">
        <f t="shared" si="37"/>
        <v>63</v>
      </c>
      <c r="C190" s="73">
        <f t="shared" si="38"/>
        <v>44.936275862068968</v>
      </c>
      <c r="D190" s="195">
        <v>2.0499999999999998</v>
      </c>
      <c r="E190" s="62">
        <f t="shared" si="39"/>
        <v>7.3954910241094018E-2</v>
      </c>
      <c r="F190" s="66"/>
      <c r="G190" s="61"/>
      <c r="H190" s="66"/>
      <c r="I190" s="61"/>
      <c r="L190" s="8">
        <f>(A190-Calculation!$C$4)/365.25</f>
        <v>15.16495550992471</v>
      </c>
      <c r="N190" s="198">
        <f t="shared" si="31"/>
        <v>42156</v>
      </c>
      <c r="O190" s="64">
        <f t="shared" si="32"/>
        <v>0.12829223253849331</v>
      </c>
      <c r="P190" s="199">
        <f t="shared" si="40"/>
        <v>0.17600000000000002</v>
      </c>
      <c r="Q190" s="74"/>
      <c r="T190" s="166">
        <f t="shared" si="44"/>
        <v>42156</v>
      </c>
      <c r="U190" s="60">
        <f t="shared" si="33"/>
        <v>63</v>
      </c>
      <c r="V190" s="206">
        <v>44.936275862068968</v>
      </c>
      <c r="W190" s="195">
        <v>2.0499999999999998</v>
      </c>
      <c r="X190" s="167">
        <f>VLOOKUP(T190,IR!$C$6:$D$365,2)</f>
        <v>7.3954910241094018E-2</v>
      </c>
      <c r="Y190" s="66"/>
      <c r="Z190" s="61"/>
      <c r="AA190" s="66"/>
      <c r="AB190" s="61"/>
      <c r="AC190" s="200"/>
      <c r="AD190" s="200"/>
      <c r="AE190" s="161">
        <f>(T190-Calculation!$C$4)/365.25</f>
        <v>15.16495550992471</v>
      </c>
      <c r="AF190" s="160"/>
      <c r="AG190" s="168">
        <f t="shared" si="41"/>
        <v>42156</v>
      </c>
      <c r="AH190" s="64">
        <f t="shared" si="34"/>
        <v>0.12829223253849331</v>
      </c>
      <c r="AI190" s="207">
        <v>0.17600000000000002</v>
      </c>
      <c r="AK190" s="64">
        <f t="shared" si="35"/>
        <v>0</v>
      </c>
      <c r="AL190" s="207">
        <v>0.17600000000000002</v>
      </c>
      <c r="AO190" s="60">
        <v>61.625</v>
      </c>
      <c r="AP190" s="205">
        <f t="shared" si="42"/>
        <v>1.375</v>
      </c>
      <c r="AT190" s="6">
        <f t="shared" si="43"/>
        <v>4.680862068965518</v>
      </c>
    </row>
    <row r="191" spans="1:46" ht="12.75" x14ac:dyDescent="0.2">
      <c r="A191" s="194">
        <f t="shared" si="36"/>
        <v>42186</v>
      </c>
      <c r="B191" s="60">
        <f t="shared" si="37"/>
        <v>112.85</v>
      </c>
      <c r="C191" s="73">
        <f t="shared" si="38"/>
        <v>45.555310344827596</v>
      </c>
      <c r="D191" s="195">
        <v>2.0499999999999998</v>
      </c>
      <c r="E191" s="62">
        <f t="shared" si="39"/>
        <v>7.3951695895000003E-2</v>
      </c>
      <c r="F191" s="66"/>
      <c r="G191" s="61"/>
      <c r="H191" s="66"/>
      <c r="I191" s="61"/>
      <c r="L191" s="8">
        <f>(A191-Calculation!$C$4)/365.25</f>
        <v>15.247091033538672</v>
      </c>
      <c r="N191" s="198">
        <f t="shared" si="31"/>
        <v>42186</v>
      </c>
      <c r="O191" s="64">
        <f t="shared" si="32"/>
        <v>0.1568016175470473</v>
      </c>
      <c r="P191" s="199">
        <f t="shared" si="40"/>
        <v>0.17600000000000002</v>
      </c>
      <c r="Q191" s="74"/>
      <c r="T191" s="166">
        <f t="shared" si="44"/>
        <v>42186</v>
      </c>
      <c r="U191" s="60">
        <f t="shared" si="33"/>
        <v>112.85</v>
      </c>
      <c r="V191" s="206">
        <v>45.555310344827596</v>
      </c>
      <c r="W191" s="195">
        <v>2.0499999999999998</v>
      </c>
      <c r="X191" s="167">
        <f>VLOOKUP(T191,IR!$C$6:$D$365,2)</f>
        <v>7.3951695895000003E-2</v>
      </c>
      <c r="Y191" s="66"/>
      <c r="Z191" s="61"/>
      <c r="AA191" s="66"/>
      <c r="AB191" s="61"/>
      <c r="AC191" s="200"/>
      <c r="AD191" s="200"/>
      <c r="AE191" s="161">
        <f>(T191-Calculation!$C$4)/365.25</f>
        <v>15.247091033538672</v>
      </c>
      <c r="AF191" s="160"/>
      <c r="AG191" s="168">
        <f t="shared" si="41"/>
        <v>42186</v>
      </c>
      <c r="AH191" s="64">
        <f t="shared" si="34"/>
        <v>0.1568016175470473</v>
      </c>
      <c r="AI191" s="207">
        <v>0.17600000000000002</v>
      </c>
      <c r="AK191" s="64">
        <f t="shared" si="35"/>
        <v>0</v>
      </c>
      <c r="AL191" s="207">
        <v>0.17600000000000002</v>
      </c>
      <c r="AO191" s="60">
        <v>110.5</v>
      </c>
      <c r="AP191" s="205">
        <f t="shared" si="42"/>
        <v>2.3499999999999943</v>
      </c>
      <c r="AT191" s="6">
        <f t="shared" si="43"/>
        <v>4.7453448275862078</v>
      </c>
    </row>
    <row r="192" spans="1:46" ht="12.75" x14ac:dyDescent="0.2">
      <c r="A192" s="194">
        <f t="shared" si="36"/>
        <v>42217</v>
      </c>
      <c r="B192" s="60">
        <f t="shared" si="37"/>
        <v>100.35</v>
      </c>
      <c r="C192" s="73">
        <f t="shared" si="38"/>
        <v>46.291862068965521</v>
      </c>
      <c r="D192" s="195">
        <v>2.0499999999999998</v>
      </c>
      <c r="E192" s="62">
        <f t="shared" si="39"/>
        <v>7.3948374404029016E-2</v>
      </c>
      <c r="F192" s="66"/>
      <c r="G192" s="61"/>
      <c r="H192" s="66"/>
      <c r="I192" s="61"/>
      <c r="L192" s="8">
        <f>(A192-Calculation!$C$4)/365.25</f>
        <v>15.331964407939767</v>
      </c>
      <c r="N192" s="198">
        <f t="shared" si="31"/>
        <v>42217</v>
      </c>
      <c r="O192" s="64">
        <f t="shared" si="32"/>
        <v>0.1568016175470473</v>
      </c>
      <c r="P192" s="199">
        <f t="shared" si="40"/>
        <v>0.17600000000000002</v>
      </c>
      <c r="Q192" s="74"/>
      <c r="T192" s="166">
        <f t="shared" si="44"/>
        <v>42217</v>
      </c>
      <c r="U192" s="60">
        <f t="shared" si="33"/>
        <v>100.35</v>
      </c>
      <c r="V192" s="206">
        <v>46.291862068965521</v>
      </c>
      <c r="W192" s="195">
        <v>2.0499999999999998</v>
      </c>
      <c r="X192" s="167">
        <f>VLOOKUP(T192,IR!$C$6:$D$365,2)</f>
        <v>7.3948374404029016E-2</v>
      </c>
      <c r="Y192" s="66"/>
      <c r="Z192" s="61"/>
      <c r="AA192" s="66"/>
      <c r="AB192" s="61"/>
      <c r="AC192" s="200"/>
      <c r="AD192" s="200"/>
      <c r="AE192" s="161">
        <f>(T192-Calculation!$C$4)/365.25</f>
        <v>15.331964407939767</v>
      </c>
      <c r="AF192" s="160"/>
      <c r="AG192" s="168">
        <f t="shared" si="41"/>
        <v>42217</v>
      </c>
      <c r="AH192" s="64">
        <f t="shared" si="34"/>
        <v>0.1568016175470473</v>
      </c>
      <c r="AI192" s="207">
        <v>0.17600000000000002</v>
      </c>
      <c r="AK192" s="64">
        <f t="shared" si="35"/>
        <v>0</v>
      </c>
      <c r="AL192" s="207">
        <v>0.17600000000000002</v>
      </c>
      <c r="AO192" s="60">
        <v>98</v>
      </c>
      <c r="AP192" s="205">
        <f t="shared" si="42"/>
        <v>2.3499999999999943</v>
      </c>
      <c r="AT192" s="6">
        <f t="shared" si="43"/>
        <v>4.822068965517242</v>
      </c>
    </row>
    <row r="193" spans="1:46" ht="12.75" x14ac:dyDescent="0.2">
      <c r="A193" s="194">
        <f t="shared" si="36"/>
        <v>42248</v>
      </c>
      <c r="B193" s="60">
        <f t="shared" si="37"/>
        <v>36.1</v>
      </c>
      <c r="C193" s="73">
        <f t="shared" si="38"/>
        <v>47.723586206896556</v>
      </c>
      <c r="D193" s="195">
        <v>2.0499999999999998</v>
      </c>
      <c r="E193" s="62">
        <f t="shared" si="39"/>
        <v>7.3945052913067008E-2</v>
      </c>
      <c r="F193" s="66"/>
      <c r="G193" s="61"/>
      <c r="H193" s="66"/>
      <c r="I193" s="61"/>
      <c r="L193" s="8">
        <f>(A193-Calculation!$C$4)/365.25</f>
        <v>15.416837782340862</v>
      </c>
      <c r="N193" s="198">
        <f t="shared" si="31"/>
        <v>42248</v>
      </c>
      <c r="O193" s="64">
        <f t="shared" si="32"/>
        <v>0.10079075508074668</v>
      </c>
      <c r="P193" s="199">
        <f t="shared" si="40"/>
        <v>0.17600000000000002</v>
      </c>
      <c r="Q193" s="74"/>
      <c r="T193" s="166">
        <f t="shared" si="44"/>
        <v>42248</v>
      </c>
      <c r="U193" s="60">
        <f t="shared" si="33"/>
        <v>36.1</v>
      </c>
      <c r="V193" s="206">
        <v>47.723586206896556</v>
      </c>
      <c r="W193" s="195">
        <v>2.0499999999999998</v>
      </c>
      <c r="X193" s="167">
        <f>VLOOKUP(T193,IR!$C$6:$D$365,2)</f>
        <v>7.3945052913067008E-2</v>
      </c>
      <c r="Y193" s="66"/>
      <c r="Z193" s="61"/>
      <c r="AA193" s="66"/>
      <c r="AB193" s="61"/>
      <c r="AC193" s="200"/>
      <c r="AD193" s="200"/>
      <c r="AE193" s="161">
        <f>(T193-Calculation!$C$4)/365.25</f>
        <v>15.416837782340862</v>
      </c>
      <c r="AF193" s="160"/>
      <c r="AG193" s="168">
        <f t="shared" si="41"/>
        <v>42248</v>
      </c>
      <c r="AH193" s="64">
        <f t="shared" si="34"/>
        <v>0.10079075508074668</v>
      </c>
      <c r="AI193" s="207">
        <v>0.17600000000000002</v>
      </c>
      <c r="AK193" s="64">
        <f t="shared" si="35"/>
        <v>0</v>
      </c>
      <c r="AL193" s="207">
        <v>0.17600000000000002</v>
      </c>
      <c r="AO193" s="60">
        <v>36.1</v>
      </c>
      <c r="AP193" s="205">
        <f t="shared" si="42"/>
        <v>0</v>
      </c>
      <c r="AT193" s="6">
        <f t="shared" si="43"/>
        <v>4.9712068965517249</v>
      </c>
    </row>
    <row r="194" spans="1:46" ht="12.75" x14ac:dyDescent="0.2">
      <c r="A194" s="194">
        <f t="shared" si="36"/>
        <v>42278</v>
      </c>
      <c r="B194" s="60">
        <f t="shared" si="37"/>
        <v>27.1</v>
      </c>
      <c r="C194" s="73">
        <f t="shared" si="38"/>
        <v>48.655448275862064</v>
      </c>
      <c r="D194" s="195">
        <v>2.0499999999999998</v>
      </c>
      <c r="E194" s="62">
        <f t="shared" si="39"/>
        <v>7.3941838566979015E-2</v>
      </c>
      <c r="F194" s="66"/>
      <c r="G194" s="61"/>
      <c r="H194" s="66"/>
      <c r="I194" s="61"/>
      <c r="L194" s="8">
        <f>(A194-Calculation!$C$4)/365.25</f>
        <v>15.498973305954825</v>
      </c>
      <c r="N194" s="198">
        <f t="shared" si="31"/>
        <v>42278</v>
      </c>
      <c r="O194" s="64">
        <f t="shared" si="32"/>
        <v>7.1273462521385139E-2</v>
      </c>
      <c r="P194" s="199">
        <f t="shared" si="40"/>
        <v>0.17600000000000002</v>
      </c>
      <c r="Q194" s="74"/>
      <c r="T194" s="166">
        <f t="shared" si="44"/>
        <v>42278</v>
      </c>
      <c r="U194" s="60">
        <f t="shared" si="33"/>
        <v>27.1</v>
      </c>
      <c r="V194" s="206">
        <v>48.655448275862064</v>
      </c>
      <c r="W194" s="195">
        <v>2.0499999999999998</v>
      </c>
      <c r="X194" s="167">
        <f>VLOOKUP(T194,IR!$C$6:$D$365,2)</f>
        <v>7.3941838566979015E-2</v>
      </c>
      <c r="Y194" s="66"/>
      <c r="Z194" s="61"/>
      <c r="AA194" s="66"/>
      <c r="AB194" s="61"/>
      <c r="AC194" s="200"/>
      <c r="AD194" s="200"/>
      <c r="AE194" s="161">
        <f>(T194-Calculation!$C$4)/365.25</f>
        <v>15.498973305954825</v>
      </c>
      <c r="AF194" s="160"/>
      <c r="AG194" s="168">
        <f t="shared" si="41"/>
        <v>42278</v>
      </c>
      <c r="AH194" s="64">
        <f t="shared" si="34"/>
        <v>7.1273462521385139E-2</v>
      </c>
      <c r="AI194" s="207">
        <v>0.17600000000000002</v>
      </c>
      <c r="AK194" s="64">
        <f t="shared" si="35"/>
        <v>0</v>
      </c>
      <c r="AL194" s="207">
        <v>0.17600000000000002</v>
      </c>
      <c r="AO194" s="60">
        <v>27.1</v>
      </c>
      <c r="AP194" s="205">
        <f t="shared" si="42"/>
        <v>0</v>
      </c>
      <c r="AT194" s="6">
        <f t="shared" si="43"/>
        <v>5.0682758620689654</v>
      </c>
    </row>
    <row r="195" spans="1:46" ht="12.75" x14ac:dyDescent="0.2">
      <c r="A195" s="194">
        <f t="shared" si="36"/>
        <v>42309</v>
      </c>
      <c r="B195" s="60">
        <f t="shared" si="37"/>
        <v>27.35</v>
      </c>
      <c r="C195" s="73">
        <f t="shared" si="38"/>
        <v>48.57103448275862</v>
      </c>
      <c r="D195" s="195">
        <v>2.0499999999999998</v>
      </c>
      <c r="E195" s="62">
        <f t="shared" si="39"/>
        <v>7.3938517076023016E-2</v>
      </c>
      <c r="F195" s="66"/>
      <c r="G195" s="61"/>
      <c r="H195" s="66"/>
      <c r="I195" s="61"/>
      <c r="L195" s="8">
        <f>(A195-Calculation!$C$4)/365.25</f>
        <v>15.58384668035592</v>
      </c>
      <c r="N195" s="198">
        <f t="shared" si="31"/>
        <v>42309</v>
      </c>
      <c r="O195" s="64">
        <f t="shared" si="32"/>
        <v>7.1273462521385139E-2</v>
      </c>
      <c r="P195" s="199">
        <f t="shared" si="40"/>
        <v>0.17600000000000002</v>
      </c>
      <c r="Q195" s="74"/>
      <c r="T195" s="166">
        <f t="shared" si="44"/>
        <v>42309</v>
      </c>
      <c r="U195" s="60">
        <f t="shared" si="33"/>
        <v>27.35</v>
      </c>
      <c r="V195" s="206">
        <v>48.57103448275862</v>
      </c>
      <c r="W195" s="195">
        <v>2.0499999999999998</v>
      </c>
      <c r="X195" s="167">
        <f>VLOOKUP(T195,IR!$C$6:$D$365,2)</f>
        <v>7.3938517076023016E-2</v>
      </c>
      <c r="Y195" s="66"/>
      <c r="Z195" s="61"/>
      <c r="AA195" s="66"/>
      <c r="AB195" s="61"/>
      <c r="AC195" s="200"/>
      <c r="AD195" s="200"/>
      <c r="AE195" s="161">
        <f>(T195-Calculation!$C$4)/365.25</f>
        <v>15.58384668035592</v>
      </c>
      <c r="AF195" s="160"/>
      <c r="AG195" s="168">
        <f t="shared" si="41"/>
        <v>42309</v>
      </c>
      <c r="AH195" s="64">
        <f t="shared" si="34"/>
        <v>7.1273462521385139E-2</v>
      </c>
      <c r="AI195" s="207">
        <v>0.17600000000000002</v>
      </c>
      <c r="AK195" s="64">
        <f t="shared" si="35"/>
        <v>0</v>
      </c>
      <c r="AL195" s="207">
        <v>0.17600000000000002</v>
      </c>
      <c r="AO195" s="60">
        <v>27.35</v>
      </c>
      <c r="AP195" s="205">
        <f t="shared" si="42"/>
        <v>0</v>
      </c>
      <c r="AT195" s="6">
        <f t="shared" si="43"/>
        <v>5.0594827586206899</v>
      </c>
    </row>
    <row r="196" spans="1:46" ht="12.75" x14ac:dyDescent="0.2">
      <c r="A196" s="194">
        <f t="shared" si="36"/>
        <v>42339</v>
      </c>
      <c r="B196" s="60">
        <f t="shared" si="37"/>
        <v>28.35</v>
      </c>
      <c r="C196" s="73">
        <f t="shared" si="38"/>
        <v>49.142068965517247</v>
      </c>
      <c r="D196" s="195">
        <v>2.0499999999999998</v>
      </c>
      <c r="E196" s="62">
        <f t="shared" si="39"/>
        <v>7.3935302729942018E-2</v>
      </c>
      <c r="F196" s="66"/>
      <c r="G196" s="61"/>
      <c r="H196" s="66"/>
      <c r="I196" s="61"/>
      <c r="L196" s="8">
        <f>(A196-Calculation!$C$4)/365.25</f>
        <v>15.665982203969884</v>
      </c>
      <c r="N196" s="198">
        <f t="shared" si="31"/>
        <v>42339</v>
      </c>
      <c r="O196" s="64">
        <f t="shared" si="32"/>
        <v>7.1273462521385139E-2</v>
      </c>
      <c r="P196" s="199">
        <f t="shared" si="40"/>
        <v>0.17600000000000002</v>
      </c>
      <c r="Q196" s="74"/>
      <c r="T196" s="166">
        <f t="shared" si="44"/>
        <v>42339</v>
      </c>
      <c r="U196" s="60">
        <f t="shared" si="33"/>
        <v>28.35</v>
      </c>
      <c r="V196" s="206">
        <v>49.142068965517247</v>
      </c>
      <c r="W196" s="195">
        <v>2.0499999999999998</v>
      </c>
      <c r="X196" s="167">
        <f>VLOOKUP(T196,IR!$C$6:$D$365,2)</f>
        <v>7.3935302729942018E-2</v>
      </c>
      <c r="Y196" s="66"/>
      <c r="Z196" s="61"/>
      <c r="AA196" s="66"/>
      <c r="AB196" s="61"/>
      <c r="AC196" s="200"/>
      <c r="AD196" s="200"/>
      <c r="AE196" s="161">
        <f>(T196-Calculation!$C$4)/365.25</f>
        <v>15.665982203969884</v>
      </c>
      <c r="AF196" s="160"/>
      <c r="AG196" s="168">
        <f t="shared" si="41"/>
        <v>42339</v>
      </c>
      <c r="AH196" s="64">
        <f t="shared" si="34"/>
        <v>7.1273462521385139E-2</v>
      </c>
      <c r="AI196" s="207">
        <v>0.17600000000000002</v>
      </c>
      <c r="AK196" s="64">
        <f t="shared" si="35"/>
        <v>0</v>
      </c>
      <c r="AL196" s="207">
        <v>0.17600000000000002</v>
      </c>
      <c r="AO196" s="60">
        <v>28.35</v>
      </c>
      <c r="AP196" s="205">
        <f t="shared" si="42"/>
        <v>0</v>
      </c>
      <c r="AT196" s="6">
        <f t="shared" si="43"/>
        <v>5.1189655172413797</v>
      </c>
    </row>
    <row r="197" spans="1:46" ht="12.75" x14ac:dyDescent="0.2">
      <c r="A197" s="194">
        <f t="shared" si="36"/>
        <v>42370</v>
      </c>
      <c r="B197" s="60">
        <f t="shared" si="37"/>
        <v>35.049999999999997</v>
      </c>
      <c r="C197" s="73">
        <f t="shared" si="38"/>
        <v>48.466758620689667</v>
      </c>
      <c r="D197" s="195">
        <v>2.0499999999999998</v>
      </c>
      <c r="E197" s="62">
        <f t="shared" si="39"/>
        <v>7.3931981239000008E-2</v>
      </c>
      <c r="F197" s="66"/>
      <c r="G197" s="61"/>
      <c r="H197" s="66"/>
      <c r="I197" s="61"/>
      <c r="L197" s="8">
        <f>(A197-Calculation!$C$4)/365.25</f>
        <v>15.750855578370979</v>
      </c>
      <c r="N197" s="198">
        <f t="shared" si="31"/>
        <v>42370</v>
      </c>
      <c r="O197" s="64">
        <f t="shared" si="32"/>
        <v>0.10947603843284762</v>
      </c>
      <c r="P197" s="199">
        <f t="shared" si="40"/>
        <v>0.17600000000000002</v>
      </c>
      <c r="Q197" s="74"/>
      <c r="T197" s="166">
        <f t="shared" si="44"/>
        <v>42370</v>
      </c>
      <c r="U197" s="60">
        <f t="shared" si="33"/>
        <v>35.049999999999997</v>
      </c>
      <c r="V197" s="206">
        <v>48.466758620689667</v>
      </c>
      <c r="W197" s="195">
        <v>2.0499999999999998</v>
      </c>
      <c r="X197" s="167">
        <f>VLOOKUP(T197,IR!$C$6:$D$365,2)</f>
        <v>7.3931981239000008E-2</v>
      </c>
      <c r="Y197" s="66"/>
      <c r="Z197" s="61"/>
      <c r="AA197" s="66"/>
      <c r="AB197" s="61"/>
      <c r="AC197" s="200"/>
      <c r="AD197" s="200"/>
      <c r="AE197" s="161">
        <f>(T197-Calculation!$C$4)/365.25</f>
        <v>15.750855578370979</v>
      </c>
      <c r="AF197" s="160"/>
      <c r="AG197" s="168">
        <f t="shared" si="41"/>
        <v>42370</v>
      </c>
      <c r="AH197" s="64">
        <f t="shared" si="34"/>
        <v>0.10947603843284762</v>
      </c>
      <c r="AI197" s="207">
        <v>0.17600000000000002</v>
      </c>
      <c r="AK197" s="64">
        <f t="shared" si="35"/>
        <v>0</v>
      </c>
      <c r="AL197" s="207">
        <v>0.17600000000000002</v>
      </c>
      <c r="AO197" s="60">
        <v>35.049999999999997</v>
      </c>
      <c r="AP197" s="205">
        <f t="shared" si="42"/>
        <v>0</v>
      </c>
      <c r="AT197" s="6">
        <f t="shared" si="43"/>
        <v>5.0486206896551735</v>
      </c>
    </row>
    <row r="198" spans="1:46" ht="12.75" x14ac:dyDescent="0.2">
      <c r="A198" s="194">
        <f t="shared" si="36"/>
        <v>42401</v>
      </c>
      <c r="B198" s="60">
        <f t="shared" si="37"/>
        <v>35.049999999999997</v>
      </c>
      <c r="C198" s="73">
        <f t="shared" si="38"/>
        <v>47.341241379310354</v>
      </c>
      <c r="D198" s="195">
        <v>2.0499999999999998</v>
      </c>
      <c r="E198" s="62">
        <f t="shared" si="39"/>
        <v>7.3928659748050005E-2</v>
      </c>
      <c r="F198" s="66"/>
      <c r="G198" s="61"/>
      <c r="H198" s="66"/>
      <c r="I198" s="61"/>
      <c r="L198" s="8">
        <f>(A198-Calculation!$C$4)/365.25</f>
        <v>15.835728952772074</v>
      </c>
      <c r="N198" s="198">
        <f t="shared" si="31"/>
        <v>42401</v>
      </c>
      <c r="O198" s="64">
        <f t="shared" si="32"/>
        <v>0.10947603843284762</v>
      </c>
      <c r="P198" s="199">
        <f t="shared" si="40"/>
        <v>0.17600000000000002</v>
      </c>
      <c r="Q198" s="74"/>
      <c r="T198" s="166">
        <f t="shared" si="44"/>
        <v>42401</v>
      </c>
      <c r="U198" s="60">
        <f t="shared" si="33"/>
        <v>35.049999999999997</v>
      </c>
      <c r="V198" s="206">
        <v>47.341241379310354</v>
      </c>
      <c r="W198" s="195">
        <v>2.0499999999999998</v>
      </c>
      <c r="X198" s="167">
        <f>VLOOKUP(T198,IR!$C$6:$D$365,2)</f>
        <v>7.3928659748050005E-2</v>
      </c>
      <c r="Y198" s="66"/>
      <c r="Z198" s="61"/>
      <c r="AA198" s="66"/>
      <c r="AB198" s="61"/>
      <c r="AC198" s="200"/>
      <c r="AD198" s="200"/>
      <c r="AE198" s="161">
        <f>(T198-Calculation!$C$4)/365.25</f>
        <v>15.835728952772074</v>
      </c>
      <c r="AF198" s="160"/>
      <c r="AG198" s="168">
        <f t="shared" si="41"/>
        <v>42401</v>
      </c>
      <c r="AH198" s="64">
        <f t="shared" si="34"/>
        <v>0.10947603843284762</v>
      </c>
      <c r="AI198" s="207">
        <v>0.17600000000000002</v>
      </c>
      <c r="AK198" s="64">
        <f t="shared" si="35"/>
        <v>0</v>
      </c>
      <c r="AL198" s="207">
        <v>0.17600000000000002</v>
      </c>
      <c r="AO198" s="60">
        <v>35.049999999999997</v>
      </c>
      <c r="AP198" s="205">
        <f t="shared" si="42"/>
        <v>0</v>
      </c>
      <c r="AT198" s="6">
        <f t="shared" si="43"/>
        <v>4.9313793103448287</v>
      </c>
    </row>
    <row r="199" spans="1:46" ht="12.75" x14ac:dyDescent="0.2">
      <c r="A199" s="194">
        <f t="shared" si="36"/>
        <v>42430</v>
      </c>
      <c r="B199" s="60">
        <f t="shared" si="37"/>
        <v>27.274999999999999</v>
      </c>
      <c r="C199" s="73">
        <f t="shared" si="38"/>
        <v>46.32</v>
      </c>
      <c r="D199" s="195">
        <v>2.0499999999999998</v>
      </c>
      <c r="E199" s="62">
        <f t="shared" si="39"/>
        <v>7.3925552546847018E-2</v>
      </c>
      <c r="F199" s="66"/>
      <c r="G199" s="61"/>
      <c r="H199" s="66"/>
      <c r="I199" s="61"/>
      <c r="L199" s="8">
        <f>(A199-Calculation!$C$4)/365.25</f>
        <v>15.915126625598905</v>
      </c>
      <c r="N199" s="198">
        <f t="shared" si="31"/>
        <v>42430</v>
      </c>
      <c r="O199" s="64">
        <f t="shared" si="32"/>
        <v>9.1230032027372995E-2</v>
      </c>
      <c r="P199" s="199">
        <f t="shared" si="40"/>
        <v>0.17600000000000002</v>
      </c>
      <c r="Q199" s="74"/>
      <c r="T199" s="166">
        <f t="shared" si="44"/>
        <v>42430</v>
      </c>
      <c r="U199" s="60">
        <f t="shared" si="33"/>
        <v>27.274999999999999</v>
      </c>
      <c r="V199" s="206">
        <v>46.32</v>
      </c>
      <c r="W199" s="195">
        <v>2.0499999999999998</v>
      </c>
      <c r="X199" s="167">
        <f>VLOOKUP(T199,IR!$C$6:$D$365,2)</f>
        <v>7.3925552546847018E-2</v>
      </c>
      <c r="Y199" s="66"/>
      <c r="Z199" s="61"/>
      <c r="AA199" s="66"/>
      <c r="AB199" s="61"/>
      <c r="AC199" s="200"/>
      <c r="AD199" s="200"/>
      <c r="AE199" s="161">
        <f>(T199-Calculation!$C$4)/365.25</f>
        <v>15.915126625598905</v>
      </c>
      <c r="AF199" s="160"/>
      <c r="AG199" s="168">
        <f t="shared" si="41"/>
        <v>42430</v>
      </c>
      <c r="AH199" s="64">
        <f t="shared" si="34"/>
        <v>9.1230032027372995E-2</v>
      </c>
      <c r="AI199" s="207">
        <v>0.17600000000000002</v>
      </c>
      <c r="AK199" s="64">
        <f t="shared" si="35"/>
        <v>0</v>
      </c>
      <c r="AL199" s="207">
        <v>0.17600000000000002</v>
      </c>
      <c r="AO199" s="60">
        <v>27.274999999999999</v>
      </c>
      <c r="AP199" s="205">
        <f t="shared" si="42"/>
        <v>0</v>
      </c>
      <c r="AT199" s="6">
        <f t="shared" si="43"/>
        <v>4.8250000000000002</v>
      </c>
    </row>
    <row r="200" spans="1:46" ht="12.75" x14ac:dyDescent="0.2">
      <c r="A200" s="194">
        <f t="shared" si="36"/>
        <v>42461</v>
      </c>
      <c r="B200" s="60">
        <f t="shared" si="37"/>
        <v>28</v>
      </c>
      <c r="C200" s="73">
        <f t="shared" si="38"/>
        <v>45.388137931034493</v>
      </c>
      <c r="D200" s="195">
        <v>2.0499999999999998</v>
      </c>
      <c r="E200" s="62">
        <f t="shared" si="39"/>
        <v>7.3922231055910018E-2</v>
      </c>
      <c r="F200" s="66"/>
      <c r="G200" s="61"/>
      <c r="H200" s="66"/>
      <c r="I200" s="61"/>
      <c r="L200" s="8">
        <f>(A200-Calculation!$C$4)/365.25</f>
        <v>16</v>
      </c>
      <c r="N200" s="198">
        <f t="shared" ref="N200:N258" si="45">A200</f>
        <v>42461</v>
      </c>
      <c r="O200" s="64">
        <f t="shared" ref="O200:O258" si="46">AH200*(1+PvolMult)</f>
        <v>8.666853042600435E-2</v>
      </c>
      <c r="P200" s="199">
        <f t="shared" si="40"/>
        <v>0.17600000000000002</v>
      </c>
      <c r="Q200" s="74"/>
      <c r="T200" s="166">
        <f t="shared" si="44"/>
        <v>42461</v>
      </c>
      <c r="U200" s="60">
        <f t="shared" ref="U200:U258" si="47">fprice(T200,forward_range)</f>
        <v>28</v>
      </c>
      <c r="V200" s="206">
        <v>45.388137931034493</v>
      </c>
      <c r="W200" s="195">
        <v>2.0499999999999998</v>
      </c>
      <c r="X200" s="167">
        <f>VLOOKUP(T200,IR!$C$6:$D$365,2)</f>
        <v>7.3922231055910018E-2</v>
      </c>
      <c r="Y200" s="66"/>
      <c r="Z200" s="61"/>
      <c r="AA200" s="66"/>
      <c r="AB200" s="61"/>
      <c r="AC200" s="200"/>
      <c r="AD200" s="200"/>
      <c r="AE200" s="161">
        <f>(T200-Calculation!$C$4)/365.25</f>
        <v>16</v>
      </c>
      <c r="AF200" s="160"/>
      <c r="AG200" s="168">
        <f t="shared" si="41"/>
        <v>42461</v>
      </c>
      <c r="AH200" s="64">
        <f t="shared" ref="AH200:AH258" si="48">fvol(AG200,volRange)</f>
        <v>8.666853042600435E-2</v>
      </c>
      <c r="AI200" s="207">
        <v>0.17600000000000002</v>
      </c>
      <c r="AK200" s="64">
        <f t="shared" ref="AK200:AK258" si="49">fvol(AJ200,volRange)</f>
        <v>0</v>
      </c>
      <c r="AL200" s="207">
        <v>0.17600000000000002</v>
      </c>
      <c r="AO200" s="60">
        <v>27.5</v>
      </c>
      <c r="AP200" s="205">
        <f t="shared" si="42"/>
        <v>0.5</v>
      </c>
      <c r="AT200" s="6">
        <f t="shared" si="43"/>
        <v>4.7279310344827596</v>
      </c>
    </row>
    <row r="201" spans="1:46" ht="12.75" x14ac:dyDescent="0.2">
      <c r="A201" s="194">
        <f t="shared" ref="A201:A258" si="50">T201</f>
        <v>42491</v>
      </c>
      <c r="B201" s="60">
        <f t="shared" ref="B201:B258" si="51">U201+PPadd</f>
        <v>35.950000000000003</v>
      </c>
      <c r="C201" s="73">
        <f t="shared" ref="C201:C258" si="52">V201+GPadd</f>
        <v>44.734344827586213</v>
      </c>
      <c r="D201" s="195">
        <v>2.0499999999999998</v>
      </c>
      <c r="E201" s="62">
        <f t="shared" ref="E201:E264" si="53">X201</f>
        <v>7.3919016709846005E-2</v>
      </c>
      <c r="F201" s="66"/>
      <c r="G201" s="61"/>
      <c r="H201" s="66"/>
      <c r="I201" s="61"/>
      <c r="L201" s="8">
        <f>(A201-Calculation!$C$4)/365.25</f>
        <v>16.082135523613964</v>
      </c>
      <c r="N201" s="198">
        <f t="shared" si="45"/>
        <v>42491</v>
      </c>
      <c r="O201" s="64">
        <f t="shared" si="46"/>
        <v>9.579153362874164E-2</v>
      </c>
      <c r="P201" s="199">
        <f t="shared" ref="P201:P258" si="54">AI201*(1+GvolMult)</f>
        <v>0.17600000000000002</v>
      </c>
      <c r="Q201" s="74"/>
      <c r="T201" s="166">
        <f t="shared" si="44"/>
        <v>42491</v>
      </c>
      <c r="U201" s="60">
        <f t="shared" si="47"/>
        <v>35.950000000000003</v>
      </c>
      <c r="V201" s="206">
        <v>44.734344827586213</v>
      </c>
      <c r="W201" s="195">
        <v>2.0499999999999998</v>
      </c>
      <c r="X201" s="167">
        <f>VLOOKUP(T201,IR!$C$6:$D$365,2)</f>
        <v>7.3919016709846005E-2</v>
      </c>
      <c r="Y201" s="66"/>
      <c r="Z201" s="61"/>
      <c r="AA201" s="66"/>
      <c r="AB201" s="61"/>
      <c r="AC201" s="200"/>
      <c r="AD201" s="200"/>
      <c r="AE201" s="161">
        <f>(T201-Calculation!$C$4)/365.25</f>
        <v>16.082135523613964</v>
      </c>
      <c r="AF201" s="160"/>
      <c r="AG201" s="168">
        <f t="shared" ref="AG201:AG258" si="55">T201</f>
        <v>42491</v>
      </c>
      <c r="AH201" s="64">
        <f t="shared" si="48"/>
        <v>9.579153362874164E-2</v>
      </c>
      <c r="AI201" s="207">
        <v>0.17600000000000002</v>
      </c>
      <c r="AK201" s="64">
        <f t="shared" si="49"/>
        <v>0</v>
      </c>
      <c r="AL201" s="207">
        <v>0.17600000000000002</v>
      </c>
      <c r="AO201" s="60">
        <v>35.299999999999997</v>
      </c>
      <c r="AP201" s="205">
        <f t="shared" ref="AP201:AP229" si="56">B201-AO201</f>
        <v>0.65000000000000568</v>
      </c>
      <c r="AT201" s="6">
        <f t="shared" ref="AT201:AT258" si="57">C201/9.6</f>
        <v>4.6598275862068972</v>
      </c>
    </row>
    <row r="202" spans="1:46" ht="12.75" x14ac:dyDescent="0.2">
      <c r="A202" s="194">
        <f t="shared" si="50"/>
        <v>42522</v>
      </c>
      <c r="B202" s="60">
        <f t="shared" si="51"/>
        <v>63.5</v>
      </c>
      <c r="C202" s="73">
        <f t="shared" si="52"/>
        <v>44.936275862068968</v>
      </c>
      <c r="D202" s="195">
        <v>2.0499999999999998</v>
      </c>
      <c r="E202" s="62">
        <f t="shared" si="53"/>
        <v>7.3915695218915015E-2</v>
      </c>
      <c r="F202" s="66"/>
      <c r="G202" s="61"/>
      <c r="H202" s="66"/>
      <c r="I202" s="61"/>
      <c r="L202" s="8">
        <f>(A202-Calculation!$C$4)/365.25</f>
        <v>16.167008898015059</v>
      </c>
      <c r="N202" s="198">
        <f t="shared" si="45"/>
        <v>42522</v>
      </c>
      <c r="O202" s="64">
        <f t="shared" si="46"/>
        <v>0.12316054323695358</v>
      </c>
      <c r="P202" s="199">
        <f t="shared" si="54"/>
        <v>0.17600000000000002</v>
      </c>
      <c r="Q202" s="74"/>
      <c r="T202" s="166">
        <f t="shared" ref="T202:T258" si="58">DATE(YEAR(T201),MONTH(T201)+1,1)</f>
        <v>42522</v>
      </c>
      <c r="U202" s="60">
        <f t="shared" si="47"/>
        <v>63.5</v>
      </c>
      <c r="V202" s="206">
        <v>44.936275862068968</v>
      </c>
      <c r="W202" s="195">
        <v>2.0499999999999998</v>
      </c>
      <c r="X202" s="167">
        <f>VLOOKUP(T202,IR!$C$6:$D$365,2)</f>
        <v>7.3915695218915015E-2</v>
      </c>
      <c r="Y202" s="66"/>
      <c r="Z202" s="61"/>
      <c r="AA202" s="66"/>
      <c r="AB202" s="61"/>
      <c r="AC202" s="200"/>
      <c r="AD202" s="200"/>
      <c r="AE202" s="161">
        <f>(T202-Calculation!$C$4)/365.25</f>
        <v>16.167008898015059</v>
      </c>
      <c r="AF202" s="160"/>
      <c r="AG202" s="168">
        <f t="shared" si="55"/>
        <v>42522</v>
      </c>
      <c r="AH202" s="64">
        <f t="shared" si="48"/>
        <v>0.12316054323695358</v>
      </c>
      <c r="AI202" s="207">
        <v>0.17600000000000002</v>
      </c>
      <c r="AK202" s="64">
        <f t="shared" si="49"/>
        <v>0</v>
      </c>
      <c r="AL202" s="207">
        <v>0.17600000000000002</v>
      </c>
      <c r="AO202" s="60">
        <v>62.125</v>
      </c>
      <c r="AP202" s="205">
        <f t="shared" si="56"/>
        <v>1.375</v>
      </c>
      <c r="AT202" s="6">
        <f t="shared" si="57"/>
        <v>4.680862068965518</v>
      </c>
    </row>
    <row r="203" spans="1:46" ht="12.75" x14ac:dyDescent="0.2">
      <c r="A203" s="194">
        <f t="shared" si="50"/>
        <v>42552</v>
      </c>
      <c r="B203" s="60">
        <f t="shared" si="51"/>
        <v>114.85</v>
      </c>
      <c r="C203" s="73">
        <f t="shared" si="52"/>
        <v>45.555310344827596</v>
      </c>
      <c r="D203" s="195">
        <v>2.0499999999999998</v>
      </c>
      <c r="E203" s="62">
        <f t="shared" si="53"/>
        <v>7.3912480872857012E-2</v>
      </c>
      <c r="F203" s="66"/>
      <c r="G203" s="61"/>
      <c r="H203" s="66"/>
      <c r="I203" s="61"/>
      <c r="L203" s="8">
        <f>(A203-Calculation!$C$4)/365.25</f>
        <v>16.249144421629023</v>
      </c>
      <c r="N203" s="198">
        <f t="shared" si="45"/>
        <v>42552</v>
      </c>
      <c r="O203" s="64">
        <f t="shared" si="46"/>
        <v>0.15052955284516539</v>
      </c>
      <c r="P203" s="199">
        <f t="shared" si="54"/>
        <v>0.17600000000000002</v>
      </c>
      <c r="Q203" s="74"/>
      <c r="T203" s="166">
        <f t="shared" si="58"/>
        <v>42552</v>
      </c>
      <c r="U203" s="60">
        <f t="shared" si="47"/>
        <v>114.85</v>
      </c>
      <c r="V203" s="206">
        <v>45.555310344827596</v>
      </c>
      <c r="W203" s="195">
        <v>2.0499999999999998</v>
      </c>
      <c r="X203" s="167">
        <f>VLOOKUP(T203,IR!$C$6:$D$365,2)</f>
        <v>7.3912480872857012E-2</v>
      </c>
      <c r="Y203" s="66"/>
      <c r="Z203" s="61"/>
      <c r="AA203" s="66"/>
      <c r="AB203" s="61"/>
      <c r="AC203" s="200"/>
      <c r="AD203" s="200"/>
      <c r="AE203" s="161">
        <f>(T203-Calculation!$C$4)/365.25</f>
        <v>16.249144421629023</v>
      </c>
      <c r="AF203" s="160"/>
      <c r="AG203" s="168">
        <f t="shared" si="55"/>
        <v>42552</v>
      </c>
      <c r="AH203" s="64">
        <f t="shared" si="48"/>
        <v>0.15052955284516539</v>
      </c>
      <c r="AI203" s="207">
        <v>0.17600000000000002</v>
      </c>
      <c r="AK203" s="64">
        <f t="shared" si="49"/>
        <v>0</v>
      </c>
      <c r="AL203" s="207">
        <v>0.17600000000000002</v>
      </c>
      <c r="AO203" s="60">
        <v>112.5</v>
      </c>
      <c r="AP203" s="205">
        <f t="shared" si="56"/>
        <v>2.3499999999999943</v>
      </c>
      <c r="AT203" s="6">
        <f t="shared" si="57"/>
        <v>4.7453448275862078</v>
      </c>
    </row>
    <row r="204" spans="1:46" ht="12.75" x14ac:dyDescent="0.2">
      <c r="A204" s="194">
        <f t="shared" si="50"/>
        <v>42583</v>
      </c>
      <c r="B204" s="60">
        <f t="shared" si="51"/>
        <v>102.35</v>
      </c>
      <c r="C204" s="73">
        <f t="shared" si="52"/>
        <v>46.291862068965521</v>
      </c>
      <c r="D204" s="195">
        <v>2.0499999999999998</v>
      </c>
      <c r="E204" s="62">
        <f t="shared" si="53"/>
        <v>7.3909159381935013E-2</v>
      </c>
      <c r="F204" s="66"/>
      <c r="G204" s="61"/>
      <c r="H204" s="66"/>
      <c r="I204" s="61"/>
      <c r="L204" s="8">
        <f>(A204-Calculation!$C$4)/365.25</f>
        <v>16.334017796030118</v>
      </c>
      <c r="N204" s="198">
        <f t="shared" si="45"/>
        <v>42583</v>
      </c>
      <c r="O204" s="64">
        <f t="shared" si="46"/>
        <v>0.15052955284516539</v>
      </c>
      <c r="P204" s="199">
        <f t="shared" si="54"/>
        <v>0.17600000000000002</v>
      </c>
      <c r="Q204" s="74"/>
      <c r="T204" s="166">
        <f t="shared" si="58"/>
        <v>42583</v>
      </c>
      <c r="U204" s="60">
        <f t="shared" si="47"/>
        <v>102.35</v>
      </c>
      <c r="V204" s="206">
        <v>46.291862068965521</v>
      </c>
      <c r="W204" s="195">
        <v>2.0499999999999998</v>
      </c>
      <c r="X204" s="167">
        <f>VLOOKUP(T204,IR!$C$6:$D$365,2)</f>
        <v>7.3909159381935013E-2</v>
      </c>
      <c r="Y204" s="66"/>
      <c r="Z204" s="61"/>
      <c r="AA204" s="66"/>
      <c r="AB204" s="61"/>
      <c r="AC204" s="200"/>
      <c r="AD204" s="200"/>
      <c r="AE204" s="161">
        <f>(T204-Calculation!$C$4)/365.25</f>
        <v>16.334017796030118</v>
      </c>
      <c r="AF204" s="160"/>
      <c r="AG204" s="168">
        <f t="shared" si="55"/>
        <v>42583</v>
      </c>
      <c r="AH204" s="64">
        <f t="shared" si="48"/>
        <v>0.15052955284516539</v>
      </c>
      <c r="AI204" s="207">
        <v>0.17600000000000002</v>
      </c>
      <c r="AK204" s="64">
        <f t="shared" si="49"/>
        <v>0</v>
      </c>
      <c r="AL204" s="207">
        <v>0.17600000000000002</v>
      </c>
      <c r="AO204" s="60">
        <v>100</v>
      </c>
      <c r="AP204" s="205">
        <f t="shared" si="56"/>
        <v>2.3499999999999943</v>
      </c>
      <c r="AT204" s="6">
        <f t="shared" si="57"/>
        <v>4.822068965517242</v>
      </c>
    </row>
    <row r="205" spans="1:46" ht="12.75" x14ac:dyDescent="0.2">
      <c r="A205" s="194">
        <f t="shared" si="50"/>
        <v>42614</v>
      </c>
      <c r="B205" s="60">
        <f t="shared" si="51"/>
        <v>36.35</v>
      </c>
      <c r="C205" s="73">
        <f t="shared" si="52"/>
        <v>47.723586206896556</v>
      </c>
      <c r="D205" s="195">
        <v>2.0499999999999998</v>
      </c>
      <c r="E205" s="62">
        <f t="shared" si="53"/>
        <v>7.3905837891015014E-2</v>
      </c>
      <c r="F205" s="66"/>
      <c r="G205" s="61"/>
      <c r="H205" s="66"/>
      <c r="I205" s="61"/>
      <c r="L205" s="8">
        <f>(A205-Calculation!$C$4)/365.25</f>
        <v>16.418891170431213</v>
      </c>
      <c r="N205" s="198">
        <f t="shared" si="45"/>
        <v>42614</v>
      </c>
      <c r="O205" s="64">
        <f t="shared" si="46"/>
        <v>9.6759124877516811E-2</v>
      </c>
      <c r="P205" s="199">
        <f t="shared" si="54"/>
        <v>0.17600000000000002</v>
      </c>
      <c r="Q205" s="74"/>
      <c r="T205" s="166">
        <f t="shared" si="58"/>
        <v>42614</v>
      </c>
      <c r="U205" s="60">
        <f t="shared" si="47"/>
        <v>36.35</v>
      </c>
      <c r="V205" s="206">
        <v>47.723586206896556</v>
      </c>
      <c r="W205" s="195">
        <v>2.0499999999999998</v>
      </c>
      <c r="X205" s="167">
        <f>VLOOKUP(T205,IR!$C$6:$D$365,2)</f>
        <v>7.3905837891015014E-2</v>
      </c>
      <c r="Y205" s="66"/>
      <c r="Z205" s="61"/>
      <c r="AA205" s="66"/>
      <c r="AB205" s="61"/>
      <c r="AC205" s="200"/>
      <c r="AD205" s="200"/>
      <c r="AE205" s="161">
        <f>(T205-Calculation!$C$4)/365.25</f>
        <v>16.418891170431213</v>
      </c>
      <c r="AF205" s="160"/>
      <c r="AG205" s="168">
        <f t="shared" si="55"/>
        <v>42614</v>
      </c>
      <c r="AH205" s="64">
        <f t="shared" si="48"/>
        <v>9.6759124877516811E-2</v>
      </c>
      <c r="AI205" s="207">
        <v>0.17600000000000002</v>
      </c>
      <c r="AK205" s="64">
        <f t="shared" si="49"/>
        <v>0</v>
      </c>
      <c r="AL205" s="207">
        <v>0.17600000000000002</v>
      </c>
      <c r="AO205" s="60">
        <v>36.35</v>
      </c>
      <c r="AP205" s="205">
        <f t="shared" si="56"/>
        <v>0</v>
      </c>
      <c r="AT205" s="6">
        <f t="shared" si="57"/>
        <v>4.9712068965517249</v>
      </c>
    </row>
    <row r="206" spans="1:46" ht="12.75" x14ac:dyDescent="0.2">
      <c r="A206" s="194">
        <f t="shared" si="50"/>
        <v>42644</v>
      </c>
      <c r="B206" s="60">
        <f t="shared" si="51"/>
        <v>27.1</v>
      </c>
      <c r="C206" s="73">
        <f t="shared" si="52"/>
        <v>48.655448275862064</v>
      </c>
      <c r="D206" s="195">
        <v>2.0499999999999998</v>
      </c>
      <c r="E206" s="62">
        <f t="shared" si="53"/>
        <v>7.3902623544968016E-2</v>
      </c>
      <c r="F206" s="66"/>
      <c r="G206" s="61"/>
      <c r="H206" s="66"/>
      <c r="I206" s="61"/>
      <c r="L206" s="8">
        <f>(A206-Calculation!$C$4)/365.25</f>
        <v>16.501026694045173</v>
      </c>
      <c r="N206" s="198">
        <f t="shared" si="45"/>
        <v>42644</v>
      </c>
      <c r="O206" s="64">
        <f t="shared" si="46"/>
        <v>6.8422524020529729E-2</v>
      </c>
      <c r="P206" s="199">
        <f t="shared" si="54"/>
        <v>0.17600000000000002</v>
      </c>
      <c r="Q206" s="74"/>
      <c r="T206" s="166">
        <f t="shared" si="58"/>
        <v>42644</v>
      </c>
      <c r="U206" s="60">
        <f t="shared" si="47"/>
        <v>27.1</v>
      </c>
      <c r="V206" s="206">
        <v>48.655448275862064</v>
      </c>
      <c r="W206" s="195">
        <v>2.0499999999999998</v>
      </c>
      <c r="X206" s="167">
        <f>VLOOKUP(T206,IR!$C$6:$D$365,2)</f>
        <v>7.3902623544968016E-2</v>
      </c>
      <c r="Y206" s="66"/>
      <c r="Z206" s="61"/>
      <c r="AA206" s="66"/>
      <c r="AB206" s="61"/>
      <c r="AC206" s="200"/>
      <c r="AD206" s="200"/>
      <c r="AE206" s="161">
        <f>(T206-Calculation!$C$4)/365.25</f>
        <v>16.501026694045173</v>
      </c>
      <c r="AF206" s="160"/>
      <c r="AG206" s="168">
        <f t="shared" si="55"/>
        <v>42644</v>
      </c>
      <c r="AH206" s="64">
        <f t="shared" si="48"/>
        <v>6.8422524020529729E-2</v>
      </c>
      <c r="AI206" s="207">
        <v>0.17600000000000002</v>
      </c>
      <c r="AK206" s="64">
        <f t="shared" si="49"/>
        <v>0</v>
      </c>
      <c r="AL206" s="207">
        <v>0.17600000000000002</v>
      </c>
      <c r="AO206" s="60">
        <v>27.1</v>
      </c>
      <c r="AP206" s="205">
        <f t="shared" si="56"/>
        <v>0</v>
      </c>
      <c r="AT206" s="6">
        <f t="shared" si="57"/>
        <v>5.0682758620689654</v>
      </c>
    </row>
    <row r="207" spans="1:46" ht="12.75" x14ac:dyDescent="0.2">
      <c r="A207" s="194">
        <f t="shared" si="50"/>
        <v>42675</v>
      </c>
      <c r="B207" s="60">
        <f t="shared" si="51"/>
        <v>27.35</v>
      </c>
      <c r="C207" s="73">
        <f t="shared" si="52"/>
        <v>48.57103448275862</v>
      </c>
      <c r="D207" s="195">
        <v>2.0499999999999998</v>
      </c>
      <c r="E207" s="62">
        <f t="shared" si="53"/>
        <v>7.389930205405601E-2</v>
      </c>
      <c r="F207" s="66"/>
      <c r="G207" s="61"/>
      <c r="H207" s="66"/>
      <c r="I207" s="61"/>
      <c r="L207" s="8">
        <f>(A207-Calculation!$C$4)/365.25</f>
        <v>16.585900068446271</v>
      </c>
      <c r="N207" s="198">
        <f t="shared" si="45"/>
        <v>42675</v>
      </c>
      <c r="O207" s="64">
        <f t="shared" si="46"/>
        <v>6.8422524020529729E-2</v>
      </c>
      <c r="P207" s="199">
        <f t="shared" si="54"/>
        <v>0.17600000000000002</v>
      </c>
      <c r="Q207" s="74"/>
      <c r="T207" s="166">
        <f t="shared" si="58"/>
        <v>42675</v>
      </c>
      <c r="U207" s="60">
        <f t="shared" si="47"/>
        <v>27.35</v>
      </c>
      <c r="V207" s="206">
        <v>48.57103448275862</v>
      </c>
      <c r="W207" s="195">
        <v>2.0499999999999998</v>
      </c>
      <c r="X207" s="167">
        <f>VLOOKUP(T207,IR!$C$6:$D$365,2)</f>
        <v>7.389930205405601E-2</v>
      </c>
      <c r="Y207" s="66"/>
      <c r="Z207" s="61"/>
      <c r="AA207" s="66"/>
      <c r="AB207" s="61"/>
      <c r="AC207" s="200"/>
      <c r="AD207" s="200"/>
      <c r="AE207" s="161">
        <f>(T207-Calculation!$C$4)/365.25</f>
        <v>16.585900068446271</v>
      </c>
      <c r="AF207" s="160"/>
      <c r="AG207" s="168">
        <f t="shared" si="55"/>
        <v>42675</v>
      </c>
      <c r="AH207" s="64">
        <f t="shared" si="48"/>
        <v>6.8422524020529729E-2</v>
      </c>
      <c r="AI207" s="207">
        <v>0.17600000000000002</v>
      </c>
      <c r="AK207" s="64">
        <f t="shared" si="49"/>
        <v>0</v>
      </c>
      <c r="AL207" s="207">
        <v>0.17600000000000002</v>
      </c>
      <c r="AO207" s="60">
        <v>27.35</v>
      </c>
      <c r="AP207" s="205">
        <f t="shared" si="56"/>
        <v>0</v>
      </c>
      <c r="AT207" s="6">
        <f t="shared" si="57"/>
        <v>5.0594827586206899</v>
      </c>
    </row>
    <row r="208" spans="1:46" ht="12.75" x14ac:dyDescent="0.2">
      <c r="A208" s="194">
        <f t="shared" si="50"/>
        <v>42705</v>
      </c>
      <c r="B208" s="60">
        <f t="shared" si="51"/>
        <v>28.35</v>
      </c>
      <c r="C208" s="73">
        <f t="shared" si="52"/>
        <v>49.142068965517247</v>
      </c>
      <c r="D208" s="195">
        <v>2.0499999999999998</v>
      </c>
      <c r="E208" s="62">
        <f t="shared" si="53"/>
        <v>7.3896087708016006E-2</v>
      </c>
      <c r="F208" s="66"/>
      <c r="G208" s="61"/>
      <c r="H208" s="66"/>
      <c r="I208" s="61"/>
      <c r="L208" s="8">
        <f>(A208-Calculation!$C$4)/365.25</f>
        <v>16.668035592060232</v>
      </c>
      <c r="N208" s="198">
        <f t="shared" si="45"/>
        <v>42705</v>
      </c>
      <c r="O208" s="64">
        <f t="shared" si="46"/>
        <v>6.8422524020529729E-2</v>
      </c>
      <c r="P208" s="199">
        <f t="shared" si="54"/>
        <v>0.17600000000000002</v>
      </c>
      <c r="Q208" s="74"/>
      <c r="T208" s="166">
        <f t="shared" si="58"/>
        <v>42705</v>
      </c>
      <c r="U208" s="60">
        <f t="shared" si="47"/>
        <v>28.35</v>
      </c>
      <c r="V208" s="206">
        <v>49.142068965517247</v>
      </c>
      <c r="W208" s="195">
        <v>2.0499999999999998</v>
      </c>
      <c r="X208" s="167">
        <f>VLOOKUP(T208,IR!$C$6:$D$365,2)</f>
        <v>7.3896087708016006E-2</v>
      </c>
      <c r="Y208" s="66"/>
      <c r="Z208" s="61"/>
      <c r="AA208" s="66"/>
      <c r="AB208" s="61"/>
      <c r="AC208" s="200"/>
      <c r="AD208" s="200"/>
      <c r="AE208" s="161">
        <f>(T208-Calculation!$C$4)/365.25</f>
        <v>16.668035592060232</v>
      </c>
      <c r="AF208" s="160"/>
      <c r="AG208" s="168">
        <f t="shared" si="55"/>
        <v>42705</v>
      </c>
      <c r="AH208" s="64">
        <f t="shared" si="48"/>
        <v>6.8422524020529729E-2</v>
      </c>
      <c r="AI208" s="207">
        <v>0.17600000000000002</v>
      </c>
      <c r="AK208" s="64">
        <f t="shared" si="49"/>
        <v>0</v>
      </c>
      <c r="AL208" s="207">
        <v>0.17600000000000002</v>
      </c>
      <c r="AO208" s="60">
        <v>28.35</v>
      </c>
      <c r="AP208" s="205">
        <f t="shared" si="56"/>
        <v>0</v>
      </c>
      <c r="AT208" s="6">
        <f t="shared" si="57"/>
        <v>5.1189655172413797</v>
      </c>
    </row>
    <row r="209" spans="1:46" ht="12.75" x14ac:dyDescent="0.2">
      <c r="A209" s="194">
        <f t="shared" si="50"/>
        <v>42736</v>
      </c>
      <c r="B209" s="60">
        <f t="shared" si="51"/>
        <v>35.049999999999997</v>
      </c>
      <c r="C209" s="73">
        <f t="shared" si="52"/>
        <v>48.466758620689667</v>
      </c>
      <c r="D209" s="195">
        <v>2.0499999999999998</v>
      </c>
      <c r="E209" s="62">
        <f t="shared" si="53"/>
        <v>7.3892766217111008E-2</v>
      </c>
      <c r="F209" s="66"/>
      <c r="G209" s="61"/>
      <c r="H209" s="66"/>
      <c r="I209" s="61"/>
      <c r="L209" s="8">
        <f>(A209-Calculation!$C$4)/365.25</f>
        <v>16.752908966461327</v>
      </c>
      <c r="N209" s="198">
        <f t="shared" si="45"/>
        <v>42736</v>
      </c>
      <c r="O209" s="64">
        <f t="shared" si="46"/>
        <v>0.10509699689553371</v>
      </c>
      <c r="P209" s="199">
        <f t="shared" si="54"/>
        <v>0.17600000000000002</v>
      </c>
      <c r="Q209" s="74"/>
      <c r="T209" s="166">
        <f t="shared" si="58"/>
        <v>42736</v>
      </c>
      <c r="U209" s="60">
        <f t="shared" si="47"/>
        <v>35.049999999999997</v>
      </c>
      <c r="V209" s="206">
        <v>48.466758620689667</v>
      </c>
      <c r="W209" s="195">
        <v>2.0499999999999998</v>
      </c>
      <c r="X209" s="167">
        <f>VLOOKUP(T209,IR!$C$6:$D$365,2)</f>
        <v>7.3892766217111008E-2</v>
      </c>
      <c r="Y209" s="66"/>
      <c r="Z209" s="61"/>
      <c r="AA209" s="66"/>
      <c r="AB209" s="61"/>
      <c r="AC209" s="200"/>
      <c r="AD209" s="200"/>
      <c r="AE209" s="161">
        <f>(T209-Calculation!$C$4)/365.25</f>
        <v>16.752908966461327</v>
      </c>
      <c r="AF209" s="160"/>
      <c r="AG209" s="168">
        <f t="shared" si="55"/>
        <v>42736</v>
      </c>
      <c r="AH209" s="64">
        <f t="shared" si="48"/>
        <v>0.10509699689553371</v>
      </c>
      <c r="AI209" s="207">
        <v>0.17600000000000002</v>
      </c>
      <c r="AK209" s="64">
        <f t="shared" si="49"/>
        <v>0</v>
      </c>
      <c r="AL209" s="207">
        <v>0.17600000000000002</v>
      </c>
      <c r="AO209" s="60">
        <v>35.049999999999997</v>
      </c>
      <c r="AP209" s="205">
        <f t="shared" si="56"/>
        <v>0</v>
      </c>
      <c r="AT209" s="6">
        <f t="shared" si="57"/>
        <v>5.0486206896551735</v>
      </c>
    </row>
    <row r="210" spans="1:46" ht="12.75" x14ac:dyDescent="0.2">
      <c r="A210" s="194">
        <f t="shared" si="50"/>
        <v>42767</v>
      </c>
      <c r="B210" s="60">
        <f t="shared" si="51"/>
        <v>35.049999999999997</v>
      </c>
      <c r="C210" s="73">
        <f t="shared" si="52"/>
        <v>47.341241379310354</v>
      </c>
      <c r="D210" s="195">
        <v>2.0499999999999998</v>
      </c>
      <c r="E210" s="62">
        <f t="shared" si="53"/>
        <v>7.3889444726210007E-2</v>
      </c>
      <c r="F210" s="66"/>
      <c r="G210" s="61"/>
      <c r="H210" s="66"/>
      <c r="I210" s="61"/>
      <c r="L210" s="8">
        <f>(A210-Calculation!$C$4)/365.25</f>
        <v>16.837782340862422</v>
      </c>
      <c r="N210" s="198">
        <f t="shared" si="45"/>
        <v>42767</v>
      </c>
      <c r="O210" s="64">
        <f t="shared" si="46"/>
        <v>0.10509699689553371</v>
      </c>
      <c r="P210" s="199">
        <f t="shared" si="54"/>
        <v>0.17600000000000002</v>
      </c>
      <c r="Q210" s="74"/>
      <c r="T210" s="166">
        <f t="shared" si="58"/>
        <v>42767</v>
      </c>
      <c r="U210" s="60">
        <f t="shared" si="47"/>
        <v>35.049999999999997</v>
      </c>
      <c r="V210" s="206">
        <v>47.341241379310354</v>
      </c>
      <c r="W210" s="195">
        <v>2.0499999999999998</v>
      </c>
      <c r="X210" s="167">
        <f>VLOOKUP(T210,IR!$C$6:$D$365,2)</f>
        <v>7.3889444726210007E-2</v>
      </c>
      <c r="Y210" s="66"/>
      <c r="Z210" s="61"/>
      <c r="AA210" s="66"/>
      <c r="AB210" s="61"/>
      <c r="AC210" s="200"/>
      <c r="AD210" s="200"/>
      <c r="AE210" s="161">
        <f>(T210-Calculation!$C$4)/365.25</f>
        <v>16.837782340862422</v>
      </c>
      <c r="AF210" s="160"/>
      <c r="AG210" s="168">
        <f t="shared" si="55"/>
        <v>42767</v>
      </c>
      <c r="AH210" s="64">
        <f t="shared" si="48"/>
        <v>0.10509699689553371</v>
      </c>
      <c r="AI210" s="207">
        <v>0.17600000000000002</v>
      </c>
      <c r="AK210" s="64">
        <f t="shared" si="49"/>
        <v>0</v>
      </c>
      <c r="AL210" s="207">
        <v>0.17600000000000002</v>
      </c>
      <c r="AO210" s="60">
        <v>35.049999999999997</v>
      </c>
      <c r="AP210" s="205">
        <f t="shared" si="56"/>
        <v>0</v>
      </c>
      <c r="AT210" s="6">
        <f t="shared" si="57"/>
        <v>4.9313793103448287</v>
      </c>
    </row>
    <row r="211" spans="1:46" ht="12.75" x14ac:dyDescent="0.2">
      <c r="A211" s="194">
        <f t="shared" si="50"/>
        <v>42795</v>
      </c>
      <c r="B211" s="60">
        <f t="shared" si="51"/>
        <v>27.274999999999999</v>
      </c>
      <c r="C211" s="73">
        <f t="shared" si="52"/>
        <v>46.32</v>
      </c>
      <c r="D211" s="195">
        <v>2.0499999999999998</v>
      </c>
      <c r="E211" s="62">
        <f t="shared" si="53"/>
        <v>7.3886444669916007E-2</v>
      </c>
      <c r="F211" s="66"/>
      <c r="G211" s="61"/>
      <c r="H211" s="66"/>
      <c r="I211" s="61"/>
      <c r="L211" s="8">
        <f>(A211-Calculation!$C$4)/365.25</f>
        <v>16.914442162902123</v>
      </c>
      <c r="N211" s="198">
        <f t="shared" si="45"/>
        <v>42795</v>
      </c>
      <c r="O211" s="64">
        <f t="shared" si="46"/>
        <v>8.7580830746278066E-2</v>
      </c>
      <c r="P211" s="199">
        <f t="shared" si="54"/>
        <v>0.17600000000000002</v>
      </c>
      <c r="Q211" s="74"/>
      <c r="T211" s="166">
        <f t="shared" si="58"/>
        <v>42795</v>
      </c>
      <c r="U211" s="60">
        <f t="shared" si="47"/>
        <v>27.274999999999999</v>
      </c>
      <c r="V211" s="206">
        <v>46.32</v>
      </c>
      <c r="W211" s="195">
        <v>2.0499999999999998</v>
      </c>
      <c r="X211" s="167">
        <f>VLOOKUP(T211,IR!$C$6:$D$365,2)</f>
        <v>7.3886444669916007E-2</v>
      </c>
      <c r="Y211" s="66"/>
      <c r="Z211" s="61"/>
      <c r="AA211" s="66"/>
      <c r="AB211" s="61"/>
      <c r="AC211" s="200"/>
      <c r="AD211" s="200"/>
      <c r="AE211" s="161">
        <f>(T211-Calculation!$C$4)/365.25</f>
        <v>16.914442162902123</v>
      </c>
      <c r="AF211" s="160"/>
      <c r="AG211" s="168">
        <f t="shared" si="55"/>
        <v>42795</v>
      </c>
      <c r="AH211" s="64">
        <f t="shared" si="48"/>
        <v>8.7580830746278066E-2</v>
      </c>
      <c r="AI211" s="207">
        <v>0.17600000000000002</v>
      </c>
      <c r="AK211" s="64">
        <f t="shared" si="49"/>
        <v>0</v>
      </c>
      <c r="AL211" s="207">
        <v>0.17600000000000002</v>
      </c>
      <c r="AO211" s="60">
        <v>27.274999999999999</v>
      </c>
      <c r="AP211" s="205">
        <f t="shared" si="56"/>
        <v>0</v>
      </c>
      <c r="AT211" s="6">
        <f t="shared" si="57"/>
        <v>4.8250000000000002</v>
      </c>
    </row>
    <row r="212" spans="1:46" ht="12.75" x14ac:dyDescent="0.2">
      <c r="A212" s="194">
        <f t="shared" si="50"/>
        <v>42826</v>
      </c>
      <c r="B212" s="60">
        <f t="shared" si="51"/>
        <v>28</v>
      </c>
      <c r="C212" s="73">
        <f t="shared" si="52"/>
        <v>45.388137931034493</v>
      </c>
      <c r="D212" s="195">
        <v>2.0499999999999998</v>
      </c>
      <c r="E212" s="62">
        <f t="shared" si="53"/>
        <v>7.3883123179021015E-2</v>
      </c>
      <c r="F212" s="66"/>
      <c r="G212" s="61"/>
      <c r="H212" s="66"/>
      <c r="I212" s="61"/>
      <c r="L212" s="8">
        <f>(A212-Calculation!$C$4)/365.25</f>
        <v>16.999315537303218</v>
      </c>
      <c r="N212" s="198">
        <f t="shared" si="45"/>
        <v>42826</v>
      </c>
      <c r="O212" s="64">
        <f t="shared" si="46"/>
        <v>8.3201789208964178E-2</v>
      </c>
      <c r="P212" s="199">
        <f t="shared" si="54"/>
        <v>0.17600000000000002</v>
      </c>
      <c r="Q212" s="74"/>
      <c r="T212" s="166">
        <f t="shared" si="58"/>
        <v>42826</v>
      </c>
      <c r="U212" s="60">
        <f t="shared" si="47"/>
        <v>28</v>
      </c>
      <c r="V212" s="206">
        <v>45.388137931034493</v>
      </c>
      <c r="W212" s="195">
        <v>2.0499999999999998</v>
      </c>
      <c r="X212" s="167">
        <f>VLOOKUP(T212,IR!$C$6:$D$365,2)</f>
        <v>7.3883123179021015E-2</v>
      </c>
      <c r="Y212" s="66"/>
      <c r="Z212" s="61"/>
      <c r="AA212" s="66"/>
      <c r="AB212" s="61"/>
      <c r="AC212" s="200"/>
      <c r="AD212" s="200"/>
      <c r="AE212" s="161">
        <f>(T212-Calculation!$C$4)/365.25</f>
        <v>16.999315537303218</v>
      </c>
      <c r="AF212" s="160"/>
      <c r="AG212" s="168">
        <f t="shared" si="55"/>
        <v>42826</v>
      </c>
      <c r="AH212" s="64">
        <f t="shared" si="48"/>
        <v>8.3201789208964178E-2</v>
      </c>
      <c r="AI212" s="207">
        <v>0.17600000000000002</v>
      </c>
      <c r="AK212" s="64">
        <f t="shared" si="49"/>
        <v>0</v>
      </c>
      <c r="AL212" s="207">
        <v>0.17600000000000002</v>
      </c>
      <c r="AO212" s="60">
        <v>27.5</v>
      </c>
      <c r="AP212" s="205">
        <f t="shared" si="56"/>
        <v>0.5</v>
      </c>
      <c r="AT212" s="6">
        <f t="shared" si="57"/>
        <v>4.7279310344827596</v>
      </c>
    </row>
    <row r="213" spans="1:46" ht="12.75" x14ac:dyDescent="0.2">
      <c r="A213" s="194">
        <f t="shared" si="50"/>
        <v>42856</v>
      </c>
      <c r="B213" s="60">
        <f t="shared" si="51"/>
        <v>35.950000000000003</v>
      </c>
      <c r="C213" s="73">
        <f t="shared" si="52"/>
        <v>44.734344827586213</v>
      </c>
      <c r="D213" s="195">
        <v>2.0499999999999998</v>
      </c>
      <c r="E213" s="62">
        <f t="shared" si="53"/>
        <v>7.387990883300001E-2</v>
      </c>
      <c r="F213" s="66"/>
      <c r="G213" s="61"/>
      <c r="H213" s="66"/>
      <c r="I213" s="61"/>
      <c r="L213" s="8">
        <f>(A213-Calculation!$C$4)/365.25</f>
        <v>17.081451060917178</v>
      </c>
      <c r="N213" s="198">
        <f t="shared" si="45"/>
        <v>42856</v>
      </c>
      <c r="O213" s="64">
        <f t="shared" si="46"/>
        <v>9.1959872283591967E-2</v>
      </c>
      <c r="P213" s="199">
        <f t="shared" si="54"/>
        <v>0.17600000000000002</v>
      </c>
      <c r="Q213" s="74"/>
      <c r="T213" s="166">
        <f t="shared" si="58"/>
        <v>42856</v>
      </c>
      <c r="U213" s="60">
        <f t="shared" si="47"/>
        <v>35.950000000000003</v>
      </c>
      <c r="V213" s="206">
        <v>44.734344827586213</v>
      </c>
      <c r="W213" s="195">
        <v>2.0499999999999998</v>
      </c>
      <c r="X213" s="167">
        <f>VLOOKUP(T213,IR!$C$6:$D$365,2)</f>
        <v>7.387990883300001E-2</v>
      </c>
      <c r="Y213" s="66"/>
      <c r="Z213" s="61"/>
      <c r="AA213" s="66"/>
      <c r="AB213" s="61"/>
      <c r="AC213" s="200"/>
      <c r="AD213" s="200"/>
      <c r="AE213" s="161">
        <f>(T213-Calculation!$C$4)/365.25</f>
        <v>17.081451060917178</v>
      </c>
      <c r="AF213" s="160"/>
      <c r="AG213" s="168">
        <f t="shared" si="55"/>
        <v>42856</v>
      </c>
      <c r="AH213" s="64">
        <f t="shared" si="48"/>
        <v>9.1959872283591967E-2</v>
      </c>
      <c r="AI213" s="207">
        <v>0.17600000000000002</v>
      </c>
      <c r="AK213" s="64">
        <f t="shared" si="49"/>
        <v>0</v>
      </c>
      <c r="AL213" s="207">
        <v>0.17600000000000002</v>
      </c>
      <c r="AO213" s="60">
        <v>35.299999999999997</v>
      </c>
      <c r="AP213" s="205">
        <f t="shared" si="56"/>
        <v>0.65000000000000568</v>
      </c>
      <c r="AT213" s="6">
        <f t="shared" si="57"/>
        <v>4.6598275862068972</v>
      </c>
    </row>
    <row r="214" spans="1:46" ht="12.75" x14ac:dyDescent="0.2">
      <c r="A214" s="194">
        <f t="shared" si="50"/>
        <v>42887</v>
      </c>
      <c r="B214" s="60">
        <f t="shared" si="51"/>
        <v>64</v>
      </c>
      <c r="C214" s="73">
        <f t="shared" si="52"/>
        <v>44.936275862068968</v>
      </c>
      <c r="D214" s="195">
        <v>2.0499999999999998</v>
      </c>
      <c r="E214" s="62">
        <f t="shared" si="53"/>
        <v>7.3876587342111014E-2</v>
      </c>
      <c r="F214" s="66"/>
      <c r="G214" s="61"/>
      <c r="H214" s="66"/>
      <c r="I214" s="61"/>
      <c r="L214" s="8">
        <f>(A214-Calculation!$C$4)/365.25</f>
        <v>17.166324435318277</v>
      </c>
      <c r="N214" s="198">
        <f t="shared" si="45"/>
        <v>42887</v>
      </c>
      <c r="O214" s="64">
        <f t="shared" si="46"/>
        <v>0.11823412150747543</v>
      </c>
      <c r="P214" s="199">
        <f t="shared" si="54"/>
        <v>0.17600000000000002</v>
      </c>
      <c r="Q214" s="74"/>
      <c r="T214" s="166">
        <f t="shared" si="58"/>
        <v>42887</v>
      </c>
      <c r="U214" s="60">
        <f t="shared" si="47"/>
        <v>64</v>
      </c>
      <c r="V214" s="206">
        <v>44.936275862068968</v>
      </c>
      <c r="W214" s="195">
        <v>2.0499999999999998</v>
      </c>
      <c r="X214" s="167">
        <f>VLOOKUP(T214,IR!$C$6:$D$365,2)</f>
        <v>7.3876587342111014E-2</v>
      </c>
      <c r="Y214" s="66"/>
      <c r="Z214" s="61"/>
      <c r="AA214" s="66"/>
      <c r="AB214" s="61"/>
      <c r="AC214" s="200"/>
      <c r="AD214" s="200"/>
      <c r="AE214" s="161">
        <f>(T214-Calculation!$C$4)/365.25</f>
        <v>17.166324435318277</v>
      </c>
      <c r="AF214" s="160"/>
      <c r="AG214" s="168">
        <f t="shared" si="55"/>
        <v>42887</v>
      </c>
      <c r="AH214" s="64">
        <f t="shared" si="48"/>
        <v>0.11823412150747543</v>
      </c>
      <c r="AI214" s="207">
        <v>0.17600000000000002</v>
      </c>
      <c r="AK214" s="64">
        <f t="shared" si="49"/>
        <v>0</v>
      </c>
      <c r="AL214" s="207">
        <v>0.17600000000000002</v>
      </c>
      <c r="AO214" s="60">
        <v>62.625</v>
      </c>
      <c r="AP214" s="205">
        <f t="shared" si="56"/>
        <v>1.375</v>
      </c>
      <c r="AT214" s="6">
        <f t="shared" si="57"/>
        <v>4.680862068965518</v>
      </c>
    </row>
    <row r="215" spans="1:46" ht="12.75" x14ac:dyDescent="0.2">
      <c r="A215" s="194">
        <f t="shared" si="50"/>
        <v>42917</v>
      </c>
      <c r="B215" s="60">
        <f t="shared" si="51"/>
        <v>116.85</v>
      </c>
      <c r="C215" s="73">
        <f t="shared" si="52"/>
        <v>45.555310344827596</v>
      </c>
      <c r="D215" s="195">
        <v>2.0499999999999998</v>
      </c>
      <c r="E215" s="62">
        <f t="shared" si="53"/>
        <v>7.3873372996095019E-2</v>
      </c>
      <c r="F215" s="66"/>
      <c r="G215" s="61"/>
      <c r="H215" s="66"/>
      <c r="I215" s="61"/>
      <c r="L215" s="8">
        <f>(A215-Calculation!$C$4)/365.25</f>
        <v>17.248459958932237</v>
      </c>
      <c r="N215" s="198">
        <f t="shared" si="45"/>
        <v>42917</v>
      </c>
      <c r="O215" s="64">
        <f t="shared" si="46"/>
        <v>0.14450837073135878</v>
      </c>
      <c r="P215" s="199">
        <f t="shared" si="54"/>
        <v>0.17600000000000002</v>
      </c>
      <c r="Q215" s="74"/>
      <c r="T215" s="166">
        <f t="shared" si="58"/>
        <v>42917</v>
      </c>
      <c r="U215" s="60">
        <f t="shared" si="47"/>
        <v>116.85</v>
      </c>
      <c r="V215" s="206">
        <v>45.555310344827596</v>
      </c>
      <c r="W215" s="195">
        <v>2.0499999999999998</v>
      </c>
      <c r="X215" s="167">
        <f>VLOOKUP(T215,IR!$C$6:$D$365,2)</f>
        <v>7.3873372996095019E-2</v>
      </c>
      <c r="Y215" s="66"/>
      <c r="Z215" s="61"/>
      <c r="AA215" s="66"/>
      <c r="AB215" s="61"/>
      <c r="AC215" s="200"/>
      <c r="AD215" s="200"/>
      <c r="AE215" s="161">
        <f>(T215-Calculation!$C$4)/365.25</f>
        <v>17.248459958932237</v>
      </c>
      <c r="AF215" s="160"/>
      <c r="AG215" s="168">
        <f t="shared" si="55"/>
        <v>42917</v>
      </c>
      <c r="AH215" s="64">
        <f t="shared" si="48"/>
        <v>0.14450837073135878</v>
      </c>
      <c r="AI215" s="207">
        <v>0.17600000000000002</v>
      </c>
      <c r="AK215" s="64">
        <f t="shared" si="49"/>
        <v>0</v>
      </c>
      <c r="AL215" s="207">
        <v>0.17600000000000002</v>
      </c>
      <c r="AO215" s="60">
        <v>114.5</v>
      </c>
      <c r="AP215" s="205">
        <f t="shared" si="56"/>
        <v>2.3499999999999943</v>
      </c>
      <c r="AT215" s="6">
        <f t="shared" si="57"/>
        <v>4.7453448275862078</v>
      </c>
    </row>
    <row r="216" spans="1:46" ht="12.75" x14ac:dyDescent="0.2">
      <c r="A216" s="194">
        <f t="shared" si="50"/>
        <v>42948</v>
      </c>
      <c r="B216" s="60">
        <f t="shared" si="51"/>
        <v>104.35</v>
      </c>
      <c r="C216" s="73">
        <f t="shared" si="52"/>
        <v>46.291862068965521</v>
      </c>
      <c r="D216" s="195">
        <v>2.0499999999999998</v>
      </c>
      <c r="E216" s="62">
        <f t="shared" si="53"/>
        <v>7.3870051505215015E-2</v>
      </c>
      <c r="F216" s="66"/>
      <c r="G216" s="61"/>
      <c r="H216" s="66"/>
      <c r="I216" s="61"/>
      <c r="L216" s="8">
        <f>(A216-Calculation!$C$4)/365.25</f>
        <v>17.333333333333332</v>
      </c>
      <c r="N216" s="198">
        <f t="shared" si="45"/>
        <v>42948</v>
      </c>
      <c r="O216" s="64">
        <f t="shared" si="46"/>
        <v>0.14450837073135878</v>
      </c>
      <c r="P216" s="199">
        <f t="shared" si="54"/>
        <v>0.17600000000000002</v>
      </c>
      <c r="Q216" s="74"/>
      <c r="T216" s="166">
        <f t="shared" si="58"/>
        <v>42948</v>
      </c>
      <c r="U216" s="60">
        <f t="shared" si="47"/>
        <v>104.35</v>
      </c>
      <c r="V216" s="206">
        <v>46.291862068965521</v>
      </c>
      <c r="W216" s="195">
        <v>2.0499999999999998</v>
      </c>
      <c r="X216" s="167">
        <f>VLOOKUP(T216,IR!$C$6:$D$365,2)</f>
        <v>7.3870051505215015E-2</v>
      </c>
      <c r="Y216" s="66"/>
      <c r="Z216" s="61"/>
      <c r="AA216" s="66"/>
      <c r="AB216" s="61"/>
      <c r="AC216" s="200"/>
      <c r="AD216" s="200"/>
      <c r="AE216" s="161">
        <f>(T216-Calculation!$C$4)/365.25</f>
        <v>17.333333333333332</v>
      </c>
      <c r="AF216" s="160"/>
      <c r="AG216" s="168">
        <f t="shared" si="55"/>
        <v>42948</v>
      </c>
      <c r="AH216" s="64">
        <f t="shared" si="48"/>
        <v>0.14450837073135878</v>
      </c>
      <c r="AI216" s="207">
        <v>0.17600000000000002</v>
      </c>
      <c r="AK216" s="64">
        <f t="shared" si="49"/>
        <v>0</v>
      </c>
      <c r="AL216" s="207">
        <v>0.17600000000000002</v>
      </c>
      <c r="AO216" s="60">
        <v>102</v>
      </c>
      <c r="AP216" s="205">
        <f t="shared" si="56"/>
        <v>2.3499999999999943</v>
      </c>
      <c r="AT216" s="6">
        <f t="shared" si="57"/>
        <v>4.822068965517242</v>
      </c>
    </row>
    <row r="217" spans="1:46" ht="12.75" x14ac:dyDescent="0.2">
      <c r="A217" s="194">
        <f t="shared" si="50"/>
        <v>42979</v>
      </c>
      <c r="B217" s="60">
        <f t="shared" si="51"/>
        <v>36.6</v>
      </c>
      <c r="C217" s="73">
        <f t="shared" si="52"/>
        <v>47.723586206896556</v>
      </c>
      <c r="D217" s="195">
        <v>2.0499999999999998</v>
      </c>
      <c r="E217" s="62">
        <f t="shared" si="53"/>
        <v>7.3866730014338008E-2</v>
      </c>
      <c r="F217" s="66"/>
      <c r="G217" s="61"/>
      <c r="H217" s="66"/>
      <c r="I217" s="61"/>
      <c r="L217" s="8">
        <f>(A217-Calculation!$C$4)/365.25</f>
        <v>17.418206707734427</v>
      </c>
      <c r="N217" s="198">
        <f t="shared" si="45"/>
        <v>42979</v>
      </c>
      <c r="O217" s="64">
        <f t="shared" si="46"/>
        <v>9.2888759882416141E-2</v>
      </c>
      <c r="P217" s="199">
        <f t="shared" si="54"/>
        <v>0.17600000000000002</v>
      </c>
      <c r="Q217" s="74"/>
      <c r="T217" s="166">
        <f t="shared" si="58"/>
        <v>42979</v>
      </c>
      <c r="U217" s="60">
        <f t="shared" si="47"/>
        <v>36.6</v>
      </c>
      <c r="V217" s="206">
        <v>47.723586206896556</v>
      </c>
      <c r="W217" s="195">
        <v>2.0499999999999998</v>
      </c>
      <c r="X217" s="167">
        <f>VLOOKUP(T217,IR!$C$6:$D$365,2)</f>
        <v>7.3866730014338008E-2</v>
      </c>
      <c r="Y217" s="66"/>
      <c r="Z217" s="61"/>
      <c r="AA217" s="66"/>
      <c r="AB217" s="61"/>
      <c r="AC217" s="200"/>
      <c r="AD217" s="200"/>
      <c r="AE217" s="161">
        <f>(T217-Calculation!$C$4)/365.25</f>
        <v>17.418206707734427</v>
      </c>
      <c r="AF217" s="160"/>
      <c r="AG217" s="168">
        <f t="shared" si="55"/>
        <v>42979</v>
      </c>
      <c r="AH217" s="64">
        <f t="shared" si="48"/>
        <v>9.2888759882416141E-2</v>
      </c>
      <c r="AI217" s="207">
        <v>0.17600000000000002</v>
      </c>
      <c r="AK217" s="64">
        <f t="shared" si="49"/>
        <v>0</v>
      </c>
      <c r="AL217" s="207">
        <v>0.17600000000000002</v>
      </c>
      <c r="AO217" s="60">
        <v>36.6</v>
      </c>
      <c r="AP217" s="205">
        <f t="shared" si="56"/>
        <v>0</v>
      </c>
      <c r="AT217" s="6">
        <f t="shared" si="57"/>
        <v>4.9712068965517249</v>
      </c>
    </row>
    <row r="218" spans="1:46" ht="12.75" x14ac:dyDescent="0.2">
      <c r="A218" s="194">
        <f t="shared" si="50"/>
        <v>43009</v>
      </c>
      <c r="B218" s="60">
        <f t="shared" si="51"/>
        <v>27.1</v>
      </c>
      <c r="C218" s="73">
        <f t="shared" si="52"/>
        <v>48.655448275862064</v>
      </c>
      <c r="D218" s="195">
        <v>2.0499999999999998</v>
      </c>
      <c r="E218" s="62">
        <f t="shared" si="53"/>
        <v>7.3863515668333019E-2</v>
      </c>
      <c r="F218" s="66"/>
      <c r="G218" s="61"/>
      <c r="H218" s="66"/>
      <c r="I218" s="61"/>
      <c r="L218" s="8">
        <f>(A218-Calculation!$C$4)/365.25</f>
        <v>17.500342231348391</v>
      </c>
      <c r="N218" s="198">
        <f t="shared" si="45"/>
        <v>43009</v>
      </c>
      <c r="O218" s="64">
        <f t="shared" si="46"/>
        <v>6.5685623059708542E-2</v>
      </c>
      <c r="P218" s="199">
        <f t="shared" si="54"/>
        <v>0.17600000000000002</v>
      </c>
      <c r="Q218" s="74"/>
      <c r="T218" s="166">
        <f t="shared" si="58"/>
        <v>43009</v>
      </c>
      <c r="U218" s="60">
        <f t="shared" si="47"/>
        <v>27.1</v>
      </c>
      <c r="V218" s="206">
        <v>48.655448275862064</v>
      </c>
      <c r="W218" s="195">
        <v>2.0499999999999998</v>
      </c>
      <c r="X218" s="167">
        <f>VLOOKUP(T218,IR!$C$6:$D$365,2)</f>
        <v>7.3863515668333019E-2</v>
      </c>
      <c r="Y218" s="66"/>
      <c r="Z218" s="61"/>
      <c r="AA218" s="66"/>
      <c r="AB218" s="61"/>
      <c r="AC218" s="200"/>
      <c r="AD218" s="200"/>
      <c r="AE218" s="161">
        <f>(T218-Calculation!$C$4)/365.25</f>
        <v>17.500342231348391</v>
      </c>
      <c r="AF218" s="160"/>
      <c r="AG218" s="168">
        <f t="shared" si="55"/>
        <v>43009</v>
      </c>
      <c r="AH218" s="64">
        <f t="shared" si="48"/>
        <v>6.5685623059708542E-2</v>
      </c>
      <c r="AI218" s="207">
        <v>0.17600000000000002</v>
      </c>
      <c r="AK218" s="64">
        <f t="shared" si="49"/>
        <v>0</v>
      </c>
      <c r="AL218" s="207">
        <v>0.17600000000000002</v>
      </c>
      <c r="AO218" s="60">
        <v>27.1</v>
      </c>
      <c r="AP218" s="205">
        <f t="shared" si="56"/>
        <v>0</v>
      </c>
      <c r="AT218" s="6">
        <f t="shared" si="57"/>
        <v>5.0682758620689654</v>
      </c>
    </row>
    <row r="219" spans="1:46" ht="12.75" x14ac:dyDescent="0.2">
      <c r="A219" s="194">
        <f t="shared" si="50"/>
        <v>43040</v>
      </c>
      <c r="B219" s="60">
        <f t="shared" si="51"/>
        <v>27.35</v>
      </c>
      <c r="C219" s="73">
        <f t="shared" si="52"/>
        <v>48.57103448275862</v>
      </c>
      <c r="D219" s="195">
        <v>2.0499999999999998</v>
      </c>
      <c r="E219" s="62">
        <f t="shared" si="53"/>
        <v>7.3860194177464006E-2</v>
      </c>
      <c r="F219" s="66"/>
      <c r="G219" s="61"/>
      <c r="H219" s="66"/>
      <c r="I219" s="61"/>
      <c r="L219" s="8">
        <f>(A219-Calculation!$C$4)/365.25</f>
        <v>17.585215605749486</v>
      </c>
      <c r="N219" s="198">
        <f t="shared" si="45"/>
        <v>43040</v>
      </c>
      <c r="O219" s="64">
        <f t="shared" si="46"/>
        <v>6.5685623059708542E-2</v>
      </c>
      <c r="P219" s="199">
        <f t="shared" si="54"/>
        <v>0.17600000000000002</v>
      </c>
      <c r="Q219" s="74"/>
      <c r="T219" s="166">
        <f t="shared" si="58"/>
        <v>43040</v>
      </c>
      <c r="U219" s="60">
        <f t="shared" si="47"/>
        <v>27.35</v>
      </c>
      <c r="V219" s="206">
        <v>48.57103448275862</v>
      </c>
      <c r="W219" s="195">
        <v>2.0499999999999998</v>
      </c>
      <c r="X219" s="167">
        <f>VLOOKUP(T219,IR!$C$6:$D$365,2)</f>
        <v>7.3860194177464006E-2</v>
      </c>
      <c r="Y219" s="66"/>
      <c r="Z219" s="61"/>
      <c r="AA219" s="66"/>
      <c r="AB219" s="61"/>
      <c r="AC219" s="200"/>
      <c r="AD219" s="200"/>
      <c r="AE219" s="161">
        <f>(T219-Calculation!$C$4)/365.25</f>
        <v>17.585215605749486</v>
      </c>
      <c r="AF219" s="160"/>
      <c r="AG219" s="168">
        <f t="shared" si="55"/>
        <v>43040</v>
      </c>
      <c r="AH219" s="64">
        <f t="shared" si="48"/>
        <v>6.5685623059708542E-2</v>
      </c>
      <c r="AI219" s="207">
        <v>0.17600000000000002</v>
      </c>
      <c r="AK219" s="64">
        <f t="shared" si="49"/>
        <v>0</v>
      </c>
      <c r="AL219" s="207">
        <v>0.17600000000000002</v>
      </c>
      <c r="AO219" s="60">
        <v>27.35</v>
      </c>
      <c r="AP219" s="205">
        <f t="shared" si="56"/>
        <v>0</v>
      </c>
      <c r="AT219" s="6">
        <f t="shared" si="57"/>
        <v>5.0594827586206899</v>
      </c>
    </row>
    <row r="220" spans="1:46" ht="12.75" x14ac:dyDescent="0.2">
      <c r="A220" s="194">
        <f t="shared" si="50"/>
        <v>43070</v>
      </c>
      <c r="B220" s="60">
        <f t="shared" si="51"/>
        <v>28.35</v>
      </c>
      <c r="C220" s="73">
        <f t="shared" si="52"/>
        <v>49.142068965517247</v>
      </c>
      <c r="D220" s="195">
        <v>2.0499999999999998</v>
      </c>
      <c r="E220" s="62">
        <f t="shared" si="53"/>
        <v>7.3856979831465011E-2</v>
      </c>
      <c r="F220" s="66"/>
      <c r="G220" s="61"/>
      <c r="H220" s="66"/>
      <c r="I220" s="61"/>
      <c r="L220" s="8">
        <f>(A220-Calculation!$C$4)/365.25</f>
        <v>17.66735112936345</v>
      </c>
      <c r="N220" s="198">
        <f t="shared" si="45"/>
        <v>43070</v>
      </c>
      <c r="O220" s="64">
        <f t="shared" si="46"/>
        <v>6.5685623059708542E-2</v>
      </c>
      <c r="P220" s="199">
        <f t="shared" si="54"/>
        <v>0.17600000000000002</v>
      </c>
      <c r="Q220" s="74"/>
      <c r="T220" s="166">
        <f t="shared" si="58"/>
        <v>43070</v>
      </c>
      <c r="U220" s="60">
        <f t="shared" si="47"/>
        <v>28.35</v>
      </c>
      <c r="V220" s="206">
        <v>49.142068965517247</v>
      </c>
      <c r="W220" s="195">
        <v>2.0499999999999998</v>
      </c>
      <c r="X220" s="167">
        <f>VLOOKUP(T220,IR!$C$6:$D$365,2)</f>
        <v>7.3856979831465011E-2</v>
      </c>
      <c r="Y220" s="66"/>
      <c r="Z220" s="61"/>
      <c r="AA220" s="66"/>
      <c r="AB220" s="61"/>
      <c r="AC220" s="200"/>
      <c r="AD220" s="200"/>
      <c r="AE220" s="161">
        <f>(T220-Calculation!$C$4)/365.25</f>
        <v>17.66735112936345</v>
      </c>
      <c r="AF220" s="160"/>
      <c r="AG220" s="168">
        <f t="shared" si="55"/>
        <v>43070</v>
      </c>
      <c r="AH220" s="64">
        <f t="shared" si="48"/>
        <v>6.5685623059708542E-2</v>
      </c>
      <c r="AI220" s="207">
        <v>0.17600000000000002</v>
      </c>
      <c r="AK220" s="64">
        <f t="shared" si="49"/>
        <v>0</v>
      </c>
      <c r="AL220" s="207">
        <v>0.17600000000000002</v>
      </c>
      <c r="AO220" s="60">
        <v>28.35</v>
      </c>
      <c r="AP220" s="205">
        <f t="shared" si="56"/>
        <v>0</v>
      </c>
      <c r="AT220" s="6">
        <f t="shared" si="57"/>
        <v>5.1189655172413797</v>
      </c>
    </row>
    <row r="221" spans="1:46" ht="12.75" x14ac:dyDescent="0.2">
      <c r="A221" s="194">
        <f t="shared" si="50"/>
        <v>43101</v>
      </c>
      <c r="B221" s="60">
        <f t="shared" si="51"/>
        <v>35.049999999999997</v>
      </c>
      <c r="C221" s="73">
        <f t="shared" si="52"/>
        <v>48.466758620689667</v>
      </c>
      <c r="D221" s="195">
        <v>2.0499999999999998</v>
      </c>
      <c r="E221" s="62">
        <f t="shared" si="53"/>
        <v>7.3853658340603007E-2</v>
      </c>
      <c r="F221" s="66"/>
      <c r="G221" s="61"/>
      <c r="H221" s="66"/>
      <c r="I221" s="61"/>
      <c r="L221" s="8">
        <f>(A221-Calculation!$C$4)/365.25</f>
        <v>17.752224503764545</v>
      </c>
      <c r="N221" s="198">
        <f t="shared" si="45"/>
        <v>43101</v>
      </c>
      <c r="O221" s="64">
        <f t="shared" si="46"/>
        <v>0.10089311701971236</v>
      </c>
      <c r="P221" s="199">
        <f t="shared" si="54"/>
        <v>0.17600000000000002</v>
      </c>
      <c r="Q221" s="74"/>
      <c r="T221" s="166">
        <f t="shared" si="58"/>
        <v>43101</v>
      </c>
      <c r="U221" s="60">
        <f t="shared" si="47"/>
        <v>35.049999999999997</v>
      </c>
      <c r="V221" s="206">
        <v>48.466758620689667</v>
      </c>
      <c r="W221" s="195">
        <v>2.0499999999999998</v>
      </c>
      <c r="X221" s="167">
        <f>VLOOKUP(T221,IR!$C$6:$D$365,2)</f>
        <v>7.3853658340603007E-2</v>
      </c>
      <c r="Y221" s="66"/>
      <c r="Z221" s="61"/>
      <c r="AA221" s="66"/>
      <c r="AB221" s="61"/>
      <c r="AC221" s="200"/>
      <c r="AD221" s="200"/>
      <c r="AE221" s="161">
        <f>(T221-Calculation!$C$4)/365.25</f>
        <v>17.752224503764545</v>
      </c>
      <c r="AF221" s="160"/>
      <c r="AG221" s="168">
        <f t="shared" si="55"/>
        <v>43101</v>
      </c>
      <c r="AH221" s="64">
        <f t="shared" si="48"/>
        <v>0.10089311701971236</v>
      </c>
      <c r="AI221" s="207">
        <v>0.17600000000000002</v>
      </c>
      <c r="AK221" s="64">
        <f t="shared" si="49"/>
        <v>0</v>
      </c>
      <c r="AL221" s="207">
        <v>0.17600000000000002</v>
      </c>
      <c r="AO221" s="60">
        <v>35.049999999999997</v>
      </c>
      <c r="AP221" s="205">
        <f t="shared" si="56"/>
        <v>0</v>
      </c>
      <c r="AT221" s="6">
        <f t="shared" si="57"/>
        <v>5.0486206896551735</v>
      </c>
    </row>
    <row r="222" spans="1:46" ht="12.75" x14ac:dyDescent="0.2">
      <c r="A222" s="194">
        <f t="shared" si="50"/>
        <v>43132</v>
      </c>
      <c r="B222" s="60">
        <f t="shared" si="51"/>
        <v>35.049999999999997</v>
      </c>
      <c r="C222" s="73">
        <f t="shared" si="52"/>
        <v>47.341241379310354</v>
      </c>
      <c r="D222" s="195">
        <v>2.0499999999999998</v>
      </c>
      <c r="E222" s="62">
        <f t="shared" si="53"/>
        <v>7.3850336849745013E-2</v>
      </c>
      <c r="F222" s="66"/>
      <c r="G222" s="61"/>
      <c r="H222" s="66"/>
      <c r="I222" s="61"/>
      <c r="L222" s="8">
        <f>(A222-Calculation!$C$4)/365.25</f>
        <v>17.83709787816564</v>
      </c>
      <c r="N222" s="198">
        <f t="shared" si="45"/>
        <v>43132</v>
      </c>
      <c r="O222" s="64">
        <f t="shared" si="46"/>
        <v>0.10089311701971236</v>
      </c>
      <c r="P222" s="199">
        <f t="shared" si="54"/>
        <v>0.17600000000000002</v>
      </c>
      <c r="Q222" s="74"/>
      <c r="T222" s="166">
        <f t="shared" si="58"/>
        <v>43132</v>
      </c>
      <c r="U222" s="60">
        <f t="shared" si="47"/>
        <v>35.049999999999997</v>
      </c>
      <c r="V222" s="206">
        <v>47.341241379310354</v>
      </c>
      <c r="W222" s="195">
        <v>2.0499999999999998</v>
      </c>
      <c r="X222" s="167">
        <f>VLOOKUP(T222,IR!$C$6:$D$365,2)</f>
        <v>7.3850336849745013E-2</v>
      </c>
      <c r="Y222" s="66"/>
      <c r="Z222" s="61"/>
      <c r="AA222" s="66"/>
      <c r="AB222" s="61"/>
      <c r="AC222" s="200"/>
      <c r="AD222" s="200"/>
      <c r="AE222" s="161">
        <f>(T222-Calculation!$C$4)/365.25</f>
        <v>17.83709787816564</v>
      </c>
      <c r="AF222" s="160"/>
      <c r="AG222" s="168">
        <f t="shared" si="55"/>
        <v>43132</v>
      </c>
      <c r="AH222" s="64">
        <f t="shared" si="48"/>
        <v>0.10089311701971236</v>
      </c>
      <c r="AI222" s="207">
        <v>0.17600000000000002</v>
      </c>
      <c r="AK222" s="64">
        <f t="shared" si="49"/>
        <v>0</v>
      </c>
      <c r="AL222" s="207">
        <v>0.17600000000000002</v>
      </c>
      <c r="AO222" s="60">
        <v>35.049999999999997</v>
      </c>
      <c r="AP222" s="205">
        <f t="shared" si="56"/>
        <v>0</v>
      </c>
      <c r="AT222" s="6">
        <f t="shared" si="57"/>
        <v>4.9313793103448287</v>
      </c>
    </row>
    <row r="223" spans="1:46" ht="12.75" x14ac:dyDescent="0.2">
      <c r="A223" s="194">
        <f t="shared" si="50"/>
        <v>43160</v>
      </c>
      <c r="B223" s="60">
        <f t="shared" si="51"/>
        <v>27.274999999999999</v>
      </c>
      <c r="C223" s="73">
        <f t="shared" si="52"/>
        <v>46.32</v>
      </c>
      <c r="D223" s="195">
        <v>2.0499999999999998</v>
      </c>
      <c r="E223" s="62">
        <f t="shared" si="53"/>
        <v>7.384733679348901E-2</v>
      </c>
      <c r="F223" s="66"/>
      <c r="G223" s="61"/>
      <c r="H223" s="66"/>
      <c r="I223" s="61"/>
      <c r="L223" s="8">
        <f>(A223-Calculation!$C$4)/365.25</f>
        <v>17.913757700205338</v>
      </c>
      <c r="N223" s="198">
        <f t="shared" si="45"/>
        <v>43160</v>
      </c>
      <c r="O223" s="64">
        <f t="shared" si="46"/>
        <v>8.4077597516426933E-2</v>
      </c>
      <c r="P223" s="199">
        <f t="shared" si="54"/>
        <v>0.17600000000000002</v>
      </c>
      <c r="Q223" s="74"/>
      <c r="T223" s="166">
        <f t="shared" si="58"/>
        <v>43160</v>
      </c>
      <c r="U223" s="60">
        <f t="shared" si="47"/>
        <v>27.274999999999999</v>
      </c>
      <c r="V223" s="206">
        <v>46.32</v>
      </c>
      <c r="W223" s="195">
        <v>2.0499999999999998</v>
      </c>
      <c r="X223" s="167">
        <f>VLOOKUP(T223,IR!$C$6:$D$365,2)</f>
        <v>7.384733679348901E-2</v>
      </c>
      <c r="Y223" s="66"/>
      <c r="Z223" s="61"/>
      <c r="AA223" s="66"/>
      <c r="AB223" s="61"/>
      <c r="AC223" s="200"/>
      <c r="AD223" s="200"/>
      <c r="AE223" s="161">
        <f>(T223-Calculation!$C$4)/365.25</f>
        <v>17.913757700205338</v>
      </c>
      <c r="AF223" s="160"/>
      <c r="AG223" s="168">
        <f t="shared" si="55"/>
        <v>43160</v>
      </c>
      <c r="AH223" s="64">
        <f t="shared" si="48"/>
        <v>8.4077597516426933E-2</v>
      </c>
      <c r="AI223" s="207">
        <v>0.17600000000000002</v>
      </c>
      <c r="AK223" s="64">
        <f t="shared" si="49"/>
        <v>0</v>
      </c>
      <c r="AL223" s="207">
        <v>0.17600000000000002</v>
      </c>
      <c r="AO223" s="60">
        <v>27.274999999999999</v>
      </c>
      <c r="AP223" s="205">
        <f t="shared" si="56"/>
        <v>0</v>
      </c>
      <c r="AT223" s="6">
        <f t="shared" si="57"/>
        <v>4.8250000000000002</v>
      </c>
    </row>
    <row r="224" spans="1:46" ht="12.75" x14ac:dyDescent="0.2">
      <c r="A224" s="194">
        <f t="shared" si="50"/>
        <v>43191</v>
      </c>
      <c r="B224" s="60">
        <f t="shared" si="51"/>
        <v>28</v>
      </c>
      <c r="C224" s="73">
        <f t="shared" si="52"/>
        <v>45.388137931034493</v>
      </c>
      <c r="D224" s="195">
        <v>2.0499999999999998</v>
      </c>
      <c r="E224" s="62">
        <f t="shared" si="53"/>
        <v>7.3844015302638011E-2</v>
      </c>
      <c r="F224" s="66"/>
      <c r="G224" s="61"/>
      <c r="H224" s="66"/>
      <c r="I224" s="61"/>
      <c r="L224" s="8">
        <f>(A224-Calculation!$C$4)/365.25</f>
        <v>17.998631074606433</v>
      </c>
      <c r="N224" s="198">
        <f t="shared" si="45"/>
        <v>43191</v>
      </c>
      <c r="O224" s="64">
        <f t="shared" si="46"/>
        <v>7.9873717640605607E-2</v>
      </c>
      <c r="P224" s="199">
        <f t="shared" si="54"/>
        <v>0.17600000000000002</v>
      </c>
      <c r="Q224" s="74"/>
      <c r="T224" s="166">
        <f t="shared" si="58"/>
        <v>43191</v>
      </c>
      <c r="U224" s="60">
        <f t="shared" si="47"/>
        <v>28</v>
      </c>
      <c r="V224" s="206">
        <v>45.388137931034493</v>
      </c>
      <c r="W224" s="195">
        <v>2.0499999999999998</v>
      </c>
      <c r="X224" s="167">
        <f>VLOOKUP(T224,IR!$C$6:$D$365,2)</f>
        <v>7.3844015302638011E-2</v>
      </c>
      <c r="Y224" s="66"/>
      <c r="Z224" s="61"/>
      <c r="AA224" s="66"/>
      <c r="AB224" s="61"/>
      <c r="AC224" s="200"/>
      <c r="AD224" s="200"/>
      <c r="AE224" s="161">
        <f>(T224-Calculation!$C$4)/365.25</f>
        <v>17.998631074606433</v>
      </c>
      <c r="AF224" s="160"/>
      <c r="AG224" s="168">
        <f t="shared" si="55"/>
        <v>43191</v>
      </c>
      <c r="AH224" s="64">
        <f t="shared" si="48"/>
        <v>7.9873717640605607E-2</v>
      </c>
      <c r="AI224" s="207">
        <v>0.17600000000000002</v>
      </c>
      <c r="AK224" s="64">
        <f t="shared" si="49"/>
        <v>0</v>
      </c>
      <c r="AL224" s="207">
        <v>0.17600000000000002</v>
      </c>
      <c r="AO224" s="60">
        <v>27.5</v>
      </c>
      <c r="AP224" s="205">
        <f t="shared" si="56"/>
        <v>0.5</v>
      </c>
      <c r="AT224" s="6">
        <f t="shared" si="57"/>
        <v>4.7279310344827596</v>
      </c>
    </row>
    <row r="225" spans="1:46" ht="12.75" x14ac:dyDescent="0.2">
      <c r="A225" s="194">
        <f t="shared" si="50"/>
        <v>43221</v>
      </c>
      <c r="B225" s="60">
        <f t="shared" si="51"/>
        <v>35.950000000000003</v>
      </c>
      <c r="C225" s="73">
        <f t="shared" si="52"/>
        <v>44.734344827586213</v>
      </c>
      <c r="D225" s="195">
        <v>2.0499999999999998</v>
      </c>
      <c r="E225" s="62">
        <f t="shared" si="53"/>
        <v>7.3840800956656016E-2</v>
      </c>
      <c r="F225" s="66"/>
      <c r="G225" s="61"/>
      <c r="H225" s="66"/>
      <c r="I225" s="61"/>
      <c r="L225" s="8">
        <f>(A225-Calculation!$C$4)/365.25</f>
        <v>18.080766598220396</v>
      </c>
      <c r="N225" s="198">
        <f t="shared" si="45"/>
        <v>43221</v>
      </c>
      <c r="O225" s="64">
        <f t="shared" si="46"/>
        <v>8.8281477392248286E-2</v>
      </c>
      <c r="P225" s="199">
        <f t="shared" si="54"/>
        <v>0.17600000000000002</v>
      </c>
      <c r="Q225" s="74"/>
      <c r="T225" s="166">
        <f t="shared" si="58"/>
        <v>43221</v>
      </c>
      <c r="U225" s="60">
        <f t="shared" si="47"/>
        <v>35.950000000000003</v>
      </c>
      <c r="V225" s="206">
        <v>44.734344827586213</v>
      </c>
      <c r="W225" s="195">
        <v>2.0499999999999998</v>
      </c>
      <c r="X225" s="167">
        <f>VLOOKUP(T225,IR!$C$6:$D$365,2)</f>
        <v>7.3840800956656016E-2</v>
      </c>
      <c r="Y225" s="66"/>
      <c r="Z225" s="61"/>
      <c r="AA225" s="66"/>
      <c r="AB225" s="61"/>
      <c r="AC225" s="200"/>
      <c r="AD225" s="200"/>
      <c r="AE225" s="161">
        <f>(T225-Calculation!$C$4)/365.25</f>
        <v>18.080766598220396</v>
      </c>
      <c r="AF225" s="160"/>
      <c r="AG225" s="168">
        <f t="shared" si="55"/>
        <v>43221</v>
      </c>
      <c r="AH225" s="64">
        <f t="shared" si="48"/>
        <v>8.8281477392248286E-2</v>
      </c>
      <c r="AI225" s="207">
        <v>0.17600000000000002</v>
      </c>
      <c r="AK225" s="64">
        <f t="shared" si="49"/>
        <v>0</v>
      </c>
      <c r="AL225" s="207">
        <v>0.17600000000000002</v>
      </c>
      <c r="AO225" s="60">
        <v>35.299999999999997</v>
      </c>
      <c r="AP225" s="205">
        <f t="shared" si="56"/>
        <v>0.65000000000000568</v>
      </c>
      <c r="AT225" s="6">
        <f t="shared" si="57"/>
        <v>4.6598275862068972</v>
      </c>
    </row>
    <row r="226" spans="1:46" ht="12.75" x14ac:dyDescent="0.2">
      <c r="A226" s="194">
        <f t="shared" si="50"/>
        <v>43252</v>
      </c>
      <c r="B226" s="60">
        <f t="shared" si="51"/>
        <v>64.5</v>
      </c>
      <c r="C226" s="73">
        <f t="shared" si="52"/>
        <v>44.936275862068968</v>
      </c>
      <c r="D226" s="195">
        <v>2.0499999999999998</v>
      </c>
      <c r="E226" s="62">
        <f t="shared" si="53"/>
        <v>7.3837479465812011E-2</v>
      </c>
      <c r="F226" s="66"/>
      <c r="G226" s="61"/>
      <c r="H226" s="66"/>
      <c r="I226" s="61"/>
      <c r="L226" s="8">
        <f>(A226-Calculation!$C$4)/365.25</f>
        <v>18.165639972621491</v>
      </c>
      <c r="N226" s="198">
        <f t="shared" si="45"/>
        <v>43252</v>
      </c>
      <c r="O226" s="64">
        <f t="shared" si="46"/>
        <v>0.11350475664717641</v>
      </c>
      <c r="P226" s="199">
        <f t="shared" si="54"/>
        <v>0.17600000000000002</v>
      </c>
      <c r="Q226" s="74"/>
      <c r="T226" s="166">
        <f t="shared" si="58"/>
        <v>43252</v>
      </c>
      <c r="U226" s="60">
        <f t="shared" si="47"/>
        <v>64.5</v>
      </c>
      <c r="V226" s="206">
        <v>44.936275862068968</v>
      </c>
      <c r="W226" s="195">
        <v>2.0499999999999998</v>
      </c>
      <c r="X226" s="167">
        <f>VLOOKUP(T226,IR!$C$6:$D$365,2)</f>
        <v>7.3837479465812011E-2</v>
      </c>
      <c r="Y226" s="66"/>
      <c r="Z226" s="61"/>
      <c r="AA226" s="66"/>
      <c r="AB226" s="61"/>
      <c r="AC226" s="200"/>
      <c r="AD226" s="200"/>
      <c r="AE226" s="161">
        <f>(T226-Calculation!$C$4)/365.25</f>
        <v>18.165639972621491</v>
      </c>
      <c r="AF226" s="160"/>
      <c r="AG226" s="168">
        <f t="shared" si="55"/>
        <v>43252</v>
      </c>
      <c r="AH226" s="64">
        <f t="shared" si="48"/>
        <v>0.11350475664717641</v>
      </c>
      <c r="AI226" s="207">
        <v>0.17600000000000002</v>
      </c>
      <c r="AK226" s="64">
        <f t="shared" si="49"/>
        <v>0</v>
      </c>
      <c r="AL226" s="207">
        <v>0.17600000000000002</v>
      </c>
      <c r="AO226" s="60">
        <v>63.125</v>
      </c>
      <c r="AP226" s="205">
        <f t="shared" si="56"/>
        <v>1.375</v>
      </c>
      <c r="AT226" s="6">
        <f t="shared" si="57"/>
        <v>4.680862068965518</v>
      </c>
    </row>
    <row r="227" spans="1:46" ht="12.75" x14ac:dyDescent="0.2">
      <c r="A227" s="194">
        <f t="shared" si="50"/>
        <v>43282</v>
      </c>
      <c r="B227" s="60">
        <f t="shared" si="51"/>
        <v>118.85</v>
      </c>
      <c r="C227" s="73">
        <f t="shared" si="52"/>
        <v>45.555310344827596</v>
      </c>
      <c r="D227" s="195">
        <v>2.0499999999999998</v>
      </c>
      <c r="E227" s="62">
        <f t="shared" si="53"/>
        <v>7.3834265119837011E-2</v>
      </c>
      <c r="F227" s="66"/>
      <c r="G227" s="61"/>
      <c r="H227" s="66"/>
      <c r="I227" s="61"/>
      <c r="L227" s="8">
        <f>(A227-Calculation!$C$4)/365.25</f>
        <v>18.247775496235455</v>
      </c>
      <c r="N227" s="198">
        <f t="shared" si="45"/>
        <v>43282</v>
      </c>
      <c r="O227" s="64">
        <f t="shared" si="46"/>
        <v>0.13872803590210442</v>
      </c>
      <c r="P227" s="199">
        <f t="shared" si="54"/>
        <v>0.17600000000000002</v>
      </c>
      <c r="Q227" s="74"/>
      <c r="T227" s="166">
        <f t="shared" si="58"/>
        <v>43282</v>
      </c>
      <c r="U227" s="60">
        <f t="shared" si="47"/>
        <v>118.85</v>
      </c>
      <c r="V227" s="206">
        <v>45.555310344827596</v>
      </c>
      <c r="W227" s="195">
        <v>2.0499999999999998</v>
      </c>
      <c r="X227" s="167">
        <f>VLOOKUP(T227,IR!$C$6:$D$365,2)</f>
        <v>7.3834265119837011E-2</v>
      </c>
      <c r="Y227" s="66"/>
      <c r="Z227" s="61"/>
      <c r="AA227" s="66"/>
      <c r="AB227" s="61"/>
      <c r="AC227" s="200"/>
      <c r="AD227" s="200"/>
      <c r="AE227" s="161">
        <f>(T227-Calculation!$C$4)/365.25</f>
        <v>18.247775496235455</v>
      </c>
      <c r="AF227" s="160"/>
      <c r="AG227" s="168">
        <f t="shared" si="55"/>
        <v>43282</v>
      </c>
      <c r="AH227" s="64">
        <f t="shared" si="48"/>
        <v>0.13872803590210442</v>
      </c>
      <c r="AI227" s="207">
        <v>0.17600000000000002</v>
      </c>
      <c r="AK227" s="64">
        <f t="shared" si="49"/>
        <v>0</v>
      </c>
      <c r="AL227" s="207">
        <v>0.17600000000000002</v>
      </c>
      <c r="AO227" s="60">
        <v>116.5</v>
      </c>
      <c r="AP227" s="205">
        <f t="shared" si="56"/>
        <v>2.3499999999999943</v>
      </c>
      <c r="AT227" s="6">
        <f t="shared" si="57"/>
        <v>4.7453448275862078</v>
      </c>
    </row>
    <row r="228" spans="1:46" ht="12.75" x14ac:dyDescent="0.2">
      <c r="A228" s="194">
        <f t="shared" si="50"/>
        <v>43313</v>
      </c>
      <c r="B228" s="60">
        <f t="shared" si="51"/>
        <v>106.35</v>
      </c>
      <c r="C228" s="73">
        <f t="shared" si="52"/>
        <v>46.291862068965521</v>
      </c>
      <c r="D228" s="195">
        <v>2.0499999999999998</v>
      </c>
      <c r="E228" s="62">
        <f t="shared" si="53"/>
        <v>7.3830943629000015E-2</v>
      </c>
      <c r="F228" s="66"/>
      <c r="G228" s="61"/>
      <c r="H228" s="66"/>
      <c r="I228" s="61"/>
      <c r="L228" s="8">
        <f>(A228-Calculation!$C$4)/365.25</f>
        <v>18.33264887063655</v>
      </c>
      <c r="N228" s="198">
        <f t="shared" si="45"/>
        <v>43313</v>
      </c>
      <c r="O228" s="64">
        <f t="shared" si="46"/>
        <v>0.13872803590210442</v>
      </c>
      <c r="P228" s="199">
        <f t="shared" si="54"/>
        <v>0.17600000000000002</v>
      </c>
      <c r="Q228" s="74"/>
      <c r="T228" s="166">
        <f t="shared" si="58"/>
        <v>43313</v>
      </c>
      <c r="U228" s="60">
        <f t="shared" si="47"/>
        <v>106.35</v>
      </c>
      <c r="V228" s="206">
        <v>46.291862068965521</v>
      </c>
      <c r="W228" s="195">
        <v>2.0499999999999998</v>
      </c>
      <c r="X228" s="167">
        <f>VLOOKUP(T228,IR!$C$6:$D$365,2)</f>
        <v>7.3830943629000015E-2</v>
      </c>
      <c r="Y228" s="66"/>
      <c r="Z228" s="61"/>
      <c r="AA228" s="66"/>
      <c r="AB228" s="61"/>
      <c r="AC228" s="200"/>
      <c r="AD228" s="200"/>
      <c r="AE228" s="161">
        <f>(T228-Calculation!$C$4)/365.25</f>
        <v>18.33264887063655</v>
      </c>
      <c r="AF228" s="160"/>
      <c r="AG228" s="168">
        <f t="shared" si="55"/>
        <v>43313</v>
      </c>
      <c r="AH228" s="64">
        <f t="shared" si="48"/>
        <v>0.13872803590210442</v>
      </c>
      <c r="AI228" s="207">
        <v>0.17600000000000002</v>
      </c>
      <c r="AK228" s="64">
        <f t="shared" si="49"/>
        <v>0</v>
      </c>
      <c r="AL228" s="207">
        <v>0.17600000000000002</v>
      </c>
      <c r="AO228" s="60">
        <v>104</v>
      </c>
      <c r="AP228" s="205">
        <f t="shared" si="56"/>
        <v>2.3499999999999943</v>
      </c>
      <c r="AT228" s="6">
        <f t="shared" si="57"/>
        <v>4.822068965517242</v>
      </c>
    </row>
    <row r="229" spans="1:46" ht="12.75" x14ac:dyDescent="0.2">
      <c r="A229" s="194">
        <f t="shared" si="50"/>
        <v>43344</v>
      </c>
      <c r="B229" s="60">
        <f t="shared" si="51"/>
        <v>36.85</v>
      </c>
      <c r="C229" s="73">
        <f t="shared" si="52"/>
        <v>47.723586206896556</v>
      </c>
      <c r="D229" s="195">
        <v>2.0499999999999998</v>
      </c>
      <c r="E229" s="62">
        <f t="shared" si="53"/>
        <v>7.3827622138166016E-2</v>
      </c>
      <c r="F229" s="66"/>
      <c r="G229" s="61"/>
      <c r="H229" s="66"/>
      <c r="I229" s="61"/>
      <c r="L229" s="8">
        <f>(A229-Calculation!$C$4)/365.25</f>
        <v>18.417522245037645</v>
      </c>
      <c r="N229" s="198">
        <f t="shared" si="45"/>
        <v>43344</v>
      </c>
      <c r="O229" s="64">
        <f t="shared" si="46"/>
        <v>8.9173209487119487E-2</v>
      </c>
      <c r="P229" s="199">
        <f t="shared" si="54"/>
        <v>0.17600000000000002</v>
      </c>
      <c r="Q229" s="74"/>
      <c r="T229" s="166">
        <f t="shared" si="58"/>
        <v>43344</v>
      </c>
      <c r="U229" s="118">
        <f t="shared" si="47"/>
        <v>36.85</v>
      </c>
      <c r="V229" s="206">
        <v>47.723586206896556</v>
      </c>
      <c r="W229" s="195">
        <v>2.0499999999999998</v>
      </c>
      <c r="X229" s="167">
        <f>VLOOKUP(T229,IR!$C$6:$D$365,2)</f>
        <v>7.3827622138166016E-2</v>
      </c>
      <c r="Y229" s="66"/>
      <c r="Z229" s="61"/>
      <c r="AA229" s="66"/>
      <c r="AB229" s="61"/>
      <c r="AC229" s="200"/>
      <c r="AD229" s="200"/>
      <c r="AE229" s="161">
        <f>(T229-Calculation!$C$4)/365.25</f>
        <v>18.417522245037645</v>
      </c>
      <c r="AF229" s="160"/>
      <c r="AG229" s="168">
        <f t="shared" si="55"/>
        <v>43344</v>
      </c>
      <c r="AH229" s="64">
        <f t="shared" si="48"/>
        <v>8.9173209487119487E-2</v>
      </c>
      <c r="AI229" s="207">
        <v>0.17600000000000002</v>
      </c>
      <c r="AK229" s="64">
        <f t="shared" si="49"/>
        <v>0</v>
      </c>
      <c r="AL229" s="207">
        <v>0.17600000000000002</v>
      </c>
      <c r="AO229" s="60">
        <v>36.85</v>
      </c>
      <c r="AP229" s="205">
        <f t="shared" si="56"/>
        <v>0</v>
      </c>
      <c r="AT229" s="6">
        <f t="shared" si="57"/>
        <v>4.9712068965517249</v>
      </c>
    </row>
    <row r="230" spans="1:46" ht="12.75" x14ac:dyDescent="0.2">
      <c r="A230" s="194">
        <f t="shared" si="50"/>
        <v>43374</v>
      </c>
      <c r="B230" s="60">
        <f t="shared" si="51"/>
        <v>27.1</v>
      </c>
      <c r="C230" s="73">
        <f t="shared" si="52"/>
        <v>48.655448275862064</v>
      </c>
      <c r="D230" s="195">
        <v>2.0499999999999998</v>
      </c>
      <c r="E230" s="62">
        <f t="shared" si="53"/>
        <v>7.3824407792202007E-2</v>
      </c>
      <c r="F230" s="66"/>
      <c r="G230" s="61"/>
      <c r="H230" s="66"/>
      <c r="I230" s="61"/>
      <c r="L230" s="8">
        <f>(A230-Calculation!$C$4)/365.25</f>
        <v>18.499657768651609</v>
      </c>
      <c r="N230" s="198">
        <f t="shared" si="45"/>
        <v>43374</v>
      </c>
      <c r="O230" s="64">
        <f t="shared" si="46"/>
        <v>6.5685623059708542E-2</v>
      </c>
      <c r="P230" s="199">
        <f t="shared" si="54"/>
        <v>0.17600000000000002</v>
      </c>
      <c r="T230" s="166">
        <f t="shared" si="58"/>
        <v>43374</v>
      </c>
      <c r="U230" s="60">
        <f t="shared" si="47"/>
        <v>27.1</v>
      </c>
      <c r="V230" s="206">
        <v>48.655448275862064</v>
      </c>
      <c r="W230" s="195">
        <v>2.0499999999999998</v>
      </c>
      <c r="X230" s="167">
        <f>VLOOKUP(T230,IR!$C$6:$D$365,2)</f>
        <v>7.3824407792202007E-2</v>
      </c>
      <c r="Y230" s="66"/>
      <c r="Z230" s="61"/>
      <c r="AA230" s="66"/>
      <c r="AB230" s="61"/>
      <c r="AC230" s="200"/>
      <c r="AD230" s="200"/>
      <c r="AE230" s="161">
        <f>(T230-Calculation!$C$4)/365.25</f>
        <v>18.499657768651609</v>
      </c>
      <c r="AF230" s="160"/>
      <c r="AG230" s="168">
        <f t="shared" si="55"/>
        <v>43374</v>
      </c>
      <c r="AH230" s="64">
        <f t="shared" si="48"/>
        <v>6.5685623059708542E-2</v>
      </c>
      <c r="AI230" s="207">
        <v>0.17600000000000002</v>
      </c>
      <c r="AK230" s="64">
        <f t="shared" si="49"/>
        <v>0</v>
      </c>
      <c r="AL230" s="207">
        <v>0.17600000000000002</v>
      </c>
      <c r="AT230" s="6">
        <f t="shared" si="57"/>
        <v>5.0682758620689654</v>
      </c>
    </row>
    <row r="231" spans="1:46" ht="12.75" x14ac:dyDescent="0.2">
      <c r="A231" s="194">
        <f t="shared" si="50"/>
        <v>43405</v>
      </c>
      <c r="B231" s="60">
        <f t="shared" si="51"/>
        <v>27.35</v>
      </c>
      <c r="C231" s="73">
        <f t="shared" si="52"/>
        <v>48.57103448275862</v>
      </c>
      <c r="D231" s="195">
        <v>2.0499999999999998</v>
      </c>
      <c r="E231" s="62">
        <f t="shared" si="53"/>
        <v>7.3821086301376015E-2</v>
      </c>
      <c r="F231" s="66"/>
      <c r="G231" s="61"/>
      <c r="H231" s="66"/>
      <c r="I231" s="61"/>
      <c r="L231" s="8">
        <f>(A231-Calculation!$C$4)/365.25</f>
        <v>18.584531143052704</v>
      </c>
      <c r="N231" s="198">
        <f t="shared" si="45"/>
        <v>43405</v>
      </c>
      <c r="O231" s="64">
        <f t="shared" si="46"/>
        <v>6.5685623059708542E-2</v>
      </c>
      <c r="P231" s="199">
        <f t="shared" si="54"/>
        <v>0.17600000000000002</v>
      </c>
      <c r="T231" s="166">
        <f t="shared" si="58"/>
        <v>43405</v>
      </c>
      <c r="U231" s="60">
        <f t="shared" si="47"/>
        <v>27.35</v>
      </c>
      <c r="V231" s="206">
        <v>48.57103448275862</v>
      </c>
      <c r="W231" s="195">
        <v>2.0499999999999998</v>
      </c>
      <c r="X231" s="167">
        <f>VLOOKUP(T231,IR!$C$6:$D$365,2)</f>
        <v>7.3821086301376015E-2</v>
      </c>
      <c r="Y231" s="66"/>
      <c r="Z231" s="61"/>
      <c r="AA231" s="66"/>
      <c r="AB231" s="61"/>
      <c r="AC231" s="200"/>
      <c r="AD231" s="200"/>
      <c r="AE231" s="161">
        <f>(T231-Calculation!$C$4)/365.25</f>
        <v>18.584531143052704</v>
      </c>
      <c r="AF231" s="160"/>
      <c r="AG231" s="168">
        <f t="shared" si="55"/>
        <v>43405</v>
      </c>
      <c r="AH231" s="64">
        <f t="shared" si="48"/>
        <v>6.5685623059708542E-2</v>
      </c>
      <c r="AI231" s="207">
        <v>0.17600000000000002</v>
      </c>
      <c r="AK231" s="64">
        <f t="shared" si="49"/>
        <v>0</v>
      </c>
      <c r="AL231" s="207">
        <v>0.17600000000000002</v>
      </c>
      <c r="AT231" s="6">
        <f t="shared" si="57"/>
        <v>5.0594827586206899</v>
      </c>
    </row>
    <row r="232" spans="1:46" ht="12.75" x14ac:dyDescent="0.2">
      <c r="A232" s="194">
        <f t="shared" si="50"/>
        <v>43435</v>
      </c>
      <c r="B232" s="60">
        <f t="shared" si="51"/>
        <v>28.35</v>
      </c>
      <c r="C232" s="73">
        <f t="shared" si="52"/>
        <v>49.142068965517247</v>
      </c>
      <c r="D232" s="195">
        <v>2.0499999999999998</v>
      </c>
      <c r="E232" s="62">
        <f t="shared" si="53"/>
        <v>7.3817871955419015E-2</v>
      </c>
      <c r="F232" s="66"/>
      <c r="G232" s="61"/>
      <c r="H232" s="66"/>
      <c r="I232" s="61"/>
      <c r="L232" s="8">
        <f>(A232-Calculation!$C$4)/365.25</f>
        <v>18.666666666666668</v>
      </c>
      <c r="N232" s="198">
        <f t="shared" si="45"/>
        <v>43435</v>
      </c>
      <c r="O232" s="64">
        <f t="shared" si="46"/>
        <v>6.5685623059708542E-2</v>
      </c>
      <c r="P232" s="199">
        <f t="shared" si="54"/>
        <v>0.17600000000000002</v>
      </c>
      <c r="T232" s="166">
        <f t="shared" si="58"/>
        <v>43435</v>
      </c>
      <c r="U232" s="60">
        <f t="shared" si="47"/>
        <v>28.35</v>
      </c>
      <c r="V232" s="206">
        <v>49.142068965517247</v>
      </c>
      <c r="W232" s="195">
        <v>2.0499999999999998</v>
      </c>
      <c r="X232" s="167">
        <f>VLOOKUP(T232,IR!$C$6:$D$365,2)</f>
        <v>7.3817871955419015E-2</v>
      </c>
      <c r="Y232" s="66"/>
      <c r="Z232" s="61"/>
      <c r="AA232" s="66"/>
      <c r="AB232" s="61"/>
      <c r="AC232" s="200"/>
      <c r="AD232" s="200"/>
      <c r="AE232" s="161">
        <f>(T232-Calculation!$C$4)/365.25</f>
        <v>18.666666666666668</v>
      </c>
      <c r="AF232" s="160"/>
      <c r="AG232" s="168">
        <f t="shared" si="55"/>
        <v>43435</v>
      </c>
      <c r="AH232" s="64">
        <f t="shared" si="48"/>
        <v>6.5685623059708542E-2</v>
      </c>
      <c r="AI232" s="207">
        <v>0.17600000000000002</v>
      </c>
      <c r="AK232" s="64">
        <f t="shared" si="49"/>
        <v>0</v>
      </c>
      <c r="AL232" s="207">
        <v>0.17600000000000002</v>
      </c>
      <c r="AT232" s="6">
        <f t="shared" si="57"/>
        <v>5.1189655172413797</v>
      </c>
    </row>
    <row r="233" spans="1:46" ht="12.75" x14ac:dyDescent="0.2">
      <c r="A233" s="194">
        <f t="shared" si="50"/>
        <v>43466</v>
      </c>
      <c r="B233" s="60">
        <f t="shared" si="51"/>
        <v>35.049999999999997</v>
      </c>
      <c r="C233" s="73">
        <f t="shared" si="52"/>
        <v>48.466758620689667</v>
      </c>
      <c r="D233" s="195">
        <v>2.0499999999999998</v>
      </c>
      <c r="E233" s="62">
        <f t="shared" si="53"/>
        <v>7.3814550464600004E-2</v>
      </c>
      <c r="F233" s="66"/>
      <c r="G233" s="61"/>
      <c r="H233" s="66"/>
      <c r="I233" s="61"/>
      <c r="L233" s="8">
        <f>(A233-Calculation!$C$4)/365.25</f>
        <v>18.751540041067763</v>
      </c>
      <c r="N233" s="198">
        <f t="shared" si="45"/>
        <v>43466</v>
      </c>
      <c r="O233" s="64">
        <f t="shared" si="46"/>
        <v>0.10089311701971236</v>
      </c>
      <c r="P233" s="199">
        <f t="shared" si="54"/>
        <v>0.17600000000000002</v>
      </c>
      <c r="T233" s="166">
        <f t="shared" si="58"/>
        <v>43466</v>
      </c>
      <c r="U233" s="60">
        <f t="shared" si="47"/>
        <v>35.049999999999997</v>
      </c>
      <c r="V233" s="206">
        <v>48.466758620689667</v>
      </c>
      <c r="W233" s="195">
        <v>2.0499999999999998</v>
      </c>
      <c r="X233" s="167">
        <f>VLOOKUP(T233,IR!$C$6:$D$365,2)</f>
        <v>7.3814550464600004E-2</v>
      </c>
      <c r="Y233" s="66"/>
      <c r="Z233" s="61"/>
      <c r="AA233" s="66"/>
      <c r="AB233" s="61"/>
      <c r="AC233" s="200"/>
      <c r="AD233" s="200"/>
      <c r="AE233" s="161">
        <f>(T233-Calculation!$C$4)/365.25</f>
        <v>18.751540041067763</v>
      </c>
      <c r="AF233" s="160"/>
      <c r="AG233" s="168">
        <f t="shared" si="55"/>
        <v>43466</v>
      </c>
      <c r="AH233" s="64">
        <f t="shared" si="48"/>
        <v>0.10089311701971236</v>
      </c>
      <c r="AI233" s="207">
        <v>0.17600000000000002</v>
      </c>
      <c r="AK233" s="64">
        <f t="shared" si="49"/>
        <v>0</v>
      </c>
      <c r="AL233" s="207">
        <v>0.17600000000000002</v>
      </c>
      <c r="AT233" s="6">
        <f t="shared" si="57"/>
        <v>5.0486206896551735</v>
      </c>
    </row>
    <row r="234" spans="1:46" ht="12.75" x14ac:dyDescent="0.2">
      <c r="A234" s="194">
        <f t="shared" si="50"/>
        <v>43497</v>
      </c>
      <c r="B234" s="60">
        <f t="shared" si="51"/>
        <v>35.049999999999997</v>
      </c>
      <c r="C234" s="73">
        <f t="shared" si="52"/>
        <v>47.341241379310354</v>
      </c>
      <c r="D234" s="195">
        <v>2.0499999999999998</v>
      </c>
      <c r="E234" s="62">
        <f t="shared" si="53"/>
        <v>7.3811228973784018E-2</v>
      </c>
      <c r="F234" s="66"/>
      <c r="G234" s="61"/>
      <c r="H234" s="66"/>
      <c r="I234" s="61"/>
      <c r="L234" s="8">
        <f>(A234-Calculation!$C$4)/365.25</f>
        <v>18.836413415468858</v>
      </c>
      <c r="N234" s="198">
        <f t="shared" si="45"/>
        <v>43497</v>
      </c>
      <c r="O234" s="64">
        <f t="shared" si="46"/>
        <v>0.10089311701971236</v>
      </c>
      <c r="P234" s="199">
        <f t="shared" si="54"/>
        <v>0.17600000000000002</v>
      </c>
      <c r="T234" s="166">
        <f t="shared" si="58"/>
        <v>43497</v>
      </c>
      <c r="U234" s="60">
        <f t="shared" si="47"/>
        <v>35.049999999999997</v>
      </c>
      <c r="V234" s="206">
        <v>47.341241379310354</v>
      </c>
      <c r="W234" s="195">
        <v>2.0499999999999998</v>
      </c>
      <c r="X234" s="167">
        <f>VLOOKUP(T234,IR!$C$6:$D$365,2)</f>
        <v>7.3811228973784018E-2</v>
      </c>
      <c r="Y234" s="66"/>
      <c r="Z234" s="61"/>
      <c r="AA234" s="66"/>
      <c r="AB234" s="61"/>
      <c r="AC234" s="200"/>
      <c r="AD234" s="200"/>
      <c r="AE234" s="161">
        <f>(T234-Calculation!$C$4)/365.25</f>
        <v>18.836413415468858</v>
      </c>
      <c r="AF234" s="160"/>
      <c r="AG234" s="168">
        <f t="shared" si="55"/>
        <v>43497</v>
      </c>
      <c r="AH234" s="64">
        <f t="shared" si="48"/>
        <v>0.10089311701971236</v>
      </c>
      <c r="AI234" s="207">
        <v>0.17600000000000002</v>
      </c>
      <c r="AK234" s="64">
        <f t="shared" si="49"/>
        <v>0</v>
      </c>
      <c r="AL234" s="207">
        <v>0.17600000000000002</v>
      </c>
      <c r="AT234" s="6">
        <f t="shared" si="57"/>
        <v>4.9313793103448287</v>
      </c>
    </row>
    <row r="235" spans="1:46" ht="12.75" x14ac:dyDescent="0.2">
      <c r="A235" s="194">
        <f t="shared" si="50"/>
        <v>43525</v>
      </c>
      <c r="B235" s="60">
        <f t="shared" si="51"/>
        <v>27.274999999999999</v>
      </c>
      <c r="C235" s="73">
        <f t="shared" si="52"/>
        <v>46.32</v>
      </c>
      <c r="D235" s="195">
        <v>2.0499999999999998</v>
      </c>
      <c r="E235" s="62">
        <f t="shared" si="53"/>
        <v>7.3808228917567012E-2</v>
      </c>
      <c r="F235" s="66"/>
      <c r="G235" s="61"/>
      <c r="H235" s="66"/>
      <c r="I235" s="61"/>
      <c r="L235" s="8">
        <f>(A235-Calculation!$C$4)/365.25</f>
        <v>18.913073237508556</v>
      </c>
      <c r="N235" s="198">
        <f t="shared" si="45"/>
        <v>43525</v>
      </c>
      <c r="O235" s="64">
        <f t="shared" si="46"/>
        <v>8.4077597516426933E-2</v>
      </c>
      <c r="P235" s="199">
        <f t="shared" si="54"/>
        <v>0.17600000000000002</v>
      </c>
      <c r="T235" s="166">
        <f t="shared" si="58"/>
        <v>43525</v>
      </c>
      <c r="U235" s="60">
        <f t="shared" si="47"/>
        <v>27.274999999999999</v>
      </c>
      <c r="V235" s="206">
        <v>46.32</v>
      </c>
      <c r="W235" s="195">
        <v>2.0499999999999998</v>
      </c>
      <c r="X235" s="167">
        <f>VLOOKUP(T235,IR!$C$6:$D$365,2)</f>
        <v>7.3808228917567012E-2</v>
      </c>
      <c r="Y235" s="66"/>
      <c r="Z235" s="61"/>
      <c r="AA235" s="66"/>
      <c r="AB235" s="61"/>
      <c r="AC235" s="200"/>
      <c r="AD235" s="200"/>
      <c r="AE235" s="161">
        <f>(T235-Calculation!$C$4)/365.25</f>
        <v>18.913073237508556</v>
      </c>
      <c r="AF235" s="160"/>
      <c r="AG235" s="168">
        <f t="shared" si="55"/>
        <v>43525</v>
      </c>
      <c r="AH235" s="64">
        <f t="shared" si="48"/>
        <v>8.4077597516426933E-2</v>
      </c>
      <c r="AI235" s="207">
        <v>0.17600000000000002</v>
      </c>
      <c r="AK235" s="64">
        <f t="shared" si="49"/>
        <v>0</v>
      </c>
      <c r="AL235" s="207">
        <v>0.17600000000000002</v>
      </c>
      <c r="AT235" s="6">
        <f t="shared" si="57"/>
        <v>4.8250000000000002</v>
      </c>
    </row>
    <row r="236" spans="1:46" ht="12.75" x14ac:dyDescent="0.2">
      <c r="A236" s="194">
        <f t="shared" si="50"/>
        <v>43556</v>
      </c>
      <c r="B236" s="60">
        <f t="shared" si="51"/>
        <v>28</v>
      </c>
      <c r="C236" s="73">
        <f t="shared" si="52"/>
        <v>45.388137931034493</v>
      </c>
      <c r="D236" s="195">
        <v>2.0499999999999998</v>
      </c>
      <c r="E236" s="62">
        <f t="shared" si="53"/>
        <v>7.3804907426759006E-2</v>
      </c>
      <c r="F236" s="66"/>
      <c r="G236" s="61"/>
      <c r="H236" s="66"/>
      <c r="I236" s="61"/>
      <c r="L236" s="8">
        <f>(A236-Calculation!$C$4)/365.25</f>
        <v>18.997946611909651</v>
      </c>
      <c r="N236" s="198">
        <f t="shared" si="45"/>
        <v>43556</v>
      </c>
      <c r="O236" s="64">
        <f t="shared" si="46"/>
        <v>7.9873717640605607E-2</v>
      </c>
      <c r="P236" s="199">
        <f t="shared" si="54"/>
        <v>0.17600000000000002</v>
      </c>
      <c r="T236" s="166">
        <f t="shared" si="58"/>
        <v>43556</v>
      </c>
      <c r="U236" s="60">
        <f t="shared" si="47"/>
        <v>28</v>
      </c>
      <c r="V236" s="206">
        <v>45.388137931034493</v>
      </c>
      <c r="W236" s="195">
        <v>2.0499999999999998</v>
      </c>
      <c r="X236" s="167">
        <f>VLOOKUP(T236,IR!$C$6:$D$365,2)</f>
        <v>7.3804907426759006E-2</v>
      </c>
      <c r="Y236" s="66"/>
      <c r="Z236" s="61"/>
      <c r="AA236" s="66"/>
      <c r="AB236" s="61"/>
      <c r="AC236" s="200"/>
      <c r="AD236" s="200"/>
      <c r="AE236" s="161">
        <f>(T236-Calculation!$C$4)/365.25</f>
        <v>18.997946611909651</v>
      </c>
      <c r="AF236" s="160"/>
      <c r="AG236" s="168">
        <f t="shared" si="55"/>
        <v>43556</v>
      </c>
      <c r="AH236" s="64">
        <f t="shared" si="48"/>
        <v>7.9873717640605607E-2</v>
      </c>
      <c r="AI236" s="207">
        <v>0.17600000000000002</v>
      </c>
      <c r="AK236" s="64">
        <f t="shared" si="49"/>
        <v>0</v>
      </c>
      <c r="AL236" s="207">
        <v>0.17600000000000002</v>
      </c>
      <c r="AT236" s="6">
        <f t="shared" si="57"/>
        <v>4.7279310344827596</v>
      </c>
    </row>
    <row r="237" spans="1:46" ht="12.75" x14ac:dyDescent="0.2">
      <c r="A237" s="194">
        <f t="shared" si="50"/>
        <v>43586</v>
      </c>
      <c r="B237" s="60">
        <f t="shared" si="51"/>
        <v>35.950000000000003</v>
      </c>
      <c r="C237" s="73">
        <f t="shared" si="52"/>
        <v>44.734344827586213</v>
      </c>
      <c r="D237" s="195">
        <v>2.0499999999999998</v>
      </c>
      <c r="E237" s="62">
        <f t="shared" si="53"/>
        <v>7.3801693080819006E-2</v>
      </c>
      <c r="F237" s="66"/>
      <c r="G237" s="61"/>
      <c r="H237" s="66"/>
      <c r="I237" s="61"/>
      <c r="L237" s="8">
        <f>(A237-Calculation!$C$4)/365.25</f>
        <v>19.080082135523615</v>
      </c>
      <c r="N237" s="198">
        <f t="shared" si="45"/>
        <v>43586</v>
      </c>
      <c r="O237" s="64">
        <f t="shared" si="46"/>
        <v>8.8281477392248286E-2</v>
      </c>
      <c r="P237" s="199">
        <f t="shared" si="54"/>
        <v>0.17600000000000002</v>
      </c>
      <c r="T237" s="166">
        <f t="shared" si="58"/>
        <v>43586</v>
      </c>
      <c r="U237" s="60">
        <f t="shared" si="47"/>
        <v>35.950000000000003</v>
      </c>
      <c r="V237" s="206">
        <v>44.734344827586213</v>
      </c>
      <c r="W237" s="195">
        <v>2.0499999999999998</v>
      </c>
      <c r="X237" s="167">
        <f>VLOOKUP(T237,IR!$C$6:$D$365,2)</f>
        <v>7.3801693080819006E-2</v>
      </c>
      <c r="Y237" s="66"/>
      <c r="Z237" s="61"/>
      <c r="AA237" s="66"/>
      <c r="AB237" s="61"/>
      <c r="AC237" s="200"/>
      <c r="AD237" s="200"/>
      <c r="AE237" s="161">
        <f>(T237-Calculation!$C$4)/365.25</f>
        <v>19.080082135523615</v>
      </c>
      <c r="AF237" s="160"/>
      <c r="AG237" s="168">
        <f t="shared" si="55"/>
        <v>43586</v>
      </c>
      <c r="AH237" s="64">
        <f t="shared" si="48"/>
        <v>8.8281477392248286E-2</v>
      </c>
      <c r="AI237" s="207">
        <v>0.17600000000000002</v>
      </c>
      <c r="AK237" s="64">
        <f t="shared" si="49"/>
        <v>0</v>
      </c>
      <c r="AL237" s="207">
        <v>0.17600000000000002</v>
      </c>
      <c r="AT237" s="6">
        <f t="shared" si="57"/>
        <v>4.6598275862068972</v>
      </c>
    </row>
    <row r="238" spans="1:46" ht="12.75" x14ac:dyDescent="0.2">
      <c r="A238" s="194">
        <f t="shared" si="50"/>
        <v>43617</v>
      </c>
      <c r="B238" s="60">
        <f t="shared" si="51"/>
        <v>64.5</v>
      </c>
      <c r="C238" s="73">
        <f t="shared" si="52"/>
        <v>44.936275862068968</v>
      </c>
      <c r="D238" s="195">
        <v>2.0499999999999998</v>
      </c>
      <c r="E238" s="62">
        <f t="shared" si="53"/>
        <v>7.3798371590017009E-2</v>
      </c>
      <c r="F238" s="66"/>
      <c r="G238" s="61"/>
      <c r="H238" s="66"/>
      <c r="I238" s="61"/>
      <c r="L238" s="8">
        <f>(A238-Calculation!$C$4)/365.25</f>
        <v>19.16495550992471</v>
      </c>
      <c r="N238" s="198">
        <f t="shared" si="45"/>
        <v>43617</v>
      </c>
      <c r="O238" s="64">
        <f t="shared" si="46"/>
        <v>0.11350475664717641</v>
      </c>
      <c r="P238" s="199">
        <f t="shared" si="54"/>
        <v>0.17600000000000002</v>
      </c>
      <c r="T238" s="166">
        <f t="shared" si="58"/>
        <v>43617</v>
      </c>
      <c r="U238" s="60">
        <f t="shared" si="47"/>
        <v>64.5</v>
      </c>
      <c r="V238" s="206">
        <v>44.936275862068968</v>
      </c>
      <c r="W238" s="195">
        <v>2.0499999999999998</v>
      </c>
      <c r="X238" s="167">
        <f>VLOOKUP(T238,IR!$C$6:$D$365,2)</f>
        <v>7.3798371590017009E-2</v>
      </c>
      <c r="Y238" s="66"/>
      <c r="Z238" s="61"/>
      <c r="AA238" s="66"/>
      <c r="AB238" s="61"/>
      <c r="AC238" s="200"/>
      <c r="AD238" s="200"/>
      <c r="AE238" s="161">
        <f>(T238-Calculation!$C$4)/365.25</f>
        <v>19.16495550992471</v>
      </c>
      <c r="AF238" s="160"/>
      <c r="AG238" s="168">
        <f t="shared" si="55"/>
        <v>43617</v>
      </c>
      <c r="AH238" s="64">
        <f t="shared" si="48"/>
        <v>0.11350475664717641</v>
      </c>
      <c r="AI238" s="207">
        <v>0.17600000000000002</v>
      </c>
      <c r="AK238" s="64">
        <f t="shared" si="49"/>
        <v>0</v>
      </c>
      <c r="AL238" s="207">
        <v>0.17600000000000002</v>
      </c>
      <c r="AT238" s="6">
        <f t="shared" si="57"/>
        <v>4.680862068965518</v>
      </c>
    </row>
    <row r="239" spans="1:46" ht="12.75" x14ac:dyDescent="0.2">
      <c r="A239" s="194">
        <f t="shared" si="50"/>
        <v>43647</v>
      </c>
      <c r="B239" s="60">
        <f t="shared" si="51"/>
        <v>118.85</v>
      </c>
      <c r="C239" s="73">
        <f t="shared" si="52"/>
        <v>45.555310344827596</v>
      </c>
      <c r="D239" s="195">
        <v>2.0499999999999998</v>
      </c>
      <c r="E239" s="62">
        <f t="shared" si="53"/>
        <v>7.3795157244084017E-2</v>
      </c>
      <c r="F239" s="66"/>
      <c r="G239" s="61"/>
      <c r="H239" s="66"/>
      <c r="I239" s="61"/>
      <c r="L239" s="8">
        <f>(A239-Calculation!$C$4)/365.25</f>
        <v>19.247091033538673</v>
      </c>
      <c r="N239" s="198">
        <f t="shared" si="45"/>
        <v>43647</v>
      </c>
      <c r="O239" s="64">
        <f t="shared" si="46"/>
        <v>0.13872803590210442</v>
      </c>
      <c r="P239" s="199">
        <f t="shared" si="54"/>
        <v>0.17600000000000002</v>
      </c>
      <c r="T239" s="166">
        <f t="shared" si="58"/>
        <v>43647</v>
      </c>
      <c r="U239" s="60">
        <f t="shared" si="47"/>
        <v>118.85</v>
      </c>
      <c r="V239" s="206">
        <v>45.555310344827596</v>
      </c>
      <c r="W239" s="195">
        <v>2.0499999999999998</v>
      </c>
      <c r="X239" s="167">
        <f>VLOOKUP(T239,IR!$C$6:$D$365,2)</f>
        <v>7.3795157244084017E-2</v>
      </c>
      <c r="Y239" s="66"/>
      <c r="Z239" s="61"/>
      <c r="AA239" s="66"/>
      <c r="AB239" s="61"/>
      <c r="AC239" s="200"/>
      <c r="AD239" s="200"/>
      <c r="AE239" s="161">
        <f>(T239-Calculation!$C$4)/365.25</f>
        <v>19.247091033538673</v>
      </c>
      <c r="AF239" s="160"/>
      <c r="AG239" s="168">
        <f t="shared" si="55"/>
        <v>43647</v>
      </c>
      <c r="AH239" s="64">
        <f t="shared" si="48"/>
        <v>0.13872803590210442</v>
      </c>
      <c r="AI239" s="207">
        <v>0.17600000000000002</v>
      </c>
      <c r="AK239" s="64">
        <f t="shared" si="49"/>
        <v>0</v>
      </c>
      <c r="AL239" s="207">
        <v>0.17600000000000002</v>
      </c>
      <c r="AT239" s="6">
        <f t="shared" si="57"/>
        <v>4.7453448275862078</v>
      </c>
    </row>
    <row r="240" spans="1:46" ht="12.75" x14ac:dyDescent="0.2">
      <c r="A240" s="194">
        <f t="shared" si="50"/>
        <v>43678</v>
      </c>
      <c r="B240" s="60">
        <f t="shared" si="51"/>
        <v>106.35</v>
      </c>
      <c r="C240" s="73">
        <f t="shared" si="52"/>
        <v>46.291862068965521</v>
      </c>
      <c r="D240" s="195">
        <v>2.0499999999999998</v>
      </c>
      <c r="E240" s="62">
        <f t="shared" si="53"/>
        <v>7.3791835753290014E-2</v>
      </c>
      <c r="F240" s="66"/>
      <c r="G240" s="61"/>
      <c r="H240" s="66"/>
      <c r="I240" s="61"/>
      <c r="L240" s="8">
        <f>(A240-Calculation!$C$4)/365.25</f>
        <v>19.331964407939768</v>
      </c>
      <c r="N240" s="198">
        <f t="shared" si="45"/>
        <v>43678</v>
      </c>
      <c r="O240" s="64">
        <f t="shared" si="46"/>
        <v>0.13872803590210442</v>
      </c>
      <c r="P240" s="199">
        <f t="shared" si="54"/>
        <v>0.17600000000000002</v>
      </c>
      <c r="T240" s="166">
        <f t="shared" si="58"/>
        <v>43678</v>
      </c>
      <c r="U240" s="60">
        <f t="shared" si="47"/>
        <v>106.35</v>
      </c>
      <c r="V240" s="206">
        <v>46.291862068965521</v>
      </c>
      <c r="W240" s="195">
        <v>2.0499999999999998</v>
      </c>
      <c r="X240" s="167">
        <f>VLOOKUP(T240,IR!$C$6:$D$365,2)</f>
        <v>7.3791835753290014E-2</v>
      </c>
      <c r="Y240" s="66"/>
      <c r="Z240" s="61"/>
      <c r="AA240" s="66"/>
      <c r="AB240" s="61"/>
      <c r="AC240" s="200"/>
      <c r="AD240" s="200"/>
      <c r="AE240" s="161">
        <f>(T240-Calculation!$C$4)/365.25</f>
        <v>19.331964407939768</v>
      </c>
      <c r="AF240" s="160"/>
      <c r="AG240" s="168">
        <f t="shared" si="55"/>
        <v>43678</v>
      </c>
      <c r="AH240" s="64">
        <f t="shared" si="48"/>
        <v>0.13872803590210442</v>
      </c>
      <c r="AI240" s="207">
        <v>0.17600000000000002</v>
      </c>
      <c r="AK240" s="64">
        <f t="shared" si="49"/>
        <v>0</v>
      </c>
      <c r="AL240" s="207">
        <v>0.17600000000000002</v>
      </c>
      <c r="AT240" s="6">
        <f t="shared" si="57"/>
        <v>4.822068965517242</v>
      </c>
    </row>
    <row r="241" spans="1:46" ht="12.75" x14ac:dyDescent="0.2">
      <c r="A241" s="194">
        <f t="shared" si="50"/>
        <v>43709</v>
      </c>
      <c r="B241" s="60">
        <f t="shared" si="51"/>
        <v>36.85</v>
      </c>
      <c r="C241" s="73">
        <f t="shared" si="52"/>
        <v>47.723586206896556</v>
      </c>
      <c r="D241" s="195">
        <v>2.0499999999999998</v>
      </c>
      <c r="E241" s="62">
        <f t="shared" si="53"/>
        <v>7.3788514262499008E-2</v>
      </c>
      <c r="F241" s="66"/>
      <c r="G241" s="61"/>
      <c r="H241" s="66"/>
      <c r="I241" s="61"/>
      <c r="L241" s="8">
        <f>(A241-Calculation!$C$4)/365.25</f>
        <v>19.416837782340863</v>
      </c>
      <c r="N241" s="198">
        <f t="shared" si="45"/>
        <v>43709</v>
      </c>
      <c r="O241" s="64">
        <f t="shared" si="46"/>
        <v>8.9173209487119487E-2</v>
      </c>
      <c r="P241" s="199">
        <f t="shared" si="54"/>
        <v>0.17600000000000002</v>
      </c>
      <c r="T241" s="166">
        <f t="shared" si="58"/>
        <v>43709</v>
      </c>
      <c r="U241" s="60">
        <f t="shared" si="47"/>
        <v>36.85</v>
      </c>
      <c r="V241" s="206">
        <v>47.723586206896556</v>
      </c>
      <c r="W241" s="195">
        <v>2.0499999999999998</v>
      </c>
      <c r="X241" s="167">
        <f>VLOOKUP(T241,IR!$C$6:$D$365,2)</f>
        <v>7.3788514262499008E-2</v>
      </c>
      <c r="Y241" s="66"/>
      <c r="Z241" s="61"/>
      <c r="AA241" s="66"/>
      <c r="AB241" s="61"/>
      <c r="AC241" s="200"/>
      <c r="AD241" s="200"/>
      <c r="AE241" s="161">
        <f>(T241-Calculation!$C$4)/365.25</f>
        <v>19.416837782340863</v>
      </c>
      <c r="AF241" s="160"/>
      <c r="AG241" s="168">
        <f t="shared" si="55"/>
        <v>43709</v>
      </c>
      <c r="AH241" s="64">
        <f t="shared" si="48"/>
        <v>8.9173209487119487E-2</v>
      </c>
      <c r="AI241" s="207">
        <v>0.17600000000000002</v>
      </c>
      <c r="AK241" s="64">
        <f t="shared" si="49"/>
        <v>0</v>
      </c>
      <c r="AL241" s="207">
        <v>0.17600000000000002</v>
      </c>
      <c r="AT241" s="6">
        <f t="shared" si="57"/>
        <v>4.9712068965517249</v>
      </c>
    </row>
    <row r="242" spans="1:46" ht="12.75" x14ac:dyDescent="0.2">
      <c r="A242" s="194">
        <f t="shared" si="50"/>
        <v>43739</v>
      </c>
      <c r="B242" s="60">
        <f t="shared" si="51"/>
        <v>27.1</v>
      </c>
      <c r="C242" s="73">
        <f t="shared" si="52"/>
        <v>48.655448275862064</v>
      </c>
      <c r="D242" s="195">
        <v>2.0499999999999998</v>
      </c>
      <c r="E242" s="62">
        <f t="shared" si="53"/>
        <v>7.3785299916576008E-2</v>
      </c>
      <c r="F242" s="66"/>
      <c r="G242" s="61"/>
      <c r="H242" s="66"/>
      <c r="I242" s="61"/>
      <c r="L242" s="8">
        <f>(A242-Calculation!$C$4)/365.25</f>
        <v>19.498973305954827</v>
      </c>
      <c r="N242" s="198">
        <f t="shared" si="45"/>
        <v>43739</v>
      </c>
      <c r="O242" s="64">
        <f t="shared" si="46"/>
        <v>6.5685623059708542E-2</v>
      </c>
      <c r="P242" s="199">
        <f t="shared" si="54"/>
        <v>0.17600000000000002</v>
      </c>
      <c r="T242" s="166">
        <f t="shared" si="58"/>
        <v>43739</v>
      </c>
      <c r="U242" s="60">
        <f t="shared" si="47"/>
        <v>27.1</v>
      </c>
      <c r="V242" s="206">
        <v>48.655448275862064</v>
      </c>
      <c r="W242" s="195">
        <v>2.0499999999999998</v>
      </c>
      <c r="X242" s="167">
        <f>VLOOKUP(T242,IR!$C$6:$D$365,2)</f>
        <v>7.3785299916576008E-2</v>
      </c>
      <c r="Y242" s="66"/>
      <c r="Z242" s="61"/>
      <c r="AA242" s="66"/>
      <c r="AB242" s="61"/>
      <c r="AC242" s="200"/>
      <c r="AD242" s="200"/>
      <c r="AE242" s="161">
        <f>(T242-Calculation!$C$4)/365.25</f>
        <v>19.498973305954827</v>
      </c>
      <c r="AF242" s="160"/>
      <c r="AG242" s="168">
        <f t="shared" si="55"/>
        <v>43739</v>
      </c>
      <c r="AH242" s="64">
        <f t="shared" si="48"/>
        <v>6.5685623059708542E-2</v>
      </c>
      <c r="AI242" s="207">
        <v>0.17600000000000002</v>
      </c>
      <c r="AK242" s="64">
        <f t="shared" si="49"/>
        <v>0</v>
      </c>
      <c r="AL242" s="207">
        <v>0.17600000000000002</v>
      </c>
      <c r="AT242" s="6">
        <f t="shared" si="57"/>
        <v>5.0682758620689654</v>
      </c>
    </row>
    <row r="243" spans="1:46" ht="12.75" x14ac:dyDescent="0.2">
      <c r="A243" s="194">
        <f t="shared" si="50"/>
        <v>43770</v>
      </c>
      <c r="B243" s="60">
        <f t="shared" si="51"/>
        <v>27.35</v>
      </c>
      <c r="C243" s="73">
        <f t="shared" si="52"/>
        <v>48.57103448275862</v>
      </c>
      <c r="D243" s="195">
        <v>2.0499999999999998</v>
      </c>
      <c r="E243" s="62">
        <f t="shared" si="53"/>
        <v>7.378197842579301E-2</v>
      </c>
      <c r="F243" s="66"/>
      <c r="G243" s="61"/>
      <c r="H243" s="66"/>
      <c r="I243" s="61"/>
      <c r="L243" s="8">
        <f>(A243-Calculation!$C$4)/365.25</f>
        <v>19.583846680355922</v>
      </c>
      <c r="N243" s="198">
        <f t="shared" si="45"/>
        <v>43770</v>
      </c>
      <c r="O243" s="64">
        <f t="shared" si="46"/>
        <v>6.5685623059708542E-2</v>
      </c>
      <c r="P243" s="199">
        <f t="shared" si="54"/>
        <v>0.17600000000000002</v>
      </c>
      <c r="T243" s="166">
        <f t="shared" si="58"/>
        <v>43770</v>
      </c>
      <c r="U243" s="60">
        <f t="shared" si="47"/>
        <v>27.35</v>
      </c>
      <c r="V243" s="206">
        <v>48.57103448275862</v>
      </c>
      <c r="W243" s="195">
        <v>2.0499999999999998</v>
      </c>
      <c r="X243" s="167">
        <f>VLOOKUP(T243,IR!$C$6:$D$365,2)</f>
        <v>7.378197842579301E-2</v>
      </c>
      <c r="Y243" s="66"/>
      <c r="Z243" s="61"/>
      <c r="AA243" s="66"/>
      <c r="AB243" s="61"/>
      <c r="AC243" s="200"/>
      <c r="AD243" s="200"/>
      <c r="AE243" s="161">
        <f>(T243-Calculation!$C$4)/365.25</f>
        <v>19.583846680355922</v>
      </c>
      <c r="AF243" s="160"/>
      <c r="AG243" s="168">
        <f t="shared" si="55"/>
        <v>43770</v>
      </c>
      <c r="AH243" s="64">
        <f t="shared" si="48"/>
        <v>6.5685623059708542E-2</v>
      </c>
      <c r="AI243" s="207">
        <v>0.17600000000000002</v>
      </c>
      <c r="AK243" s="64">
        <f t="shared" si="49"/>
        <v>0</v>
      </c>
      <c r="AL243" s="207">
        <v>0.17600000000000002</v>
      </c>
      <c r="AT243" s="6">
        <f t="shared" si="57"/>
        <v>5.0594827586206899</v>
      </c>
    </row>
    <row r="244" spans="1:46" ht="12.75" x14ac:dyDescent="0.2">
      <c r="A244" s="194">
        <f t="shared" si="50"/>
        <v>43800</v>
      </c>
      <c r="B244" s="60">
        <f t="shared" si="51"/>
        <v>28.35</v>
      </c>
      <c r="C244" s="73">
        <f t="shared" si="52"/>
        <v>49.142068965517247</v>
      </c>
      <c r="D244" s="195">
        <v>2.0499999999999998</v>
      </c>
      <c r="E244" s="62">
        <f t="shared" si="53"/>
        <v>7.3778764079877018E-2</v>
      </c>
      <c r="F244" s="66"/>
      <c r="G244" s="61"/>
      <c r="H244" s="66"/>
      <c r="I244" s="61"/>
      <c r="L244" s="8">
        <f>(A244-Calculation!$C$4)/365.25</f>
        <v>19.665982203969882</v>
      </c>
      <c r="N244" s="198">
        <f t="shared" si="45"/>
        <v>43800</v>
      </c>
      <c r="O244" s="64">
        <f t="shared" si="46"/>
        <v>6.5685623059708542E-2</v>
      </c>
      <c r="P244" s="199">
        <f t="shared" si="54"/>
        <v>0.17600000000000002</v>
      </c>
      <c r="T244" s="166">
        <f t="shared" si="58"/>
        <v>43800</v>
      </c>
      <c r="U244" s="60">
        <f t="shared" si="47"/>
        <v>28.35</v>
      </c>
      <c r="V244" s="206">
        <v>49.142068965517247</v>
      </c>
      <c r="W244" s="195">
        <v>2.0499999999999998</v>
      </c>
      <c r="X244" s="167">
        <f>VLOOKUP(T244,IR!$C$6:$D$365,2)</f>
        <v>7.3778764079877018E-2</v>
      </c>
      <c r="Y244" s="66"/>
      <c r="Z244" s="61"/>
      <c r="AA244" s="66"/>
      <c r="AB244" s="61"/>
      <c r="AC244" s="200"/>
      <c r="AD244" s="200"/>
      <c r="AE244" s="161">
        <f>(T244-Calculation!$C$4)/365.25</f>
        <v>19.665982203969882</v>
      </c>
      <c r="AF244" s="160"/>
      <c r="AG244" s="168">
        <f t="shared" si="55"/>
        <v>43800</v>
      </c>
      <c r="AH244" s="64">
        <f t="shared" si="48"/>
        <v>6.5685623059708542E-2</v>
      </c>
      <c r="AI244" s="207">
        <v>0.17600000000000002</v>
      </c>
      <c r="AK244" s="64">
        <f t="shared" si="49"/>
        <v>0</v>
      </c>
      <c r="AL244" s="207">
        <v>0.17600000000000002</v>
      </c>
      <c r="AT244" s="6">
        <f t="shared" si="57"/>
        <v>5.1189655172413797</v>
      </c>
    </row>
    <row r="245" spans="1:46" ht="12.75" x14ac:dyDescent="0.2">
      <c r="A245" s="194">
        <f t="shared" si="50"/>
        <v>43831</v>
      </c>
      <c r="B245" s="60">
        <f t="shared" si="51"/>
        <v>35.049999999999997</v>
      </c>
      <c r="C245" s="73">
        <f t="shared" si="52"/>
        <v>48.466758620689667</v>
      </c>
      <c r="D245" s="195">
        <v>2.0499999999999998</v>
      </c>
      <c r="E245" s="62">
        <f t="shared" si="53"/>
        <v>7.3775442589101015E-2</v>
      </c>
      <c r="F245" s="66"/>
      <c r="G245" s="61"/>
      <c r="H245" s="66"/>
      <c r="I245" s="61"/>
      <c r="L245" s="8">
        <f>(A245-Calculation!$C$4)/365.25</f>
        <v>19.750855578370977</v>
      </c>
      <c r="N245" s="198">
        <f t="shared" si="45"/>
        <v>43831</v>
      </c>
      <c r="O245" s="64">
        <f t="shared" si="46"/>
        <v>0.10089311701971236</v>
      </c>
      <c r="P245" s="199">
        <f t="shared" si="54"/>
        <v>0.17600000000000002</v>
      </c>
      <c r="T245" s="166">
        <f t="shared" si="58"/>
        <v>43831</v>
      </c>
      <c r="U245" s="60">
        <f t="shared" si="47"/>
        <v>35.049999999999997</v>
      </c>
      <c r="V245" s="206">
        <v>48.466758620689667</v>
      </c>
      <c r="W245" s="195">
        <v>2.0499999999999998</v>
      </c>
      <c r="X245" s="167">
        <f>VLOOKUP(T245,IR!$C$6:$D$365,2)</f>
        <v>7.3775442589101015E-2</v>
      </c>
      <c r="Y245" s="66"/>
      <c r="Z245" s="61"/>
      <c r="AA245" s="66"/>
      <c r="AB245" s="61"/>
      <c r="AC245" s="200"/>
      <c r="AD245" s="200"/>
      <c r="AE245" s="161">
        <f>(T245-Calculation!$C$4)/365.25</f>
        <v>19.750855578370977</v>
      </c>
      <c r="AF245" s="160"/>
      <c r="AG245" s="168">
        <f t="shared" si="55"/>
        <v>43831</v>
      </c>
      <c r="AH245" s="64">
        <f t="shared" si="48"/>
        <v>0.10089311701971236</v>
      </c>
      <c r="AI245" s="207">
        <v>0.17600000000000002</v>
      </c>
      <c r="AK245" s="64">
        <f t="shared" si="49"/>
        <v>0</v>
      </c>
      <c r="AL245" s="207">
        <v>0.17600000000000002</v>
      </c>
      <c r="AT245" s="6">
        <f t="shared" si="57"/>
        <v>5.0486206896551735</v>
      </c>
    </row>
    <row r="246" spans="1:46" ht="12.75" x14ac:dyDescent="0.2">
      <c r="A246" s="194">
        <f t="shared" si="50"/>
        <v>43862</v>
      </c>
      <c r="B246" s="60">
        <f t="shared" si="51"/>
        <v>35.049999999999997</v>
      </c>
      <c r="C246" s="73">
        <f t="shared" si="52"/>
        <v>47.341241379310354</v>
      </c>
      <c r="D246" s="195">
        <v>2.0499999999999998</v>
      </c>
      <c r="E246" s="62">
        <f t="shared" si="53"/>
        <v>7.3772121098329008E-2</v>
      </c>
      <c r="F246" s="66"/>
      <c r="G246" s="61"/>
      <c r="H246" s="66"/>
      <c r="I246" s="61"/>
      <c r="L246" s="8">
        <f>(A246-Calculation!$C$4)/365.25</f>
        <v>19.835728952772072</v>
      </c>
      <c r="N246" s="198">
        <f t="shared" si="45"/>
        <v>43862</v>
      </c>
      <c r="O246" s="64">
        <f t="shared" si="46"/>
        <v>0.10089311701971236</v>
      </c>
      <c r="P246" s="199">
        <f t="shared" si="54"/>
        <v>0.17600000000000002</v>
      </c>
      <c r="T246" s="166">
        <f t="shared" si="58"/>
        <v>43862</v>
      </c>
      <c r="U246" s="60">
        <f t="shared" si="47"/>
        <v>35.049999999999997</v>
      </c>
      <c r="V246" s="206">
        <v>47.341241379310354</v>
      </c>
      <c r="W246" s="195">
        <v>2.0499999999999998</v>
      </c>
      <c r="X246" s="167">
        <f>VLOOKUP(T246,IR!$C$6:$D$365,2)</f>
        <v>7.3772121098329008E-2</v>
      </c>
      <c r="Y246" s="66"/>
      <c r="Z246" s="61"/>
      <c r="AA246" s="66"/>
      <c r="AB246" s="61"/>
      <c r="AC246" s="200"/>
      <c r="AD246" s="200"/>
      <c r="AE246" s="161">
        <f>(T246-Calculation!$C$4)/365.25</f>
        <v>19.835728952772072</v>
      </c>
      <c r="AF246" s="160"/>
      <c r="AG246" s="168">
        <f t="shared" si="55"/>
        <v>43862</v>
      </c>
      <c r="AH246" s="64">
        <f t="shared" si="48"/>
        <v>0.10089311701971236</v>
      </c>
      <c r="AI246" s="207">
        <v>0.17600000000000002</v>
      </c>
      <c r="AK246" s="64">
        <f t="shared" si="49"/>
        <v>0</v>
      </c>
      <c r="AL246" s="207">
        <v>0.17600000000000002</v>
      </c>
      <c r="AT246" s="6">
        <f t="shared" si="57"/>
        <v>4.9313793103448287</v>
      </c>
    </row>
    <row r="247" spans="1:46" ht="12.75" x14ac:dyDescent="0.2">
      <c r="A247" s="194">
        <f t="shared" si="50"/>
        <v>43891</v>
      </c>
      <c r="B247" s="60">
        <f t="shared" si="51"/>
        <v>27.274999999999999</v>
      </c>
      <c r="C247" s="73">
        <f t="shared" si="52"/>
        <v>46.32</v>
      </c>
      <c r="D247" s="195">
        <v>2.0499999999999998</v>
      </c>
      <c r="E247" s="62">
        <f t="shared" si="53"/>
        <v>7.3769013897287017E-2</v>
      </c>
      <c r="F247" s="66"/>
      <c r="G247" s="61"/>
      <c r="H247" s="66"/>
      <c r="I247" s="61"/>
      <c r="L247" s="8">
        <f>(A247-Calculation!$C$4)/365.25</f>
        <v>19.915126625598905</v>
      </c>
      <c r="N247" s="198">
        <f t="shared" si="45"/>
        <v>43891</v>
      </c>
      <c r="O247" s="64">
        <f t="shared" si="46"/>
        <v>8.4077597516426933E-2</v>
      </c>
      <c r="P247" s="199">
        <f t="shared" si="54"/>
        <v>0.17600000000000002</v>
      </c>
      <c r="T247" s="166">
        <f t="shared" si="58"/>
        <v>43891</v>
      </c>
      <c r="U247" s="60">
        <f t="shared" si="47"/>
        <v>27.274999999999999</v>
      </c>
      <c r="V247" s="206">
        <v>46.32</v>
      </c>
      <c r="W247" s="195">
        <v>2.0499999999999998</v>
      </c>
      <c r="X247" s="167">
        <f>VLOOKUP(T247,IR!$C$6:$D$365,2)</f>
        <v>7.3769013897287017E-2</v>
      </c>
      <c r="Y247" s="66"/>
      <c r="Z247" s="61"/>
      <c r="AA247" s="66"/>
      <c r="AB247" s="61"/>
      <c r="AC247" s="200"/>
      <c r="AD247" s="200"/>
      <c r="AE247" s="161">
        <f>(T247-Calculation!$C$4)/365.25</f>
        <v>19.915126625598905</v>
      </c>
      <c r="AF247" s="160"/>
      <c r="AG247" s="168">
        <f t="shared" si="55"/>
        <v>43891</v>
      </c>
      <c r="AH247" s="64">
        <f t="shared" si="48"/>
        <v>8.4077597516426933E-2</v>
      </c>
      <c r="AI247" s="207">
        <v>0.17600000000000002</v>
      </c>
      <c r="AK247" s="64">
        <f t="shared" si="49"/>
        <v>0</v>
      </c>
      <c r="AL247" s="207">
        <v>0.17600000000000002</v>
      </c>
      <c r="AT247" s="6">
        <f t="shared" si="57"/>
        <v>4.8250000000000002</v>
      </c>
    </row>
    <row r="248" spans="1:46" ht="12.75" x14ac:dyDescent="0.2">
      <c r="A248" s="194">
        <f t="shared" si="50"/>
        <v>43922</v>
      </c>
      <c r="B248" s="60">
        <f t="shared" si="51"/>
        <v>28</v>
      </c>
      <c r="C248" s="73">
        <f t="shared" si="52"/>
        <v>45.388137931034493</v>
      </c>
      <c r="D248" s="195">
        <v>2.0499999999999998</v>
      </c>
      <c r="E248" s="62">
        <f t="shared" si="53"/>
        <v>7.3761862433957007E-2</v>
      </c>
      <c r="F248" s="66"/>
      <c r="G248" s="61"/>
      <c r="H248" s="66"/>
      <c r="I248" s="61"/>
      <c r="L248" s="8">
        <f>(A248-Calculation!$C$4)/365.25</f>
        <v>20</v>
      </c>
      <c r="N248" s="198">
        <f t="shared" si="45"/>
        <v>43922</v>
      </c>
      <c r="O248" s="64">
        <f t="shared" si="46"/>
        <v>7.9873717640605607E-2</v>
      </c>
      <c r="P248" s="199">
        <f t="shared" si="54"/>
        <v>0.17600000000000002</v>
      </c>
      <c r="T248" s="166">
        <f t="shared" si="58"/>
        <v>43922</v>
      </c>
      <c r="U248" s="60">
        <f t="shared" si="47"/>
        <v>28</v>
      </c>
      <c r="V248" s="206">
        <v>45.388137931034493</v>
      </c>
      <c r="W248" s="195">
        <v>2.0499999999999998</v>
      </c>
      <c r="X248" s="167">
        <f>VLOOKUP(T248,IR!$C$6:$D$365,2)</f>
        <v>7.3761862433957007E-2</v>
      </c>
      <c r="Y248" s="66"/>
      <c r="Z248" s="61"/>
      <c r="AA248" s="66"/>
      <c r="AB248" s="61"/>
      <c r="AC248" s="200"/>
      <c r="AD248" s="200"/>
      <c r="AE248" s="161">
        <f>(T248-Calculation!$C$4)/365.25</f>
        <v>20</v>
      </c>
      <c r="AF248" s="160"/>
      <c r="AG248" s="168">
        <f t="shared" si="55"/>
        <v>43922</v>
      </c>
      <c r="AH248" s="64">
        <f t="shared" si="48"/>
        <v>7.9873717640605607E-2</v>
      </c>
      <c r="AI248" s="207">
        <v>0.17600000000000002</v>
      </c>
      <c r="AK248" s="64">
        <f t="shared" si="49"/>
        <v>0</v>
      </c>
      <c r="AL248" s="207">
        <v>0.17600000000000002</v>
      </c>
      <c r="AT248" s="6">
        <f t="shared" si="57"/>
        <v>4.7279310344827596</v>
      </c>
    </row>
    <row r="249" spans="1:46" ht="12.75" x14ac:dyDescent="0.2">
      <c r="A249" s="194">
        <f t="shared" si="50"/>
        <v>43952</v>
      </c>
      <c r="B249" s="60">
        <f t="shared" si="51"/>
        <v>35.950000000000003</v>
      </c>
      <c r="C249" s="73">
        <f t="shared" si="52"/>
        <v>44.734344827586213</v>
      </c>
      <c r="D249" s="195">
        <v>2.0499999999999998</v>
      </c>
      <c r="E249" s="62">
        <f t="shared" si="53"/>
        <v>7.3752600762978016E-2</v>
      </c>
      <c r="F249" s="66"/>
      <c r="G249" s="61"/>
      <c r="H249" s="66"/>
      <c r="I249" s="61"/>
      <c r="L249" s="8">
        <f>(A249-Calculation!$C$4)/365.25</f>
        <v>20.082135523613964</v>
      </c>
      <c r="N249" s="198">
        <f t="shared" si="45"/>
        <v>43952</v>
      </c>
      <c r="O249" s="64">
        <f t="shared" si="46"/>
        <v>8.8281477392248286E-2</v>
      </c>
      <c r="P249" s="199">
        <f t="shared" si="54"/>
        <v>0.17600000000000002</v>
      </c>
      <c r="T249" s="166">
        <f t="shared" si="58"/>
        <v>43952</v>
      </c>
      <c r="U249" s="60">
        <f t="shared" si="47"/>
        <v>35.950000000000003</v>
      </c>
      <c r="V249" s="206">
        <v>44.734344827586213</v>
      </c>
      <c r="W249" s="195">
        <v>2.0499999999999998</v>
      </c>
      <c r="X249" s="167">
        <f>VLOOKUP(T249,IR!$C$6:$D$365,2)</f>
        <v>7.3752600762978016E-2</v>
      </c>
      <c r="Y249" s="66"/>
      <c r="Z249" s="61"/>
      <c r="AA249" s="66"/>
      <c r="AB249" s="61"/>
      <c r="AC249" s="200"/>
      <c r="AD249" s="200"/>
      <c r="AE249" s="161">
        <f>(T249-Calculation!$C$4)/365.25</f>
        <v>20.082135523613964</v>
      </c>
      <c r="AF249" s="160"/>
      <c r="AG249" s="168">
        <f t="shared" si="55"/>
        <v>43952</v>
      </c>
      <c r="AH249" s="64">
        <f t="shared" si="48"/>
        <v>8.8281477392248286E-2</v>
      </c>
      <c r="AI249" s="207">
        <v>0.17600000000000002</v>
      </c>
      <c r="AK249" s="64">
        <f t="shared" si="49"/>
        <v>0</v>
      </c>
      <c r="AL249" s="207">
        <v>0.17600000000000002</v>
      </c>
      <c r="AT249" s="6">
        <f t="shared" si="57"/>
        <v>4.6598275862068972</v>
      </c>
    </row>
    <row r="250" spans="1:46" ht="12.75" x14ac:dyDescent="0.2">
      <c r="A250" s="194">
        <f t="shared" si="50"/>
        <v>43983</v>
      </c>
      <c r="B250" s="60">
        <f t="shared" si="51"/>
        <v>64.5</v>
      </c>
      <c r="C250" s="73">
        <f t="shared" si="52"/>
        <v>44.936275862068968</v>
      </c>
      <c r="D250" s="195">
        <v>2.0499999999999998</v>
      </c>
      <c r="E250" s="62">
        <f t="shared" si="53"/>
        <v>7.374303036966201E-2</v>
      </c>
      <c r="F250" s="66"/>
      <c r="G250" s="61"/>
      <c r="H250" s="66"/>
      <c r="I250" s="61"/>
      <c r="L250" s="8">
        <f>(A250-Calculation!$C$4)/365.25</f>
        <v>20.167008898015059</v>
      </c>
      <c r="N250" s="198">
        <f t="shared" si="45"/>
        <v>43983</v>
      </c>
      <c r="O250" s="64">
        <f t="shared" si="46"/>
        <v>0.11350475664717641</v>
      </c>
      <c r="P250" s="199">
        <f t="shared" si="54"/>
        <v>0.17600000000000002</v>
      </c>
      <c r="T250" s="166">
        <f t="shared" si="58"/>
        <v>43983</v>
      </c>
      <c r="U250" s="60">
        <f t="shared" si="47"/>
        <v>64.5</v>
      </c>
      <c r="V250" s="206">
        <v>44.936275862068968</v>
      </c>
      <c r="W250" s="195">
        <v>2.0499999999999998</v>
      </c>
      <c r="X250" s="167">
        <f>VLOOKUP(T250,IR!$C$6:$D$365,2)</f>
        <v>7.374303036966201E-2</v>
      </c>
      <c r="Y250" s="66"/>
      <c r="Z250" s="61"/>
      <c r="AA250" s="66"/>
      <c r="AB250" s="61"/>
      <c r="AC250" s="200"/>
      <c r="AD250" s="200"/>
      <c r="AE250" s="161">
        <f>(T250-Calculation!$C$4)/365.25</f>
        <v>20.167008898015059</v>
      </c>
      <c r="AF250" s="160"/>
      <c r="AG250" s="168">
        <f t="shared" si="55"/>
        <v>43983</v>
      </c>
      <c r="AH250" s="64">
        <f t="shared" si="48"/>
        <v>0.11350475664717641</v>
      </c>
      <c r="AI250" s="207">
        <v>0.17600000000000002</v>
      </c>
      <c r="AK250" s="64">
        <f t="shared" si="49"/>
        <v>0</v>
      </c>
      <c r="AL250" s="207">
        <v>0.17600000000000002</v>
      </c>
      <c r="AT250" s="6">
        <f t="shared" si="57"/>
        <v>4.680862068965518</v>
      </c>
    </row>
    <row r="251" spans="1:46" ht="12.75" x14ac:dyDescent="0.2">
      <c r="A251" s="194">
        <f t="shared" si="50"/>
        <v>44013</v>
      </c>
      <c r="B251" s="60">
        <f t="shared" si="51"/>
        <v>118.85</v>
      </c>
      <c r="C251" s="73">
        <f t="shared" si="52"/>
        <v>45.555310344827596</v>
      </c>
      <c r="D251" s="195">
        <v>2.0499999999999998</v>
      </c>
      <c r="E251" s="62">
        <f t="shared" si="53"/>
        <v>7.3733768698740015E-2</v>
      </c>
      <c r="F251" s="66"/>
      <c r="G251" s="61"/>
      <c r="H251" s="66"/>
      <c r="I251" s="61"/>
      <c r="L251" s="8">
        <f>(A251-Calculation!$C$4)/365.25</f>
        <v>20.249144421629023</v>
      </c>
      <c r="N251" s="198">
        <f t="shared" si="45"/>
        <v>44013</v>
      </c>
      <c r="O251" s="64">
        <f t="shared" si="46"/>
        <v>0.13872803590210442</v>
      </c>
      <c r="P251" s="199">
        <f t="shared" si="54"/>
        <v>0.17600000000000002</v>
      </c>
      <c r="T251" s="166">
        <f t="shared" si="58"/>
        <v>44013</v>
      </c>
      <c r="U251" s="60">
        <f t="shared" si="47"/>
        <v>118.85</v>
      </c>
      <c r="V251" s="206">
        <v>45.555310344827596</v>
      </c>
      <c r="W251" s="195">
        <v>2.0499999999999998</v>
      </c>
      <c r="X251" s="167">
        <f>VLOOKUP(T251,IR!$C$6:$D$365,2)</f>
        <v>7.3733768698740015E-2</v>
      </c>
      <c r="Y251" s="66"/>
      <c r="Z251" s="61"/>
      <c r="AA251" s="66"/>
      <c r="AB251" s="61"/>
      <c r="AC251" s="200"/>
      <c r="AD251" s="200"/>
      <c r="AE251" s="161">
        <f>(T251-Calculation!$C$4)/365.25</f>
        <v>20.249144421629023</v>
      </c>
      <c r="AF251" s="160"/>
      <c r="AG251" s="168">
        <f t="shared" si="55"/>
        <v>44013</v>
      </c>
      <c r="AH251" s="64">
        <f t="shared" si="48"/>
        <v>0.13872803590210442</v>
      </c>
      <c r="AI251" s="207">
        <v>0.17600000000000002</v>
      </c>
      <c r="AK251" s="64">
        <f t="shared" si="49"/>
        <v>0</v>
      </c>
      <c r="AL251" s="207">
        <v>0.17600000000000002</v>
      </c>
      <c r="AT251" s="6">
        <f t="shared" si="57"/>
        <v>4.7453448275862078</v>
      </c>
    </row>
    <row r="252" spans="1:46" ht="12.75" x14ac:dyDescent="0.2">
      <c r="A252" s="194">
        <f t="shared" si="50"/>
        <v>44044</v>
      </c>
      <c r="B252" s="60">
        <f t="shared" si="51"/>
        <v>106.35</v>
      </c>
      <c r="C252" s="73">
        <f t="shared" si="52"/>
        <v>46.291862068965521</v>
      </c>
      <c r="D252" s="195">
        <v>2.0499999999999998</v>
      </c>
      <c r="E252" s="62">
        <f t="shared" si="53"/>
        <v>7.3724198305484018E-2</v>
      </c>
      <c r="F252" s="66"/>
      <c r="G252" s="61"/>
      <c r="H252" s="66"/>
      <c r="I252" s="61"/>
      <c r="L252" s="8">
        <f>(A252-Calculation!$C$4)/365.25</f>
        <v>20.334017796030118</v>
      </c>
      <c r="N252" s="198">
        <f t="shared" si="45"/>
        <v>44044</v>
      </c>
      <c r="O252" s="64">
        <f t="shared" si="46"/>
        <v>0.13872803590210442</v>
      </c>
      <c r="P252" s="199">
        <f t="shared" si="54"/>
        <v>0.17600000000000002</v>
      </c>
      <c r="T252" s="166">
        <f t="shared" si="58"/>
        <v>44044</v>
      </c>
      <c r="U252" s="60">
        <f t="shared" si="47"/>
        <v>106.35</v>
      </c>
      <c r="V252" s="206">
        <v>46.291862068965521</v>
      </c>
      <c r="W252" s="195">
        <v>2.0499999999999998</v>
      </c>
      <c r="X252" s="167">
        <f>VLOOKUP(T252,IR!$C$6:$D$365,2)</f>
        <v>7.3724198305484018E-2</v>
      </c>
      <c r="Y252" s="66"/>
      <c r="Z252" s="61"/>
      <c r="AA252" s="66"/>
      <c r="AB252" s="61"/>
      <c r="AC252" s="200"/>
      <c r="AD252" s="200"/>
      <c r="AE252" s="161">
        <f>(T252-Calculation!$C$4)/365.25</f>
        <v>20.334017796030118</v>
      </c>
      <c r="AF252" s="160"/>
      <c r="AG252" s="168">
        <f t="shared" si="55"/>
        <v>44044</v>
      </c>
      <c r="AH252" s="64">
        <f t="shared" si="48"/>
        <v>0.13872803590210442</v>
      </c>
      <c r="AI252" s="207">
        <v>0.17600000000000002</v>
      </c>
      <c r="AK252" s="64">
        <f t="shared" si="49"/>
        <v>0</v>
      </c>
      <c r="AL252" s="207">
        <v>0.17600000000000002</v>
      </c>
      <c r="AT252" s="6">
        <f t="shared" si="57"/>
        <v>4.822068965517242</v>
      </c>
    </row>
    <row r="253" spans="1:46" ht="12.75" x14ac:dyDescent="0.2">
      <c r="A253" s="194">
        <f t="shared" si="50"/>
        <v>44075</v>
      </c>
      <c r="B253" s="60">
        <f t="shared" si="51"/>
        <v>36.85</v>
      </c>
      <c r="C253" s="73">
        <f t="shared" si="52"/>
        <v>47.723586206896556</v>
      </c>
      <c r="D253" s="195">
        <v>2.0499999999999998</v>
      </c>
      <c r="E253" s="62">
        <f t="shared" si="53"/>
        <v>7.3714627912259009E-2</v>
      </c>
      <c r="F253" s="66"/>
      <c r="G253" s="61"/>
      <c r="H253" s="66"/>
      <c r="I253" s="61"/>
      <c r="L253" s="8">
        <f>(A253-Calculation!$C$4)/365.25</f>
        <v>20.418891170431213</v>
      </c>
      <c r="N253" s="198">
        <f t="shared" si="45"/>
        <v>44075</v>
      </c>
      <c r="O253" s="64">
        <f t="shared" si="46"/>
        <v>8.9173209487119487E-2</v>
      </c>
      <c r="P253" s="199">
        <f t="shared" si="54"/>
        <v>0.17600000000000002</v>
      </c>
      <c r="T253" s="166">
        <f t="shared" si="58"/>
        <v>44075</v>
      </c>
      <c r="U253" s="60">
        <f t="shared" si="47"/>
        <v>36.85</v>
      </c>
      <c r="V253" s="206">
        <v>47.723586206896556</v>
      </c>
      <c r="W253" s="195">
        <v>2.0499999999999998</v>
      </c>
      <c r="X253" s="167">
        <f>VLOOKUP(T253,IR!$C$6:$D$365,2)</f>
        <v>7.3714627912259009E-2</v>
      </c>
      <c r="Y253" s="66"/>
      <c r="Z253" s="61"/>
      <c r="AA253" s="66"/>
      <c r="AB253" s="61"/>
      <c r="AC253" s="200"/>
      <c r="AD253" s="200"/>
      <c r="AE253" s="161">
        <f>(T253-Calculation!$C$4)/365.25</f>
        <v>20.418891170431213</v>
      </c>
      <c r="AF253" s="160"/>
      <c r="AG253" s="168">
        <f t="shared" si="55"/>
        <v>44075</v>
      </c>
      <c r="AH253" s="64">
        <f t="shared" si="48"/>
        <v>8.9173209487119487E-2</v>
      </c>
      <c r="AI253" s="207">
        <v>0.17600000000000002</v>
      </c>
      <c r="AK253" s="64">
        <f t="shared" si="49"/>
        <v>0</v>
      </c>
      <c r="AL253" s="207">
        <v>0.17600000000000002</v>
      </c>
      <c r="AT253" s="6">
        <f t="shared" si="57"/>
        <v>4.9712068965517249</v>
      </c>
    </row>
    <row r="254" spans="1:46" ht="12.75" x14ac:dyDescent="0.2">
      <c r="A254" s="194">
        <f t="shared" si="50"/>
        <v>44105</v>
      </c>
      <c r="B254" s="60">
        <f t="shared" si="51"/>
        <v>27.1</v>
      </c>
      <c r="C254" s="73">
        <f t="shared" si="52"/>
        <v>48.655448275862064</v>
      </c>
      <c r="D254" s="195">
        <v>2.0499999999999998</v>
      </c>
      <c r="E254" s="62">
        <f t="shared" si="53"/>
        <v>7.3705366241424014E-2</v>
      </c>
      <c r="F254" s="67"/>
      <c r="G254" s="61"/>
      <c r="H254" s="66"/>
      <c r="I254" s="61"/>
      <c r="L254" s="8">
        <f>(A254-Calculation!$C$4)/365.25</f>
        <v>20.501026694045173</v>
      </c>
      <c r="N254" s="198">
        <f t="shared" si="45"/>
        <v>44105</v>
      </c>
      <c r="O254" s="64">
        <f t="shared" si="46"/>
        <v>6.5685623059708542E-2</v>
      </c>
      <c r="P254" s="199">
        <f t="shared" si="54"/>
        <v>0.17600000000000002</v>
      </c>
      <c r="T254" s="166">
        <f t="shared" si="58"/>
        <v>44105</v>
      </c>
      <c r="U254" s="60">
        <f t="shared" si="47"/>
        <v>27.1</v>
      </c>
      <c r="V254" s="206">
        <v>48.655448275862064</v>
      </c>
      <c r="W254" s="195">
        <v>2.0499999999999998</v>
      </c>
      <c r="X254" s="167">
        <f>VLOOKUP(T254,IR!$C$6:$D$365,2)</f>
        <v>7.3705366241424014E-2</v>
      </c>
      <c r="Y254" s="67"/>
      <c r="Z254" s="61"/>
      <c r="AA254" s="66"/>
      <c r="AB254" s="61"/>
      <c r="AC254" s="200"/>
      <c r="AD254" s="200"/>
      <c r="AE254" s="161">
        <f>(T254-Calculation!$C$4)/365.25</f>
        <v>20.501026694045173</v>
      </c>
      <c r="AF254" s="160"/>
      <c r="AG254" s="168">
        <f t="shared" si="55"/>
        <v>44105</v>
      </c>
      <c r="AH254" s="64">
        <f t="shared" si="48"/>
        <v>6.5685623059708542E-2</v>
      </c>
      <c r="AI254" s="207">
        <v>0.17600000000000002</v>
      </c>
      <c r="AK254" s="64">
        <f t="shared" si="49"/>
        <v>0</v>
      </c>
      <c r="AL254" s="207">
        <v>0.17600000000000002</v>
      </c>
      <c r="AT254" s="6">
        <f t="shared" si="57"/>
        <v>5.0682758620689654</v>
      </c>
    </row>
    <row r="255" spans="1:46" ht="12.75" x14ac:dyDescent="0.2">
      <c r="A255" s="194">
        <f t="shared" si="50"/>
        <v>44136</v>
      </c>
      <c r="B255" s="60">
        <f t="shared" si="51"/>
        <v>27.35</v>
      </c>
      <c r="C255" s="73">
        <f t="shared" si="52"/>
        <v>48.57103448275862</v>
      </c>
      <c r="D255" s="195">
        <v>2.0499999999999998</v>
      </c>
      <c r="E255" s="62">
        <f t="shared" si="53"/>
        <v>7.3695795848258014E-2</v>
      </c>
      <c r="F255" s="66"/>
      <c r="G255" s="61"/>
      <c r="H255" s="66"/>
      <c r="I255" s="61"/>
      <c r="L255" s="8">
        <f>(A255-Calculation!$C$4)/365.25</f>
        <v>20.585900068446271</v>
      </c>
      <c r="N255" s="198">
        <f t="shared" si="45"/>
        <v>44136</v>
      </c>
      <c r="O255" s="64">
        <f t="shared" si="46"/>
        <v>6.5685623059708542E-2</v>
      </c>
      <c r="P255" s="199">
        <f t="shared" si="54"/>
        <v>0.17600000000000002</v>
      </c>
      <c r="T255" s="166">
        <f t="shared" si="58"/>
        <v>44136</v>
      </c>
      <c r="U255" s="60">
        <f t="shared" si="47"/>
        <v>27.35</v>
      </c>
      <c r="V255" s="206">
        <v>48.57103448275862</v>
      </c>
      <c r="W255" s="195">
        <v>2.0499999999999998</v>
      </c>
      <c r="X255" s="167">
        <f>VLOOKUP(T255,IR!$C$6:$D$365,2)</f>
        <v>7.3695795848258014E-2</v>
      </c>
      <c r="Y255" s="66"/>
      <c r="Z255" s="61"/>
      <c r="AA255" s="66"/>
      <c r="AB255" s="61"/>
      <c r="AC255" s="200"/>
      <c r="AD255" s="200"/>
      <c r="AE255" s="161">
        <f>(T255-Calculation!$C$4)/365.25</f>
        <v>20.585900068446271</v>
      </c>
      <c r="AF255" s="160"/>
      <c r="AG255" s="168">
        <f t="shared" si="55"/>
        <v>44136</v>
      </c>
      <c r="AH255" s="64">
        <f t="shared" si="48"/>
        <v>6.5685623059708542E-2</v>
      </c>
      <c r="AI255" s="207">
        <v>0.17600000000000002</v>
      </c>
      <c r="AK255" s="64">
        <f t="shared" si="49"/>
        <v>0</v>
      </c>
      <c r="AL255" s="207">
        <v>0.17600000000000002</v>
      </c>
      <c r="AT255" s="6">
        <f t="shared" si="57"/>
        <v>5.0594827586206899</v>
      </c>
    </row>
    <row r="256" spans="1:46" ht="13.5" thickBot="1" x14ac:dyDescent="0.25">
      <c r="A256" s="194">
        <f t="shared" si="50"/>
        <v>44166</v>
      </c>
      <c r="B256" s="60">
        <f t="shared" si="51"/>
        <v>28.35</v>
      </c>
      <c r="C256" s="73">
        <f t="shared" si="52"/>
        <v>49.142068965517247</v>
      </c>
      <c r="D256" s="195">
        <v>2.0499999999999998</v>
      </c>
      <c r="E256" s="62">
        <f t="shared" si="53"/>
        <v>7.3686534177480015E-2</v>
      </c>
      <c r="F256" s="68"/>
      <c r="G256" s="69"/>
      <c r="H256" s="68"/>
      <c r="I256" s="69"/>
      <c r="L256" s="8">
        <f>(A256-Calculation!$C$4)/365.25</f>
        <v>20.668035592060232</v>
      </c>
      <c r="N256" s="198">
        <f t="shared" si="45"/>
        <v>44166</v>
      </c>
      <c r="O256" s="64">
        <f t="shared" si="46"/>
        <v>6.5685623059708542E-2</v>
      </c>
      <c r="P256" s="199">
        <f t="shared" si="54"/>
        <v>0.17600000000000002</v>
      </c>
      <c r="T256" s="166">
        <f t="shared" si="58"/>
        <v>44166</v>
      </c>
      <c r="U256" s="60">
        <f t="shared" si="47"/>
        <v>28.35</v>
      </c>
      <c r="V256" s="206">
        <v>49.142068965517247</v>
      </c>
      <c r="W256" s="195">
        <v>2.0499999999999998</v>
      </c>
      <c r="X256" s="167">
        <f>VLOOKUP(T256,IR!$C$6:$D$365,2)</f>
        <v>7.3686534177480015E-2</v>
      </c>
      <c r="Y256" s="66"/>
      <c r="Z256" s="61"/>
      <c r="AA256" s="66"/>
      <c r="AB256" s="61"/>
      <c r="AC256" s="200"/>
      <c r="AD256" s="200"/>
      <c r="AE256" s="161">
        <f>(T256-Calculation!$C$4)/365.25</f>
        <v>20.668035592060232</v>
      </c>
      <c r="AF256" s="160"/>
      <c r="AG256" s="168">
        <f t="shared" si="55"/>
        <v>44166</v>
      </c>
      <c r="AH256" s="64">
        <f t="shared" si="48"/>
        <v>6.5685623059708542E-2</v>
      </c>
      <c r="AI256" s="207">
        <v>0.17600000000000002</v>
      </c>
      <c r="AK256" s="64">
        <f t="shared" si="49"/>
        <v>0</v>
      </c>
      <c r="AL256" s="207">
        <v>0.17600000000000002</v>
      </c>
      <c r="AT256" s="6">
        <f t="shared" si="57"/>
        <v>5.1189655172413797</v>
      </c>
    </row>
    <row r="257" spans="1:46" ht="13.5" thickBot="1" x14ac:dyDescent="0.25">
      <c r="A257" s="194">
        <f t="shared" si="50"/>
        <v>44197</v>
      </c>
      <c r="B257" s="60">
        <f t="shared" si="51"/>
        <v>35.049999999999997</v>
      </c>
      <c r="C257" s="73">
        <f t="shared" si="52"/>
        <v>48.466758620689667</v>
      </c>
      <c r="D257" s="196">
        <v>2.0499999999999998</v>
      </c>
      <c r="E257" s="62">
        <f t="shared" si="53"/>
        <v>7.3676963784373009E-2</v>
      </c>
      <c r="F257" s="70"/>
      <c r="G257" s="70"/>
      <c r="H257" s="70"/>
      <c r="I257" s="70"/>
      <c r="L257" s="8">
        <f>(A257-Calculation!$C$4)/365.25</f>
        <v>20.752908966461327</v>
      </c>
      <c r="N257" s="198">
        <f t="shared" si="45"/>
        <v>44197</v>
      </c>
      <c r="O257" s="64">
        <f t="shared" si="46"/>
        <v>0.10089311701971236</v>
      </c>
      <c r="P257" s="199">
        <f t="shared" si="54"/>
        <v>0.17600000000000002</v>
      </c>
      <c r="T257" s="166">
        <f t="shared" si="58"/>
        <v>44197</v>
      </c>
      <c r="U257" s="60">
        <f t="shared" si="47"/>
        <v>35.049999999999997</v>
      </c>
      <c r="V257" s="206">
        <v>48.466758620689667</v>
      </c>
      <c r="W257" s="195">
        <v>2.0499999999999998</v>
      </c>
      <c r="X257" s="167">
        <f>VLOOKUP(T257,IR!$C$6:$D$365,2)</f>
        <v>7.3676963784373009E-2</v>
      </c>
      <c r="Y257" s="70"/>
      <c r="Z257" s="70"/>
      <c r="AA257" s="70"/>
      <c r="AB257" s="70"/>
      <c r="AC257" s="200"/>
      <c r="AD257" s="200"/>
      <c r="AE257" s="161">
        <f>(T257-Calculation!$C$4)/365.25</f>
        <v>20.752908966461327</v>
      </c>
      <c r="AF257" s="160"/>
      <c r="AG257" s="168">
        <f t="shared" si="55"/>
        <v>44197</v>
      </c>
      <c r="AH257" s="64">
        <f t="shared" si="48"/>
        <v>0.10089311701971236</v>
      </c>
      <c r="AI257" s="207">
        <v>0.17600000000000002</v>
      </c>
      <c r="AK257" s="64">
        <f t="shared" si="49"/>
        <v>0</v>
      </c>
      <c r="AL257" s="207">
        <v>0.17600000000000002</v>
      </c>
      <c r="AT257" s="6">
        <f t="shared" si="57"/>
        <v>5.0486206896551735</v>
      </c>
    </row>
    <row r="258" spans="1:46" ht="13.5" thickBot="1" x14ac:dyDescent="0.25">
      <c r="A258" s="194">
        <f t="shared" si="50"/>
        <v>44228</v>
      </c>
      <c r="B258" s="60">
        <f t="shared" si="51"/>
        <v>35.049999999999997</v>
      </c>
      <c r="C258" s="73">
        <f t="shared" si="52"/>
        <v>47.341241379310354</v>
      </c>
      <c r="D258" s="76">
        <v>2.0499999999999998</v>
      </c>
      <c r="E258" s="62">
        <f t="shared" si="53"/>
        <v>7.3667393391297006E-2</v>
      </c>
      <c r="F258" s="72"/>
      <c r="G258" s="71"/>
      <c r="H258" s="72"/>
      <c r="I258" s="71"/>
      <c r="L258" s="8">
        <f>(A258-Calculation!$C$4)/365.25</f>
        <v>20.837782340862422</v>
      </c>
      <c r="N258" s="198">
        <f t="shared" si="45"/>
        <v>44228</v>
      </c>
      <c r="O258" s="64">
        <f t="shared" si="46"/>
        <v>0</v>
      </c>
      <c r="P258" s="199">
        <f t="shared" si="54"/>
        <v>0.17600000000000002</v>
      </c>
      <c r="T258" s="166">
        <f t="shared" si="58"/>
        <v>44228</v>
      </c>
      <c r="U258" s="169">
        <f t="shared" si="47"/>
        <v>35.049999999999997</v>
      </c>
      <c r="V258" s="206">
        <v>47.341241379310354</v>
      </c>
      <c r="W258" s="196">
        <v>2.0499999999999998</v>
      </c>
      <c r="X258" s="170">
        <f>VLOOKUP(T258,IR!$C$6:$D$365,2)</f>
        <v>7.3667393391297006E-2</v>
      </c>
      <c r="Y258" s="68"/>
      <c r="Z258" s="69"/>
      <c r="AA258" s="68"/>
      <c r="AB258" s="69"/>
      <c r="AC258" s="201"/>
      <c r="AD258" s="201"/>
      <c r="AE258" s="171">
        <f>(T258-Calculation!$C$4)/365.25</f>
        <v>20.837782340862422</v>
      </c>
      <c r="AF258" s="172"/>
      <c r="AG258" s="173">
        <f t="shared" si="55"/>
        <v>44228</v>
      </c>
      <c r="AH258" s="174">
        <f t="shared" si="48"/>
        <v>0</v>
      </c>
      <c r="AI258" s="207">
        <v>0.17600000000000002</v>
      </c>
      <c r="AK258" s="174">
        <f t="shared" si="49"/>
        <v>0</v>
      </c>
      <c r="AL258" s="207">
        <v>0.17600000000000002</v>
      </c>
      <c r="AT258" s="6">
        <f t="shared" si="57"/>
        <v>4.9313793103448287</v>
      </c>
    </row>
    <row r="259" spans="1:46" ht="12.75" x14ac:dyDescent="0.2">
      <c r="B259" s="60"/>
      <c r="C259" s="73"/>
      <c r="E259" s="62">
        <f t="shared" si="53"/>
        <v>0</v>
      </c>
      <c r="L259" s="8">
        <f>(A259-Calculation!$C$4)/365.25</f>
        <v>-100.25188227241615</v>
      </c>
      <c r="O259" s="74"/>
      <c r="P259" s="75"/>
      <c r="V259" s="206"/>
    </row>
    <row r="260" spans="1:46" ht="12.75" x14ac:dyDescent="0.2">
      <c r="B260" s="60"/>
      <c r="C260" s="73"/>
      <c r="E260" s="62">
        <f t="shared" si="53"/>
        <v>0</v>
      </c>
      <c r="L260" s="8">
        <f>(A260-Calculation!$C$4)/365.25</f>
        <v>-100.25188227241615</v>
      </c>
      <c r="O260" s="74"/>
      <c r="P260" s="75"/>
      <c r="V260" s="206"/>
    </row>
    <row r="261" spans="1:46" ht="12.75" x14ac:dyDescent="0.2">
      <c r="B261" s="60"/>
      <c r="C261" s="73"/>
      <c r="E261" s="62">
        <f t="shared" si="53"/>
        <v>0</v>
      </c>
      <c r="L261" s="8">
        <f>(A261-Calculation!$C$4)/365.25</f>
        <v>-100.25188227241615</v>
      </c>
      <c r="O261" s="74"/>
      <c r="P261" s="75"/>
      <c r="V261" s="206"/>
    </row>
    <row r="262" spans="1:46" ht="12.75" x14ac:dyDescent="0.2">
      <c r="B262" s="60"/>
      <c r="C262" s="73"/>
      <c r="E262" s="62">
        <f t="shared" si="53"/>
        <v>0</v>
      </c>
      <c r="L262" s="8">
        <f>(A262-Calculation!$C$4)/365.25</f>
        <v>-100.25188227241615</v>
      </c>
      <c r="O262" s="74"/>
      <c r="P262" s="75"/>
      <c r="V262" s="206"/>
    </row>
    <row r="263" spans="1:46" ht="12.75" x14ac:dyDescent="0.2">
      <c r="B263" s="60"/>
      <c r="C263" s="73"/>
      <c r="E263" s="62">
        <f t="shared" si="53"/>
        <v>0</v>
      </c>
      <c r="L263" s="8">
        <f>(A263-Calculation!$C$4)/365.25</f>
        <v>-100.25188227241615</v>
      </c>
      <c r="O263" s="74"/>
      <c r="P263" s="75"/>
      <c r="V263" s="206"/>
    </row>
    <row r="264" spans="1:46" ht="12.75" x14ac:dyDescent="0.2">
      <c r="B264" s="60"/>
      <c r="C264" s="73"/>
      <c r="E264" s="62">
        <f t="shared" si="53"/>
        <v>0</v>
      </c>
      <c r="L264" s="8">
        <f>(A264-Calculation!$C$4)/365.25</f>
        <v>-100.25188227241615</v>
      </c>
      <c r="O264" s="74"/>
      <c r="P264" s="75"/>
      <c r="V264" s="206"/>
    </row>
    <row r="265" spans="1:46" ht="12.75" x14ac:dyDescent="0.2">
      <c r="B265" s="60"/>
      <c r="C265" s="73"/>
      <c r="E265" s="62">
        <f t="shared" ref="E265:E277" si="59">X265</f>
        <v>0</v>
      </c>
      <c r="L265" s="8">
        <f>(A265-Calculation!$C$4)/365.25</f>
        <v>-100.25188227241615</v>
      </c>
      <c r="O265" s="74"/>
      <c r="P265" s="75"/>
      <c r="V265" s="206"/>
    </row>
    <row r="266" spans="1:46" ht="12.75" x14ac:dyDescent="0.2">
      <c r="C266" s="73"/>
      <c r="E266" s="62">
        <f t="shared" si="59"/>
        <v>0</v>
      </c>
      <c r="L266" s="8">
        <f>(A266-Calculation!$C$4)/365.25</f>
        <v>-100.25188227241615</v>
      </c>
      <c r="P266" s="75"/>
      <c r="V266" s="206"/>
    </row>
    <row r="267" spans="1:46" ht="12.75" x14ac:dyDescent="0.2">
      <c r="C267" s="73"/>
      <c r="E267" s="62">
        <f t="shared" si="59"/>
        <v>0</v>
      </c>
      <c r="L267" s="8">
        <f>(A267-Calculation!$C$4)/365.25</f>
        <v>-100.25188227241615</v>
      </c>
      <c r="P267" s="75"/>
      <c r="V267" s="197"/>
    </row>
    <row r="268" spans="1:46" ht="12.75" x14ac:dyDescent="0.2">
      <c r="C268" s="73"/>
      <c r="E268" s="62">
        <f t="shared" si="59"/>
        <v>0</v>
      </c>
      <c r="L268" s="8">
        <f>(A268-Calculation!$C$4)/365.25</f>
        <v>-100.25188227241615</v>
      </c>
      <c r="P268" s="75"/>
    </row>
    <row r="269" spans="1:46" ht="12.75" x14ac:dyDescent="0.2">
      <c r="C269" s="76"/>
      <c r="E269" s="62">
        <f t="shared" si="59"/>
        <v>0</v>
      </c>
      <c r="L269" s="8">
        <f>(A269-Calculation!$C$4)/365.25</f>
        <v>-100.25188227241615</v>
      </c>
      <c r="P269" s="75"/>
    </row>
    <row r="270" spans="1:46" ht="12.75" x14ac:dyDescent="0.2">
      <c r="C270" s="76"/>
      <c r="E270" s="62">
        <f t="shared" si="59"/>
        <v>0</v>
      </c>
      <c r="L270" s="8">
        <f>(A270-Calculation!$C$4)/365.25</f>
        <v>-100.25188227241615</v>
      </c>
    </row>
    <row r="271" spans="1:46" ht="12.75" x14ac:dyDescent="0.2">
      <c r="E271" s="62">
        <f t="shared" si="59"/>
        <v>0</v>
      </c>
      <c r="L271" s="8">
        <f>(A271-Calculation!$C$4)/365.25</f>
        <v>-100.25188227241615</v>
      </c>
    </row>
    <row r="272" spans="1:46" ht="12.75" x14ac:dyDescent="0.2">
      <c r="E272" s="62">
        <f t="shared" si="59"/>
        <v>0</v>
      </c>
      <c r="L272" s="8">
        <f>(A272-Calculation!$C$4)/365.25</f>
        <v>-100.25188227241615</v>
      </c>
    </row>
    <row r="273" spans="5:12" ht="12.75" x14ac:dyDescent="0.2">
      <c r="E273" s="62">
        <f t="shared" si="59"/>
        <v>0</v>
      </c>
      <c r="L273" s="8">
        <f>(A273-Calculation!$C$4)/365.25</f>
        <v>-100.25188227241615</v>
      </c>
    </row>
    <row r="274" spans="5:12" ht="12.75" x14ac:dyDescent="0.2">
      <c r="E274" s="62">
        <f t="shared" si="59"/>
        <v>0</v>
      </c>
      <c r="L274" s="8">
        <f>(A274-Calculation!$C$4)/365.25</f>
        <v>-100.25188227241615</v>
      </c>
    </row>
    <row r="275" spans="5:12" ht="12.75" x14ac:dyDescent="0.2">
      <c r="E275" s="62">
        <f t="shared" si="59"/>
        <v>0</v>
      </c>
      <c r="L275" s="8">
        <f>(A275-Calculation!$C$4)/365.25</f>
        <v>-100.25188227241615</v>
      </c>
    </row>
    <row r="276" spans="5:12" ht="12.75" x14ac:dyDescent="0.2">
      <c r="E276" s="62">
        <f t="shared" si="59"/>
        <v>0</v>
      </c>
      <c r="L276" s="8">
        <f>(A276-Calculation!$C$4)/365.25</f>
        <v>-100.25188227241615</v>
      </c>
    </row>
    <row r="277" spans="5:12" ht="12.75" x14ac:dyDescent="0.2">
      <c r="E277" s="62">
        <f t="shared" si="59"/>
        <v>0</v>
      </c>
      <c r="L277" s="8">
        <f>(A277-Calculation!$C$4)/365.25</f>
        <v>-100.25188227241615</v>
      </c>
    </row>
    <row r="278" spans="5:12" x14ac:dyDescent="0.2">
      <c r="L278" s="8">
        <f>(A278-Calculation!$C$4)/365.25</f>
        <v>-100.25188227241615</v>
      </c>
    </row>
    <row r="279" spans="5:12" x14ac:dyDescent="0.2">
      <c r="L279" s="8">
        <f>(A279-Calculation!$C$4)/365.25</f>
        <v>-100.25188227241615</v>
      </c>
    </row>
    <row r="280" spans="5:12" x14ac:dyDescent="0.2">
      <c r="L280" s="8">
        <f>(A280-Calculation!$C$4)/365.25</f>
        <v>-100.25188227241615</v>
      </c>
    </row>
    <row r="281" spans="5:12" x14ac:dyDescent="0.2">
      <c r="L281" s="8">
        <f>(A281-Calculation!$C$4)/365.25</f>
        <v>-100.25188227241615</v>
      </c>
    </row>
    <row r="282" spans="5:12" x14ac:dyDescent="0.2">
      <c r="L282" s="8">
        <f>(A282-Calculation!$C$4)/365.25</f>
        <v>-100.25188227241615</v>
      </c>
    </row>
    <row r="283" spans="5:12" x14ac:dyDescent="0.2">
      <c r="L283" s="8">
        <f>(A283-Calculation!$C$4)/365.25</f>
        <v>-100.25188227241615</v>
      </c>
    </row>
    <row r="284" spans="5:12" x14ac:dyDescent="0.2">
      <c r="L284" s="8">
        <f>(A284-Calculation!$C$4)/365.25</f>
        <v>-100.25188227241615</v>
      </c>
    </row>
    <row r="285" spans="5:12" x14ac:dyDescent="0.2">
      <c r="L285" s="8">
        <f>(A285-Calculation!$C$4)/365.25</f>
        <v>-100.25188227241615</v>
      </c>
    </row>
    <row r="286" spans="5:12" x14ac:dyDescent="0.2">
      <c r="L286" s="8">
        <f>(A286-Calculation!$C$4)/365.25</f>
        <v>-100.25188227241615</v>
      </c>
    </row>
    <row r="287" spans="5:12" x14ac:dyDescent="0.2">
      <c r="L287" s="8">
        <f>(A287-Calculation!$C$4)/365.25</f>
        <v>-100.25188227241615</v>
      </c>
    </row>
    <row r="288" spans="5:12" x14ac:dyDescent="0.2">
      <c r="L288" s="8">
        <f>(A288-Calculation!$C$4)/365.25</f>
        <v>-100.25188227241615</v>
      </c>
    </row>
    <row r="289" spans="12:12" x14ac:dyDescent="0.2">
      <c r="L289" s="8">
        <f>(A289-Calculation!$C$4)/365.25</f>
        <v>-100.25188227241615</v>
      </c>
    </row>
    <row r="290" spans="12:12" x14ac:dyDescent="0.2">
      <c r="L290" s="8">
        <f>(A290-Calculation!$C$4)/365.25</f>
        <v>-100.25188227241615</v>
      </c>
    </row>
    <row r="291" spans="12:12" x14ac:dyDescent="0.2">
      <c r="L291" s="8">
        <f>(A291-Calculation!$C$4)/365.25</f>
        <v>-100.25188227241615</v>
      </c>
    </row>
    <row r="292" spans="12:12" x14ac:dyDescent="0.2">
      <c r="L292" s="8">
        <f>(A292-Calculation!$C$4)/365.25</f>
        <v>-100.25188227241615</v>
      </c>
    </row>
    <row r="293" spans="12:12" x14ac:dyDescent="0.2">
      <c r="L293" s="8">
        <f>(A293-Calculation!$C$4)/365.25</f>
        <v>-100.25188227241615</v>
      </c>
    </row>
    <row r="294" spans="12:12" x14ac:dyDescent="0.2">
      <c r="L294" s="8">
        <f>(A294-Calculation!$C$4)/365.25</f>
        <v>-100.25188227241615</v>
      </c>
    </row>
    <row r="295" spans="12:12" x14ac:dyDescent="0.2">
      <c r="L295" s="8">
        <f>(A295-Calculation!$C$4)/365.25</f>
        <v>-100.25188227241615</v>
      </c>
    </row>
    <row r="296" spans="12:12" x14ac:dyDescent="0.2">
      <c r="L296" s="8">
        <f>(A296-Calculation!$C$4)/365.25</f>
        <v>-100.25188227241615</v>
      </c>
    </row>
    <row r="297" spans="12:12" x14ac:dyDescent="0.2">
      <c r="L297" s="8">
        <f>(A297-Calculation!$C$4)/365.25</f>
        <v>-100.25188227241615</v>
      </c>
    </row>
    <row r="298" spans="12:12" x14ac:dyDescent="0.2">
      <c r="L298" s="8">
        <f>(A298-Calculation!$C$4)/365.25</f>
        <v>-100.25188227241615</v>
      </c>
    </row>
    <row r="299" spans="12:12" x14ac:dyDescent="0.2">
      <c r="L299" s="8">
        <f>(A299-Calculation!$C$4)/365.25</f>
        <v>-100.25188227241615</v>
      </c>
    </row>
    <row r="300" spans="12:12" x14ac:dyDescent="0.2">
      <c r="L300" s="8">
        <f>(A300-Calculation!$C$4)/365.25</f>
        <v>-100.25188227241615</v>
      </c>
    </row>
    <row r="301" spans="12:12" x14ac:dyDescent="0.2">
      <c r="L301" s="8">
        <f>(A301-Calculation!$C$4)/365.25</f>
        <v>-100.25188227241615</v>
      </c>
    </row>
    <row r="302" spans="12:12" x14ac:dyDescent="0.2">
      <c r="L302" s="8">
        <f>(A302-Calculation!$C$4)/365.25</f>
        <v>-100.25188227241615</v>
      </c>
    </row>
    <row r="303" spans="12:12" x14ac:dyDescent="0.2">
      <c r="L303" s="8">
        <f>(A303-Calculation!$C$4)/365.25</f>
        <v>-100.25188227241615</v>
      </c>
    </row>
    <row r="304" spans="12:12" x14ac:dyDescent="0.2">
      <c r="L304" s="8">
        <f>(A304-Calculation!$C$4)/365.25</f>
        <v>-100.25188227241615</v>
      </c>
    </row>
    <row r="305" spans="12:12" x14ac:dyDescent="0.2">
      <c r="L305" s="8">
        <f>(A305-Calculation!$C$4)/365.25</f>
        <v>-100.25188227241615</v>
      </c>
    </row>
    <row r="306" spans="12:12" x14ac:dyDescent="0.2">
      <c r="L306" s="8">
        <f>(A306-Calculation!$C$4)/365.25</f>
        <v>-100.25188227241615</v>
      </c>
    </row>
    <row r="307" spans="12:12" x14ac:dyDescent="0.2">
      <c r="L307" s="8">
        <f>(A307-Calculation!$C$4)/365.25</f>
        <v>-100.25188227241615</v>
      </c>
    </row>
    <row r="308" spans="12:12" x14ac:dyDescent="0.2">
      <c r="L308" s="8">
        <f>(A308-Calculation!$C$4)/365.25</f>
        <v>-100.25188227241615</v>
      </c>
    </row>
    <row r="309" spans="12:12" x14ac:dyDescent="0.2">
      <c r="L309" s="8">
        <f>(A309-Calculation!$C$4)/365.25</f>
        <v>-100.25188227241615</v>
      </c>
    </row>
    <row r="310" spans="12:12" x14ac:dyDescent="0.2">
      <c r="L310" s="8">
        <f>(A310-Calculation!$C$4)/365.25</f>
        <v>-100.25188227241615</v>
      </c>
    </row>
    <row r="311" spans="12:12" x14ac:dyDescent="0.2">
      <c r="L311" s="8">
        <f>(A311-Calculation!$C$4)/365.25</f>
        <v>-100.25188227241615</v>
      </c>
    </row>
    <row r="312" spans="12:12" x14ac:dyDescent="0.2">
      <c r="L312" s="8">
        <f>(A312-Calculation!$C$4)/365.25</f>
        <v>-100.25188227241615</v>
      </c>
    </row>
    <row r="313" spans="12:12" x14ac:dyDescent="0.2">
      <c r="L313" s="8">
        <f>(A313-Calculation!$C$4)/365.25</f>
        <v>-100.25188227241615</v>
      </c>
    </row>
    <row r="314" spans="12:12" x14ac:dyDescent="0.2">
      <c r="L314" s="8">
        <f>(A314-Calculation!$C$4)/365.25</f>
        <v>-100.25188227241615</v>
      </c>
    </row>
    <row r="315" spans="12:12" x14ac:dyDescent="0.2">
      <c r="L315" s="8">
        <f>(A315-Calculation!$C$4)/365.25</f>
        <v>-100.25188227241615</v>
      </c>
    </row>
    <row r="316" spans="12:12" x14ac:dyDescent="0.2">
      <c r="L316" s="8">
        <f>(A316-Calculation!$C$4)/365.25</f>
        <v>-100.25188227241615</v>
      </c>
    </row>
    <row r="317" spans="12:12" x14ac:dyDescent="0.2">
      <c r="L317" s="8">
        <f>(A317-Calculation!$C$4)/365.25</f>
        <v>-100.25188227241615</v>
      </c>
    </row>
    <row r="318" spans="12:12" x14ac:dyDescent="0.2">
      <c r="L318" s="8">
        <f>(A318-Calculation!$C$4)/365.25</f>
        <v>-100.25188227241615</v>
      </c>
    </row>
    <row r="319" spans="12:12" x14ac:dyDescent="0.2">
      <c r="L319" s="8">
        <f>(A319-Calculation!$C$4)/365.25</f>
        <v>-100.25188227241615</v>
      </c>
    </row>
    <row r="320" spans="12:12" x14ac:dyDescent="0.2">
      <c r="L320" s="8">
        <f>(A320-Calculation!$C$4)/365.25</f>
        <v>-100.25188227241615</v>
      </c>
    </row>
    <row r="321" spans="12:12" x14ac:dyDescent="0.2">
      <c r="L321" s="8">
        <f>(A321-Calculation!$C$4)/365.25</f>
        <v>-100.25188227241615</v>
      </c>
    </row>
    <row r="322" spans="12:12" x14ac:dyDescent="0.2">
      <c r="L322" s="8">
        <f>(A322-Calculation!$C$4)/365.25</f>
        <v>-100.25188227241615</v>
      </c>
    </row>
    <row r="323" spans="12:12" x14ac:dyDescent="0.2">
      <c r="L323" s="8">
        <f>(A323-Calculation!$C$4)/365.25</f>
        <v>-100.25188227241615</v>
      </c>
    </row>
    <row r="324" spans="12:12" x14ac:dyDescent="0.2">
      <c r="L324" s="8">
        <f>(A324-Calculation!$C$4)/365.25</f>
        <v>-100.25188227241615</v>
      </c>
    </row>
    <row r="325" spans="12:12" x14ac:dyDescent="0.2">
      <c r="L325" s="8">
        <f>(A325-Calculation!$C$4)/365.25</f>
        <v>-100.25188227241615</v>
      </c>
    </row>
    <row r="326" spans="12:12" x14ac:dyDescent="0.2">
      <c r="L326" s="8">
        <f>(A326-Calculation!$C$4)/365.25</f>
        <v>-100.25188227241615</v>
      </c>
    </row>
    <row r="327" spans="12:12" x14ac:dyDescent="0.2">
      <c r="L327" s="8">
        <f>(A327-Calculation!$C$4)/365.25</f>
        <v>-100.25188227241615</v>
      </c>
    </row>
    <row r="328" spans="12:12" x14ac:dyDescent="0.2">
      <c r="L328" s="8">
        <f>(A328-Calculation!$C$4)/365.25</f>
        <v>-100.25188227241615</v>
      </c>
    </row>
    <row r="329" spans="12:12" x14ac:dyDescent="0.2">
      <c r="L329" s="8">
        <f>(A329-Calculation!$C$4)/365.25</f>
        <v>-100.25188227241615</v>
      </c>
    </row>
    <row r="330" spans="12:12" x14ac:dyDescent="0.2">
      <c r="L330" s="8">
        <f>(A330-Calculation!$C$4)/365.25</f>
        <v>-100.25188227241615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B33"/>
  <sheetViews>
    <sheetView workbookViewId="0">
      <selection activeCell="C8" sqref="C8:N31"/>
    </sheetView>
  </sheetViews>
  <sheetFormatPr defaultColWidth="6.7109375" defaultRowHeight="11.25" x14ac:dyDescent="0.2"/>
  <cols>
    <col min="1" max="1" width="7.7109375" style="1" customWidth="1"/>
    <col min="2" max="11" width="6.7109375" style="1" customWidth="1"/>
    <col min="12" max="12" width="8" style="1" customWidth="1"/>
    <col min="13" max="13" width="7.7109375" style="1" customWidth="1"/>
    <col min="14" max="14" width="7" style="1" customWidth="1"/>
    <col min="15" max="16384" width="6.7109375" style="1"/>
  </cols>
  <sheetData>
    <row r="2" spans="2:28" x14ac:dyDescent="0.2">
      <c r="E2" s="208">
        <f>Curves!AS3</f>
        <v>0</v>
      </c>
    </row>
    <row r="3" spans="2:28" x14ac:dyDescent="0.2">
      <c r="B3" s="38"/>
      <c r="C3" s="39" t="s">
        <v>58</v>
      </c>
      <c r="D3" s="39" t="s">
        <v>59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28" x14ac:dyDescent="0.2">
      <c r="B4" s="39" t="s">
        <v>60</v>
      </c>
      <c r="C4" s="40">
        <v>800</v>
      </c>
      <c r="D4" s="40">
        <v>2300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28" x14ac:dyDescent="0.2">
      <c r="B5" s="41" t="s">
        <v>61</v>
      </c>
      <c r="C5" s="42"/>
      <c r="D5" s="42"/>
      <c r="E5" s="42"/>
      <c r="F5" s="42"/>
      <c r="G5" s="43"/>
      <c r="H5" s="43"/>
      <c r="I5" s="42"/>
      <c r="J5" s="42"/>
      <c r="K5" s="42"/>
      <c r="L5" s="42"/>
      <c r="M5" s="42"/>
      <c r="N5" s="42"/>
      <c r="O5" s="42"/>
    </row>
    <row r="6" spans="2:28" x14ac:dyDescent="0.2">
      <c r="B6" s="44"/>
      <c r="C6" s="44" t="s">
        <v>31</v>
      </c>
      <c r="D6" s="44" t="s">
        <v>32</v>
      </c>
      <c r="E6" s="44" t="s">
        <v>33</v>
      </c>
      <c r="F6" s="44" t="s">
        <v>42</v>
      </c>
      <c r="G6" s="44" t="s">
        <v>34</v>
      </c>
      <c r="H6" s="44" t="s">
        <v>62</v>
      </c>
      <c r="I6" s="44" t="s">
        <v>63</v>
      </c>
      <c r="J6" s="44" t="s">
        <v>64</v>
      </c>
      <c r="K6" s="44" t="s">
        <v>65</v>
      </c>
      <c r="L6" s="44" t="s">
        <v>66</v>
      </c>
      <c r="M6" s="44" t="s">
        <v>67</v>
      </c>
      <c r="N6" s="44" t="s">
        <v>68</v>
      </c>
      <c r="O6" s="44"/>
    </row>
    <row r="7" spans="2:28" x14ac:dyDescent="0.2">
      <c r="B7" s="39" t="s">
        <v>69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 t="s">
        <v>70</v>
      </c>
    </row>
    <row r="8" spans="2:28" x14ac:dyDescent="0.2">
      <c r="B8" s="38">
        <v>100</v>
      </c>
      <c r="C8" s="45">
        <v>0.84009140360859491</v>
      </c>
      <c r="D8" s="45">
        <v>0.84009140360859491</v>
      </c>
      <c r="E8" s="45">
        <v>0.88009140360859495</v>
      </c>
      <c r="F8" s="45">
        <v>0.93009140360859499</v>
      </c>
      <c r="G8" s="45">
        <v>0.99487413888798193</v>
      </c>
      <c r="H8" s="45">
        <v>1.1566015393724096</v>
      </c>
      <c r="I8" s="45">
        <v>1.1151212088270464</v>
      </c>
      <c r="J8" s="45">
        <v>1.091611616602268</v>
      </c>
      <c r="K8" s="45">
        <v>0.99664578191253639</v>
      </c>
      <c r="L8" s="45">
        <v>0.94950000000000001</v>
      </c>
      <c r="M8" s="45">
        <v>0.92949999999999999</v>
      </c>
      <c r="N8" s="45">
        <v>0.92949999999999999</v>
      </c>
      <c r="O8" s="45" t="str">
        <f>Curves!BC9</f>
        <v>2</v>
      </c>
      <c r="Q8" s="45">
        <v>0.84009140360859491</v>
      </c>
      <c r="R8" s="45">
        <v>0.84009140360859491</v>
      </c>
      <c r="S8" s="45">
        <v>0.88009140360859495</v>
      </c>
      <c r="T8" s="45">
        <v>0.93009140360859499</v>
      </c>
      <c r="U8" s="45">
        <v>0.99487413888798193</v>
      </c>
      <c r="V8" s="45">
        <v>1.1566015393724096</v>
      </c>
      <c r="W8" s="45">
        <v>1.1151212088270464</v>
      </c>
      <c r="X8" s="45">
        <v>1.091611616602268</v>
      </c>
      <c r="Y8" s="45">
        <v>0.99664578191253639</v>
      </c>
      <c r="Z8" s="45">
        <v>0.94950000000000001</v>
      </c>
      <c r="AA8" s="45">
        <v>0.92949999999999999</v>
      </c>
      <c r="AB8" s="45">
        <v>0.92949999999999999</v>
      </c>
    </row>
    <row r="9" spans="2:28" x14ac:dyDescent="0.2">
      <c r="B9" s="38">
        <v>200</v>
      </c>
      <c r="C9" s="45">
        <v>0.82216545967600496</v>
      </c>
      <c r="D9" s="45">
        <v>0.82216545967600496</v>
      </c>
      <c r="E9" s="45">
        <v>0.83216545967600497</v>
      </c>
      <c r="F9" s="45">
        <v>0.88216545967600501</v>
      </c>
      <c r="G9" s="45">
        <v>0.89614417708707417</v>
      </c>
      <c r="H9" s="45">
        <v>0.95825932504440481</v>
      </c>
      <c r="I9" s="45">
        <v>1.0185889770627239</v>
      </c>
      <c r="J9" s="45">
        <v>0.98541692633678146</v>
      </c>
      <c r="K9" s="45">
        <v>0.87437503955445783</v>
      </c>
      <c r="L9" s="45">
        <v>0.9012</v>
      </c>
      <c r="M9" s="45">
        <v>0.88119999999999998</v>
      </c>
      <c r="N9" s="45">
        <v>0.88119999999999998</v>
      </c>
      <c r="O9" s="45" t="str">
        <f>Curves!BC10</f>
        <v>2</v>
      </c>
      <c r="Q9" s="45">
        <v>0.82216545967600496</v>
      </c>
      <c r="R9" s="45">
        <v>0.82216545967600496</v>
      </c>
      <c r="S9" s="45">
        <v>0.83216545967600497</v>
      </c>
      <c r="T9" s="45">
        <v>0.88216545967600501</v>
      </c>
      <c r="U9" s="45">
        <v>0.89614417708707417</v>
      </c>
      <c r="V9" s="45">
        <v>0.95825932504440481</v>
      </c>
      <c r="W9" s="45">
        <v>1.0185889770627239</v>
      </c>
      <c r="X9" s="45">
        <v>0.98541692633678146</v>
      </c>
      <c r="Y9" s="45">
        <v>0.87437503955445783</v>
      </c>
      <c r="Z9" s="45">
        <v>0.9012</v>
      </c>
      <c r="AA9" s="45">
        <v>0.88119999999999998</v>
      </c>
      <c r="AB9" s="45">
        <v>0.88119999999999998</v>
      </c>
    </row>
    <row r="10" spans="2:28" x14ac:dyDescent="0.2">
      <c r="B10" s="38">
        <v>300</v>
      </c>
      <c r="C10" s="45">
        <v>0.74669983553583485</v>
      </c>
      <c r="D10" s="45">
        <v>0.74669983553583485</v>
      </c>
      <c r="E10" s="45">
        <v>0.7966998355358349</v>
      </c>
      <c r="F10" s="45">
        <v>0.84669983553583494</v>
      </c>
      <c r="G10" s="45">
        <v>0.84808514806229396</v>
      </c>
      <c r="H10" s="45">
        <v>0.80550621669626976</v>
      </c>
      <c r="I10" s="45">
        <v>0.97054027611696914</v>
      </c>
      <c r="J10" s="45">
        <v>0.88495575221238931</v>
      </c>
      <c r="K10" s="45">
        <v>0.81994810455034439</v>
      </c>
      <c r="L10" s="45">
        <v>0.86570000000000003</v>
      </c>
      <c r="M10" s="45">
        <v>0.84570000000000001</v>
      </c>
      <c r="N10" s="45">
        <v>0.84570000000000001</v>
      </c>
      <c r="O10" s="45" t="str">
        <f>Curves!BC11</f>
        <v>2</v>
      </c>
      <c r="Q10" s="45">
        <v>0.74669983553583485</v>
      </c>
      <c r="R10" s="45">
        <v>0.74669983553583485</v>
      </c>
      <c r="S10" s="45">
        <v>0.7966998355358349</v>
      </c>
      <c r="T10" s="45">
        <v>0.84669983553583494</v>
      </c>
      <c r="U10" s="45">
        <v>0.84808514806229396</v>
      </c>
      <c r="V10" s="45">
        <v>0.80550621669626976</v>
      </c>
      <c r="W10" s="45">
        <v>0.97054027611696914</v>
      </c>
      <c r="X10" s="45">
        <v>0.88495575221238931</v>
      </c>
      <c r="Y10" s="45">
        <v>0.81994810455034439</v>
      </c>
      <c r="Z10" s="45">
        <v>0.86570000000000003</v>
      </c>
      <c r="AA10" s="45">
        <v>0.84570000000000001</v>
      </c>
      <c r="AB10" s="45">
        <v>0.84570000000000001</v>
      </c>
    </row>
    <row r="11" spans="2:28" x14ac:dyDescent="0.2">
      <c r="B11" s="38">
        <v>400</v>
      </c>
      <c r="C11" s="45">
        <v>0.74619999999999997</v>
      </c>
      <c r="D11" s="45">
        <v>0.74619999999999997</v>
      </c>
      <c r="E11" s="45">
        <v>0.79719995084774298</v>
      </c>
      <c r="F11" s="45">
        <v>0.84719995084774302</v>
      </c>
      <c r="G11" s="45">
        <v>0.82222730092396068</v>
      </c>
      <c r="H11" s="45">
        <v>0.74777975133214913</v>
      </c>
      <c r="I11" s="45">
        <v>0.87400804435264667</v>
      </c>
      <c r="J11" s="45">
        <v>0.83260625701109281</v>
      </c>
      <c r="K11" s="45">
        <v>0.83209923422568155</v>
      </c>
      <c r="L11" s="45">
        <v>0.86619999999999997</v>
      </c>
      <c r="M11" s="45">
        <v>0.84619999999999995</v>
      </c>
      <c r="N11" s="45">
        <v>0.84619999999999995</v>
      </c>
      <c r="O11" s="45" t="str">
        <f>Curves!BC12</f>
        <v>2</v>
      </c>
      <c r="Q11" s="45">
        <v>0.74619999999999997</v>
      </c>
      <c r="R11" s="45">
        <v>0.74619999999999997</v>
      </c>
      <c r="S11" s="45">
        <v>0.79719995084774298</v>
      </c>
      <c r="T11" s="45">
        <v>0.84719995084774302</v>
      </c>
      <c r="U11" s="45">
        <v>0.82222730092396068</v>
      </c>
      <c r="V11" s="45">
        <v>0.74777975133214913</v>
      </c>
      <c r="W11" s="45">
        <v>0.87400804435264667</v>
      </c>
      <c r="X11" s="45">
        <v>0.83260625701109281</v>
      </c>
      <c r="Y11" s="45">
        <v>0.83209923422568155</v>
      </c>
      <c r="Z11" s="45">
        <v>0.86619999999999997</v>
      </c>
      <c r="AA11" s="45">
        <v>0.84619999999999995</v>
      </c>
      <c r="AB11" s="45">
        <v>0.84619999999999995</v>
      </c>
    </row>
    <row r="12" spans="2:28" x14ac:dyDescent="0.2">
      <c r="B12" s="38">
        <v>500</v>
      </c>
      <c r="C12" s="45">
        <v>0.76649999999999996</v>
      </c>
      <c r="D12" s="45">
        <v>0.76649999999999996</v>
      </c>
      <c r="E12" s="45">
        <v>0.85749044781089889</v>
      </c>
      <c r="F12" s="45">
        <v>0.90749044781089894</v>
      </c>
      <c r="G12" s="45">
        <v>0.89013679845897664</v>
      </c>
      <c r="H12" s="45">
        <v>0.81113084665482538</v>
      </c>
      <c r="I12" s="45">
        <v>0.8296553973257963</v>
      </c>
      <c r="J12" s="45">
        <v>0.86426523744235273</v>
      </c>
      <c r="K12" s="45">
        <v>0.89842415037022905</v>
      </c>
      <c r="L12" s="45">
        <v>0.92649999999999999</v>
      </c>
      <c r="M12" s="45">
        <v>0.90649999999999997</v>
      </c>
      <c r="N12" s="45">
        <v>0.90649999999999997</v>
      </c>
      <c r="O12" s="45" t="str">
        <f>Curves!BC13</f>
        <v>2</v>
      </c>
      <c r="Q12" s="45">
        <v>0.76649999999999996</v>
      </c>
      <c r="R12" s="45">
        <v>0.76649999999999996</v>
      </c>
      <c r="S12" s="45">
        <v>0.85749044781089889</v>
      </c>
      <c r="T12" s="45">
        <v>0.90749044781089894</v>
      </c>
      <c r="U12" s="45">
        <v>0.89013679845897664</v>
      </c>
      <c r="V12" s="45">
        <v>0.81113084665482538</v>
      </c>
      <c r="W12" s="45">
        <v>0.8296553973257963</v>
      </c>
      <c r="X12" s="45">
        <v>0.86426523744235273</v>
      </c>
      <c r="Y12" s="45">
        <v>0.89842415037022905</v>
      </c>
      <c r="Z12" s="45">
        <v>0.92649999999999999</v>
      </c>
      <c r="AA12" s="45">
        <v>0.90649999999999997</v>
      </c>
      <c r="AB12" s="45">
        <v>0.90649999999999997</v>
      </c>
    </row>
    <row r="13" spans="2:28" x14ac:dyDescent="0.2">
      <c r="B13" s="38">
        <v>600</v>
      </c>
      <c r="C13" s="45">
        <v>0.82339999999999991</v>
      </c>
      <c r="D13" s="45">
        <v>0.82339999999999991</v>
      </c>
      <c r="E13" s="45">
        <v>0.99535202187631988</v>
      </c>
      <c r="F13" s="45">
        <v>1.0453520218763199</v>
      </c>
      <c r="G13" s="45">
        <v>1.079238630056482</v>
      </c>
      <c r="H13" s="45">
        <v>0.98963883955002951</v>
      </c>
      <c r="I13" s="45">
        <v>0.91466463746059334</v>
      </c>
      <c r="J13" s="45">
        <v>0.960239311978063</v>
      </c>
      <c r="K13" s="45">
        <v>1.0396810328460215</v>
      </c>
      <c r="L13" s="45">
        <v>1.0644</v>
      </c>
      <c r="M13" s="45">
        <v>1.0444</v>
      </c>
      <c r="N13" s="45">
        <v>1.0444</v>
      </c>
      <c r="O13" s="45" t="str">
        <f>Curves!BC14</f>
        <v>2</v>
      </c>
      <c r="Q13" s="45">
        <v>0.82339999999999991</v>
      </c>
      <c r="R13" s="45">
        <v>0.82339999999999991</v>
      </c>
      <c r="S13" s="45">
        <v>0.99535202187631988</v>
      </c>
      <c r="T13" s="45">
        <v>1.0453520218763199</v>
      </c>
      <c r="U13" s="45">
        <v>1.079238630056482</v>
      </c>
      <c r="V13" s="45">
        <v>0.98963883955002951</v>
      </c>
      <c r="W13" s="45">
        <v>0.91466463746059334</v>
      </c>
      <c r="X13" s="45">
        <v>0.960239311978063</v>
      </c>
      <c r="Y13" s="45">
        <v>1.0396810328460215</v>
      </c>
      <c r="Z13" s="45">
        <v>1.0644</v>
      </c>
      <c r="AA13" s="45">
        <v>1.0444</v>
      </c>
      <c r="AB13" s="45">
        <v>1.0444</v>
      </c>
    </row>
    <row r="14" spans="2:28" x14ac:dyDescent="0.2">
      <c r="B14" s="38">
        <v>700</v>
      </c>
      <c r="C14" s="45">
        <v>2.0299999999999998</v>
      </c>
      <c r="D14" s="45">
        <v>2.0299999999999998</v>
      </c>
      <c r="E14" s="45">
        <v>1.7959999999999998</v>
      </c>
      <c r="F14" s="45">
        <v>1.4909756812084298</v>
      </c>
      <c r="G14" s="45">
        <v>1.2913252146658396</v>
      </c>
      <c r="H14" s="45">
        <v>1.134695085849615</v>
      </c>
      <c r="I14" s="45">
        <v>1.0157625828894443</v>
      </c>
      <c r="J14" s="45">
        <v>1.1172877975819515</v>
      </c>
      <c r="K14" s="45">
        <v>1.4138345674324397</v>
      </c>
      <c r="L14" s="45">
        <v>1.3759999999999999</v>
      </c>
      <c r="M14" s="45">
        <v>1.496</v>
      </c>
      <c r="N14" s="45">
        <v>1.496</v>
      </c>
      <c r="O14" s="45" t="str">
        <f>Curves!BC15</f>
        <v>2</v>
      </c>
      <c r="Q14" s="45">
        <v>2.0299999999999998</v>
      </c>
      <c r="R14" s="45">
        <v>2.0299999999999998</v>
      </c>
      <c r="S14" s="45">
        <v>1.7959999999999998</v>
      </c>
      <c r="T14" s="45">
        <v>1.4909756812084298</v>
      </c>
      <c r="U14" s="45">
        <v>1.2913252146658396</v>
      </c>
      <c r="V14" s="45">
        <v>1.134695085849615</v>
      </c>
      <c r="W14" s="45">
        <v>1.0157625828894443</v>
      </c>
      <c r="X14" s="45">
        <v>1.1172877975819515</v>
      </c>
      <c r="Y14" s="45">
        <v>1.4138345674324397</v>
      </c>
      <c r="Z14" s="45">
        <v>1.3759999999999999</v>
      </c>
      <c r="AA14" s="45">
        <v>1.496</v>
      </c>
      <c r="AB14" s="45">
        <v>1.496</v>
      </c>
    </row>
    <row r="15" spans="2:28" x14ac:dyDescent="0.2">
      <c r="B15" s="38">
        <v>800</v>
      </c>
      <c r="C15" s="45">
        <v>1.1000000000000001</v>
      </c>
      <c r="D15" s="45">
        <v>1.1000000000000001</v>
      </c>
      <c r="E15" s="45">
        <v>1.1358999999999999</v>
      </c>
      <c r="F15" s="45">
        <v>1.1232726508202047</v>
      </c>
      <c r="G15" s="45">
        <v>0.75</v>
      </c>
      <c r="H15" s="45">
        <v>0.55000000000000004</v>
      </c>
      <c r="I15" s="45">
        <v>0.4</v>
      </c>
      <c r="J15" s="45">
        <v>0.4</v>
      </c>
      <c r="K15" s="45">
        <v>0.65</v>
      </c>
      <c r="L15" s="45">
        <v>1.0615000000000001</v>
      </c>
      <c r="M15" s="45">
        <v>1.0714999999999999</v>
      </c>
      <c r="N15" s="45">
        <v>1.0874999999999999</v>
      </c>
      <c r="O15" s="45" t="str">
        <f>Curves!BC16</f>
        <v>1</v>
      </c>
      <c r="Q15" s="45">
        <v>1.1000000000000001</v>
      </c>
      <c r="R15" s="45">
        <v>1.1000000000000001</v>
      </c>
      <c r="S15" s="45">
        <v>1.1358999999999999</v>
      </c>
      <c r="T15" s="45">
        <v>1.1232726508202047</v>
      </c>
      <c r="U15" s="45">
        <v>0.75</v>
      </c>
      <c r="V15" s="45">
        <v>0.55000000000000004</v>
      </c>
      <c r="W15" s="45">
        <v>0.4</v>
      </c>
      <c r="X15" s="45">
        <v>0.4</v>
      </c>
      <c r="Y15" s="45">
        <v>0.65</v>
      </c>
      <c r="Z15" s="45">
        <v>1.0615000000000001</v>
      </c>
      <c r="AA15" s="45">
        <v>1.0714999999999999</v>
      </c>
      <c r="AB15" s="45">
        <v>1.0874999999999999</v>
      </c>
    </row>
    <row r="16" spans="2:28" x14ac:dyDescent="0.2">
      <c r="B16" s="38">
        <v>900</v>
      </c>
      <c r="C16" s="45">
        <v>1.3</v>
      </c>
      <c r="D16" s="45">
        <v>1.3</v>
      </c>
      <c r="E16" s="45">
        <v>1.1898</v>
      </c>
      <c r="F16" s="45">
        <v>1.1413154461256174</v>
      </c>
      <c r="G16" s="45">
        <v>0.75</v>
      </c>
      <c r="H16" s="45">
        <v>0.55000000000000004</v>
      </c>
      <c r="I16" s="45">
        <v>0.4</v>
      </c>
      <c r="J16" s="45">
        <v>0.4</v>
      </c>
      <c r="K16" s="45">
        <v>0.65</v>
      </c>
      <c r="L16" s="45">
        <v>1.1326000000000001</v>
      </c>
      <c r="M16" s="45">
        <v>1.1426000000000001</v>
      </c>
      <c r="N16" s="45">
        <v>1.1637999999999999</v>
      </c>
      <c r="O16" s="45" t="str">
        <f>Curves!BC17</f>
        <v>1</v>
      </c>
      <c r="Q16" s="45">
        <v>1.3</v>
      </c>
      <c r="R16" s="45">
        <v>1.3</v>
      </c>
      <c r="S16" s="45">
        <v>1.1898</v>
      </c>
      <c r="T16" s="45">
        <v>1.1413154461256174</v>
      </c>
      <c r="U16" s="45">
        <v>0.75</v>
      </c>
      <c r="V16" s="45">
        <v>0.55000000000000004</v>
      </c>
      <c r="W16" s="45">
        <v>0.4</v>
      </c>
      <c r="X16" s="45">
        <v>0.4</v>
      </c>
      <c r="Y16" s="45">
        <v>0.65</v>
      </c>
      <c r="Z16" s="45">
        <v>1.1326000000000001</v>
      </c>
      <c r="AA16" s="45">
        <v>1.1426000000000001</v>
      </c>
      <c r="AB16" s="45">
        <v>1.1637999999999999</v>
      </c>
    </row>
    <row r="17" spans="1:28" x14ac:dyDescent="0.2">
      <c r="B17" s="38">
        <v>1000</v>
      </c>
      <c r="C17" s="45">
        <v>1.3</v>
      </c>
      <c r="D17" s="45">
        <v>1.3</v>
      </c>
      <c r="E17" s="45">
        <v>1.1861999999999999</v>
      </c>
      <c r="F17" s="45">
        <v>1.09378612004454</v>
      </c>
      <c r="G17" s="45">
        <v>0.75</v>
      </c>
      <c r="H17" s="45">
        <v>0.55000000000000004</v>
      </c>
      <c r="I17" s="45">
        <v>0.4</v>
      </c>
      <c r="J17" s="45">
        <v>0.4</v>
      </c>
      <c r="K17" s="45">
        <v>0.65</v>
      </c>
      <c r="L17" s="45">
        <v>1.1291</v>
      </c>
      <c r="M17" s="45">
        <v>1.1352</v>
      </c>
      <c r="N17" s="45">
        <v>1.1578999999999999</v>
      </c>
      <c r="O17" s="45" t="str">
        <f>Curves!BC18</f>
        <v>1</v>
      </c>
      <c r="Q17" s="45">
        <v>1.3</v>
      </c>
      <c r="R17" s="45">
        <v>1.3</v>
      </c>
      <c r="S17" s="45">
        <v>1.1861999999999999</v>
      </c>
      <c r="T17" s="45">
        <v>1.09378612004454</v>
      </c>
      <c r="U17" s="45">
        <v>0.75</v>
      </c>
      <c r="V17" s="45">
        <v>0.55000000000000004</v>
      </c>
      <c r="W17" s="45">
        <v>0.4</v>
      </c>
      <c r="X17" s="45">
        <v>0.4</v>
      </c>
      <c r="Y17" s="45">
        <v>0.65</v>
      </c>
      <c r="Z17" s="45">
        <v>1.1291</v>
      </c>
      <c r="AA17" s="45">
        <v>1.1352</v>
      </c>
      <c r="AB17" s="45">
        <v>1.1578999999999999</v>
      </c>
    </row>
    <row r="18" spans="1:28" x14ac:dyDescent="0.2">
      <c r="B18" s="38">
        <v>1100</v>
      </c>
      <c r="C18" s="45">
        <v>0.8</v>
      </c>
      <c r="D18" s="45">
        <v>0.8</v>
      </c>
      <c r="E18" s="45">
        <v>1.1653</v>
      </c>
      <c r="F18" s="45">
        <v>1.1163355903593366</v>
      </c>
      <c r="G18" s="45">
        <v>0.75</v>
      </c>
      <c r="H18" s="45">
        <v>0.55000000000000004</v>
      </c>
      <c r="I18" s="45">
        <v>0.4</v>
      </c>
      <c r="J18" s="45">
        <v>0.4</v>
      </c>
      <c r="K18" s="45">
        <v>0.65</v>
      </c>
      <c r="L18" s="45">
        <v>1.1227</v>
      </c>
      <c r="M18" s="45">
        <v>1.1133</v>
      </c>
      <c r="N18" s="45">
        <v>1.1327</v>
      </c>
      <c r="O18" s="45" t="str">
        <f>Curves!BC19</f>
        <v>1</v>
      </c>
      <c r="Q18" s="45">
        <v>0.8</v>
      </c>
      <c r="R18" s="45">
        <v>0.8</v>
      </c>
      <c r="S18" s="45">
        <v>1.1653</v>
      </c>
      <c r="T18" s="45">
        <v>1.1163355903593366</v>
      </c>
      <c r="U18" s="45">
        <v>0.75</v>
      </c>
      <c r="V18" s="45">
        <v>0.55000000000000004</v>
      </c>
      <c r="W18" s="45">
        <v>0.4</v>
      </c>
      <c r="X18" s="45">
        <v>0.4</v>
      </c>
      <c r="Y18" s="45">
        <v>0.65</v>
      </c>
      <c r="Z18" s="45">
        <v>1.1227</v>
      </c>
      <c r="AA18" s="45">
        <v>1.1133</v>
      </c>
      <c r="AB18" s="45">
        <v>1.1327</v>
      </c>
    </row>
    <row r="19" spans="1:28" x14ac:dyDescent="0.2">
      <c r="B19" s="38">
        <v>1200</v>
      </c>
      <c r="C19" s="45">
        <v>0.8</v>
      </c>
      <c r="D19" s="45">
        <v>0.8</v>
      </c>
      <c r="E19" s="45">
        <v>0.89039999999999997</v>
      </c>
      <c r="F19" s="45">
        <v>1.1185245467924647</v>
      </c>
      <c r="G19" s="45">
        <v>1</v>
      </c>
      <c r="H19" s="45">
        <v>1.2</v>
      </c>
      <c r="I19" s="45">
        <v>1.3</v>
      </c>
      <c r="J19" s="45">
        <v>1.3</v>
      </c>
      <c r="K19" s="45">
        <v>1.3</v>
      </c>
      <c r="L19" s="45">
        <v>0.94740000000000002</v>
      </c>
      <c r="M19" s="45">
        <v>0.93740000000000001</v>
      </c>
      <c r="N19" s="45">
        <v>0.9204</v>
      </c>
      <c r="O19" s="45" t="str">
        <f>Curves!BC20</f>
        <v>1</v>
      </c>
      <c r="Q19" s="45">
        <v>0.8</v>
      </c>
      <c r="R19" s="45">
        <v>0.8</v>
      </c>
      <c r="S19" s="45">
        <v>0.89039999999999997</v>
      </c>
      <c r="T19" s="45">
        <v>1.1185245467924647</v>
      </c>
      <c r="U19" s="45">
        <v>1</v>
      </c>
      <c r="V19" s="45">
        <v>1.2</v>
      </c>
      <c r="W19" s="45">
        <v>1.3</v>
      </c>
      <c r="X19" s="45">
        <v>1.3</v>
      </c>
      <c r="Y19" s="45">
        <v>1.3</v>
      </c>
      <c r="Z19" s="45">
        <v>0.94740000000000002</v>
      </c>
      <c r="AA19" s="45">
        <v>0.93740000000000001</v>
      </c>
      <c r="AB19" s="45">
        <v>0.9204</v>
      </c>
    </row>
    <row r="20" spans="1:28" x14ac:dyDescent="0.2">
      <c r="B20" s="38">
        <v>1300</v>
      </c>
      <c r="C20" s="45">
        <v>0.8</v>
      </c>
      <c r="D20" s="45">
        <v>0.8</v>
      </c>
      <c r="E20" s="45">
        <v>0.86480000000000001</v>
      </c>
      <c r="F20" s="45">
        <v>1.0164322625621052</v>
      </c>
      <c r="G20" s="45">
        <v>1</v>
      </c>
      <c r="H20" s="45">
        <v>1.2</v>
      </c>
      <c r="I20" s="45">
        <v>1.3</v>
      </c>
      <c r="J20" s="45">
        <v>1.3</v>
      </c>
      <c r="K20" s="45">
        <v>1.3</v>
      </c>
      <c r="L20" s="45">
        <v>0.88990000000000002</v>
      </c>
      <c r="M20" s="45">
        <v>0.88290000000000002</v>
      </c>
      <c r="N20" s="45">
        <v>0.87490000000000001</v>
      </c>
      <c r="O20" s="45" t="str">
        <f>Curves!BC21</f>
        <v>1</v>
      </c>
      <c r="Q20" s="45">
        <v>0.8</v>
      </c>
      <c r="R20" s="45">
        <v>0.8</v>
      </c>
      <c r="S20" s="45">
        <v>0.86480000000000001</v>
      </c>
      <c r="T20" s="45">
        <v>1.0164322625621052</v>
      </c>
      <c r="U20" s="45">
        <v>1</v>
      </c>
      <c r="V20" s="45">
        <v>1.2</v>
      </c>
      <c r="W20" s="45">
        <v>1.3</v>
      </c>
      <c r="X20" s="45">
        <v>1.3</v>
      </c>
      <c r="Y20" s="45">
        <v>1.3</v>
      </c>
      <c r="Z20" s="45">
        <v>0.88990000000000002</v>
      </c>
      <c r="AA20" s="45">
        <v>0.88290000000000002</v>
      </c>
      <c r="AB20" s="45">
        <v>0.87490000000000001</v>
      </c>
    </row>
    <row r="21" spans="1:28" x14ac:dyDescent="0.2">
      <c r="B21" s="38">
        <v>1400</v>
      </c>
      <c r="C21" s="45">
        <v>0.8</v>
      </c>
      <c r="D21" s="45">
        <v>0.8</v>
      </c>
      <c r="E21" s="45">
        <v>0.83720000000000006</v>
      </c>
      <c r="F21" s="45">
        <v>1.0175267407786688</v>
      </c>
      <c r="G21" s="45">
        <v>1.5</v>
      </c>
      <c r="H21" s="45">
        <v>1.7</v>
      </c>
      <c r="I21" s="45">
        <v>1.9</v>
      </c>
      <c r="J21" s="45">
        <v>1.9</v>
      </c>
      <c r="K21" s="45">
        <v>1.4</v>
      </c>
      <c r="L21" s="45">
        <v>0.86519999999999997</v>
      </c>
      <c r="M21" s="45">
        <v>0.85919999999999996</v>
      </c>
      <c r="N21" s="45">
        <v>0.83720000000000006</v>
      </c>
      <c r="O21" s="45" t="str">
        <f>Curves!BC22</f>
        <v>1</v>
      </c>
      <c r="Q21" s="45">
        <v>0.8</v>
      </c>
      <c r="R21" s="45">
        <v>0.8</v>
      </c>
      <c r="S21" s="45">
        <v>0.83720000000000006</v>
      </c>
      <c r="T21" s="45">
        <v>1.0175267407786688</v>
      </c>
      <c r="U21" s="45">
        <v>1.5</v>
      </c>
      <c r="V21" s="45">
        <v>1.7</v>
      </c>
      <c r="W21" s="45">
        <v>1.9</v>
      </c>
      <c r="X21" s="45">
        <v>1.9</v>
      </c>
      <c r="Y21" s="45">
        <v>1.4</v>
      </c>
      <c r="Z21" s="45">
        <v>0.86519999999999997</v>
      </c>
      <c r="AA21" s="45">
        <v>0.85919999999999996</v>
      </c>
      <c r="AB21" s="45">
        <v>0.83720000000000006</v>
      </c>
    </row>
    <row r="22" spans="1:28" x14ac:dyDescent="0.2">
      <c r="B22" s="38">
        <v>1500</v>
      </c>
      <c r="C22" s="45">
        <v>0.8</v>
      </c>
      <c r="D22" s="45">
        <v>0.8</v>
      </c>
      <c r="E22" s="45">
        <v>0.79510000000000003</v>
      </c>
      <c r="F22" s="45">
        <v>0.95436890957577869</v>
      </c>
      <c r="G22" s="45">
        <v>1.5</v>
      </c>
      <c r="H22" s="45">
        <v>1.7</v>
      </c>
      <c r="I22" s="45">
        <v>1.9</v>
      </c>
      <c r="J22" s="45">
        <v>1.9</v>
      </c>
      <c r="K22" s="45">
        <v>1.4</v>
      </c>
      <c r="L22" s="45">
        <v>0.84509999999999996</v>
      </c>
      <c r="M22" s="45">
        <v>0.83909999999999996</v>
      </c>
      <c r="N22" s="45">
        <v>0.79510000000000003</v>
      </c>
      <c r="O22" s="45" t="str">
        <f>Curves!BC23</f>
        <v>1</v>
      </c>
      <c r="Q22" s="45">
        <v>0.8</v>
      </c>
      <c r="R22" s="45">
        <v>0.8</v>
      </c>
      <c r="S22" s="45">
        <v>0.79510000000000003</v>
      </c>
      <c r="T22" s="45">
        <v>0.95436890957577869</v>
      </c>
      <c r="U22" s="45">
        <v>1.5</v>
      </c>
      <c r="V22" s="45">
        <v>1.7</v>
      </c>
      <c r="W22" s="45">
        <v>1.9</v>
      </c>
      <c r="X22" s="45">
        <v>1.9</v>
      </c>
      <c r="Y22" s="45">
        <v>1.4</v>
      </c>
      <c r="Z22" s="45">
        <v>0.84509999999999996</v>
      </c>
      <c r="AA22" s="45">
        <v>0.83909999999999996</v>
      </c>
      <c r="AB22" s="45">
        <v>0.79510000000000003</v>
      </c>
    </row>
    <row r="23" spans="1:28" x14ac:dyDescent="0.2">
      <c r="B23" s="38">
        <v>1600</v>
      </c>
      <c r="C23" s="45">
        <v>0.8</v>
      </c>
      <c r="D23" s="45">
        <v>0.8</v>
      </c>
      <c r="E23" s="45">
        <v>0.77929999999999999</v>
      </c>
      <c r="F23" s="45">
        <v>0.89196755596374933</v>
      </c>
      <c r="G23" s="45">
        <v>1.5</v>
      </c>
      <c r="H23" s="45">
        <v>1.7</v>
      </c>
      <c r="I23" s="45">
        <v>1.9</v>
      </c>
      <c r="J23" s="45">
        <v>1.9</v>
      </c>
      <c r="K23" s="45">
        <v>1.4</v>
      </c>
      <c r="L23" s="45">
        <v>0.83930000000000005</v>
      </c>
      <c r="M23" s="45">
        <v>0.82530000000000003</v>
      </c>
      <c r="N23" s="45">
        <v>0.78129999999999999</v>
      </c>
      <c r="O23" s="45" t="str">
        <f>Curves!BC24</f>
        <v>1</v>
      </c>
      <c r="Q23" s="45">
        <v>0.8</v>
      </c>
      <c r="R23" s="45">
        <v>0.8</v>
      </c>
      <c r="S23" s="45">
        <v>0.77929999999999999</v>
      </c>
      <c r="T23" s="45">
        <v>0.89196755596374933</v>
      </c>
      <c r="U23" s="45">
        <v>1.5</v>
      </c>
      <c r="V23" s="45">
        <v>1.7</v>
      </c>
      <c r="W23" s="45">
        <v>1.9</v>
      </c>
      <c r="X23" s="45">
        <v>1.9</v>
      </c>
      <c r="Y23" s="45">
        <v>1.4</v>
      </c>
      <c r="Z23" s="45">
        <v>0.83930000000000005</v>
      </c>
      <c r="AA23" s="45">
        <v>0.82530000000000003</v>
      </c>
      <c r="AB23" s="45">
        <v>0.78129999999999999</v>
      </c>
    </row>
    <row r="24" spans="1:28" x14ac:dyDescent="0.2">
      <c r="B24" s="38">
        <v>1700</v>
      </c>
      <c r="C24" s="45">
        <v>1.2</v>
      </c>
      <c r="D24" s="45">
        <v>1.2</v>
      </c>
      <c r="E24" s="45">
        <v>0.84960000000000002</v>
      </c>
      <c r="F24" s="45">
        <v>0.87001361056090987</v>
      </c>
      <c r="G24" s="45">
        <v>1.5</v>
      </c>
      <c r="H24" s="45">
        <v>1.7</v>
      </c>
      <c r="I24" s="45">
        <v>1.9</v>
      </c>
      <c r="J24" s="45">
        <v>1.9</v>
      </c>
      <c r="K24" s="45">
        <v>1.4</v>
      </c>
      <c r="L24" s="45">
        <v>0.88959999999999995</v>
      </c>
      <c r="M24" s="45">
        <v>0.88660000000000005</v>
      </c>
      <c r="N24" s="45">
        <v>0.87960000000000005</v>
      </c>
      <c r="O24" s="45" t="str">
        <f>Curves!BC25</f>
        <v>1</v>
      </c>
      <c r="Q24" s="45">
        <v>1.2</v>
      </c>
      <c r="R24" s="45">
        <v>1.2</v>
      </c>
      <c r="S24" s="45">
        <v>0.84960000000000002</v>
      </c>
      <c r="T24" s="45">
        <v>0.87001361056090987</v>
      </c>
      <c r="U24" s="45">
        <v>1.5</v>
      </c>
      <c r="V24" s="45">
        <v>1.7</v>
      </c>
      <c r="W24" s="45">
        <v>1.9</v>
      </c>
      <c r="X24" s="45">
        <v>1.9</v>
      </c>
      <c r="Y24" s="45">
        <v>1.4</v>
      </c>
      <c r="Z24" s="45">
        <v>0.88959999999999995</v>
      </c>
      <c r="AA24" s="45">
        <v>0.88660000000000005</v>
      </c>
      <c r="AB24" s="45">
        <v>0.87960000000000005</v>
      </c>
    </row>
    <row r="25" spans="1:28" x14ac:dyDescent="0.2">
      <c r="B25" s="38">
        <v>1800</v>
      </c>
      <c r="C25" s="45">
        <v>1.2</v>
      </c>
      <c r="D25" s="45">
        <v>1.2</v>
      </c>
      <c r="E25" s="45">
        <v>1.1583000000000001</v>
      </c>
      <c r="F25" s="45">
        <v>0.8586986372337867</v>
      </c>
      <c r="G25" s="45">
        <v>1</v>
      </c>
      <c r="H25" s="45">
        <v>1.2</v>
      </c>
      <c r="I25" s="45">
        <v>1.3</v>
      </c>
      <c r="J25" s="45">
        <v>1.3</v>
      </c>
      <c r="K25" s="45">
        <v>1.3</v>
      </c>
      <c r="L25" s="45">
        <v>1.2000999999999999</v>
      </c>
      <c r="M25" s="45">
        <v>1.2171000000000001</v>
      </c>
      <c r="N25" s="45">
        <v>1.2396592528631896</v>
      </c>
      <c r="O25" s="45" t="str">
        <f>Curves!BC26</f>
        <v>1</v>
      </c>
      <c r="Q25" s="45">
        <v>1.2</v>
      </c>
      <c r="R25" s="45">
        <v>1.2</v>
      </c>
      <c r="S25" s="45">
        <v>1.1583000000000001</v>
      </c>
      <c r="T25" s="45">
        <v>0.8586986372337867</v>
      </c>
      <c r="U25" s="45">
        <v>1</v>
      </c>
      <c r="V25" s="45">
        <v>1.2</v>
      </c>
      <c r="W25" s="45">
        <v>1.3</v>
      </c>
      <c r="X25" s="45">
        <v>1.3</v>
      </c>
      <c r="Y25" s="45">
        <v>1.3</v>
      </c>
      <c r="Z25" s="45">
        <v>1.2000999999999999</v>
      </c>
      <c r="AA25" s="45">
        <v>1.2171000000000001</v>
      </c>
      <c r="AB25" s="45">
        <v>1.2396592528631896</v>
      </c>
    </row>
    <row r="26" spans="1:28" x14ac:dyDescent="0.2">
      <c r="B26" s="38">
        <v>1900</v>
      </c>
      <c r="C26" s="45">
        <v>1.2</v>
      </c>
      <c r="D26" s="45">
        <v>1.2</v>
      </c>
      <c r="E26" s="45">
        <v>1.2719</v>
      </c>
      <c r="F26" s="45">
        <v>0.85409539061706241</v>
      </c>
      <c r="G26" s="45">
        <v>1</v>
      </c>
      <c r="H26" s="45">
        <v>1.2</v>
      </c>
      <c r="I26" s="45">
        <v>1.3</v>
      </c>
      <c r="J26" s="45">
        <v>1.3</v>
      </c>
      <c r="K26" s="45">
        <v>1.3</v>
      </c>
      <c r="L26" s="45">
        <v>1.2095</v>
      </c>
      <c r="M26" s="45">
        <v>1.2269000000000001</v>
      </c>
      <c r="N26" s="45">
        <v>1.2314000000000001</v>
      </c>
      <c r="O26" s="45" t="str">
        <f>Curves!BC27</f>
        <v>1</v>
      </c>
      <c r="Q26" s="45">
        <v>1.2</v>
      </c>
      <c r="R26" s="45">
        <v>1.2</v>
      </c>
      <c r="S26" s="45">
        <v>1.2719</v>
      </c>
      <c r="T26" s="45">
        <v>0.85409539061706241</v>
      </c>
      <c r="U26" s="45">
        <v>1</v>
      </c>
      <c r="V26" s="45">
        <v>1.2</v>
      </c>
      <c r="W26" s="45">
        <v>1.3</v>
      </c>
      <c r="X26" s="45">
        <v>1.3</v>
      </c>
      <c r="Y26" s="45">
        <v>1.3</v>
      </c>
      <c r="Z26" s="45">
        <v>1.2095</v>
      </c>
      <c r="AA26" s="45">
        <v>1.2269000000000001</v>
      </c>
      <c r="AB26" s="45">
        <v>1.2314000000000001</v>
      </c>
    </row>
    <row r="27" spans="1:28" x14ac:dyDescent="0.2">
      <c r="A27" s="48"/>
      <c r="B27" s="38">
        <v>2000</v>
      </c>
      <c r="C27" s="45">
        <v>1.2</v>
      </c>
      <c r="D27" s="45">
        <v>1.2</v>
      </c>
      <c r="E27" s="45">
        <v>1.2170000000000001</v>
      </c>
      <c r="F27" s="45">
        <v>0.93680897230708571</v>
      </c>
      <c r="G27" s="45">
        <v>0.75</v>
      </c>
      <c r="H27" s="45">
        <v>0.55000000000000004</v>
      </c>
      <c r="I27" s="45">
        <v>0.4</v>
      </c>
      <c r="J27" s="45">
        <v>0.4</v>
      </c>
      <c r="K27" s="45">
        <v>0.65</v>
      </c>
      <c r="L27" s="45">
        <v>1.1567000000000001</v>
      </c>
      <c r="M27" s="45">
        <v>1.1767000000000001</v>
      </c>
      <c r="N27" s="45">
        <v>1.1889963083145296</v>
      </c>
      <c r="O27" s="45" t="str">
        <f>Curves!BC28</f>
        <v>1</v>
      </c>
      <c r="Q27" s="45">
        <v>1.2</v>
      </c>
      <c r="R27" s="45">
        <v>1.2</v>
      </c>
      <c r="S27" s="45">
        <v>1.2170000000000001</v>
      </c>
      <c r="T27" s="45">
        <v>0.93680897230708571</v>
      </c>
      <c r="U27" s="45">
        <v>0.75</v>
      </c>
      <c r="V27" s="45">
        <v>0.55000000000000004</v>
      </c>
      <c r="W27" s="45">
        <v>0.4</v>
      </c>
      <c r="X27" s="45">
        <v>0.4</v>
      </c>
      <c r="Y27" s="45">
        <v>0.65</v>
      </c>
      <c r="Z27" s="45">
        <v>1.1567000000000001</v>
      </c>
      <c r="AA27" s="45">
        <v>1.1767000000000001</v>
      </c>
      <c r="AB27" s="45">
        <v>1.1889963083145296</v>
      </c>
    </row>
    <row r="28" spans="1:28" x14ac:dyDescent="0.2">
      <c r="B28" s="38">
        <v>2100</v>
      </c>
      <c r="C28" s="45">
        <v>1.1000000000000001</v>
      </c>
      <c r="D28" s="45">
        <v>1.1000000000000001</v>
      </c>
      <c r="E28" s="45">
        <v>1.1451</v>
      </c>
      <c r="F28" s="45">
        <v>1.1543365178491491</v>
      </c>
      <c r="G28" s="45">
        <v>0.75</v>
      </c>
      <c r="H28" s="45">
        <v>0.55000000000000004</v>
      </c>
      <c r="I28" s="45">
        <v>0.4</v>
      </c>
      <c r="J28" s="45">
        <v>0.4</v>
      </c>
      <c r="K28" s="45">
        <v>0.65</v>
      </c>
      <c r="L28" s="45">
        <v>1.0689</v>
      </c>
      <c r="M28" s="45">
        <v>1.0889</v>
      </c>
      <c r="N28" s="45">
        <v>1.1550523732727651</v>
      </c>
      <c r="O28" s="45" t="str">
        <f>Curves!BC29</f>
        <v>1</v>
      </c>
      <c r="Q28" s="45">
        <v>1.1000000000000001</v>
      </c>
      <c r="R28" s="45">
        <v>1.1000000000000001</v>
      </c>
      <c r="S28" s="45">
        <v>1.1451</v>
      </c>
      <c r="T28" s="45">
        <v>1.1543365178491491</v>
      </c>
      <c r="U28" s="45">
        <v>0.75</v>
      </c>
      <c r="V28" s="45">
        <v>0.55000000000000004</v>
      </c>
      <c r="W28" s="45">
        <v>0.4</v>
      </c>
      <c r="X28" s="45">
        <v>0.4</v>
      </c>
      <c r="Y28" s="45">
        <v>0.65</v>
      </c>
      <c r="Z28" s="45">
        <v>1.0689</v>
      </c>
      <c r="AA28" s="45">
        <v>1.0889</v>
      </c>
      <c r="AB28" s="45">
        <v>1.1550523732727651</v>
      </c>
    </row>
    <row r="29" spans="1:28" x14ac:dyDescent="0.2">
      <c r="B29" s="38">
        <v>2200</v>
      </c>
      <c r="C29" s="45">
        <v>0.8</v>
      </c>
      <c r="D29" s="45">
        <v>0.8</v>
      </c>
      <c r="E29" s="45">
        <v>0.83150000000000002</v>
      </c>
      <c r="F29" s="45">
        <v>0.98358182079729883</v>
      </c>
      <c r="G29" s="45">
        <v>0.75</v>
      </c>
      <c r="H29" s="45">
        <v>0.55000000000000004</v>
      </c>
      <c r="I29" s="45">
        <v>0.4</v>
      </c>
      <c r="J29" s="45">
        <v>0.4</v>
      </c>
      <c r="K29" s="45">
        <v>0.65</v>
      </c>
      <c r="L29" s="45">
        <v>0.88670000000000004</v>
      </c>
      <c r="M29" s="45">
        <v>0.86619999999999997</v>
      </c>
      <c r="N29" s="45">
        <v>0.85150000000000003</v>
      </c>
      <c r="O29" s="45" t="str">
        <f>Curves!BC30</f>
        <v>1</v>
      </c>
      <c r="Q29" s="45">
        <v>0.8</v>
      </c>
      <c r="R29" s="45">
        <v>0.8</v>
      </c>
      <c r="S29" s="45">
        <v>0.83150000000000002</v>
      </c>
      <c r="T29" s="45">
        <v>0.98358182079729883</v>
      </c>
      <c r="U29" s="45">
        <v>0.75</v>
      </c>
      <c r="V29" s="45">
        <v>0.55000000000000004</v>
      </c>
      <c r="W29" s="45">
        <v>0.4</v>
      </c>
      <c r="X29" s="45">
        <v>0.4</v>
      </c>
      <c r="Y29" s="45">
        <v>0.65</v>
      </c>
      <c r="Z29" s="45">
        <v>0.88670000000000004</v>
      </c>
      <c r="AA29" s="45">
        <v>0.86619999999999997</v>
      </c>
      <c r="AB29" s="45">
        <v>0.85150000000000003</v>
      </c>
    </row>
    <row r="30" spans="1:28" x14ac:dyDescent="0.2">
      <c r="B30" s="38">
        <v>2300</v>
      </c>
      <c r="C30" s="45">
        <v>0.8</v>
      </c>
      <c r="D30" s="45">
        <v>0.8</v>
      </c>
      <c r="E30" s="45">
        <v>0.6825</v>
      </c>
      <c r="F30" s="45">
        <v>0.86893522761223685</v>
      </c>
      <c r="G30" s="45">
        <v>0.75</v>
      </c>
      <c r="H30" s="45">
        <v>0.55000000000000004</v>
      </c>
      <c r="I30" s="45">
        <v>0.4</v>
      </c>
      <c r="J30" s="45">
        <v>0.4</v>
      </c>
      <c r="K30" s="45">
        <v>0.65</v>
      </c>
      <c r="L30" s="45">
        <v>0.75600000000000001</v>
      </c>
      <c r="M30" s="45">
        <v>0.73050000000000004</v>
      </c>
      <c r="N30" s="45">
        <v>0.70250000000000001</v>
      </c>
      <c r="O30" s="45" t="str">
        <f>Curves!BC31</f>
        <v>1</v>
      </c>
      <c r="Q30" s="45">
        <v>0.8</v>
      </c>
      <c r="R30" s="45">
        <v>0.8</v>
      </c>
      <c r="S30" s="45">
        <v>0.6825</v>
      </c>
      <c r="T30" s="45">
        <v>0.86893522761223685</v>
      </c>
      <c r="U30" s="45">
        <v>0.75</v>
      </c>
      <c r="V30" s="45">
        <v>0.55000000000000004</v>
      </c>
      <c r="W30" s="45">
        <v>0.4</v>
      </c>
      <c r="X30" s="45">
        <v>0.4</v>
      </c>
      <c r="Y30" s="45">
        <v>0.65</v>
      </c>
      <c r="Z30" s="45">
        <v>0.75600000000000001</v>
      </c>
      <c r="AA30" s="45">
        <v>0.73050000000000004</v>
      </c>
      <c r="AB30" s="45">
        <v>0.70250000000000001</v>
      </c>
    </row>
    <row r="31" spans="1:28" x14ac:dyDescent="0.2">
      <c r="B31" s="38">
        <v>2400</v>
      </c>
      <c r="C31" s="45">
        <v>1.2250000000000001</v>
      </c>
      <c r="D31" s="45">
        <v>1.2250000000000001</v>
      </c>
      <c r="E31" s="45">
        <v>1.0449999999999999</v>
      </c>
      <c r="F31" s="45">
        <v>1.0496774949890499</v>
      </c>
      <c r="G31" s="45">
        <v>1.1779685918573899</v>
      </c>
      <c r="H31" s="45">
        <v>1.3963883955002958</v>
      </c>
      <c r="I31" s="45">
        <v>1.2616588759647784</v>
      </c>
      <c r="J31" s="45">
        <v>1.2636171008350987</v>
      </c>
      <c r="K31" s="45">
        <v>1.1249920891082836</v>
      </c>
      <c r="L31" s="45">
        <v>1.0505</v>
      </c>
      <c r="M31" s="45">
        <v>1.0505</v>
      </c>
      <c r="N31" s="45">
        <v>1.0505</v>
      </c>
      <c r="O31" s="45" t="str">
        <f>Curves!BC32</f>
        <v>2</v>
      </c>
      <c r="Q31" s="45">
        <v>1.2250000000000001</v>
      </c>
      <c r="R31" s="45">
        <v>1.2250000000000001</v>
      </c>
      <c r="S31" s="45">
        <v>1.0449999999999999</v>
      </c>
      <c r="T31" s="45">
        <v>1.0496774949890499</v>
      </c>
      <c r="U31" s="45">
        <v>1.1779685918573899</v>
      </c>
      <c r="V31" s="45">
        <v>1.3963883955002958</v>
      </c>
      <c r="W31" s="45">
        <v>1.2616588759647784</v>
      </c>
      <c r="X31" s="45">
        <v>1.2636171008350987</v>
      </c>
      <c r="Y31" s="45">
        <v>1.1249920891082836</v>
      </c>
      <c r="Z31" s="45">
        <v>1.0505</v>
      </c>
      <c r="AA31" s="45">
        <v>1.0505</v>
      </c>
      <c r="AB31" s="45">
        <v>1.0505</v>
      </c>
    </row>
    <row r="33" spans="3:14" x14ac:dyDescent="0.2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H699"/>
  <sheetViews>
    <sheetView workbookViewId="0">
      <selection activeCell="D6" sqref="D6:D26"/>
    </sheetView>
  </sheetViews>
  <sheetFormatPr defaultRowHeight="12.75" x14ac:dyDescent="0.2"/>
  <cols>
    <col min="1" max="3" width="9.140625" style="77"/>
    <col min="4" max="4" width="12.5703125" style="77" customWidth="1"/>
    <col min="5" max="16384" width="9.140625" style="77"/>
  </cols>
  <sheetData>
    <row r="5" spans="3:4" x14ac:dyDescent="0.2">
      <c r="C5" s="130" t="s">
        <v>0</v>
      </c>
      <c r="D5" s="130" t="s">
        <v>14</v>
      </c>
    </row>
    <row r="6" spans="3:4" x14ac:dyDescent="0.2">
      <c r="C6" s="131">
        <v>36617</v>
      </c>
      <c r="D6" s="132">
        <v>6.0437262614509012E-2</v>
      </c>
    </row>
    <row r="7" spans="3:4" x14ac:dyDescent="0.2">
      <c r="C7" s="131">
        <v>36647</v>
      </c>
      <c r="D7" s="132">
        <v>6.1345640822235009E-2</v>
      </c>
    </row>
    <row r="8" spans="3:4" x14ac:dyDescent="0.2">
      <c r="C8" s="131">
        <v>36678</v>
      </c>
      <c r="D8" s="132">
        <v>6.2143132772437007E-2</v>
      </c>
    </row>
    <row r="9" spans="3:4" x14ac:dyDescent="0.2">
      <c r="C9" s="131">
        <v>36708</v>
      </c>
      <c r="D9" s="132">
        <v>6.320847281616801E-2</v>
      </c>
    </row>
    <row r="10" spans="3:4" x14ac:dyDescent="0.2">
      <c r="C10" s="131">
        <v>36739</v>
      </c>
      <c r="D10" s="132">
        <v>6.384666199074901E-2</v>
      </c>
    </row>
    <row r="11" spans="3:4" x14ac:dyDescent="0.2">
      <c r="C11" s="131">
        <v>36770</v>
      </c>
      <c r="D11" s="132">
        <v>6.4484851300404017E-2</v>
      </c>
    </row>
    <row r="12" spans="3:4" x14ac:dyDescent="0.2">
      <c r="C12" s="131">
        <v>36800</v>
      </c>
      <c r="D12" s="132">
        <v>6.5063861398022005E-2</v>
      </c>
    </row>
    <row r="13" spans="3:4" x14ac:dyDescent="0.2">
      <c r="C13" s="131">
        <v>36831</v>
      </c>
      <c r="D13" s="132">
        <v>6.5590727856753017E-2</v>
      </c>
    </row>
    <row r="14" spans="3:4" x14ac:dyDescent="0.2">
      <c r="C14" s="131">
        <v>36861</v>
      </c>
      <c r="D14" s="132">
        <v>6.6100598710848016E-2</v>
      </c>
    </row>
    <row r="15" spans="3:4" x14ac:dyDescent="0.2">
      <c r="C15" s="131">
        <v>36892</v>
      </c>
      <c r="D15" s="132">
        <v>6.6600692676882012E-2</v>
      </c>
    </row>
    <row r="16" spans="3:4" x14ac:dyDescent="0.2">
      <c r="C16" s="131">
        <v>36923</v>
      </c>
      <c r="D16" s="132">
        <v>6.7058396652562011E-2</v>
      </c>
    </row>
    <row r="17" spans="3:4" x14ac:dyDescent="0.2">
      <c r="C17" s="131">
        <v>36951</v>
      </c>
      <c r="D17" s="132">
        <v>6.7471806754736005E-2</v>
      </c>
    </row>
    <row r="18" spans="3:4" x14ac:dyDescent="0.2">
      <c r="C18" s="131">
        <v>36982</v>
      </c>
      <c r="D18" s="132">
        <v>6.7883939860692008E-2</v>
      </c>
    </row>
    <row r="19" spans="3:4" x14ac:dyDescent="0.2">
      <c r="C19" s="131">
        <v>37012</v>
      </c>
      <c r="D19" s="132">
        <v>6.8202123739519005E-2</v>
      </c>
    </row>
    <row r="20" spans="3:4" x14ac:dyDescent="0.2">
      <c r="C20" s="131">
        <v>37043</v>
      </c>
      <c r="D20" s="132">
        <v>6.8530913782839015E-2</v>
      </c>
    </row>
    <row r="21" spans="3:4" x14ac:dyDescent="0.2">
      <c r="C21" s="131">
        <v>37073</v>
      </c>
      <c r="D21" s="132">
        <v>6.8830876622793011E-2</v>
      </c>
    </row>
    <row r="22" spans="3:4" x14ac:dyDescent="0.2">
      <c r="C22" s="131">
        <v>37104</v>
      </c>
      <c r="D22" s="132">
        <v>6.9106387789125007E-2</v>
      </c>
    </row>
    <row r="23" spans="3:4" x14ac:dyDescent="0.2">
      <c r="C23" s="131">
        <v>37135</v>
      </c>
      <c r="D23" s="132">
        <v>6.9381898980568013E-2</v>
      </c>
    </row>
    <row r="24" spans="3:4" x14ac:dyDescent="0.2">
      <c r="C24" s="131">
        <v>37165</v>
      </c>
      <c r="D24" s="132">
        <v>6.9626845471375015E-2</v>
      </c>
    </row>
    <row r="25" spans="3:4" x14ac:dyDescent="0.2">
      <c r="C25" s="131">
        <v>37196</v>
      </c>
      <c r="D25" s="132">
        <v>6.9844330152916009E-2</v>
      </c>
    </row>
    <row r="26" spans="3:4" x14ac:dyDescent="0.2">
      <c r="C26" s="131">
        <v>37226</v>
      </c>
      <c r="D26" s="132">
        <v>7.0054799214462019E-2</v>
      </c>
    </row>
    <row r="27" spans="3:4" x14ac:dyDescent="0.2">
      <c r="C27" s="131">
        <v>37257</v>
      </c>
      <c r="D27" s="132">
        <v>7.0261447608688007E-2</v>
      </c>
    </row>
    <row r="28" spans="3:4" x14ac:dyDescent="0.2">
      <c r="C28" s="131">
        <v>37288</v>
      </c>
      <c r="D28" s="132">
        <v>7.0453091883330016E-2</v>
      </c>
    </row>
    <row r="29" spans="3:4" x14ac:dyDescent="0.2">
      <c r="C29" s="131">
        <v>37316</v>
      </c>
      <c r="D29" s="132">
        <v>7.0626189948281015E-2</v>
      </c>
    </row>
    <row r="30" spans="3:4" x14ac:dyDescent="0.2">
      <c r="C30" s="131">
        <v>37347</v>
      </c>
      <c r="D30" s="132">
        <v>7.0792674769657019E-2</v>
      </c>
    </row>
    <row r="31" spans="3:4" x14ac:dyDescent="0.2">
      <c r="C31" s="131">
        <v>37377</v>
      </c>
      <c r="D31" s="132">
        <v>7.0916767528386007E-2</v>
      </c>
    </row>
    <row r="32" spans="3:4" x14ac:dyDescent="0.2">
      <c r="C32" s="131">
        <v>37408</v>
      </c>
      <c r="D32" s="132">
        <v>7.1044996717753009E-2</v>
      </c>
    </row>
    <row r="33" spans="3:4" x14ac:dyDescent="0.2">
      <c r="C33" s="131">
        <v>37438</v>
      </c>
      <c r="D33" s="132">
        <v>7.115975658571301E-2</v>
      </c>
    </row>
    <row r="34" spans="3:4" x14ac:dyDescent="0.2">
      <c r="C34" s="131">
        <v>37469</v>
      </c>
      <c r="D34" s="132">
        <v>7.1262952849581007E-2</v>
      </c>
    </row>
    <row r="35" spans="3:4" x14ac:dyDescent="0.2">
      <c r="C35" s="131">
        <v>37500</v>
      </c>
      <c r="D35" s="132">
        <v>7.1366149116968008E-2</v>
      </c>
    </row>
    <row r="36" spans="3:4" x14ac:dyDescent="0.2">
      <c r="C36" s="131">
        <v>37530</v>
      </c>
      <c r="D36" s="132">
        <v>7.1457974624033013E-2</v>
      </c>
    </row>
    <row r="37" spans="3:4" x14ac:dyDescent="0.2">
      <c r="C37" s="131">
        <v>37561</v>
      </c>
      <c r="D37" s="132">
        <v>7.1541304921423007E-2</v>
      </c>
    </row>
    <row r="38" spans="3:4" x14ac:dyDescent="0.2">
      <c r="C38" s="131">
        <v>37591</v>
      </c>
      <c r="D38" s="132">
        <v>7.1621947146886009E-2</v>
      </c>
    </row>
    <row r="39" spans="3:4" x14ac:dyDescent="0.2">
      <c r="C39" s="131">
        <v>37622</v>
      </c>
      <c r="D39" s="132">
        <v>7.1705657368102013E-2</v>
      </c>
    </row>
    <row r="40" spans="3:4" x14ac:dyDescent="0.2">
      <c r="C40" s="131">
        <v>37653</v>
      </c>
      <c r="D40" s="132">
        <v>7.1789828922240007E-2</v>
      </c>
    </row>
    <row r="41" spans="3:4" x14ac:dyDescent="0.2">
      <c r="C41" s="131">
        <v>37681</v>
      </c>
      <c r="D41" s="132">
        <v>7.1865854844118018E-2</v>
      </c>
    </row>
    <row r="42" spans="3:4" x14ac:dyDescent="0.2">
      <c r="C42" s="131">
        <v>37712</v>
      </c>
      <c r="D42" s="132">
        <v>7.1936939567532013E-2</v>
      </c>
    </row>
    <row r="43" spans="3:4" x14ac:dyDescent="0.2">
      <c r="C43" s="131">
        <v>37742</v>
      </c>
      <c r="D43" s="132">
        <v>7.1988729468873011E-2</v>
      </c>
    </row>
    <row r="44" spans="3:4" x14ac:dyDescent="0.2">
      <c r="C44" s="131">
        <v>37773</v>
      </c>
      <c r="D44" s="132">
        <v>7.2042245701188015E-2</v>
      </c>
    </row>
    <row r="45" spans="3:4" x14ac:dyDescent="0.2">
      <c r="C45" s="131">
        <v>37803</v>
      </c>
      <c r="D45" s="132">
        <v>7.2091666496227017E-2</v>
      </c>
    </row>
    <row r="46" spans="3:4" x14ac:dyDescent="0.2">
      <c r="C46" s="131">
        <v>37834</v>
      </c>
      <c r="D46" s="132">
        <v>7.213932632721401E-2</v>
      </c>
    </row>
    <row r="47" spans="3:4" x14ac:dyDescent="0.2">
      <c r="C47" s="131">
        <v>37865</v>
      </c>
      <c r="D47" s="132">
        <v>7.2186986158951014E-2</v>
      </c>
    </row>
    <row r="48" spans="3:4" x14ac:dyDescent="0.2">
      <c r="C48" s="131">
        <v>37895</v>
      </c>
      <c r="D48" s="132">
        <v>7.2231252415314015E-2</v>
      </c>
    </row>
    <row r="49" spans="3:4" x14ac:dyDescent="0.2">
      <c r="C49" s="131">
        <v>37926</v>
      </c>
      <c r="D49" s="132">
        <v>7.2274661015275007E-2</v>
      </c>
    </row>
    <row r="50" spans="3:4" x14ac:dyDescent="0.2">
      <c r="C50" s="131">
        <v>37956</v>
      </c>
      <c r="D50" s="132">
        <v>7.2316669338409009E-2</v>
      </c>
    </row>
    <row r="51" spans="3:4" x14ac:dyDescent="0.2">
      <c r="C51" s="131">
        <v>37987</v>
      </c>
      <c r="D51" s="132">
        <v>7.2364548728215017E-2</v>
      </c>
    </row>
    <row r="52" spans="3:4" x14ac:dyDescent="0.2">
      <c r="C52" s="131">
        <v>38018</v>
      </c>
      <c r="D52" s="132">
        <v>7.2417196960055011E-2</v>
      </c>
    </row>
    <row r="53" spans="3:4" x14ac:dyDescent="0.2">
      <c r="C53" s="131">
        <v>38047</v>
      </c>
      <c r="D53" s="132">
        <v>7.2466448532606018E-2</v>
      </c>
    </row>
    <row r="54" spans="3:4" x14ac:dyDescent="0.2">
      <c r="C54" s="131">
        <v>38078</v>
      </c>
      <c r="D54" s="132">
        <v>7.2518551650104013E-2</v>
      </c>
    </row>
    <row r="55" spans="3:4" x14ac:dyDescent="0.2">
      <c r="C55" s="131">
        <v>38108</v>
      </c>
      <c r="D55" s="132">
        <v>7.2568411322216017E-2</v>
      </c>
    </row>
    <row r="56" spans="3:4" x14ac:dyDescent="0.2">
      <c r="C56" s="131">
        <v>38139</v>
      </c>
      <c r="D56" s="132">
        <v>7.2619932984260005E-2</v>
      </c>
    </row>
    <row r="57" spans="3:4" x14ac:dyDescent="0.2">
      <c r="C57" s="131">
        <v>38169</v>
      </c>
      <c r="D57" s="132">
        <v>7.2669792658041008E-2</v>
      </c>
    </row>
    <row r="58" spans="3:4" x14ac:dyDescent="0.2">
      <c r="C58" s="131">
        <v>38200</v>
      </c>
      <c r="D58" s="132">
        <v>7.2721314321811018E-2</v>
      </c>
    </row>
    <row r="59" spans="3:4" x14ac:dyDescent="0.2">
      <c r="C59" s="131">
        <v>38231</v>
      </c>
      <c r="D59" s="132">
        <v>7.2772835986457007E-2</v>
      </c>
    </row>
    <row r="60" spans="3:4" x14ac:dyDescent="0.2">
      <c r="C60" s="131">
        <v>38261</v>
      </c>
      <c r="D60" s="132">
        <v>7.282269566275501E-2</v>
      </c>
    </row>
    <row r="61" spans="3:4" x14ac:dyDescent="0.2">
      <c r="C61" s="131">
        <v>38292</v>
      </c>
      <c r="D61" s="132">
        <v>7.2874217329126009E-2</v>
      </c>
    </row>
    <row r="62" spans="3:4" x14ac:dyDescent="0.2">
      <c r="C62" s="131">
        <v>38322</v>
      </c>
      <c r="D62" s="132">
        <v>7.2924077007093011E-2</v>
      </c>
    </row>
    <row r="63" spans="3:4" x14ac:dyDescent="0.2">
      <c r="C63" s="131">
        <v>38353</v>
      </c>
      <c r="D63" s="132">
        <v>7.2975598675189018E-2</v>
      </c>
    </row>
    <row r="64" spans="3:4" x14ac:dyDescent="0.2">
      <c r="C64" s="131">
        <v>38384</v>
      </c>
      <c r="D64" s="132">
        <v>7.3027120344161006E-2</v>
      </c>
    </row>
    <row r="65" spans="3:4" x14ac:dyDescent="0.2">
      <c r="C65" s="131">
        <v>38412</v>
      </c>
      <c r="D65" s="132">
        <v>7.3073656045922017E-2</v>
      </c>
    </row>
    <row r="66" spans="3:4" x14ac:dyDescent="0.2">
      <c r="C66" s="131">
        <v>38443</v>
      </c>
      <c r="D66" s="132">
        <v>7.310967124334701E-2</v>
      </c>
    </row>
    <row r="67" spans="3:4" x14ac:dyDescent="0.2">
      <c r="C67" s="131">
        <v>38473</v>
      </c>
      <c r="D67" s="132">
        <v>7.3133686802917014E-2</v>
      </c>
    </row>
    <row r="68" spans="3:4" x14ac:dyDescent="0.2">
      <c r="C68" s="131">
        <v>38504</v>
      </c>
      <c r="D68" s="132">
        <v>7.3158502881340015E-2</v>
      </c>
    </row>
    <row r="69" spans="3:4" x14ac:dyDescent="0.2">
      <c r="C69" s="131">
        <v>38534</v>
      </c>
      <c r="D69" s="132">
        <v>7.3182518441297015E-2</v>
      </c>
    </row>
    <row r="70" spans="3:4" x14ac:dyDescent="0.2">
      <c r="C70" s="131">
        <v>38565</v>
      </c>
      <c r="D70" s="132">
        <v>7.3207334520120015E-2</v>
      </c>
    </row>
    <row r="71" spans="3:4" x14ac:dyDescent="0.2">
      <c r="C71" s="131">
        <v>38596</v>
      </c>
      <c r="D71" s="132">
        <v>7.3232150599146006E-2</v>
      </c>
    </row>
    <row r="72" spans="3:4" x14ac:dyDescent="0.2">
      <c r="C72" s="131">
        <v>38626</v>
      </c>
      <c r="D72" s="132">
        <v>7.3256166159687011E-2</v>
      </c>
    </row>
    <row r="73" spans="3:4" x14ac:dyDescent="0.2">
      <c r="C73" s="131">
        <v>38657</v>
      </c>
      <c r="D73" s="132">
        <v>7.3280982239113016E-2</v>
      </c>
    </row>
    <row r="74" spans="3:4" x14ac:dyDescent="0.2">
      <c r="C74" s="131">
        <v>38687</v>
      </c>
      <c r="D74" s="132">
        <v>7.3304997800042015E-2</v>
      </c>
    </row>
    <row r="75" spans="3:4" x14ac:dyDescent="0.2">
      <c r="C75" s="131">
        <v>38718</v>
      </c>
      <c r="D75" s="132">
        <v>7.3329813879868005E-2</v>
      </c>
    </row>
    <row r="76" spans="3:4" x14ac:dyDescent="0.2">
      <c r="C76" s="131">
        <v>38749</v>
      </c>
      <c r="D76" s="132">
        <v>7.3354629959897014E-2</v>
      </c>
    </row>
    <row r="77" spans="3:4" x14ac:dyDescent="0.2">
      <c r="C77" s="131">
        <v>38777</v>
      </c>
      <c r="D77" s="132">
        <v>7.3377044483970005E-2</v>
      </c>
    </row>
    <row r="78" spans="3:4" x14ac:dyDescent="0.2">
      <c r="C78" s="131">
        <v>38808</v>
      </c>
      <c r="D78" s="132">
        <v>7.3401860564386009E-2</v>
      </c>
    </row>
    <row r="79" spans="3:4" x14ac:dyDescent="0.2">
      <c r="C79" s="131">
        <v>38838</v>
      </c>
      <c r="D79" s="132">
        <v>7.3425876126273007E-2</v>
      </c>
    </row>
    <row r="80" spans="3:4" x14ac:dyDescent="0.2">
      <c r="C80" s="131">
        <v>38869</v>
      </c>
      <c r="D80" s="132">
        <v>7.3450692207089011E-2</v>
      </c>
    </row>
    <row r="81" spans="3:4" x14ac:dyDescent="0.2">
      <c r="C81" s="131">
        <v>38899</v>
      </c>
      <c r="D81" s="132">
        <v>7.3474707769363018E-2</v>
      </c>
    </row>
    <row r="82" spans="3:4" x14ac:dyDescent="0.2">
      <c r="C82" s="131">
        <v>38930</v>
      </c>
      <c r="D82" s="132">
        <v>7.3499523850580006E-2</v>
      </c>
    </row>
    <row r="83" spans="3:4" x14ac:dyDescent="0.2">
      <c r="C83" s="131">
        <v>38961</v>
      </c>
      <c r="D83" s="132">
        <v>7.3524339932000013E-2</v>
      </c>
    </row>
    <row r="84" spans="3:4" x14ac:dyDescent="0.2">
      <c r="C84" s="131">
        <v>38991</v>
      </c>
      <c r="D84" s="132">
        <v>7.3548355494857012E-2</v>
      </c>
    </row>
    <row r="85" spans="3:4" x14ac:dyDescent="0.2">
      <c r="C85" s="131">
        <v>39022</v>
      </c>
      <c r="D85" s="132">
        <v>7.3573171576677018E-2</v>
      </c>
    </row>
    <row r="86" spans="3:4" x14ac:dyDescent="0.2">
      <c r="C86" s="131">
        <v>39052</v>
      </c>
      <c r="D86" s="132">
        <v>7.3597187139921014E-2</v>
      </c>
    </row>
    <row r="87" spans="3:4" x14ac:dyDescent="0.2">
      <c r="C87" s="131">
        <v>39083</v>
      </c>
      <c r="D87" s="132">
        <v>7.3622003222141005E-2</v>
      </c>
    </row>
    <row r="88" spans="3:4" x14ac:dyDescent="0.2">
      <c r="C88" s="131">
        <v>39114</v>
      </c>
      <c r="D88" s="132">
        <v>7.3646819304564015E-2</v>
      </c>
    </row>
    <row r="89" spans="3:4" x14ac:dyDescent="0.2">
      <c r="C89" s="131">
        <v>39142</v>
      </c>
      <c r="D89" s="132">
        <v>7.3669233830798014E-2</v>
      </c>
    </row>
    <row r="90" spans="3:4" x14ac:dyDescent="0.2">
      <c r="C90" s="131">
        <v>39173</v>
      </c>
      <c r="D90" s="132">
        <v>7.3687147347588008E-2</v>
      </c>
    </row>
    <row r="91" spans="3:4" x14ac:dyDescent="0.2">
      <c r="C91" s="131">
        <v>39203</v>
      </c>
      <c r="D91" s="132">
        <v>7.3700264123229012E-2</v>
      </c>
    </row>
    <row r="92" spans="3:4" x14ac:dyDescent="0.2">
      <c r="C92" s="131">
        <v>39234</v>
      </c>
      <c r="D92" s="132">
        <v>7.3713818124784017E-2</v>
      </c>
    </row>
    <row r="93" spans="3:4" x14ac:dyDescent="0.2">
      <c r="C93" s="131">
        <v>39264</v>
      </c>
      <c r="D93" s="132">
        <v>7.3726934900540012E-2</v>
      </c>
    </row>
    <row r="94" spans="3:4" x14ac:dyDescent="0.2">
      <c r="C94" s="131">
        <v>39295</v>
      </c>
      <c r="D94" s="132">
        <v>7.3740488902215018E-2</v>
      </c>
    </row>
    <row r="95" spans="3:4" x14ac:dyDescent="0.2">
      <c r="C95" s="131">
        <v>39326</v>
      </c>
      <c r="D95" s="132">
        <v>7.3754042903950004E-2</v>
      </c>
    </row>
    <row r="96" spans="3:4" x14ac:dyDescent="0.2">
      <c r="C96" s="131">
        <v>39356</v>
      </c>
      <c r="D96" s="132">
        <v>7.3767159679880012E-2</v>
      </c>
    </row>
    <row r="97" spans="3:4" x14ac:dyDescent="0.2">
      <c r="C97" s="131">
        <v>39387</v>
      </c>
      <c r="D97" s="132">
        <v>7.3780713681734014E-2</v>
      </c>
    </row>
    <row r="98" spans="3:4" x14ac:dyDescent="0.2">
      <c r="C98" s="131">
        <v>39417</v>
      </c>
      <c r="D98" s="132">
        <v>7.3793830457780013E-2</v>
      </c>
    </row>
    <row r="99" spans="3:4" x14ac:dyDescent="0.2">
      <c r="C99" s="131">
        <v>39448</v>
      </c>
      <c r="D99" s="132">
        <v>7.3807384459754016E-2</v>
      </c>
    </row>
    <row r="100" spans="3:4" x14ac:dyDescent="0.2">
      <c r="C100" s="131">
        <v>39479</v>
      </c>
      <c r="D100" s="132">
        <v>7.3820938461788013E-2</v>
      </c>
    </row>
    <row r="101" spans="3:4" x14ac:dyDescent="0.2">
      <c r="C101" s="131">
        <v>39508</v>
      </c>
      <c r="D101" s="132">
        <v>7.3833618012134006E-2</v>
      </c>
    </row>
    <row r="102" spans="3:4" x14ac:dyDescent="0.2">
      <c r="C102" s="131">
        <v>39539</v>
      </c>
      <c r="D102" s="132">
        <v>7.3847172014285006E-2</v>
      </c>
    </row>
    <row r="103" spans="3:4" x14ac:dyDescent="0.2">
      <c r="C103" s="131">
        <v>39569</v>
      </c>
      <c r="D103" s="132">
        <v>7.3860288790619011E-2</v>
      </c>
    </row>
    <row r="104" spans="3:4" x14ac:dyDescent="0.2">
      <c r="C104" s="131">
        <v>39600</v>
      </c>
      <c r="D104" s="132">
        <v>7.3873842792889013E-2</v>
      </c>
    </row>
    <row r="105" spans="3:4" x14ac:dyDescent="0.2">
      <c r="C105" s="131">
        <v>39630</v>
      </c>
      <c r="D105" s="132">
        <v>7.3886959569338009E-2</v>
      </c>
    </row>
    <row r="106" spans="3:4" x14ac:dyDescent="0.2">
      <c r="C106" s="131">
        <v>39661</v>
      </c>
      <c r="D106" s="132">
        <v>7.3900513571729012E-2</v>
      </c>
    </row>
    <row r="107" spans="3:4" x14ac:dyDescent="0.2">
      <c r="C107" s="131">
        <v>39692</v>
      </c>
      <c r="D107" s="132">
        <v>7.3914067574180009E-2</v>
      </c>
    </row>
    <row r="108" spans="3:4" x14ac:dyDescent="0.2">
      <c r="C108" s="131">
        <v>39722</v>
      </c>
      <c r="D108" s="132">
        <v>7.3927184350803019E-2</v>
      </c>
    </row>
    <row r="109" spans="3:4" x14ac:dyDescent="0.2">
      <c r="C109" s="131">
        <v>39753</v>
      </c>
      <c r="D109" s="132">
        <v>7.3940738353373017E-2</v>
      </c>
    </row>
    <row r="110" spans="3:4" x14ac:dyDescent="0.2">
      <c r="C110" s="131">
        <v>39783</v>
      </c>
      <c r="D110" s="132">
        <v>7.3953855130112017E-2</v>
      </c>
    </row>
    <row r="111" spans="3:4" x14ac:dyDescent="0.2">
      <c r="C111" s="131">
        <v>39814</v>
      </c>
      <c r="D111" s="132">
        <v>7.3967409132802017E-2</v>
      </c>
    </row>
    <row r="112" spans="3:4" x14ac:dyDescent="0.2">
      <c r="C112" s="131">
        <v>39845</v>
      </c>
      <c r="D112" s="132">
        <v>7.3980963135552011E-2</v>
      </c>
    </row>
    <row r="113" spans="3:4" x14ac:dyDescent="0.2">
      <c r="C113" s="131">
        <v>39873</v>
      </c>
      <c r="D113" s="132">
        <v>7.3993205460669009E-2</v>
      </c>
    </row>
    <row r="114" spans="3:4" x14ac:dyDescent="0.2">
      <c r="C114" s="131">
        <v>39904</v>
      </c>
      <c r="D114" s="132">
        <v>7.4006759463534008E-2</v>
      </c>
    </row>
    <row r="115" spans="3:4" x14ac:dyDescent="0.2">
      <c r="C115" s="131">
        <v>39934</v>
      </c>
      <c r="D115" s="132">
        <v>7.4019876240559015E-2</v>
      </c>
    </row>
    <row r="116" spans="3:4" x14ac:dyDescent="0.2">
      <c r="C116" s="131">
        <v>39965</v>
      </c>
      <c r="D116" s="132">
        <v>7.4033430243543016E-2</v>
      </c>
    </row>
    <row r="117" spans="3:4" x14ac:dyDescent="0.2">
      <c r="C117" s="131">
        <v>39995</v>
      </c>
      <c r="D117" s="132">
        <v>7.4046547020683015E-2</v>
      </c>
    </row>
    <row r="118" spans="3:4" x14ac:dyDescent="0.2">
      <c r="C118" s="131">
        <v>40026</v>
      </c>
      <c r="D118" s="132">
        <v>7.4060101023787017E-2</v>
      </c>
    </row>
    <row r="119" spans="3:4" x14ac:dyDescent="0.2">
      <c r="C119" s="131">
        <v>40057</v>
      </c>
      <c r="D119" s="132">
        <v>7.4073655026952012E-2</v>
      </c>
    </row>
    <row r="120" spans="3:4" x14ac:dyDescent="0.2">
      <c r="C120" s="131">
        <v>40087</v>
      </c>
      <c r="D120" s="132">
        <v>7.4086771804266011E-2</v>
      </c>
    </row>
    <row r="121" spans="3:4" x14ac:dyDescent="0.2">
      <c r="C121" s="131">
        <v>40118</v>
      </c>
      <c r="D121" s="132">
        <v>7.4100325807551007E-2</v>
      </c>
    </row>
    <row r="122" spans="3:4" x14ac:dyDescent="0.2">
      <c r="C122" s="131">
        <v>40148</v>
      </c>
      <c r="D122" s="132">
        <v>7.411344258498001E-2</v>
      </c>
    </row>
    <row r="123" spans="3:4" x14ac:dyDescent="0.2">
      <c r="C123" s="131">
        <v>40179</v>
      </c>
      <c r="D123" s="132">
        <v>7.412699658838301E-2</v>
      </c>
    </row>
    <row r="124" spans="3:4" x14ac:dyDescent="0.2">
      <c r="C124" s="131">
        <v>40210</v>
      </c>
      <c r="D124" s="132">
        <v>7.4140550591847015E-2</v>
      </c>
    </row>
    <row r="125" spans="3:4" x14ac:dyDescent="0.2">
      <c r="C125" s="131">
        <v>40238</v>
      </c>
      <c r="D125" s="132">
        <v>7.4152792917609012E-2</v>
      </c>
    </row>
    <row r="126" spans="3:4" x14ac:dyDescent="0.2">
      <c r="C126" s="131">
        <v>40269</v>
      </c>
      <c r="D126" s="132">
        <v>7.4157092617595011E-2</v>
      </c>
    </row>
    <row r="127" spans="3:4" x14ac:dyDescent="0.2">
      <c r="C127" s="131">
        <v>40299</v>
      </c>
      <c r="D127" s="132">
        <v>7.4153878271281018E-2</v>
      </c>
    </row>
    <row r="128" spans="3:4" x14ac:dyDescent="0.2">
      <c r="C128" s="131">
        <v>40330</v>
      </c>
      <c r="D128" s="132">
        <v>7.415055678009401E-2</v>
      </c>
    </row>
    <row r="129" spans="3:4" x14ac:dyDescent="0.2">
      <c r="C129" s="131">
        <v>40360</v>
      </c>
      <c r="D129" s="132">
        <v>7.4147342433787011E-2</v>
      </c>
    </row>
    <row r="130" spans="3:4" x14ac:dyDescent="0.2">
      <c r="C130" s="131">
        <v>40391</v>
      </c>
      <c r="D130" s="132">
        <v>7.4144020942607011E-2</v>
      </c>
    </row>
    <row r="131" spans="3:4" x14ac:dyDescent="0.2">
      <c r="C131" s="131">
        <v>40422</v>
      </c>
      <c r="D131" s="132">
        <v>7.4140699451430009E-2</v>
      </c>
    </row>
    <row r="132" spans="3:4" x14ac:dyDescent="0.2">
      <c r="C132" s="131">
        <v>40452</v>
      </c>
      <c r="D132" s="132">
        <v>7.4137485105134016E-2</v>
      </c>
    </row>
    <row r="133" spans="3:4" x14ac:dyDescent="0.2">
      <c r="C133" s="131">
        <v>40483</v>
      </c>
      <c r="D133" s="132">
        <v>7.4134163613965007E-2</v>
      </c>
    </row>
    <row r="134" spans="3:4" x14ac:dyDescent="0.2">
      <c r="C134" s="131">
        <v>40513</v>
      </c>
      <c r="D134" s="132">
        <v>7.4130949267675009E-2</v>
      </c>
    </row>
    <row r="135" spans="3:4" x14ac:dyDescent="0.2">
      <c r="C135" s="131">
        <v>40544</v>
      </c>
      <c r="D135" s="132">
        <v>7.4127627776513008E-2</v>
      </c>
    </row>
    <row r="136" spans="3:4" x14ac:dyDescent="0.2">
      <c r="C136" s="131">
        <v>40575</v>
      </c>
      <c r="D136" s="132">
        <v>7.4124306285354019E-2</v>
      </c>
    </row>
    <row r="137" spans="3:4" x14ac:dyDescent="0.2">
      <c r="C137" s="131">
        <v>40603</v>
      </c>
      <c r="D137" s="132">
        <v>7.4121306228827011E-2</v>
      </c>
    </row>
    <row r="138" spans="3:4" x14ac:dyDescent="0.2">
      <c r="C138" s="131">
        <v>40634</v>
      </c>
      <c r="D138" s="132">
        <v>7.4117984737676015E-2</v>
      </c>
    </row>
    <row r="139" spans="3:4" x14ac:dyDescent="0.2">
      <c r="C139" s="131">
        <v>40664</v>
      </c>
      <c r="D139" s="132">
        <v>7.4114770391403018E-2</v>
      </c>
    </row>
    <row r="140" spans="3:4" x14ac:dyDescent="0.2">
      <c r="C140" s="131">
        <v>40695</v>
      </c>
      <c r="D140" s="132">
        <v>7.4111448900259017E-2</v>
      </c>
    </row>
    <row r="141" spans="3:4" x14ac:dyDescent="0.2">
      <c r="C141" s="131">
        <v>40725</v>
      </c>
      <c r="D141" s="132">
        <v>7.4108234554000008E-2</v>
      </c>
    </row>
    <row r="142" spans="3:4" x14ac:dyDescent="0.2">
      <c r="C142" s="131">
        <v>40756</v>
      </c>
      <c r="D142" s="132">
        <v>7.4104913062856007E-2</v>
      </c>
    </row>
    <row r="143" spans="3:4" x14ac:dyDescent="0.2">
      <c r="C143" s="131">
        <v>40787</v>
      </c>
      <c r="D143" s="132">
        <v>7.4101591571722011E-2</v>
      </c>
    </row>
    <row r="144" spans="3:4" x14ac:dyDescent="0.2">
      <c r="C144" s="131">
        <v>40817</v>
      </c>
      <c r="D144" s="132">
        <v>7.4098377225467013E-2</v>
      </c>
    </row>
    <row r="145" spans="3:4" x14ac:dyDescent="0.2">
      <c r="C145" s="131">
        <v>40848</v>
      </c>
      <c r="D145" s="132">
        <v>7.4095055734341012E-2</v>
      </c>
    </row>
    <row r="146" spans="3:4" x14ac:dyDescent="0.2">
      <c r="C146" s="131">
        <v>40878</v>
      </c>
      <c r="D146" s="132">
        <v>7.4091841388093008E-2</v>
      </c>
    </row>
    <row r="147" spans="3:4" x14ac:dyDescent="0.2">
      <c r="C147" s="131">
        <v>40909</v>
      </c>
      <c r="D147" s="132">
        <v>7.4088519896974014E-2</v>
      </c>
    </row>
    <row r="148" spans="3:4" x14ac:dyDescent="0.2">
      <c r="C148" s="131">
        <v>40940</v>
      </c>
      <c r="D148" s="132">
        <v>7.4085198405858019E-2</v>
      </c>
    </row>
    <row r="149" spans="3:4" x14ac:dyDescent="0.2">
      <c r="C149" s="131">
        <v>40969</v>
      </c>
      <c r="D149" s="132">
        <v>7.4082091204495007E-2</v>
      </c>
    </row>
    <row r="150" spans="3:4" x14ac:dyDescent="0.2">
      <c r="C150" s="131">
        <v>41000</v>
      </c>
      <c r="D150" s="132">
        <v>7.4078769713386006E-2</v>
      </c>
    </row>
    <row r="151" spans="3:4" x14ac:dyDescent="0.2">
      <c r="C151" s="131">
        <v>41030</v>
      </c>
      <c r="D151" s="132">
        <v>7.4075555367155016E-2</v>
      </c>
    </row>
    <row r="152" spans="3:4" x14ac:dyDescent="0.2">
      <c r="C152" s="131">
        <v>41061</v>
      </c>
      <c r="D152" s="132">
        <v>7.4072233876054008E-2</v>
      </c>
    </row>
    <row r="153" spans="3:4" x14ac:dyDescent="0.2">
      <c r="C153" s="131">
        <v>41091</v>
      </c>
      <c r="D153" s="132">
        <v>7.4069019529830013E-2</v>
      </c>
    </row>
    <row r="154" spans="3:4" x14ac:dyDescent="0.2">
      <c r="C154" s="131">
        <v>41122</v>
      </c>
      <c r="D154" s="132">
        <v>7.4065698038736014E-2</v>
      </c>
    </row>
    <row r="155" spans="3:4" x14ac:dyDescent="0.2">
      <c r="C155" s="131">
        <v>41153</v>
      </c>
      <c r="D155" s="132">
        <v>7.4062376547645012E-2</v>
      </c>
    </row>
    <row r="156" spans="3:4" x14ac:dyDescent="0.2">
      <c r="C156" s="131">
        <v>41183</v>
      </c>
      <c r="D156" s="132">
        <v>7.4059162201432008E-2</v>
      </c>
    </row>
    <row r="157" spans="3:4" x14ac:dyDescent="0.2">
      <c r="C157" s="131">
        <v>41214</v>
      </c>
      <c r="D157" s="132">
        <v>7.4055840710348014E-2</v>
      </c>
    </row>
    <row r="158" spans="3:4" x14ac:dyDescent="0.2">
      <c r="C158" s="131">
        <v>41244</v>
      </c>
      <c r="D158" s="132">
        <v>7.4052626364142018E-2</v>
      </c>
    </row>
    <row r="159" spans="3:4" x14ac:dyDescent="0.2">
      <c r="C159" s="131">
        <v>41275</v>
      </c>
      <c r="D159" s="132">
        <v>7.4049304873065006E-2</v>
      </c>
    </row>
    <row r="160" spans="3:4" x14ac:dyDescent="0.2">
      <c r="C160" s="131">
        <v>41306</v>
      </c>
      <c r="D160" s="132">
        <v>7.4045983382000011E-2</v>
      </c>
    </row>
    <row r="161" spans="3:4" x14ac:dyDescent="0.2">
      <c r="C161" s="131">
        <v>41334</v>
      </c>
      <c r="D161" s="132">
        <v>7.4042983325543016E-2</v>
      </c>
    </row>
    <row r="162" spans="3:4" x14ac:dyDescent="0.2">
      <c r="C162" s="131">
        <v>41365</v>
      </c>
      <c r="D162" s="132">
        <v>7.4039661834477008E-2</v>
      </c>
    </row>
    <row r="163" spans="3:4" x14ac:dyDescent="0.2">
      <c r="C163" s="131">
        <v>41395</v>
      </c>
      <c r="D163" s="132">
        <v>7.4036447488288012E-2</v>
      </c>
    </row>
    <row r="164" spans="3:4" x14ac:dyDescent="0.2">
      <c r="C164" s="131">
        <v>41426</v>
      </c>
      <c r="D164" s="132">
        <v>7.4033125997229013E-2</v>
      </c>
    </row>
    <row r="165" spans="3:4" x14ac:dyDescent="0.2">
      <c r="C165" s="131">
        <v>41456</v>
      </c>
      <c r="D165" s="132">
        <v>7.4029911651047012E-2</v>
      </c>
    </row>
    <row r="166" spans="3:4" x14ac:dyDescent="0.2">
      <c r="C166" s="131">
        <v>41487</v>
      </c>
      <c r="D166" s="132">
        <v>7.4026590160000003E-2</v>
      </c>
    </row>
    <row r="167" spans="3:4" x14ac:dyDescent="0.2">
      <c r="C167" s="131">
        <v>41518</v>
      </c>
      <c r="D167" s="132">
        <v>7.4023268668947012E-2</v>
      </c>
    </row>
    <row r="168" spans="3:4" x14ac:dyDescent="0.2">
      <c r="C168" s="131">
        <v>41548</v>
      </c>
      <c r="D168" s="132">
        <v>7.4020054322776016E-2</v>
      </c>
    </row>
    <row r="169" spans="3:4" x14ac:dyDescent="0.2">
      <c r="C169" s="131">
        <v>41579</v>
      </c>
      <c r="D169" s="132">
        <v>7.4016732831735016E-2</v>
      </c>
    </row>
    <row r="170" spans="3:4" x14ac:dyDescent="0.2">
      <c r="C170" s="131">
        <v>41609</v>
      </c>
      <c r="D170" s="132">
        <v>7.4013518485570015E-2</v>
      </c>
    </row>
    <row r="171" spans="3:4" x14ac:dyDescent="0.2">
      <c r="C171" s="131">
        <v>41640</v>
      </c>
      <c r="D171" s="132">
        <v>7.4010196994536009E-2</v>
      </c>
    </row>
    <row r="172" spans="3:4" x14ac:dyDescent="0.2">
      <c r="C172" s="131">
        <v>41671</v>
      </c>
      <c r="D172" s="132">
        <v>7.4006875503507014E-2</v>
      </c>
    </row>
    <row r="173" spans="3:4" x14ac:dyDescent="0.2">
      <c r="C173" s="131">
        <v>41699</v>
      </c>
      <c r="D173" s="132">
        <v>7.400387544709601E-2</v>
      </c>
    </row>
    <row r="174" spans="3:4" x14ac:dyDescent="0.2">
      <c r="C174" s="131">
        <v>41730</v>
      </c>
      <c r="D174" s="132">
        <v>7.4000553956073009E-2</v>
      </c>
    </row>
    <row r="175" spans="3:4" x14ac:dyDescent="0.2">
      <c r="C175" s="131">
        <v>41760</v>
      </c>
      <c r="D175" s="132">
        <v>7.3997339609925009E-2</v>
      </c>
    </row>
    <row r="176" spans="3:4" x14ac:dyDescent="0.2">
      <c r="C176" s="131">
        <v>41791</v>
      </c>
      <c r="D176" s="132">
        <v>7.3994018118909016E-2</v>
      </c>
    </row>
    <row r="177" spans="3:4" x14ac:dyDescent="0.2">
      <c r="C177" s="131">
        <v>41821</v>
      </c>
      <c r="D177" s="132">
        <v>7.399080377276801E-2</v>
      </c>
    </row>
    <row r="178" spans="3:4" x14ac:dyDescent="0.2">
      <c r="C178" s="131">
        <v>41852</v>
      </c>
      <c r="D178" s="132">
        <v>7.3987482281760011E-2</v>
      </c>
    </row>
    <row r="179" spans="3:4" x14ac:dyDescent="0.2">
      <c r="C179" s="131">
        <v>41883</v>
      </c>
      <c r="D179" s="132">
        <v>7.398416079075501E-2</v>
      </c>
    </row>
    <row r="180" spans="3:4" x14ac:dyDescent="0.2">
      <c r="C180" s="131">
        <v>41913</v>
      </c>
      <c r="D180" s="132">
        <v>7.3980946444625009E-2</v>
      </c>
    </row>
    <row r="181" spans="3:4" x14ac:dyDescent="0.2">
      <c r="C181" s="131">
        <v>41944</v>
      </c>
      <c r="D181" s="132">
        <v>7.3977624953627016E-2</v>
      </c>
    </row>
    <row r="182" spans="3:4" x14ac:dyDescent="0.2">
      <c r="C182" s="131">
        <v>41974</v>
      </c>
      <c r="D182" s="132">
        <v>7.397441060750401E-2</v>
      </c>
    </row>
    <row r="183" spans="3:4" x14ac:dyDescent="0.2">
      <c r="C183" s="131">
        <v>42005</v>
      </c>
      <c r="D183" s="132">
        <v>7.3971089116513011E-2</v>
      </c>
    </row>
    <row r="184" spans="3:4" x14ac:dyDescent="0.2">
      <c r="C184" s="131">
        <v>42036</v>
      </c>
      <c r="D184" s="132">
        <v>7.396776762552601E-2</v>
      </c>
    </row>
    <row r="185" spans="3:4" x14ac:dyDescent="0.2">
      <c r="C185" s="131">
        <v>42064</v>
      </c>
      <c r="D185" s="132">
        <v>7.3964767569154016E-2</v>
      </c>
    </row>
    <row r="186" spans="3:4" x14ac:dyDescent="0.2">
      <c r="C186" s="131">
        <v>42095</v>
      </c>
      <c r="D186" s="132">
        <v>7.3961446078174009E-2</v>
      </c>
    </row>
    <row r="187" spans="3:4" x14ac:dyDescent="0.2">
      <c r="C187" s="131">
        <v>42125</v>
      </c>
      <c r="D187" s="132">
        <v>7.3958231732067017E-2</v>
      </c>
    </row>
    <row r="188" spans="3:4" x14ac:dyDescent="0.2">
      <c r="C188" s="131">
        <v>42156</v>
      </c>
      <c r="D188" s="132">
        <v>7.3954910241094018E-2</v>
      </c>
    </row>
    <row r="189" spans="3:4" x14ac:dyDescent="0.2">
      <c r="C189" s="131">
        <v>42186</v>
      </c>
      <c r="D189" s="132">
        <v>7.3951695895000003E-2</v>
      </c>
    </row>
    <row r="190" spans="3:4" x14ac:dyDescent="0.2">
      <c r="C190" s="131">
        <v>42217</v>
      </c>
      <c r="D190" s="132">
        <v>7.3948374404029016E-2</v>
      </c>
    </row>
    <row r="191" spans="3:4" x14ac:dyDescent="0.2">
      <c r="C191" s="131">
        <v>42248</v>
      </c>
      <c r="D191" s="132">
        <v>7.3945052913067008E-2</v>
      </c>
    </row>
    <row r="192" spans="3:4" x14ac:dyDescent="0.2">
      <c r="C192" s="131">
        <v>42278</v>
      </c>
      <c r="D192" s="132">
        <v>7.3941838566979015E-2</v>
      </c>
    </row>
    <row r="193" spans="3:4" x14ac:dyDescent="0.2">
      <c r="C193" s="131">
        <v>42309</v>
      </c>
      <c r="D193" s="132">
        <v>7.3938517076023016E-2</v>
      </c>
    </row>
    <row r="194" spans="3:4" x14ac:dyDescent="0.2">
      <c r="C194" s="131">
        <v>42339</v>
      </c>
      <c r="D194" s="132">
        <v>7.3935302729942018E-2</v>
      </c>
    </row>
    <row r="195" spans="3:4" x14ac:dyDescent="0.2">
      <c r="C195" s="131">
        <v>42370</v>
      </c>
      <c r="D195" s="132">
        <v>7.3931981239000008E-2</v>
      </c>
    </row>
    <row r="196" spans="3:4" x14ac:dyDescent="0.2">
      <c r="C196" s="131">
        <v>42401</v>
      </c>
      <c r="D196" s="132">
        <v>7.3928659748050005E-2</v>
      </c>
    </row>
    <row r="197" spans="3:4" x14ac:dyDescent="0.2">
      <c r="C197" s="131">
        <v>42430</v>
      </c>
      <c r="D197" s="132">
        <v>7.3925552546847018E-2</v>
      </c>
    </row>
    <row r="198" spans="3:4" x14ac:dyDescent="0.2">
      <c r="C198" s="131">
        <v>42461</v>
      </c>
      <c r="D198" s="132">
        <v>7.3922231055910018E-2</v>
      </c>
    </row>
    <row r="199" spans="3:4" x14ac:dyDescent="0.2">
      <c r="C199" s="131">
        <v>42491</v>
      </c>
      <c r="D199" s="132">
        <v>7.3919016709846005E-2</v>
      </c>
    </row>
    <row r="200" spans="3:4" x14ac:dyDescent="0.2">
      <c r="C200" s="131">
        <v>42522</v>
      </c>
      <c r="D200" s="132">
        <v>7.3915695218915015E-2</v>
      </c>
    </row>
    <row r="201" spans="3:4" x14ac:dyDescent="0.2">
      <c r="C201" s="131">
        <v>42552</v>
      </c>
      <c r="D201" s="132">
        <v>7.3912480872857012E-2</v>
      </c>
    </row>
    <row r="202" spans="3:4" x14ac:dyDescent="0.2">
      <c r="C202" s="131">
        <v>42583</v>
      </c>
      <c r="D202" s="132">
        <v>7.3909159381935013E-2</v>
      </c>
    </row>
    <row r="203" spans="3:4" x14ac:dyDescent="0.2">
      <c r="C203" s="131">
        <v>42614</v>
      </c>
      <c r="D203" s="132">
        <v>7.3905837891015014E-2</v>
      </c>
    </row>
    <row r="204" spans="3:4" x14ac:dyDescent="0.2">
      <c r="C204" s="131">
        <v>42644</v>
      </c>
      <c r="D204" s="132">
        <v>7.3902623544968016E-2</v>
      </c>
    </row>
    <row r="205" spans="3:4" x14ac:dyDescent="0.2">
      <c r="C205" s="131">
        <v>42675</v>
      </c>
      <c r="D205" s="132">
        <v>7.389930205405601E-2</v>
      </c>
    </row>
    <row r="206" spans="3:4" x14ac:dyDescent="0.2">
      <c r="C206" s="131">
        <v>42705</v>
      </c>
      <c r="D206" s="132">
        <v>7.3896087708016006E-2</v>
      </c>
    </row>
    <row r="207" spans="3:4" x14ac:dyDescent="0.2">
      <c r="C207" s="131">
        <v>42736</v>
      </c>
      <c r="D207" s="132">
        <v>7.3892766217111008E-2</v>
      </c>
    </row>
    <row r="208" spans="3:4" x14ac:dyDescent="0.2">
      <c r="C208" s="131">
        <v>42767</v>
      </c>
      <c r="D208" s="132">
        <v>7.3889444726210007E-2</v>
      </c>
    </row>
    <row r="209" spans="3:4" x14ac:dyDescent="0.2">
      <c r="C209" s="131">
        <v>42795</v>
      </c>
      <c r="D209" s="132">
        <v>7.3886444669916007E-2</v>
      </c>
    </row>
    <row r="210" spans="3:4" x14ac:dyDescent="0.2">
      <c r="C210" s="131">
        <v>42826</v>
      </c>
      <c r="D210" s="132">
        <v>7.3883123179021015E-2</v>
      </c>
    </row>
    <row r="211" spans="3:4" x14ac:dyDescent="0.2">
      <c r="C211" s="131">
        <v>42856</v>
      </c>
      <c r="D211" s="132">
        <v>7.387990883300001E-2</v>
      </c>
    </row>
    <row r="212" spans="3:4" x14ac:dyDescent="0.2">
      <c r="C212" s="131">
        <v>42887</v>
      </c>
      <c r="D212" s="132">
        <v>7.3876587342111014E-2</v>
      </c>
    </row>
    <row r="213" spans="3:4" x14ac:dyDescent="0.2">
      <c r="C213" s="131">
        <v>42917</v>
      </c>
      <c r="D213" s="132">
        <v>7.3873372996095019E-2</v>
      </c>
    </row>
    <row r="214" spans="3:4" x14ac:dyDescent="0.2">
      <c r="C214" s="131">
        <v>42948</v>
      </c>
      <c r="D214" s="132">
        <v>7.3870051505215015E-2</v>
      </c>
    </row>
    <row r="215" spans="3:4" x14ac:dyDescent="0.2">
      <c r="C215" s="131">
        <v>42979</v>
      </c>
      <c r="D215" s="132">
        <v>7.3866730014338008E-2</v>
      </c>
    </row>
    <row r="216" spans="3:4" x14ac:dyDescent="0.2">
      <c r="C216" s="131">
        <v>43009</v>
      </c>
      <c r="D216" s="132">
        <v>7.3863515668333019E-2</v>
      </c>
    </row>
    <row r="217" spans="3:4" x14ac:dyDescent="0.2">
      <c r="C217" s="131">
        <v>43040</v>
      </c>
      <c r="D217" s="132">
        <v>7.3860194177464006E-2</v>
      </c>
    </row>
    <row r="218" spans="3:4" x14ac:dyDescent="0.2">
      <c r="C218" s="131">
        <v>43070</v>
      </c>
      <c r="D218" s="132">
        <v>7.3856979831465011E-2</v>
      </c>
    </row>
    <row r="219" spans="3:4" x14ac:dyDescent="0.2">
      <c r="C219" s="131">
        <v>43101</v>
      </c>
      <c r="D219" s="132">
        <v>7.3853658340603007E-2</v>
      </c>
    </row>
    <row r="220" spans="3:4" x14ac:dyDescent="0.2">
      <c r="C220" s="131">
        <v>43132</v>
      </c>
      <c r="D220" s="132">
        <v>7.3850336849745013E-2</v>
      </c>
    </row>
    <row r="221" spans="3:4" x14ac:dyDescent="0.2">
      <c r="C221" s="131">
        <v>43160</v>
      </c>
      <c r="D221" s="132">
        <v>7.384733679348901E-2</v>
      </c>
    </row>
    <row r="222" spans="3:4" x14ac:dyDescent="0.2">
      <c r="C222" s="131">
        <v>43191</v>
      </c>
      <c r="D222" s="132">
        <v>7.3844015302638011E-2</v>
      </c>
    </row>
    <row r="223" spans="3:4" x14ac:dyDescent="0.2">
      <c r="C223" s="131">
        <v>43221</v>
      </c>
      <c r="D223" s="132">
        <v>7.3840800956656016E-2</v>
      </c>
    </row>
    <row r="224" spans="3:4" x14ac:dyDescent="0.2">
      <c r="C224" s="131">
        <v>43252</v>
      </c>
      <c r="D224" s="132">
        <v>7.3837479465812011E-2</v>
      </c>
    </row>
    <row r="225" spans="3:4" x14ac:dyDescent="0.2">
      <c r="C225" s="131">
        <v>43282</v>
      </c>
      <c r="D225" s="132">
        <v>7.3834265119837011E-2</v>
      </c>
    </row>
    <row r="226" spans="3:4" x14ac:dyDescent="0.2">
      <c r="C226" s="131">
        <v>43313</v>
      </c>
      <c r="D226" s="132">
        <v>7.3830943629000015E-2</v>
      </c>
    </row>
    <row r="227" spans="3:4" x14ac:dyDescent="0.2">
      <c r="C227" s="131">
        <v>43344</v>
      </c>
      <c r="D227" s="132">
        <v>7.3827622138166016E-2</v>
      </c>
    </row>
    <row r="228" spans="3:4" x14ac:dyDescent="0.2">
      <c r="C228" s="131">
        <v>43374</v>
      </c>
      <c r="D228" s="132">
        <v>7.3824407792202007E-2</v>
      </c>
    </row>
    <row r="229" spans="3:4" x14ac:dyDescent="0.2">
      <c r="C229" s="131">
        <v>43405</v>
      </c>
      <c r="D229" s="132">
        <v>7.3821086301376015E-2</v>
      </c>
    </row>
    <row r="230" spans="3:4" x14ac:dyDescent="0.2">
      <c r="C230" s="131">
        <v>43435</v>
      </c>
      <c r="D230" s="132">
        <v>7.3817871955419015E-2</v>
      </c>
    </row>
    <row r="231" spans="3:4" x14ac:dyDescent="0.2">
      <c r="C231" s="131">
        <v>43466</v>
      </c>
      <c r="D231" s="132">
        <v>7.3814550464600004E-2</v>
      </c>
    </row>
    <row r="232" spans="3:4" x14ac:dyDescent="0.2">
      <c r="C232" s="131">
        <v>43497</v>
      </c>
      <c r="D232" s="132">
        <v>7.3811228973784018E-2</v>
      </c>
    </row>
    <row r="233" spans="3:4" x14ac:dyDescent="0.2">
      <c r="C233" s="131">
        <v>43525</v>
      </c>
      <c r="D233" s="132">
        <v>7.3808228917567012E-2</v>
      </c>
    </row>
    <row r="234" spans="3:4" x14ac:dyDescent="0.2">
      <c r="C234" s="131">
        <v>43556</v>
      </c>
      <c r="D234" s="132">
        <v>7.3804907426759006E-2</v>
      </c>
    </row>
    <row r="235" spans="3:4" x14ac:dyDescent="0.2">
      <c r="C235" s="131">
        <v>43586</v>
      </c>
      <c r="D235" s="132">
        <v>7.3801693080819006E-2</v>
      </c>
    </row>
    <row r="236" spans="3:4" x14ac:dyDescent="0.2">
      <c r="C236" s="131">
        <v>43617</v>
      </c>
      <c r="D236" s="132">
        <v>7.3798371590017009E-2</v>
      </c>
    </row>
    <row r="237" spans="3:4" x14ac:dyDescent="0.2">
      <c r="C237" s="131">
        <v>43647</v>
      </c>
      <c r="D237" s="132">
        <v>7.3795157244084017E-2</v>
      </c>
    </row>
    <row r="238" spans="3:4" x14ac:dyDescent="0.2">
      <c r="C238" s="131">
        <v>43678</v>
      </c>
      <c r="D238" s="132">
        <v>7.3791835753290014E-2</v>
      </c>
    </row>
    <row r="239" spans="3:4" x14ac:dyDescent="0.2">
      <c r="C239" s="131">
        <v>43709</v>
      </c>
      <c r="D239" s="132">
        <v>7.3788514262499008E-2</v>
      </c>
    </row>
    <row r="240" spans="3:4" x14ac:dyDescent="0.2">
      <c r="C240" s="131">
        <v>43739</v>
      </c>
      <c r="D240" s="132">
        <v>7.3785299916576008E-2</v>
      </c>
    </row>
    <row r="241" spans="3:4" x14ac:dyDescent="0.2">
      <c r="C241" s="131">
        <v>43770</v>
      </c>
      <c r="D241" s="132">
        <v>7.378197842579301E-2</v>
      </c>
    </row>
    <row r="242" spans="3:4" x14ac:dyDescent="0.2">
      <c r="C242" s="131">
        <v>43800</v>
      </c>
      <c r="D242" s="132">
        <v>7.3778764079877018E-2</v>
      </c>
    </row>
    <row r="243" spans="3:4" x14ac:dyDescent="0.2">
      <c r="C243" s="131">
        <v>43831</v>
      </c>
      <c r="D243" s="132">
        <v>7.3775442589101015E-2</v>
      </c>
    </row>
    <row r="244" spans="3:4" x14ac:dyDescent="0.2">
      <c r="C244" s="131">
        <v>43862</v>
      </c>
      <c r="D244" s="132">
        <v>7.3772121098329008E-2</v>
      </c>
    </row>
    <row r="245" spans="3:4" x14ac:dyDescent="0.2">
      <c r="C245" s="131">
        <v>43891</v>
      </c>
      <c r="D245" s="132">
        <v>7.3769013897287017E-2</v>
      </c>
    </row>
    <row r="246" spans="3:4" x14ac:dyDescent="0.2">
      <c r="C246" s="131">
        <v>43922</v>
      </c>
      <c r="D246" s="132">
        <v>7.3761862433957007E-2</v>
      </c>
    </row>
    <row r="247" spans="3:4" x14ac:dyDescent="0.2">
      <c r="C247" s="131">
        <v>43952</v>
      </c>
      <c r="D247" s="132">
        <v>7.3752600762978016E-2</v>
      </c>
    </row>
    <row r="248" spans="3:4" x14ac:dyDescent="0.2">
      <c r="C248" s="131">
        <v>43983</v>
      </c>
      <c r="D248" s="132">
        <v>7.374303036966201E-2</v>
      </c>
    </row>
    <row r="249" spans="3:4" x14ac:dyDescent="0.2">
      <c r="C249" s="131">
        <v>44013</v>
      </c>
      <c r="D249" s="132">
        <v>7.3733768698740015E-2</v>
      </c>
    </row>
    <row r="250" spans="3:4" x14ac:dyDescent="0.2">
      <c r="C250" s="131">
        <v>44044</v>
      </c>
      <c r="D250" s="132">
        <v>7.3724198305484018E-2</v>
      </c>
    </row>
    <row r="251" spans="3:4" x14ac:dyDescent="0.2">
      <c r="C251" s="131">
        <v>44075</v>
      </c>
      <c r="D251" s="132">
        <v>7.3714627912259009E-2</v>
      </c>
    </row>
    <row r="252" spans="3:4" x14ac:dyDescent="0.2">
      <c r="C252" s="131">
        <v>44105</v>
      </c>
      <c r="D252" s="132">
        <v>7.3705366241424014E-2</v>
      </c>
    </row>
    <row r="253" spans="3:4" x14ac:dyDescent="0.2">
      <c r="C253" s="131">
        <v>44136</v>
      </c>
      <c r="D253" s="132">
        <v>7.3695795848258014E-2</v>
      </c>
    </row>
    <row r="254" spans="3:4" x14ac:dyDescent="0.2">
      <c r="C254" s="131">
        <v>44166</v>
      </c>
      <c r="D254" s="132">
        <v>7.3686534177480015E-2</v>
      </c>
    </row>
    <row r="255" spans="3:4" x14ac:dyDescent="0.2">
      <c r="C255" s="131">
        <v>44197</v>
      </c>
      <c r="D255" s="132">
        <v>7.3676963784373009E-2</v>
      </c>
    </row>
    <row r="256" spans="3:4" x14ac:dyDescent="0.2">
      <c r="C256" s="131">
        <v>44228</v>
      </c>
      <c r="D256" s="132">
        <v>7.3667393391297006E-2</v>
      </c>
    </row>
    <row r="257" spans="3:4" x14ac:dyDescent="0.2">
      <c r="C257" s="131">
        <v>44256</v>
      </c>
      <c r="D257" s="132">
        <v>7.3658749165318019E-2</v>
      </c>
    </row>
    <row r="258" spans="3:4" x14ac:dyDescent="0.2">
      <c r="C258" s="131">
        <v>44287</v>
      </c>
      <c r="D258" s="132">
        <v>7.3649178772299012E-2</v>
      </c>
    </row>
    <row r="259" spans="3:4" x14ac:dyDescent="0.2">
      <c r="C259" s="131">
        <v>44317</v>
      </c>
      <c r="D259" s="132">
        <v>7.363991710166401E-2</v>
      </c>
    </row>
    <row r="260" spans="3:4" x14ac:dyDescent="0.2">
      <c r="C260" s="131">
        <v>44348</v>
      </c>
      <c r="D260" s="132">
        <v>7.3630346708705011E-2</v>
      </c>
    </row>
    <row r="261" spans="3:4" x14ac:dyDescent="0.2">
      <c r="C261" s="131">
        <v>44378</v>
      </c>
      <c r="D261" s="132">
        <v>7.3621085038128017E-2</v>
      </c>
    </row>
    <row r="262" spans="3:4" x14ac:dyDescent="0.2">
      <c r="C262" s="131">
        <v>44409</v>
      </c>
      <c r="D262" s="132">
        <v>7.3611514645227014E-2</v>
      </c>
    </row>
    <row r="263" spans="3:4" x14ac:dyDescent="0.2">
      <c r="C263" s="131">
        <v>44440</v>
      </c>
      <c r="D263" s="132">
        <v>7.3601944252358012E-2</v>
      </c>
    </row>
    <row r="264" spans="3:4" x14ac:dyDescent="0.2">
      <c r="C264" s="131">
        <v>44470</v>
      </c>
      <c r="D264" s="132">
        <v>7.3592682581867006E-2</v>
      </c>
    </row>
    <row r="265" spans="3:4" x14ac:dyDescent="0.2">
      <c r="C265" s="131">
        <v>44501</v>
      </c>
      <c r="D265" s="132">
        <v>7.3583112189057012E-2</v>
      </c>
    </row>
    <row r="266" spans="3:4" x14ac:dyDescent="0.2">
      <c r="C266" s="131">
        <v>44531</v>
      </c>
      <c r="D266" s="132">
        <v>7.3573850518624015E-2</v>
      </c>
    </row>
    <row r="267" spans="3:4" x14ac:dyDescent="0.2">
      <c r="C267" s="131">
        <v>44562</v>
      </c>
      <c r="D267" s="132">
        <v>7.3564280125873016E-2</v>
      </c>
    </row>
    <row r="268" spans="3:4" x14ac:dyDescent="0.2">
      <c r="C268" s="131">
        <v>44593</v>
      </c>
      <c r="D268" s="132">
        <v>7.3554709733153006E-2</v>
      </c>
    </row>
    <row r="269" spans="3:4" x14ac:dyDescent="0.2">
      <c r="C269" s="131">
        <v>44621</v>
      </c>
      <c r="D269" s="132">
        <v>7.3546065507496011E-2</v>
      </c>
    </row>
    <row r="270" spans="3:4" x14ac:dyDescent="0.2">
      <c r="C270" s="131">
        <v>44652</v>
      </c>
      <c r="D270" s="132">
        <v>7.3536495114833011E-2</v>
      </c>
    </row>
    <row r="271" spans="3:4" x14ac:dyDescent="0.2">
      <c r="C271" s="131">
        <v>44682</v>
      </c>
      <c r="D271" s="132">
        <v>7.3527233444542012E-2</v>
      </c>
    </row>
    <row r="272" spans="3:4" x14ac:dyDescent="0.2">
      <c r="C272" s="131">
        <v>44713</v>
      </c>
      <c r="D272" s="132">
        <v>7.3517663051939006E-2</v>
      </c>
    </row>
    <row r="273" spans="3:4" x14ac:dyDescent="0.2">
      <c r="C273" s="131">
        <v>44743</v>
      </c>
      <c r="D273" s="132">
        <v>7.3508401381706015E-2</v>
      </c>
    </row>
    <row r="274" spans="3:4" x14ac:dyDescent="0.2">
      <c r="C274" s="131">
        <v>44774</v>
      </c>
      <c r="D274" s="132">
        <v>7.3498830989162017E-2</v>
      </c>
    </row>
    <row r="275" spans="3:4" x14ac:dyDescent="0.2">
      <c r="C275" s="131">
        <v>44805</v>
      </c>
      <c r="D275" s="132">
        <v>7.3489260596648009E-2</v>
      </c>
    </row>
    <row r="276" spans="3:4" x14ac:dyDescent="0.2">
      <c r="C276" s="131">
        <v>44835</v>
      </c>
      <c r="D276" s="132">
        <v>7.3479998926502019E-2</v>
      </c>
    </row>
    <row r="277" spans="3:4" x14ac:dyDescent="0.2">
      <c r="C277" s="131">
        <v>44866</v>
      </c>
      <c r="D277" s="132">
        <v>7.3470428534048018E-2</v>
      </c>
    </row>
    <row r="278" spans="3:4" x14ac:dyDescent="0.2">
      <c r="C278" s="131">
        <v>44896</v>
      </c>
      <c r="D278" s="132">
        <v>7.346116686395901E-2</v>
      </c>
    </row>
    <row r="279" spans="3:4" x14ac:dyDescent="0.2">
      <c r="C279" s="131">
        <v>44927</v>
      </c>
      <c r="D279" s="132">
        <v>7.3451596471564018E-2</v>
      </c>
    </row>
    <row r="280" spans="3:4" x14ac:dyDescent="0.2">
      <c r="C280" s="131">
        <v>44958</v>
      </c>
      <c r="D280" s="132">
        <v>7.3442026079200015E-2</v>
      </c>
    </row>
    <row r="281" spans="3:4" x14ac:dyDescent="0.2">
      <c r="C281" s="131">
        <v>44986</v>
      </c>
      <c r="D281" s="132">
        <v>7.3433381853864013E-2</v>
      </c>
    </row>
    <row r="282" spans="3:4" x14ac:dyDescent="0.2">
      <c r="C282" s="131">
        <v>45017</v>
      </c>
      <c r="D282" s="132">
        <v>7.3423811461557006E-2</v>
      </c>
    </row>
    <row r="283" spans="3:4" x14ac:dyDescent="0.2">
      <c r="C283" s="131">
        <v>45047</v>
      </c>
      <c r="D283" s="132">
        <v>7.3414549791611008E-2</v>
      </c>
    </row>
    <row r="284" spans="3:4" x14ac:dyDescent="0.2">
      <c r="C284" s="131">
        <v>45078</v>
      </c>
      <c r="D284" s="132">
        <v>7.3404979399364009E-2</v>
      </c>
    </row>
    <row r="285" spans="3:4" x14ac:dyDescent="0.2">
      <c r="C285" s="131">
        <v>45108</v>
      </c>
      <c r="D285" s="132">
        <v>7.3395717729476007E-2</v>
      </c>
    </row>
    <row r="286" spans="3:4" x14ac:dyDescent="0.2">
      <c r="C286" s="131">
        <v>45139</v>
      </c>
      <c r="D286" s="132">
        <v>7.3386147337287017E-2</v>
      </c>
    </row>
    <row r="287" spans="3:4" x14ac:dyDescent="0.2">
      <c r="C287" s="131">
        <v>45170</v>
      </c>
      <c r="D287" s="132">
        <v>7.3376576945129016E-2</v>
      </c>
    </row>
    <row r="288" spans="3:4" x14ac:dyDescent="0.2">
      <c r="C288" s="131">
        <v>45200</v>
      </c>
      <c r="D288" s="132">
        <v>7.3367315275328013E-2</v>
      </c>
    </row>
    <row r="289" spans="3:4" x14ac:dyDescent="0.2">
      <c r="C289" s="131">
        <v>45231</v>
      </c>
      <c r="D289" s="132">
        <v>7.3357744883230006E-2</v>
      </c>
    </row>
    <row r="290" spans="3:4" x14ac:dyDescent="0.2">
      <c r="C290" s="131">
        <v>45261</v>
      </c>
      <c r="D290" s="132">
        <v>7.3348483213486013E-2</v>
      </c>
    </row>
    <row r="291" spans="3:4" x14ac:dyDescent="0.2">
      <c r="C291" s="131">
        <v>45292</v>
      </c>
      <c r="D291" s="132">
        <v>7.3338912821447014E-2</v>
      </c>
    </row>
    <row r="292" spans="3:4" x14ac:dyDescent="0.2">
      <c r="C292" s="131">
        <v>45323</v>
      </c>
      <c r="D292" s="132">
        <v>7.3329342429438019E-2</v>
      </c>
    </row>
    <row r="293" spans="3:4" x14ac:dyDescent="0.2">
      <c r="C293" s="131">
        <v>45352</v>
      </c>
      <c r="D293" s="132">
        <v>7.332038948210301E-2</v>
      </c>
    </row>
    <row r="294" spans="3:4" x14ac:dyDescent="0.2">
      <c r="C294" s="131">
        <v>45383</v>
      </c>
      <c r="D294" s="132">
        <v>7.3310819090153009E-2</v>
      </c>
    </row>
    <row r="295" spans="3:4" x14ac:dyDescent="0.2">
      <c r="C295" s="131">
        <v>45413</v>
      </c>
      <c r="D295" s="132">
        <v>7.3301557420552013E-2</v>
      </c>
    </row>
    <row r="296" spans="3:4" x14ac:dyDescent="0.2">
      <c r="C296" s="131">
        <v>45444</v>
      </c>
      <c r="D296" s="132">
        <v>7.3291987028662006E-2</v>
      </c>
    </row>
    <row r="297" spans="3:4" x14ac:dyDescent="0.2">
      <c r="C297" s="131">
        <v>45474</v>
      </c>
      <c r="D297" s="132">
        <v>7.3282725359119005E-2</v>
      </c>
    </row>
    <row r="298" spans="3:4" x14ac:dyDescent="0.2">
      <c r="C298" s="131">
        <v>45505</v>
      </c>
      <c r="D298" s="132">
        <v>7.3273154967288007E-2</v>
      </c>
    </row>
    <row r="299" spans="3:4" x14ac:dyDescent="0.2">
      <c r="C299" s="131">
        <v>45536</v>
      </c>
      <c r="D299" s="132">
        <v>7.3263584575487012E-2</v>
      </c>
    </row>
    <row r="300" spans="3:4" x14ac:dyDescent="0.2">
      <c r="C300" s="131">
        <v>45566</v>
      </c>
      <c r="D300" s="132">
        <v>7.3254322906031011E-2</v>
      </c>
    </row>
    <row r="301" spans="3:4" x14ac:dyDescent="0.2">
      <c r="C301" s="131">
        <v>45597</v>
      </c>
      <c r="D301" s="132">
        <v>7.324475251429001E-2</v>
      </c>
    </row>
    <row r="302" spans="3:4" x14ac:dyDescent="0.2">
      <c r="C302" s="131">
        <v>45627</v>
      </c>
      <c r="D302" s="132">
        <v>7.3235490844891019E-2</v>
      </c>
    </row>
    <row r="303" spans="3:4" x14ac:dyDescent="0.2">
      <c r="C303" s="131">
        <v>45658</v>
      </c>
      <c r="D303" s="132">
        <v>7.3225920453210011E-2</v>
      </c>
    </row>
    <row r="304" spans="3:4" x14ac:dyDescent="0.2">
      <c r="C304" s="131">
        <v>45689</v>
      </c>
      <c r="D304" s="132">
        <v>7.3216350061558008E-2</v>
      </c>
    </row>
    <row r="305" spans="3:4" x14ac:dyDescent="0.2">
      <c r="C305" s="131">
        <v>45717</v>
      </c>
      <c r="D305" s="132">
        <v>7.3207705836867018E-2</v>
      </c>
    </row>
    <row r="306" spans="3:4" x14ac:dyDescent="0.2">
      <c r="C306" s="131">
        <v>45748</v>
      </c>
      <c r="D306" s="132">
        <v>7.3198135445272011E-2</v>
      </c>
    </row>
    <row r="307" spans="3:4" x14ac:dyDescent="0.2">
      <c r="C307" s="131">
        <v>45778</v>
      </c>
      <c r="D307" s="132">
        <v>7.3188873776017016E-2</v>
      </c>
    </row>
    <row r="308" spans="3:4" x14ac:dyDescent="0.2">
      <c r="C308" s="131">
        <v>45809</v>
      </c>
      <c r="D308" s="132">
        <v>7.3179303384482017E-2</v>
      </c>
    </row>
    <row r="309" spans="3:4" x14ac:dyDescent="0.2">
      <c r="C309" s="131">
        <v>45839</v>
      </c>
      <c r="D309" s="132">
        <v>7.3170041715284018E-2</v>
      </c>
    </row>
    <row r="310" spans="3:4" x14ac:dyDescent="0.2">
      <c r="C310" s="131">
        <v>45870</v>
      </c>
      <c r="D310" s="132">
        <v>7.3160471323809012E-2</v>
      </c>
    </row>
    <row r="311" spans="3:4" x14ac:dyDescent="0.2">
      <c r="C311" s="131">
        <v>45901</v>
      </c>
      <c r="D311" s="132">
        <v>7.315090093236401E-2</v>
      </c>
    </row>
    <row r="312" spans="3:4" x14ac:dyDescent="0.2">
      <c r="C312" s="131">
        <v>45931</v>
      </c>
      <c r="D312" s="132">
        <v>7.3141639263253011E-2</v>
      </c>
    </row>
    <row r="313" spans="3:4" x14ac:dyDescent="0.2">
      <c r="C313" s="131">
        <v>45962</v>
      </c>
      <c r="D313" s="132">
        <v>7.3132068871868017E-2</v>
      </c>
    </row>
    <row r="314" spans="3:4" x14ac:dyDescent="0.2">
      <c r="C314" s="131">
        <v>45992</v>
      </c>
      <c r="D314" s="132">
        <v>7.3122807202814014E-2</v>
      </c>
    </row>
    <row r="315" spans="3:4" x14ac:dyDescent="0.2">
      <c r="C315" s="131">
        <v>46023</v>
      </c>
      <c r="D315" s="132">
        <v>7.3113236811488014E-2</v>
      </c>
    </row>
    <row r="316" spans="3:4" x14ac:dyDescent="0.2">
      <c r="C316" s="131">
        <v>46054</v>
      </c>
      <c r="D316" s="132">
        <v>7.3103666420193017E-2</v>
      </c>
    </row>
    <row r="317" spans="3:4" x14ac:dyDescent="0.2">
      <c r="C317" s="131">
        <v>46082</v>
      </c>
      <c r="D317" s="132">
        <v>7.3095022195822007E-2</v>
      </c>
    </row>
    <row r="318" spans="3:4" x14ac:dyDescent="0.2">
      <c r="C318" s="131">
        <v>46113</v>
      </c>
      <c r="D318" s="132">
        <v>7.3085451804584006E-2</v>
      </c>
    </row>
    <row r="319" spans="3:4" x14ac:dyDescent="0.2">
      <c r="C319" s="131">
        <v>46143</v>
      </c>
      <c r="D319" s="132">
        <v>7.3076190135673014E-2</v>
      </c>
    </row>
    <row r="320" spans="3:4" x14ac:dyDescent="0.2">
      <c r="C320" s="131">
        <v>46174</v>
      </c>
      <c r="D320" s="132">
        <v>7.3066619744495007E-2</v>
      </c>
    </row>
    <row r="321" spans="3:4" x14ac:dyDescent="0.2">
      <c r="C321" s="131">
        <v>46204</v>
      </c>
      <c r="D321" s="132">
        <v>7.305735807564101E-2</v>
      </c>
    </row>
    <row r="322" spans="3:4" x14ac:dyDescent="0.2">
      <c r="C322" s="131">
        <v>46235</v>
      </c>
      <c r="D322" s="132">
        <v>7.3047787684522011E-2</v>
      </c>
    </row>
    <row r="323" spans="3:4" x14ac:dyDescent="0.2">
      <c r="C323" s="131">
        <v>46266</v>
      </c>
      <c r="D323" s="132">
        <v>7.3038217293433016E-2</v>
      </c>
    </row>
    <row r="324" spans="3:4" x14ac:dyDescent="0.2">
      <c r="C324" s="131">
        <v>46296</v>
      </c>
      <c r="D324" s="132">
        <v>7.3028955624666006E-2</v>
      </c>
    </row>
    <row r="325" spans="3:4" x14ac:dyDescent="0.2">
      <c r="C325" s="131">
        <v>46327</v>
      </c>
      <c r="D325" s="132">
        <v>7.3019385233637019E-2</v>
      </c>
    </row>
    <row r="326" spans="3:4" x14ac:dyDescent="0.2">
      <c r="C326" s="131">
        <v>46357</v>
      </c>
      <c r="D326" s="132">
        <v>7.3010123564928017E-2</v>
      </c>
    </row>
    <row r="327" spans="3:4" x14ac:dyDescent="0.2">
      <c r="C327" s="131">
        <v>46388</v>
      </c>
      <c r="D327" s="132">
        <v>7.300055317395801E-2</v>
      </c>
    </row>
    <row r="328" spans="3:4" x14ac:dyDescent="0.2">
      <c r="C328" s="131">
        <v>46419</v>
      </c>
      <c r="D328" s="132">
        <v>7.2990982783018007E-2</v>
      </c>
    </row>
    <row r="329" spans="3:4" x14ac:dyDescent="0.2">
      <c r="C329" s="131">
        <v>46447</v>
      </c>
      <c r="D329" s="132">
        <v>7.2982338558970017E-2</v>
      </c>
    </row>
    <row r="330" spans="3:4" x14ac:dyDescent="0.2">
      <c r="C330" s="131">
        <v>46478</v>
      </c>
      <c r="D330" s="132">
        <v>7.2972768168088009E-2</v>
      </c>
    </row>
    <row r="331" spans="3:4" x14ac:dyDescent="0.2">
      <c r="C331" s="131">
        <v>46508</v>
      </c>
      <c r="D331" s="132">
        <v>7.2963506499522018E-2</v>
      </c>
    </row>
    <row r="332" spans="3:4" x14ac:dyDescent="0.2">
      <c r="C332" s="131">
        <v>46539</v>
      </c>
      <c r="D332" s="132">
        <v>7.2953936108699019E-2</v>
      </c>
    </row>
    <row r="333" spans="3:4" x14ac:dyDescent="0.2">
      <c r="C333" s="131">
        <v>46569</v>
      </c>
      <c r="D333" s="132">
        <v>7.294467444019001E-2</v>
      </c>
    </row>
    <row r="334" spans="3:4" x14ac:dyDescent="0.2">
      <c r="C334" s="131">
        <v>46600</v>
      </c>
      <c r="D334" s="132">
        <v>7.2935104049427019E-2</v>
      </c>
    </row>
    <row r="335" spans="3:4" x14ac:dyDescent="0.2">
      <c r="C335" s="131">
        <v>46631</v>
      </c>
      <c r="D335" s="132">
        <v>7.2925533658694017E-2</v>
      </c>
    </row>
    <row r="336" spans="3:4" x14ac:dyDescent="0.2">
      <c r="C336" s="131">
        <v>46661</v>
      </c>
      <c r="D336" s="132">
        <v>7.2916271990272008E-2</v>
      </c>
    </row>
    <row r="337" spans="3:8" x14ac:dyDescent="0.2">
      <c r="C337" s="131">
        <v>46692</v>
      </c>
      <c r="D337" s="132">
        <v>7.2906701599599014E-2</v>
      </c>
    </row>
    <row r="338" spans="3:8" x14ac:dyDescent="0.2">
      <c r="C338" s="131">
        <v>46722</v>
      </c>
      <c r="D338" s="132">
        <v>7.2897439931234015E-2</v>
      </c>
    </row>
    <row r="339" spans="3:8" x14ac:dyDescent="0.2">
      <c r="C339" s="131">
        <v>46753</v>
      </c>
      <c r="D339" s="132">
        <v>7.2887869540621014E-2</v>
      </c>
    </row>
    <row r="340" spans="3:8" x14ac:dyDescent="0.2">
      <c r="C340" s="131">
        <v>46784</v>
      </c>
      <c r="D340" s="132">
        <v>7.2878299150037018E-2</v>
      </c>
      <c r="G340" s="128"/>
      <c r="H340" s="129"/>
    </row>
    <row r="341" spans="3:8" x14ac:dyDescent="0.2">
      <c r="C341" s="131">
        <v>46813</v>
      </c>
      <c r="D341" s="132">
        <v>7.2869346204035013E-2</v>
      </c>
      <c r="G341" s="128"/>
      <c r="H341" s="129"/>
    </row>
    <row r="342" spans="3:8" x14ac:dyDescent="0.2">
      <c r="C342" s="131">
        <v>46844</v>
      </c>
      <c r="D342" s="132">
        <v>7.2859775813510011E-2</v>
      </c>
      <c r="G342" s="128"/>
      <c r="H342" s="129"/>
    </row>
    <row r="343" spans="3:8" x14ac:dyDescent="0.2">
      <c r="C343" s="131">
        <v>46874</v>
      </c>
      <c r="D343" s="132">
        <v>7.2850514145289008E-2</v>
      </c>
      <c r="G343" s="128"/>
      <c r="H343" s="129"/>
    </row>
    <row r="344" spans="3:8" x14ac:dyDescent="0.2">
      <c r="C344" s="131">
        <v>46905</v>
      </c>
      <c r="D344" s="132">
        <v>7.2840943754824014E-2</v>
      </c>
      <c r="G344" s="128"/>
      <c r="H344" s="129"/>
    </row>
    <row r="345" spans="3:8" x14ac:dyDescent="0.2">
      <c r="C345" s="131">
        <v>46935</v>
      </c>
      <c r="D345" s="132">
        <v>7.2831682086660007E-2</v>
      </c>
      <c r="G345" s="128"/>
      <c r="H345" s="129"/>
    </row>
    <row r="346" spans="3:8" x14ac:dyDescent="0.2">
      <c r="C346" s="131">
        <v>46966</v>
      </c>
      <c r="D346" s="132">
        <v>7.2822111696254008E-2</v>
      </c>
      <c r="G346" s="128"/>
      <c r="H346" s="129"/>
    </row>
    <row r="347" spans="3:8" x14ac:dyDescent="0.2">
      <c r="C347" s="131">
        <v>46997</v>
      </c>
      <c r="D347" s="132">
        <v>7.2812541305879011E-2</v>
      </c>
      <c r="G347" s="128"/>
      <c r="H347" s="129"/>
    </row>
    <row r="348" spans="3:8" x14ac:dyDescent="0.2">
      <c r="C348" s="131">
        <v>47027</v>
      </c>
      <c r="D348" s="132">
        <v>7.2803279637802018E-2</v>
      </c>
      <c r="G348" s="128"/>
      <c r="H348" s="129"/>
    </row>
    <row r="349" spans="3:8" x14ac:dyDescent="0.2">
      <c r="C349" s="131">
        <v>47058</v>
      </c>
      <c r="D349" s="132">
        <v>7.2793709247486016E-2</v>
      </c>
      <c r="G349" s="128"/>
      <c r="H349" s="129"/>
    </row>
    <row r="350" spans="3:8" x14ac:dyDescent="0.2">
      <c r="C350" s="131">
        <v>47088</v>
      </c>
      <c r="D350" s="132">
        <v>7.2784447579467018E-2</v>
      </c>
      <c r="G350" s="128"/>
      <c r="H350" s="129"/>
    </row>
    <row r="351" spans="3:8" x14ac:dyDescent="0.2">
      <c r="C351" s="131">
        <v>47119</v>
      </c>
      <c r="D351" s="132">
        <v>7.277487718921001E-2</v>
      </c>
      <c r="G351" s="128"/>
      <c r="H351" s="129"/>
    </row>
    <row r="352" spans="3:8" x14ac:dyDescent="0.2">
      <c r="C352" s="131">
        <v>47150</v>
      </c>
      <c r="D352" s="132">
        <v>7.2765306798984006E-2</v>
      </c>
      <c r="G352" s="128"/>
      <c r="H352" s="129"/>
    </row>
    <row r="353" spans="3:8" x14ac:dyDescent="0.2">
      <c r="C353" s="131">
        <v>47178</v>
      </c>
      <c r="D353" s="132">
        <v>7.2756662575580014E-2</v>
      </c>
      <c r="G353" s="128"/>
      <c r="H353" s="129"/>
    </row>
    <row r="354" spans="3:8" x14ac:dyDescent="0.2">
      <c r="C354" s="131">
        <v>47209</v>
      </c>
      <c r="D354" s="132">
        <v>7.2747092185411005E-2</v>
      </c>
      <c r="G354" s="128"/>
      <c r="H354" s="129"/>
    </row>
    <row r="355" spans="3:8" x14ac:dyDescent="0.2">
      <c r="C355" s="131">
        <v>47239</v>
      </c>
      <c r="D355" s="132">
        <v>7.2737830517534019E-2</v>
      </c>
      <c r="G355" s="128"/>
      <c r="H355" s="129"/>
    </row>
    <row r="356" spans="3:8" x14ac:dyDescent="0.2">
      <c r="C356" s="131">
        <v>47270</v>
      </c>
      <c r="D356" s="132">
        <v>7.2728260127426017E-2</v>
      </c>
      <c r="G356" s="128"/>
      <c r="H356" s="129"/>
    </row>
    <row r="357" spans="3:8" x14ac:dyDescent="0.2">
      <c r="C357" s="131">
        <v>47300</v>
      </c>
      <c r="D357" s="132">
        <v>7.2718998459607012E-2</v>
      </c>
      <c r="G357" s="128"/>
      <c r="H357" s="129"/>
    </row>
    <row r="358" spans="3:8" x14ac:dyDescent="0.2">
      <c r="C358" s="131">
        <v>47331</v>
      </c>
      <c r="D358" s="132">
        <v>7.2709428069557006E-2</v>
      </c>
      <c r="G358" s="128"/>
      <c r="H358" s="129"/>
    </row>
    <row r="359" spans="3:8" x14ac:dyDescent="0.2">
      <c r="C359" s="131">
        <v>47362</v>
      </c>
      <c r="D359" s="132">
        <v>7.2699857679537017E-2</v>
      </c>
      <c r="G359" s="128"/>
      <c r="H359" s="129"/>
    </row>
    <row r="360" spans="3:8" x14ac:dyDescent="0.2">
      <c r="C360" s="131">
        <v>47392</v>
      </c>
      <c r="D360" s="132">
        <v>7.2690596011805012E-2</v>
      </c>
      <c r="G360" s="128"/>
      <c r="H360" s="129"/>
    </row>
    <row r="361" spans="3:8" x14ac:dyDescent="0.2">
      <c r="C361" s="131">
        <v>47423</v>
      </c>
      <c r="D361" s="132">
        <v>7.2681025621845016E-2</v>
      </c>
      <c r="G361" s="128"/>
      <c r="H361" s="129"/>
    </row>
    <row r="362" spans="3:8" x14ac:dyDescent="0.2">
      <c r="C362" s="131">
        <v>47453</v>
      </c>
      <c r="D362" s="132">
        <v>7.2671763954171006E-2</v>
      </c>
      <c r="G362" s="128"/>
      <c r="H362" s="129"/>
    </row>
    <row r="363" spans="3:8" x14ac:dyDescent="0.2">
      <c r="C363" s="131">
        <v>47484</v>
      </c>
      <c r="D363" s="132">
        <v>7.2662193564271019E-2</v>
      </c>
      <c r="G363" s="128"/>
      <c r="H363" s="129"/>
    </row>
    <row r="364" spans="3:8" x14ac:dyDescent="0.2">
      <c r="C364" s="131">
        <v>47515</v>
      </c>
      <c r="D364" s="132">
        <v>7.2652623174400008E-2</v>
      </c>
      <c r="G364" s="128"/>
      <c r="H364" s="129"/>
    </row>
    <row r="365" spans="3:8" x14ac:dyDescent="0.2">
      <c r="C365" s="131">
        <v>47543</v>
      </c>
      <c r="D365" s="132">
        <v>7.2643978951317009E-2</v>
      </c>
      <c r="G365" s="128"/>
      <c r="H365" s="129"/>
    </row>
    <row r="366" spans="3:8" x14ac:dyDescent="0.2">
      <c r="G366" s="128"/>
      <c r="H366" s="129"/>
    </row>
    <row r="367" spans="3:8" x14ac:dyDescent="0.2">
      <c r="G367" s="128"/>
      <c r="H367" s="129"/>
    </row>
    <row r="368" spans="3:8" x14ac:dyDescent="0.2">
      <c r="G368" s="128"/>
      <c r="H368" s="129"/>
    </row>
    <row r="369" spans="7:8" x14ac:dyDescent="0.2">
      <c r="G369" s="128"/>
      <c r="H369" s="129"/>
    </row>
    <row r="370" spans="7:8" x14ac:dyDescent="0.2">
      <c r="G370" s="128"/>
      <c r="H370" s="129"/>
    </row>
    <row r="371" spans="7:8" x14ac:dyDescent="0.2">
      <c r="G371" s="128"/>
      <c r="H371" s="129"/>
    </row>
    <row r="372" spans="7:8" x14ac:dyDescent="0.2">
      <c r="G372" s="128"/>
      <c r="H372" s="129"/>
    </row>
    <row r="373" spans="7:8" x14ac:dyDescent="0.2">
      <c r="G373" s="128"/>
      <c r="H373" s="129"/>
    </row>
    <row r="374" spans="7:8" x14ac:dyDescent="0.2">
      <c r="G374" s="128"/>
      <c r="H374" s="129"/>
    </row>
    <row r="375" spans="7:8" x14ac:dyDescent="0.2">
      <c r="G375" s="128"/>
      <c r="H375" s="129"/>
    </row>
    <row r="376" spans="7:8" x14ac:dyDescent="0.2">
      <c r="G376" s="128"/>
      <c r="H376" s="129"/>
    </row>
    <row r="377" spans="7:8" x14ac:dyDescent="0.2">
      <c r="G377" s="128"/>
      <c r="H377" s="129"/>
    </row>
    <row r="378" spans="7:8" x14ac:dyDescent="0.2">
      <c r="G378" s="128"/>
      <c r="H378" s="129"/>
    </row>
    <row r="379" spans="7:8" x14ac:dyDescent="0.2">
      <c r="G379" s="128"/>
      <c r="H379" s="129"/>
    </row>
    <row r="380" spans="7:8" x14ac:dyDescent="0.2">
      <c r="G380" s="128"/>
      <c r="H380" s="129"/>
    </row>
    <row r="381" spans="7:8" x14ac:dyDescent="0.2">
      <c r="G381" s="128"/>
      <c r="H381" s="129"/>
    </row>
    <row r="382" spans="7:8" x14ac:dyDescent="0.2">
      <c r="G382" s="128"/>
      <c r="H382" s="129"/>
    </row>
    <row r="383" spans="7:8" x14ac:dyDescent="0.2">
      <c r="G383" s="128"/>
      <c r="H383" s="129"/>
    </row>
    <row r="384" spans="7:8" x14ac:dyDescent="0.2">
      <c r="G384" s="128"/>
      <c r="H384" s="129"/>
    </row>
    <row r="385" spans="7:8" x14ac:dyDescent="0.2">
      <c r="G385" s="128"/>
      <c r="H385" s="129"/>
    </row>
    <row r="386" spans="7:8" x14ac:dyDescent="0.2">
      <c r="G386" s="128"/>
      <c r="H386" s="129"/>
    </row>
    <row r="387" spans="7:8" x14ac:dyDescent="0.2">
      <c r="G387" s="128"/>
      <c r="H387" s="129"/>
    </row>
    <row r="388" spans="7:8" x14ac:dyDescent="0.2">
      <c r="G388" s="128"/>
      <c r="H388" s="129"/>
    </row>
    <row r="389" spans="7:8" x14ac:dyDescent="0.2">
      <c r="G389" s="128"/>
      <c r="H389" s="129"/>
    </row>
    <row r="390" spans="7:8" x14ac:dyDescent="0.2">
      <c r="G390" s="128"/>
      <c r="H390" s="129"/>
    </row>
    <row r="391" spans="7:8" x14ac:dyDescent="0.2">
      <c r="G391" s="128"/>
      <c r="H391" s="129"/>
    </row>
    <row r="392" spans="7:8" x14ac:dyDescent="0.2">
      <c r="G392" s="128"/>
      <c r="H392" s="129"/>
    </row>
    <row r="393" spans="7:8" x14ac:dyDescent="0.2">
      <c r="G393" s="128"/>
      <c r="H393" s="129"/>
    </row>
    <row r="394" spans="7:8" x14ac:dyDescent="0.2">
      <c r="G394" s="128"/>
      <c r="H394" s="129"/>
    </row>
    <row r="395" spans="7:8" x14ac:dyDescent="0.2">
      <c r="G395" s="128"/>
      <c r="H395" s="129"/>
    </row>
    <row r="396" spans="7:8" x14ac:dyDescent="0.2">
      <c r="G396" s="128"/>
      <c r="H396" s="129"/>
    </row>
    <row r="397" spans="7:8" x14ac:dyDescent="0.2">
      <c r="G397" s="128"/>
      <c r="H397" s="129"/>
    </row>
    <row r="398" spans="7:8" x14ac:dyDescent="0.2">
      <c r="G398" s="128"/>
      <c r="H398" s="129"/>
    </row>
    <row r="399" spans="7:8" x14ac:dyDescent="0.2">
      <c r="G399" s="128"/>
      <c r="H399" s="129"/>
    </row>
    <row r="400" spans="7:8" x14ac:dyDescent="0.2">
      <c r="G400" s="128"/>
      <c r="H400" s="129"/>
    </row>
    <row r="401" spans="7:8" x14ac:dyDescent="0.2">
      <c r="G401" s="128"/>
      <c r="H401" s="129"/>
    </row>
    <row r="402" spans="7:8" x14ac:dyDescent="0.2">
      <c r="G402" s="128"/>
      <c r="H402" s="129"/>
    </row>
    <row r="403" spans="7:8" x14ac:dyDescent="0.2">
      <c r="G403" s="128"/>
      <c r="H403" s="129"/>
    </row>
    <row r="404" spans="7:8" x14ac:dyDescent="0.2">
      <c r="G404" s="128"/>
      <c r="H404" s="129"/>
    </row>
    <row r="405" spans="7:8" x14ac:dyDescent="0.2">
      <c r="G405" s="128"/>
      <c r="H405" s="129"/>
    </row>
    <row r="406" spans="7:8" x14ac:dyDescent="0.2">
      <c r="G406" s="128"/>
      <c r="H406" s="129"/>
    </row>
    <row r="407" spans="7:8" x14ac:dyDescent="0.2">
      <c r="G407" s="128"/>
      <c r="H407" s="129"/>
    </row>
    <row r="408" spans="7:8" x14ac:dyDescent="0.2">
      <c r="G408" s="128"/>
      <c r="H408" s="129"/>
    </row>
    <row r="409" spans="7:8" x14ac:dyDescent="0.2">
      <c r="G409" s="128"/>
      <c r="H409" s="129"/>
    </row>
    <row r="410" spans="7:8" x14ac:dyDescent="0.2">
      <c r="G410" s="128"/>
      <c r="H410" s="129"/>
    </row>
    <row r="411" spans="7:8" x14ac:dyDescent="0.2">
      <c r="G411" s="128"/>
      <c r="H411" s="129"/>
    </row>
    <row r="412" spans="7:8" x14ac:dyDescent="0.2">
      <c r="G412" s="128"/>
      <c r="H412" s="129"/>
    </row>
    <row r="413" spans="7:8" x14ac:dyDescent="0.2">
      <c r="G413" s="128"/>
      <c r="H413" s="129"/>
    </row>
    <row r="414" spans="7:8" x14ac:dyDescent="0.2">
      <c r="G414" s="128"/>
      <c r="H414" s="129"/>
    </row>
    <row r="415" spans="7:8" x14ac:dyDescent="0.2">
      <c r="G415" s="128"/>
      <c r="H415" s="129"/>
    </row>
    <row r="416" spans="7:8" x14ac:dyDescent="0.2">
      <c r="G416" s="128"/>
      <c r="H416" s="129"/>
    </row>
    <row r="417" spans="7:8" x14ac:dyDescent="0.2">
      <c r="G417" s="128"/>
      <c r="H417" s="129"/>
    </row>
    <row r="418" spans="7:8" x14ac:dyDescent="0.2">
      <c r="G418" s="128"/>
      <c r="H418" s="129"/>
    </row>
    <row r="419" spans="7:8" x14ac:dyDescent="0.2">
      <c r="G419" s="128"/>
      <c r="H419" s="129"/>
    </row>
    <row r="420" spans="7:8" x14ac:dyDescent="0.2">
      <c r="G420" s="128"/>
      <c r="H420" s="129"/>
    </row>
    <row r="421" spans="7:8" x14ac:dyDescent="0.2">
      <c r="G421" s="128"/>
      <c r="H421" s="129"/>
    </row>
    <row r="422" spans="7:8" x14ac:dyDescent="0.2">
      <c r="G422" s="128"/>
      <c r="H422" s="129"/>
    </row>
    <row r="423" spans="7:8" x14ac:dyDescent="0.2">
      <c r="G423" s="128"/>
      <c r="H423" s="129"/>
    </row>
    <row r="424" spans="7:8" x14ac:dyDescent="0.2">
      <c r="G424" s="128"/>
      <c r="H424" s="129"/>
    </row>
    <row r="425" spans="7:8" x14ac:dyDescent="0.2">
      <c r="G425" s="128"/>
      <c r="H425" s="129"/>
    </row>
    <row r="426" spans="7:8" x14ac:dyDescent="0.2">
      <c r="G426" s="128"/>
      <c r="H426" s="129"/>
    </row>
    <row r="427" spans="7:8" x14ac:dyDescent="0.2">
      <c r="G427" s="128"/>
      <c r="H427" s="129"/>
    </row>
    <row r="428" spans="7:8" x14ac:dyDescent="0.2">
      <c r="G428" s="128"/>
      <c r="H428" s="129"/>
    </row>
    <row r="429" spans="7:8" x14ac:dyDescent="0.2">
      <c r="G429" s="128"/>
      <c r="H429" s="129"/>
    </row>
    <row r="430" spans="7:8" x14ac:dyDescent="0.2">
      <c r="G430" s="128"/>
      <c r="H430" s="129"/>
    </row>
    <row r="431" spans="7:8" x14ac:dyDescent="0.2">
      <c r="G431" s="128"/>
      <c r="H431" s="129"/>
    </row>
    <row r="432" spans="7:8" x14ac:dyDescent="0.2">
      <c r="G432" s="128"/>
      <c r="H432" s="129"/>
    </row>
    <row r="433" spans="7:8" x14ac:dyDescent="0.2">
      <c r="G433" s="128"/>
      <c r="H433" s="129"/>
    </row>
    <row r="434" spans="7:8" x14ac:dyDescent="0.2">
      <c r="G434" s="128"/>
      <c r="H434" s="129"/>
    </row>
    <row r="435" spans="7:8" x14ac:dyDescent="0.2">
      <c r="G435" s="128"/>
      <c r="H435" s="129"/>
    </row>
    <row r="436" spans="7:8" x14ac:dyDescent="0.2">
      <c r="G436" s="128"/>
      <c r="H436" s="129"/>
    </row>
    <row r="437" spans="7:8" x14ac:dyDescent="0.2">
      <c r="G437" s="128"/>
      <c r="H437" s="129"/>
    </row>
    <row r="438" spans="7:8" x14ac:dyDescent="0.2">
      <c r="G438" s="128"/>
      <c r="H438" s="129"/>
    </row>
    <row r="439" spans="7:8" x14ac:dyDescent="0.2">
      <c r="G439" s="128"/>
      <c r="H439" s="129"/>
    </row>
    <row r="440" spans="7:8" x14ac:dyDescent="0.2">
      <c r="G440" s="128"/>
      <c r="H440" s="129"/>
    </row>
    <row r="441" spans="7:8" x14ac:dyDescent="0.2">
      <c r="G441" s="128"/>
      <c r="H441" s="129"/>
    </row>
    <row r="442" spans="7:8" x14ac:dyDescent="0.2">
      <c r="G442" s="128"/>
      <c r="H442" s="129"/>
    </row>
    <row r="443" spans="7:8" x14ac:dyDescent="0.2">
      <c r="G443" s="128"/>
      <c r="H443" s="129"/>
    </row>
    <row r="444" spans="7:8" x14ac:dyDescent="0.2">
      <c r="G444" s="128"/>
      <c r="H444" s="129"/>
    </row>
    <row r="445" spans="7:8" x14ac:dyDescent="0.2">
      <c r="G445" s="128"/>
      <c r="H445" s="129"/>
    </row>
    <row r="446" spans="7:8" x14ac:dyDescent="0.2">
      <c r="G446" s="128"/>
      <c r="H446" s="129"/>
    </row>
    <row r="447" spans="7:8" x14ac:dyDescent="0.2">
      <c r="G447" s="128"/>
      <c r="H447" s="129"/>
    </row>
    <row r="448" spans="7:8" x14ac:dyDescent="0.2">
      <c r="G448" s="128"/>
      <c r="H448" s="129"/>
    </row>
    <row r="449" spans="7:8" x14ac:dyDescent="0.2">
      <c r="G449" s="128"/>
      <c r="H449" s="129"/>
    </row>
    <row r="450" spans="7:8" x14ac:dyDescent="0.2">
      <c r="G450" s="128"/>
      <c r="H450" s="129"/>
    </row>
    <row r="451" spans="7:8" x14ac:dyDescent="0.2">
      <c r="G451" s="128"/>
      <c r="H451" s="129"/>
    </row>
    <row r="452" spans="7:8" x14ac:dyDescent="0.2">
      <c r="G452" s="128"/>
      <c r="H452" s="129"/>
    </row>
    <row r="453" spans="7:8" x14ac:dyDescent="0.2">
      <c r="G453" s="128"/>
      <c r="H453" s="129"/>
    </row>
    <row r="454" spans="7:8" x14ac:dyDescent="0.2">
      <c r="G454" s="128"/>
      <c r="H454" s="129"/>
    </row>
    <row r="455" spans="7:8" x14ac:dyDescent="0.2">
      <c r="G455" s="128"/>
      <c r="H455" s="129"/>
    </row>
    <row r="456" spans="7:8" x14ac:dyDescent="0.2">
      <c r="G456" s="128"/>
      <c r="H456" s="129"/>
    </row>
    <row r="457" spans="7:8" x14ac:dyDescent="0.2">
      <c r="G457" s="128"/>
      <c r="H457" s="129"/>
    </row>
    <row r="458" spans="7:8" x14ac:dyDescent="0.2">
      <c r="G458" s="128"/>
      <c r="H458" s="129"/>
    </row>
    <row r="459" spans="7:8" x14ac:dyDescent="0.2">
      <c r="G459" s="128"/>
      <c r="H459" s="129"/>
    </row>
    <row r="460" spans="7:8" x14ac:dyDescent="0.2">
      <c r="G460" s="128"/>
      <c r="H460" s="129"/>
    </row>
    <row r="461" spans="7:8" x14ac:dyDescent="0.2">
      <c r="G461" s="128"/>
      <c r="H461" s="129"/>
    </row>
    <row r="462" spans="7:8" x14ac:dyDescent="0.2">
      <c r="G462" s="128"/>
      <c r="H462" s="129"/>
    </row>
    <row r="463" spans="7:8" x14ac:dyDescent="0.2">
      <c r="G463" s="128"/>
      <c r="H463" s="129"/>
    </row>
    <row r="464" spans="7:8" x14ac:dyDescent="0.2">
      <c r="G464" s="128"/>
      <c r="H464" s="129"/>
    </row>
    <row r="465" spans="7:8" x14ac:dyDescent="0.2">
      <c r="G465" s="128"/>
      <c r="H465" s="129"/>
    </row>
    <row r="466" spans="7:8" x14ac:dyDescent="0.2">
      <c r="G466" s="128"/>
      <c r="H466" s="129"/>
    </row>
    <row r="467" spans="7:8" x14ac:dyDescent="0.2">
      <c r="G467" s="128"/>
      <c r="H467" s="129"/>
    </row>
    <row r="468" spans="7:8" x14ac:dyDescent="0.2">
      <c r="G468" s="128"/>
      <c r="H468" s="129"/>
    </row>
    <row r="469" spans="7:8" x14ac:dyDescent="0.2">
      <c r="G469" s="128"/>
      <c r="H469" s="129"/>
    </row>
    <row r="470" spans="7:8" x14ac:dyDescent="0.2">
      <c r="G470" s="128"/>
      <c r="H470" s="129"/>
    </row>
    <row r="471" spans="7:8" x14ac:dyDescent="0.2">
      <c r="G471" s="128"/>
      <c r="H471" s="129"/>
    </row>
    <row r="472" spans="7:8" x14ac:dyDescent="0.2">
      <c r="G472" s="128"/>
      <c r="H472" s="129"/>
    </row>
    <row r="473" spans="7:8" x14ac:dyDescent="0.2">
      <c r="G473" s="128"/>
      <c r="H473" s="129"/>
    </row>
    <row r="474" spans="7:8" x14ac:dyDescent="0.2">
      <c r="G474" s="128"/>
      <c r="H474" s="129"/>
    </row>
    <row r="475" spans="7:8" x14ac:dyDescent="0.2">
      <c r="G475" s="128"/>
      <c r="H475" s="129"/>
    </row>
    <row r="476" spans="7:8" x14ac:dyDescent="0.2">
      <c r="G476" s="128"/>
      <c r="H476" s="129"/>
    </row>
    <row r="477" spans="7:8" x14ac:dyDescent="0.2">
      <c r="G477" s="128"/>
      <c r="H477" s="129"/>
    </row>
    <row r="478" spans="7:8" x14ac:dyDescent="0.2">
      <c r="G478" s="128"/>
      <c r="H478" s="129"/>
    </row>
    <row r="479" spans="7:8" x14ac:dyDescent="0.2">
      <c r="G479" s="128"/>
      <c r="H479" s="129"/>
    </row>
    <row r="480" spans="7:8" x14ac:dyDescent="0.2">
      <c r="G480" s="128"/>
      <c r="H480" s="129"/>
    </row>
    <row r="481" spans="7:8" x14ac:dyDescent="0.2">
      <c r="G481" s="128"/>
      <c r="H481" s="129"/>
    </row>
    <row r="482" spans="7:8" x14ac:dyDescent="0.2">
      <c r="G482" s="128"/>
      <c r="H482" s="129"/>
    </row>
    <row r="483" spans="7:8" x14ac:dyDescent="0.2">
      <c r="G483" s="128"/>
      <c r="H483" s="129"/>
    </row>
    <row r="484" spans="7:8" x14ac:dyDescent="0.2">
      <c r="G484" s="128"/>
      <c r="H484" s="129"/>
    </row>
    <row r="485" spans="7:8" x14ac:dyDescent="0.2">
      <c r="G485" s="128"/>
      <c r="H485" s="129"/>
    </row>
    <row r="486" spans="7:8" x14ac:dyDescent="0.2">
      <c r="G486" s="128"/>
      <c r="H486" s="129"/>
    </row>
    <row r="487" spans="7:8" x14ac:dyDescent="0.2">
      <c r="G487" s="128"/>
      <c r="H487" s="129"/>
    </row>
    <row r="488" spans="7:8" x14ac:dyDescent="0.2">
      <c r="G488" s="128"/>
      <c r="H488" s="129"/>
    </row>
    <row r="489" spans="7:8" x14ac:dyDescent="0.2">
      <c r="G489" s="128"/>
      <c r="H489" s="129"/>
    </row>
    <row r="490" spans="7:8" x14ac:dyDescent="0.2">
      <c r="G490" s="128"/>
      <c r="H490" s="129"/>
    </row>
    <row r="491" spans="7:8" x14ac:dyDescent="0.2">
      <c r="G491" s="128"/>
      <c r="H491" s="129"/>
    </row>
    <row r="492" spans="7:8" x14ac:dyDescent="0.2">
      <c r="G492" s="128"/>
      <c r="H492" s="129"/>
    </row>
    <row r="493" spans="7:8" x14ac:dyDescent="0.2">
      <c r="G493" s="128"/>
      <c r="H493" s="129"/>
    </row>
    <row r="494" spans="7:8" x14ac:dyDescent="0.2">
      <c r="G494" s="128"/>
      <c r="H494" s="129"/>
    </row>
    <row r="495" spans="7:8" x14ac:dyDescent="0.2">
      <c r="G495" s="128"/>
      <c r="H495" s="129"/>
    </row>
    <row r="496" spans="7:8" x14ac:dyDescent="0.2">
      <c r="G496" s="128"/>
      <c r="H496" s="129"/>
    </row>
    <row r="497" spans="7:8" x14ac:dyDescent="0.2">
      <c r="G497" s="128"/>
      <c r="H497" s="129"/>
    </row>
    <row r="498" spans="7:8" x14ac:dyDescent="0.2">
      <c r="G498" s="128"/>
      <c r="H498" s="129"/>
    </row>
    <row r="499" spans="7:8" x14ac:dyDescent="0.2">
      <c r="G499" s="128"/>
      <c r="H499" s="129"/>
    </row>
    <row r="500" spans="7:8" x14ac:dyDescent="0.2">
      <c r="G500" s="128"/>
      <c r="H500" s="129"/>
    </row>
    <row r="501" spans="7:8" x14ac:dyDescent="0.2">
      <c r="G501" s="128"/>
      <c r="H501" s="129"/>
    </row>
    <row r="502" spans="7:8" x14ac:dyDescent="0.2">
      <c r="G502" s="128"/>
      <c r="H502" s="129"/>
    </row>
    <row r="503" spans="7:8" x14ac:dyDescent="0.2">
      <c r="G503" s="128"/>
      <c r="H503" s="129"/>
    </row>
    <row r="504" spans="7:8" x14ac:dyDescent="0.2">
      <c r="G504" s="128"/>
      <c r="H504" s="129"/>
    </row>
    <row r="505" spans="7:8" x14ac:dyDescent="0.2">
      <c r="G505" s="128"/>
      <c r="H505" s="129"/>
    </row>
    <row r="506" spans="7:8" x14ac:dyDescent="0.2">
      <c r="G506" s="128"/>
      <c r="H506" s="129"/>
    </row>
    <row r="507" spans="7:8" x14ac:dyDescent="0.2">
      <c r="G507" s="128"/>
      <c r="H507" s="129"/>
    </row>
    <row r="508" spans="7:8" x14ac:dyDescent="0.2">
      <c r="G508" s="128"/>
      <c r="H508" s="129"/>
    </row>
    <row r="509" spans="7:8" x14ac:dyDescent="0.2">
      <c r="G509" s="128"/>
      <c r="H509" s="129"/>
    </row>
    <row r="510" spans="7:8" x14ac:dyDescent="0.2">
      <c r="G510" s="128"/>
      <c r="H510" s="129"/>
    </row>
    <row r="511" spans="7:8" x14ac:dyDescent="0.2">
      <c r="G511" s="128"/>
      <c r="H511" s="129"/>
    </row>
    <row r="512" spans="7:8" x14ac:dyDescent="0.2">
      <c r="G512" s="128"/>
      <c r="H512" s="129"/>
    </row>
    <row r="513" spans="7:8" x14ac:dyDescent="0.2">
      <c r="G513" s="128"/>
      <c r="H513" s="129"/>
    </row>
    <row r="514" spans="7:8" x14ac:dyDescent="0.2">
      <c r="G514" s="128"/>
      <c r="H514" s="129"/>
    </row>
    <row r="515" spans="7:8" x14ac:dyDescent="0.2">
      <c r="G515" s="128"/>
      <c r="H515" s="129"/>
    </row>
    <row r="516" spans="7:8" x14ac:dyDescent="0.2">
      <c r="G516" s="128"/>
      <c r="H516" s="129"/>
    </row>
    <row r="517" spans="7:8" x14ac:dyDescent="0.2">
      <c r="G517" s="128"/>
      <c r="H517" s="129"/>
    </row>
    <row r="518" spans="7:8" x14ac:dyDescent="0.2">
      <c r="G518" s="128"/>
      <c r="H518" s="129"/>
    </row>
    <row r="519" spans="7:8" x14ac:dyDescent="0.2">
      <c r="G519" s="128"/>
      <c r="H519" s="129"/>
    </row>
    <row r="520" spans="7:8" x14ac:dyDescent="0.2">
      <c r="G520" s="128"/>
      <c r="H520" s="129"/>
    </row>
    <row r="521" spans="7:8" x14ac:dyDescent="0.2">
      <c r="G521" s="128"/>
      <c r="H521" s="129"/>
    </row>
    <row r="522" spans="7:8" x14ac:dyDescent="0.2">
      <c r="G522" s="128"/>
      <c r="H522" s="129"/>
    </row>
    <row r="523" spans="7:8" x14ac:dyDescent="0.2">
      <c r="G523" s="128"/>
      <c r="H523" s="129"/>
    </row>
    <row r="524" spans="7:8" x14ac:dyDescent="0.2">
      <c r="G524" s="128"/>
      <c r="H524" s="129"/>
    </row>
    <row r="525" spans="7:8" x14ac:dyDescent="0.2">
      <c r="G525" s="128"/>
      <c r="H525" s="129"/>
    </row>
    <row r="526" spans="7:8" x14ac:dyDescent="0.2">
      <c r="G526" s="128"/>
      <c r="H526" s="129"/>
    </row>
    <row r="527" spans="7:8" x14ac:dyDescent="0.2">
      <c r="G527" s="128"/>
      <c r="H527" s="129"/>
    </row>
    <row r="528" spans="7:8" x14ac:dyDescent="0.2">
      <c r="G528" s="128"/>
      <c r="H528" s="129"/>
    </row>
    <row r="529" spans="7:8" x14ac:dyDescent="0.2">
      <c r="G529" s="128"/>
      <c r="H529" s="129"/>
    </row>
    <row r="530" spans="7:8" x14ac:dyDescent="0.2">
      <c r="G530" s="128"/>
      <c r="H530" s="129"/>
    </row>
    <row r="531" spans="7:8" x14ac:dyDescent="0.2">
      <c r="G531" s="128"/>
      <c r="H531" s="129"/>
    </row>
    <row r="532" spans="7:8" x14ac:dyDescent="0.2">
      <c r="G532" s="128"/>
      <c r="H532" s="129"/>
    </row>
    <row r="533" spans="7:8" x14ac:dyDescent="0.2">
      <c r="G533" s="128"/>
      <c r="H533" s="129"/>
    </row>
    <row r="534" spans="7:8" x14ac:dyDescent="0.2">
      <c r="G534" s="128"/>
      <c r="H534" s="129"/>
    </row>
    <row r="535" spans="7:8" x14ac:dyDescent="0.2">
      <c r="G535" s="128"/>
      <c r="H535" s="129"/>
    </row>
    <row r="536" spans="7:8" x14ac:dyDescent="0.2">
      <c r="G536" s="128"/>
      <c r="H536" s="129"/>
    </row>
    <row r="537" spans="7:8" x14ac:dyDescent="0.2">
      <c r="G537" s="128"/>
      <c r="H537" s="129"/>
    </row>
    <row r="538" spans="7:8" x14ac:dyDescent="0.2">
      <c r="G538" s="128"/>
      <c r="H538" s="129"/>
    </row>
    <row r="539" spans="7:8" x14ac:dyDescent="0.2">
      <c r="G539" s="128"/>
      <c r="H539" s="129"/>
    </row>
    <row r="540" spans="7:8" x14ac:dyDescent="0.2">
      <c r="G540" s="128"/>
      <c r="H540" s="129"/>
    </row>
    <row r="541" spans="7:8" x14ac:dyDescent="0.2">
      <c r="G541" s="128"/>
      <c r="H541" s="129"/>
    </row>
    <row r="542" spans="7:8" x14ac:dyDescent="0.2">
      <c r="G542" s="128"/>
      <c r="H542" s="129"/>
    </row>
    <row r="543" spans="7:8" x14ac:dyDescent="0.2">
      <c r="G543" s="128"/>
      <c r="H543" s="129"/>
    </row>
    <row r="544" spans="7:8" x14ac:dyDescent="0.2">
      <c r="G544" s="128"/>
      <c r="H544" s="129"/>
    </row>
    <row r="545" spans="7:8" x14ac:dyDescent="0.2">
      <c r="G545" s="128"/>
      <c r="H545" s="129"/>
    </row>
    <row r="546" spans="7:8" x14ac:dyDescent="0.2">
      <c r="G546" s="128"/>
      <c r="H546" s="129"/>
    </row>
    <row r="547" spans="7:8" x14ac:dyDescent="0.2">
      <c r="G547" s="128"/>
      <c r="H547" s="129"/>
    </row>
    <row r="548" spans="7:8" x14ac:dyDescent="0.2">
      <c r="G548" s="128"/>
      <c r="H548" s="129"/>
    </row>
    <row r="549" spans="7:8" x14ac:dyDescent="0.2">
      <c r="G549" s="128"/>
      <c r="H549" s="129"/>
    </row>
    <row r="550" spans="7:8" x14ac:dyDescent="0.2">
      <c r="G550" s="128"/>
      <c r="H550" s="129"/>
    </row>
    <row r="551" spans="7:8" x14ac:dyDescent="0.2">
      <c r="G551" s="128"/>
      <c r="H551" s="129"/>
    </row>
    <row r="552" spans="7:8" x14ac:dyDescent="0.2">
      <c r="G552" s="128"/>
      <c r="H552" s="129"/>
    </row>
    <row r="553" spans="7:8" x14ac:dyDescent="0.2">
      <c r="G553" s="128"/>
      <c r="H553" s="129"/>
    </row>
    <row r="554" spans="7:8" x14ac:dyDescent="0.2">
      <c r="G554" s="128"/>
      <c r="H554" s="129"/>
    </row>
    <row r="555" spans="7:8" x14ac:dyDescent="0.2">
      <c r="G555" s="128"/>
      <c r="H555" s="129"/>
    </row>
    <row r="556" spans="7:8" x14ac:dyDescent="0.2">
      <c r="G556" s="128"/>
      <c r="H556" s="129"/>
    </row>
    <row r="557" spans="7:8" x14ac:dyDescent="0.2">
      <c r="G557" s="128"/>
      <c r="H557" s="129"/>
    </row>
    <row r="558" spans="7:8" x14ac:dyDescent="0.2">
      <c r="G558" s="128"/>
      <c r="H558" s="129"/>
    </row>
    <row r="559" spans="7:8" x14ac:dyDescent="0.2">
      <c r="G559" s="128"/>
      <c r="H559" s="129"/>
    </row>
    <row r="560" spans="7:8" x14ac:dyDescent="0.2">
      <c r="G560" s="128"/>
      <c r="H560" s="129"/>
    </row>
    <row r="561" spans="7:8" x14ac:dyDescent="0.2">
      <c r="G561" s="128"/>
      <c r="H561" s="129"/>
    </row>
    <row r="562" spans="7:8" x14ac:dyDescent="0.2">
      <c r="G562" s="128"/>
      <c r="H562" s="129"/>
    </row>
    <row r="563" spans="7:8" x14ac:dyDescent="0.2">
      <c r="G563" s="128"/>
      <c r="H563" s="129"/>
    </row>
    <row r="564" spans="7:8" x14ac:dyDescent="0.2">
      <c r="G564" s="128"/>
      <c r="H564" s="129"/>
    </row>
    <row r="565" spans="7:8" x14ac:dyDescent="0.2">
      <c r="G565" s="128"/>
      <c r="H565" s="129"/>
    </row>
    <row r="566" spans="7:8" x14ac:dyDescent="0.2">
      <c r="G566" s="128"/>
      <c r="H566" s="129"/>
    </row>
    <row r="567" spans="7:8" x14ac:dyDescent="0.2">
      <c r="G567" s="128"/>
      <c r="H567" s="129"/>
    </row>
    <row r="568" spans="7:8" x14ac:dyDescent="0.2">
      <c r="G568" s="128"/>
      <c r="H568" s="129"/>
    </row>
    <row r="569" spans="7:8" x14ac:dyDescent="0.2">
      <c r="G569" s="128"/>
      <c r="H569" s="129"/>
    </row>
    <row r="570" spans="7:8" x14ac:dyDescent="0.2">
      <c r="G570" s="128"/>
      <c r="H570" s="129"/>
    </row>
    <row r="571" spans="7:8" x14ac:dyDescent="0.2">
      <c r="G571" s="128"/>
      <c r="H571" s="129"/>
    </row>
    <row r="572" spans="7:8" x14ac:dyDescent="0.2">
      <c r="G572" s="128"/>
      <c r="H572" s="129"/>
    </row>
    <row r="573" spans="7:8" x14ac:dyDescent="0.2">
      <c r="G573" s="128"/>
      <c r="H573" s="129"/>
    </row>
    <row r="574" spans="7:8" x14ac:dyDescent="0.2">
      <c r="G574" s="128"/>
      <c r="H574" s="129"/>
    </row>
    <row r="575" spans="7:8" x14ac:dyDescent="0.2">
      <c r="G575" s="128"/>
      <c r="H575" s="129"/>
    </row>
    <row r="576" spans="7:8" x14ac:dyDescent="0.2">
      <c r="G576" s="128"/>
      <c r="H576" s="129"/>
    </row>
    <row r="577" spans="7:8" x14ac:dyDescent="0.2">
      <c r="G577" s="128"/>
      <c r="H577" s="129"/>
    </row>
    <row r="578" spans="7:8" x14ac:dyDescent="0.2">
      <c r="G578" s="128"/>
      <c r="H578" s="129"/>
    </row>
    <row r="579" spans="7:8" x14ac:dyDescent="0.2">
      <c r="G579" s="128"/>
      <c r="H579" s="129"/>
    </row>
    <row r="580" spans="7:8" x14ac:dyDescent="0.2">
      <c r="G580" s="128"/>
      <c r="H580" s="129"/>
    </row>
    <row r="581" spans="7:8" x14ac:dyDescent="0.2">
      <c r="G581" s="128"/>
      <c r="H581" s="129"/>
    </row>
    <row r="582" spans="7:8" x14ac:dyDescent="0.2">
      <c r="G582" s="128"/>
      <c r="H582" s="129"/>
    </row>
    <row r="583" spans="7:8" x14ac:dyDescent="0.2">
      <c r="G583" s="128"/>
      <c r="H583" s="129"/>
    </row>
    <row r="584" spans="7:8" x14ac:dyDescent="0.2">
      <c r="G584" s="128"/>
      <c r="H584" s="129"/>
    </row>
    <row r="585" spans="7:8" x14ac:dyDescent="0.2">
      <c r="G585" s="128"/>
      <c r="H585" s="129"/>
    </row>
    <row r="586" spans="7:8" x14ac:dyDescent="0.2">
      <c r="G586" s="128"/>
      <c r="H586" s="129"/>
    </row>
    <row r="587" spans="7:8" x14ac:dyDescent="0.2">
      <c r="G587" s="128"/>
      <c r="H587" s="129"/>
    </row>
    <row r="588" spans="7:8" x14ac:dyDescent="0.2">
      <c r="G588" s="128"/>
      <c r="H588" s="129"/>
    </row>
    <row r="589" spans="7:8" x14ac:dyDescent="0.2">
      <c r="G589" s="128"/>
      <c r="H589" s="129"/>
    </row>
    <row r="590" spans="7:8" x14ac:dyDescent="0.2">
      <c r="G590" s="128"/>
      <c r="H590" s="129"/>
    </row>
    <row r="591" spans="7:8" x14ac:dyDescent="0.2">
      <c r="G591" s="128"/>
      <c r="H591" s="129"/>
    </row>
    <row r="592" spans="7:8" x14ac:dyDescent="0.2">
      <c r="G592" s="128"/>
      <c r="H592" s="129"/>
    </row>
    <row r="593" spans="7:8" x14ac:dyDescent="0.2">
      <c r="G593" s="128"/>
      <c r="H593" s="129"/>
    </row>
    <row r="594" spans="7:8" x14ac:dyDescent="0.2">
      <c r="G594" s="128"/>
      <c r="H594" s="129"/>
    </row>
    <row r="595" spans="7:8" x14ac:dyDescent="0.2">
      <c r="G595" s="128"/>
      <c r="H595" s="129"/>
    </row>
    <row r="596" spans="7:8" x14ac:dyDescent="0.2">
      <c r="G596" s="128"/>
      <c r="H596" s="129"/>
    </row>
    <row r="597" spans="7:8" x14ac:dyDescent="0.2">
      <c r="G597" s="128"/>
      <c r="H597" s="129"/>
    </row>
    <row r="598" spans="7:8" x14ac:dyDescent="0.2">
      <c r="G598" s="128"/>
      <c r="H598" s="129"/>
    </row>
    <row r="599" spans="7:8" x14ac:dyDescent="0.2">
      <c r="G599" s="128"/>
      <c r="H599" s="129"/>
    </row>
    <row r="600" spans="7:8" x14ac:dyDescent="0.2">
      <c r="G600" s="128"/>
      <c r="H600" s="129"/>
    </row>
    <row r="601" spans="7:8" x14ac:dyDescent="0.2">
      <c r="G601" s="128"/>
      <c r="H601" s="129"/>
    </row>
    <row r="602" spans="7:8" x14ac:dyDescent="0.2">
      <c r="G602" s="128"/>
      <c r="H602" s="129"/>
    </row>
    <row r="603" spans="7:8" x14ac:dyDescent="0.2">
      <c r="G603" s="128"/>
      <c r="H603" s="129"/>
    </row>
    <row r="604" spans="7:8" x14ac:dyDescent="0.2">
      <c r="G604" s="128"/>
      <c r="H604" s="129"/>
    </row>
    <row r="605" spans="7:8" x14ac:dyDescent="0.2">
      <c r="G605" s="128"/>
      <c r="H605" s="129"/>
    </row>
    <row r="606" spans="7:8" x14ac:dyDescent="0.2">
      <c r="G606" s="128"/>
      <c r="H606" s="129"/>
    </row>
    <row r="607" spans="7:8" x14ac:dyDescent="0.2">
      <c r="G607" s="128"/>
      <c r="H607" s="129"/>
    </row>
    <row r="608" spans="7:8" x14ac:dyDescent="0.2">
      <c r="G608" s="128"/>
      <c r="H608" s="129"/>
    </row>
    <row r="609" spans="7:8" x14ac:dyDescent="0.2">
      <c r="G609" s="128"/>
      <c r="H609" s="129"/>
    </row>
    <row r="610" spans="7:8" x14ac:dyDescent="0.2">
      <c r="G610" s="128"/>
      <c r="H610" s="129"/>
    </row>
    <row r="611" spans="7:8" x14ac:dyDescent="0.2">
      <c r="G611" s="128"/>
      <c r="H611" s="129"/>
    </row>
    <row r="612" spans="7:8" x14ac:dyDescent="0.2">
      <c r="G612" s="128"/>
      <c r="H612" s="129"/>
    </row>
    <row r="613" spans="7:8" x14ac:dyDescent="0.2">
      <c r="G613" s="128"/>
      <c r="H613" s="129"/>
    </row>
    <row r="614" spans="7:8" x14ac:dyDescent="0.2">
      <c r="G614" s="128"/>
      <c r="H614" s="129"/>
    </row>
    <row r="615" spans="7:8" x14ac:dyDescent="0.2">
      <c r="G615" s="128"/>
      <c r="H615" s="129"/>
    </row>
    <row r="616" spans="7:8" x14ac:dyDescent="0.2">
      <c r="G616" s="128"/>
      <c r="H616" s="129"/>
    </row>
    <row r="617" spans="7:8" x14ac:dyDescent="0.2">
      <c r="G617" s="128"/>
      <c r="H617" s="129"/>
    </row>
    <row r="618" spans="7:8" x14ac:dyDescent="0.2">
      <c r="G618" s="128"/>
      <c r="H618" s="129"/>
    </row>
    <row r="619" spans="7:8" x14ac:dyDescent="0.2">
      <c r="G619" s="128"/>
      <c r="H619" s="129"/>
    </row>
    <row r="620" spans="7:8" x14ac:dyDescent="0.2">
      <c r="G620" s="128"/>
      <c r="H620" s="129"/>
    </row>
    <row r="621" spans="7:8" x14ac:dyDescent="0.2">
      <c r="G621" s="128"/>
      <c r="H621" s="129"/>
    </row>
    <row r="622" spans="7:8" x14ac:dyDescent="0.2">
      <c r="G622" s="128"/>
      <c r="H622" s="129"/>
    </row>
    <row r="623" spans="7:8" x14ac:dyDescent="0.2">
      <c r="G623" s="128"/>
      <c r="H623" s="129"/>
    </row>
    <row r="624" spans="7:8" x14ac:dyDescent="0.2">
      <c r="G624" s="128"/>
      <c r="H624" s="129"/>
    </row>
    <row r="625" spans="7:8" x14ac:dyDescent="0.2">
      <c r="G625" s="128"/>
      <c r="H625" s="129"/>
    </row>
    <row r="626" spans="7:8" x14ac:dyDescent="0.2">
      <c r="G626" s="128"/>
      <c r="H626" s="129"/>
    </row>
    <row r="627" spans="7:8" x14ac:dyDescent="0.2">
      <c r="G627" s="128"/>
      <c r="H627" s="129"/>
    </row>
    <row r="628" spans="7:8" x14ac:dyDescent="0.2">
      <c r="G628" s="128"/>
      <c r="H628" s="129"/>
    </row>
    <row r="629" spans="7:8" x14ac:dyDescent="0.2">
      <c r="G629" s="128"/>
      <c r="H629" s="129"/>
    </row>
    <row r="630" spans="7:8" x14ac:dyDescent="0.2">
      <c r="G630" s="128"/>
      <c r="H630" s="129"/>
    </row>
    <row r="631" spans="7:8" x14ac:dyDescent="0.2">
      <c r="G631" s="128"/>
      <c r="H631" s="129"/>
    </row>
    <row r="632" spans="7:8" x14ac:dyDescent="0.2">
      <c r="G632" s="128"/>
      <c r="H632" s="129"/>
    </row>
    <row r="633" spans="7:8" x14ac:dyDescent="0.2">
      <c r="G633" s="128"/>
      <c r="H633" s="129"/>
    </row>
    <row r="634" spans="7:8" x14ac:dyDescent="0.2">
      <c r="G634" s="128"/>
      <c r="H634" s="129"/>
    </row>
    <row r="635" spans="7:8" x14ac:dyDescent="0.2">
      <c r="G635" s="128"/>
      <c r="H635" s="129"/>
    </row>
    <row r="636" spans="7:8" x14ac:dyDescent="0.2">
      <c r="G636" s="128"/>
      <c r="H636" s="129"/>
    </row>
    <row r="637" spans="7:8" x14ac:dyDescent="0.2">
      <c r="G637" s="128"/>
      <c r="H637" s="129"/>
    </row>
    <row r="638" spans="7:8" x14ac:dyDescent="0.2">
      <c r="G638" s="128"/>
      <c r="H638" s="129"/>
    </row>
    <row r="639" spans="7:8" x14ac:dyDescent="0.2">
      <c r="G639" s="128"/>
      <c r="H639" s="129"/>
    </row>
    <row r="640" spans="7:8" x14ac:dyDescent="0.2">
      <c r="G640" s="128"/>
      <c r="H640" s="129"/>
    </row>
    <row r="641" spans="7:8" x14ac:dyDescent="0.2">
      <c r="G641" s="128"/>
      <c r="H641" s="129"/>
    </row>
    <row r="642" spans="7:8" x14ac:dyDescent="0.2">
      <c r="G642" s="128"/>
      <c r="H642" s="129"/>
    </row>
    <row r="643" spans="7:8" x14ac:dyDescent="0.2">
      <c r="G643" s="128"/>
      <c r="H643" s="129"/>
    </row>
    <row r="644" spans="7:8" x14ac:dyDescent="0.2">
      <c r="G644" s="128"/>
      <c r="H644" s="129"/>
    </row>
    <row r="645" spans="7:8" x14ac:dyDescent="0.2">
      <c r="G645" s="128"/>
      <c r="H645" s="129"/>
    </row>
    <row r="646" spans="7:8" x14ac:dyDescent="0.2">
      <c r="G646" s="128"/>
      <c r="H646" s="129"/>
    </row>
    <row r="647" spans="7:8" x14ac:dyDescent="0.2">
      <c r="G647" s="128"/>
      <c r="H647" s="129"/>
    </row>
    <row r="648" spans="7:8" x14ac:dyDescent="0.2">
      <c r="G648" s="128"/>
      <c r="H648" s="129"/>
    </row>
    <row r="649" spans="7:8" x14ac:dyDescent="0.2">
      <c r="G649" s="128"/>
      <c r="H649" s="129"/>
    </row>
    <row r="650" spans="7:8" x14ac:dyDescent="0.2">
      <c r="G650" s="128"/>
      <c r="H650" s="129"/>
    </row>
    <row r="651" spans="7:8" x14ac:dyDescent="0.2">
      <c r="G651" s="128"/>
      <c r="H651" s="129"/>
    </row>
    <row r="652" spans="7:8" x14ac:dyDescent="0.2">
      <c r="G652" s="128"/>
      <c r="H652" s="129"/>
    </row>
    <row r="653" spans="7:8" x14ac:dyDescent="0.2">
      <c r="G653" s="128"/>
      <c r="H653" s="129"/>
    </row>
    <row r="654" spans="7:8" x14ac:dyDescent="0.2">
      <c r="G654" s="128"/>
      <c r="H654" s="129"/>
    </row>
    <row r="655" spans="7:8" x14ac:dyDescent="0.2">
      <c r="G655" s="128"/>
      <c r="H655" s="129"/>
    </row>
    <row r="656" spans="7:8" x14ac:dyDescent="0.2">
      <c r="G656" s="128"/>
      <c r="H656" s="129"/>
    </row>
    <row r="657" spans="7:8" x14ac:dyDescent="0.2">
      <c r="G657" s="128"/>
      <c r="H657" s="129"/>
    </row>
    <row r="658" spans="7:8" x14ac:dyDescent="0.2">
      <c r="G658" s="128"/>
      <c r="H658" s="129"/>
    </row>
    <row r="659" spans="7:8" x14ac:dyDescent="0.2">
      <c r="G659" s="128"/>
      <c r="H659" s="129"/>
    </row>
    <row r="660" spans="7:8" x14ac:dyDescent="0.2">
      <c r="G660" s="128"/>
      <c r="H660" s="129"/>
    </row>
    <row r="661" spans="7:8" x14ac:dyDescent="0.2">
      <c r="G661" s="128"/>
      <c r="H661" s="129"/>
    </row>
    <row r="662" spans="7:8" x14ac:dyDescent="0.2">
      <c r="G662" s="128"/>
      <c r="H662" s="129"/>
    </row>
    <row r="663" spans="7:8" x14ac:dyDescent="0.2">
      <c r="G663" s="128"/>
      <c r="H663" s="129"/>
    </row>
    <row r="664" spans="7:8" x14ac:dyDescent="0.2">
      <c r="G664" s="128"/>
      <c r="H664" s="129"/>
    </row>
    <row r="665" spans="7:8" x14ac:dyDescent="0.2">
      <c r="G665" s="128"/>
      <c r="H665" s="129"/>
    </row>
    <row r="666" spans="7:8" x14ac:dyDescent="0.2">
      <c r="G666" s="128"/>
      <c r="H666" s="129"/>
    </row>
    <row r="667" spans="7:8" x14ac:dyDescent="0.2">
      <c r="G667" s="128"/>
      <c r="H667" s="129"/>
    </row>
    <row r="668" spans="7:8" x14ac:dyDescent="0.2">
      <c r="G668" s="128"/>
      <c r="H668" s="129"/>
    </row>
    <row r="669" spans="7:8" x14ac:dyDescent="0.2">
      <c r="G669" s="128"/>
      <c r="H669" s="129"/>
    </row>
    <row r="670" spans="7:8" x14ac:dyDescent="0.2">
      <c r="G670" s="128"/>
      <c r="H670" s="129"/>
    </row>
    <row r="671" spans="7:8" x14ac:dyDescent="0.2">
      <c r="G671" s="128"/>
      <c r="H671" s="129"/>
    </row>
    <row r="672" spans="7:8" x14ac:dyDescent="0.2">
      <c r="G672" s="128"/>
      <c r="H672" s="129"/>
    </row>
    <row r="673" spans="7:8" x14ac:dyDescent="0.2">
      <c r="G673" s="128"/>
      <c r="H673" s="129"/>
    </row>
    <row r="674" spans="7:8" x14ac:dyDescent="0.2">
      <c r="G674" s="128"/>
      <c r="H674" s="129"/>
    </row>
    <row r="675" spans="7:8" x14ac:dyDescent="0.2">
      <c r="G675" s="128"/>
      <c r="H675" s="129"/>
    </row>
    <row r="676" spans="7:8" x14ac:dyDescent="0.2">
      <c r="G676" s="128"/>
      <c r="H676" s="129"/>
    </row>
    <row r="677" spans="7:8" x14ac:dyDescent="0.2">
      <c r="G677" s="128"/>
      <c r="H677" s="129"/>
    </row>
    <row r="678" spans="7:8" x14ac:dyDescent="0.2">
      <c r="G678" s="128"/>
      <c r="H678" s="129"/>
    </row>
    <row r="679" spans="7:8" x14ac:dyDescent="0.2">
      <c r="G679" s="128"/>
      <c r="H679" s="129"/>
    </row>
    <row r="680" spans="7:8" x14ac:dyDescent="0.2">
      <c r="G680" s="128"/>
      <c r="H680" s="129"/>
    </row>
    <row r="681" spans="7:8" x14ac:dyDescent="0.2">
      <c r="G681" s="128"/>
      <c r="H681" s="129"/>
    </row>
    <row r="682" spans="7:8" x14ac:dyDescent="0.2">
      <c r="G682" s="128"/>
      <c r="H682" s="129"/>
    </row>
    <row r="683" spans="7:8" x14ac:dyDescent="0.2">
      <c r="G683" s="128"/>
      <c r="H683" s="129"/>
    </row>
    <row r="684" spans="7:8" x14ac:dyDescent="0.2">
      <c r="G684" s="128"/>
      <c r="H684" s="129"/>
    </row>
    <row r="685" spans="7:8" x14ac:dyDescent="0.2">
      <c r="G685" s="128"/>
      <c r="H685" s="129"/>
    </row>
    <row r="686" spans="7:8" x14ac:dyDescent="0.2">
      <c r="G686" s="128"/>
      <c r="H686" s="129"/>
    </row>
    <row r="687" spans="7:8" x14ac:dyDescent="0.2">
      <c r="G687" s="128"/>
      <c r="H687" s="129"/>
    </row>
    <row r="688" spans="7:8" x14ac:dyDescent="0.2">
      <c r="G688" s="128"/>
      <c r="H688" s="129"/>
    </row>
    <row r="689" spans="7:8" x14ac:dyDescent="0.2">
      <c r="G689" s="128"/>
      <c r="H689" s="129"/>
    </row>
    <row r="690" spans="7:8" x14ac:dyDescent="0.2">
      <c r="G690" s="128"/>
      <c r="H690" s="129"/>
    </row>
    <row r="691" spans="7:8" x14ac:dyDescent="0.2">
      <c r="G691" s="128"/>
      <c r="H691" s="129"/>
    </row>
    <row r="692" spans="7:8" x14ac:dyDescent="0.2">
      <c r="G692" s="128"/>
      <c r="H692" s="129"/>
    </row>
    <row r="693" spans="7:8" x14ac:dyDescent="0.2">
      <c r="G693" s="128"/>
      <c r="H693" s="129"/>
    </row>
    <row r="694" spans="7:8" x14ac:dyDescent="0.2">
      <c r="G694" s="128"/>
      <c r="H694" s="129"/>
    </row>
    <row r="695" spans="7:8" x14ac:dyDescent="0.2">
      <c r="G695" s="128"/>
      <c r="H695" s="129"/>
    </row>
    <row r="696" spans="7:8" x14ac:dyDescent="0.2">
      <c r="G696" s="128"/>
      <c r="H696" s="129"/>
    </row>
    <row r="697" spans="7:8" x14ac:dyDescent="0.2">
      <c r="G697" s="128"/>
      <c r="H697" s="129"/>
    </row>
    <row r="698" spans="7:8" x14ac:dyDescent="0.2">
      <c r="G698" s="128"/>
      <c r="H698" s="129"/>
    </row>
    <row r="699" spans="7:8" x14ac:dyDescent="0.2">
      <c r="G699" s="128"/>
      <c r="H699" s="129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295"/>
  <sheetViews>
    <sheetView workbookViewId="0">
      <pane xSplit="7140" ySplit="2550" topLeftCell="S24" activePane="bottomLeft"/>
      <selection activeCell="C7" sqref="C7:C259"/>
      <selection pane="topRight" activeCell="N1" sqref="N1"/>
      <selection pane="bottomLeft" activeCell="C38" sqref="C38"/>
      <selection pane="bottomRight" activeCell="X255" sqref="X255"/>
    </sheetView>
  </sheetViews>
  <sheetFormatPr defaultRowHeight="12.75" x14ac:dyDescent="0.2"/>
  <cols>
    <col min="1" max="1" width="12.5703125" style="84" customWidth="1"/>
    <col min="2" max="2" width="9.140625" style="84"/>
    <col min="3" max="3" width="9.140625" style="99"/>
    <col min="4" max="4" width="14.28515625" style="84" customWidth="1"/>
    <col min="5" max="9" width="9.140625" style="84"/>
    <col min="10" max="10" width="9.42578125" style="99" customWidth="1"/>
    <col min="11" max="56" width="9.140625" style="84"/>
    <col min="57" max="57" width="9.42578125" style="99" customWidth="1"/>
    <col min="58" max="16384" width="9.140625" style="84"/>
  </cols>
  <sheetData>
    <row r="1" spans="1:58" x14ac:dyDescent="0.2">
      <c r="A1" s="93" t="s">
        <v>95</v>
      </c>
      <c r="B1" s="94" t="s">
        <v>96</v>
      </c>
      <c r="C1" s="95"/>
      <c r="D1" s="96">
        <v>36594</v>
      </c>
      <c r="E1" s="97"/>
      <c r="I1" s="98"/>
    </row>
    <row r="2" spans="1:58" x14ac:dyDescent="0.2">
      <c r="A2" s="100"/>
      <c r="B2" s="95"/>
      <c r="C2" s="95"/>
      <c r="D2" s="95"/>
      <c r="E2" s="98"/>
      <c r="I2" s="98"/>
      <c r="W2" s="84" t="s">
        <v>97</v>
      </c>
      <c r="AE2" s="84" t="s">
        <v>98</v>
      </c>
    </row>
    <row r="3" spans="1:58" x14ac:dyDescent="0.2">
      <c r="A3" s="98"/>
      <c r="B3" s="98"/>
      <c r="C3" s="98" t="s">
        <v>99</v>
      </c>
      <c r="D3" s="98"/>
      <c r="E3" s="98"/>
      <c r="F3" s="98"/>
      <c r="G3" s="98" t="s">
        <v>100</v>
      </c>
      <c r="H3" s="98"/>
      <c r="I3" s="98"/>
      <c r="K3" s="98"/>
      <c r="L3" s="98" t="s">
        <v>101</v>
      </c>
      <c r="M3" s="98"/>
      <c r="N3" s="98"/>
      <c r="O3" s="98"/>
      <c r="P3" s="98" t="s">
        <v>102</v>
      </c>
      <c r="Q3" s="98"/>
      <c r="R3" s="98"/>
      <c r="S3" s="98"/>
      <c r="T3" s="98" t="s">
        <v>103</v>
      </c>
      <c r="U3" s="98"/>
      <c r="W3" s="98"/>
      <c r="X3" s="98" t="s">
        <v>60</v>
      </c>
      <c r="Y3" s="98"/>
      <c r="AA3" s="98"/>
      <c r="AB3" s="98" t="s">
        <v>104</v>
      </c>
      <c r="AC3" s="98"/>
      <c r="AE3" s="98"/>
      <c r="AF3" s="98" t="s">
        <v>60</v>
      </c>
      <c r="AG3" s="98"/>
      <c r="AI3" s="98"/>
      <c r="AJ3" s="98" t="s">
        <v>104</v>
      </c>
      <c r="AK3" s="98"/>
      <c r="AM3" s="98" t="s">
        <v>105</v>
      </c>
      <c r="AN3" s="98" t="s">
        <v>106</v>
      </c>
      <c r="BF3" s="98" t="s">
        <v>107</v>
      </c>
    </row>
    <row r="4" spans="1:58" x14ac:dyDescent="0.2">
      <c r="A4" s="101"/>
      <c r="B4" s="102" t="s">
        <v>108</v>
      </c>
      <c r="C4" s="102" t="s">
        <v>109</v>
      </c>
      <c r="D4" s="103" t="s">
        <v>110</v>
      </c>
      <c r="E4" s="104"/>
      <c r="F4" s="105" t="s">
        <v>108</v>
      </c>
      <c r="G4" s="105" t="s">
        <v>109</v>
      </c>
      <c r="H4" s="105" t="s">
        <v>110</v>
      </c>
      <c r="I4" s="98"/>
      <c r="K4" s="102" t="s">
        <v>108</v>
      </c>
      <c r="L4" s="102" t="s">
        <v>109</v>
      </c>
      <c r="M4" s="106" t="s">
        <v>110</v>
      </c>
      <c r="N4" s="103"/>
      <c r="O4" s="102" t="s">
        <v>108</v>
      </c>
      <c r="P4" s="102" t="s">
        <v>109</v>
      </c>
      <c r="Q4" s="106" t="s">
        <v>110</v>
      </c>
      <c r="R4" s="103"/>
      <c r="S4" s="102" t="s">
        <v>108</v>
      </c>
      <c r="T4" s="102" t="s">
        <v>109</v>
      </c>
      <c r="U4" s="103" t="s">
        <v>110</v>
      </c>
      <c r="W4" s="102" t="s">
        <v>108</v>
      </c>
      <c r="X4" s="102" t="s">
        <v>109</v>
      </c>
      <c r="Y4" s="103" t="s">
        <v>110</v>
      </c>
      <c r="AA4" s="102" t="s">
        <v>108</v>
      </c>
      <c r="AB4" s="102" t="s">
        <v>109</v>
      </c>
      <c r="AC4" s="103" t="s">
        <v>110</v>
      </c>
      <c r="AE4" s="102" t="s">
        <v>108</v>
      </c>
      <c r="AF4" s="102" t="s">
        <v>109</v>
      </c>
      <c r="AG4" s="103" t="s">
        <v>110</v>
      </c>
      <c r="AI4" s="102" t="s">
        <v>108</v>
      </c>
      <c r="AJ4" s="102" t="s">
        <v>109</v>
      </c>
      <c r="AK4" s="103" t="s">
        <v>110</v>
      </c>
      <c r="AM4" s="98" t="s">
        <v>111</v>
      </c>
      <c r="AN4" s="98" t="s">
        <v>112</v>
      </c>
      <c r="AP4" s="98"/>
      <c r="AQ4" s="95" t="s">
        <v>58</v>
      </c>
      <c r="AR4" s="95" t="s">
        <v>59</v>
      </c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F4" s="98" t="s">
        <v>113</v>
      </c>
    </row>
    <row r="5" spans="1:58" x14ac:dyDescent="0.2">
      <c r="A5" s="98"/>
      <c r="B5" s="98" t="s">
        <v>114</v>
      </c>
      <c r="C5" s="98" t="s">
        <v>114</v>
      </c>
      <c r="D5" s="98" t="s">
        <v>114</v>
      </c>
      <c r="E5" s="104"/>
      <c r="F5" s="104" t="s">
        <v>114</v>
      </c>
      <c r="G5" s="104" t="s">
        <v>114</v>
      </c>
      <c r="H5" s="104" t="s">
        <v>114</v>
      </c>
      <c r="I5" s="98"/>
      <c r="K5" s="98" t="s">
        <v>114</v>
      </c>
      <c r="L5" s="98" t="s">
        <v>114</v>
      </c>
      <c r="M5" s="98" t="s">
        <v>114</v>
      </c>
      <c r="N5" s="98"/>
      <c r="O5" s="98" t="s">
        <v>114</v>
      </c>
      <c r="P5" s="98" t="s">
        <v>114</v>
      </c>
      <c r="Q5" s="98" t="s">
        <v>114</v>
      </c>
      <c r="R5" s="98"/>
      <c r="S5" s="98" t="s">
        <v>114</v>
      </c>
      <c r="T5" s="98" t="s">
        <v>114</v>
      </c>
      <c r="U5" s="98" t="s">
        <v>114</v>
      </c>
      <c r="W5" s="98"/>
      <c r="X5" s="98"/>
      <c r="Y5" s="98"/>
      <c r="AA5" s="98"/>
      <c r="AB5" s="98"/>
      <c r="AC5" s="98"/>
      <c r="AE5" s="98"/>
      <c r="AF5" s="98"/>
      <c r="AG5" s="98"/>
      <c r="AI5" s="98"/>
      <c r="AJ5" s="98"/>
      <c r="AK5" s="98"/>
      <c r="AP5" s="106" t="s">
        <v>60</v>
      </c>
      <c r="AQ5" s="107">
        <v>800</v>
      </c>
      <c r="AR5" s="107">
        <v>2300</v>
      </c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</row>
    <row r="6" spans="1:58" x14ac:dyDescent="0.2">
      <c r="A6" s="95" t="s">
        <v>115</v>
      </c>
      <c r="B6" s="95"/>
      <c r="C6" s="96"/>
      <c r="D6" s="95"/>
      <c r="E6" s="106"/>
      <c r="F6" s="95"/>
      <c r="G6" s="106"/>
      <c r="H6" s="106"/>
      <c r="I6" s="98"/>
      <c r="J6" s="99" t="s">
        <v>115</v>
      </c>
      <c r="AP6" s="108" t="s">
        <v>61</v>
      </c>
      <c r="AQ6" s="109"/>
      <c r="AR6" s="109"/>
      <c r="AS6" s="109"/>
      <c r="AT6" s="109"/>
      <c r="AU6" s="105"/>
      <c r="AV6" s="105"/>
      <c r="AW6" s="109"/>
      <c r="AX6" s="109"/>
      <c r="AY6" s="109"/>
      <c r="AZ6" s="109"/>
      <c r="BA6" s="109"/>
      <c r="BB6" s="109"/>
      <c r="BC6" s="109"/>
      <c r="BE6" s="99" t="s">
        <v>115</v>
      </c>
    </row>
    <row r="7" spans="1:58" x14ac:dyDescent="0.2">
      <c r="A7" s="110">
        <v>36595</v>
      </c>
      <c r="B7" s="60">
        <v>23.15</v>
      </c>
      <c r="C7" s="204">
        <v>23.5</v>
      </c>
      <c r="D7" s="60">
        <v>23.85</v>
      </c>
      <c r="E7" s="106"/>
      <c r="F7" s="60">
        <v>14.734999847412109</v>
      </c>
      <c r="G7" s="60">
        <v>14.909999847412109</v>
      </c>
      <c r="H7" s="60">
        <v>15.08499984741211</v>
      </c>
      <c r="I7" s="98"/>
      <c r="J7" s="99">
        <v>36557</v>
      </c>
      <c r="K7" s="74">
        <v>0</v>
      </c>
      <c r="L7" s="74">
        <v>0</v>
      </c>
      <c r="M7" s="74">
        <v>0</v>
      </c>
      <c r="O7" s="74">
        <v>0</v>
      </c>
      <c r="P7" s="74">
        <v>0</v>
      </c>
      <c r="Q7" s="74">
        <v>0</v>
      </c>
      <c r="S7" s="74">
        <v>0</v>
      </c>
      <c r="T7" s="74">
        <v>0</v>
      </c>
      <c r="U7" s="74">
        <v>0</v>
      </c>
      <c r="W7" s="74">
        <v>0.21124999999999999</v>
      </c>
      <c r="X7" s="74">
        <v>0.42249999999999999</v>
      </c>
      <c r="Y7" s="74">
        <v>0.63375000000000004</v>
      </c>
      <c r="AA7" s="74">
        <v>3.5000000000000003E-2</v>
      </c>
      <c r="AB7" s="74">
        <v>7.0000000000000007E-2</v>
      </c>
      <c r="AC7" s="74">
        <v>0.105</v>
      </c>
      <c r="AE7" s="74">
        <v>-0.4</v>
      </c>
      <c r="AF7" s="74">
        <v>1.85</v>
      </c>
      <c r="AG7" s="74">
        <v>0.5</v>
      </c>
      <c r="AI7" s="74">
        <v>-0.1</v>
      </c>
      <c r="AJ7" s="74">
        <v>0.3</v>
      </c>
      <c r="AK7" s="74">
        <v>0.1</v>
      </c>
      <c r="AM7" s="98">
        <v>1</v>
      </c>
      <c r="AN7" s="111">
        <v>0</v>
      </c>
      <c r="AP7" s="112"/>
      <c r="AQ7" s="112" t="s">
        <v>31</v>
      </c>
      <c r="AR7" s="112" t="s">
        <v>32</v>
      </c>
      <c r="AS7" s="112" t="s">
        <v>33</v>
      </c>
      <c r="AT7" s="112" t="s">
        <v>42</v>
      </c>
      <c r="AU7" s="112" t="s">
        <v>34</v>
      </c>
      <c r="AV7" s="112" t="s">
        <v>62</v>
      </c>
      <c r="AW7" s="112" t="s">
        <v>63</v>
      </c>
      <c r="AX7" s="112" t="s">
        <v>64</v>
      </c>
      <c r="AY7" s="112" t="s">
        <v>65</v>
      </c>
      <c r="AZ7" s="112" t="s">
        <v>66</v>
      </c>
      <c r="BA7" s="112" t="s">
        <v>67</v>
      </c>
      <c r="BB7" s="112" t="s">
        <v>68</v>
      </c>
      <c r="BC7" s="112"/>
      <c r="BE7" s="99">
        <v>36557</v>
      </c>
      <c r="BF7" s="113">
        <v>0.9</v>
      </c>
    </row>
    <row r="8" spans="1:58" x14ac:dyDescent="0.2">
      <c r="A8" s="110">
        <v>36596</v>
      </c>
      <c r="B8" s="60">
        <v>22.15</v>
      </c>
      <c r="C8" s="204">
        <v>22.5</v>
      </c>
      <c r="D8" s="60">
        <v>22.85</v>
      </c>
      <c r="E8" s="106"/>
      <c r="F8" s="60">
        <v>14.734999847412109</v>
      </c>
      <c r="G8" s="60">
        <v>14.909999847412109</v>
      </c>
      <c r="H8" s="60">
        <v>15.08499984741211</v>
      </c>
      <c r="I8" s="98"/>
      <c r="J8" s="99">
        <v>36586</v>
      </c>
      <c r="K8" s="74">
        <v>0</v>
      </c>
      <c r="L8" s="74">
        <v>0</v>
      </c>
      <c r="M8" s="74">
        <v>0</v>
      </c>
      <c r="O8" s="74">
        <v>0</v>
      </c>
      <c r="P8" s="74">
        <v>0</v>
      </c>
      <c r="Q8" s="74">
        <v>0</v>
      </c>
      <c r="S8" s="74">
        <v>0</v>
      </c>
      <c r="T8" s="74">
        <v>0</v>
      </c>
      <c r="U8" s="74">
        <v>0</v>
      </c>
      <c r="W8" s="74">
        <v>0.14499999999999999</v>
      </c>
      <c r="X8" s="74">
        <v>0.28999999999999998</v>
      </c>
      <c r="Y8" s="74">
        <v>0.435</v>
      </c>
      <c r="AA8" s="74">
        <v>0.03</v>
      </c>
      <c r="AB8" s="74">
        <v>0.06</v>
      </c>
      <c r="AC8" s="74">
        <v>0.09</v>
      </c>
      <c r="AE8" s="74">
        <v>-0.25</v>
      </c>
      <c r="AF8" s="74">
        <v>1.7</v>
      </c>
      <c r="AG8" s="74">
        <v>0.25</v>
      </c>
      <c r="AI8" s="74">
        <v>-0.1</v>
      </c>
      <c r="AJ8" s="74">
        <v>0.3</v>
      </c>
      <c r="AK8" s="74">
        <v>0.1</v>
      </c>
      <c r="AM8" s="98">
        <v>1</v>
      </c>
      <c r="AN8" s="111">
        <v>0</v>
      </c>
      <c r="AP8" s="106" t="s">
        <v>69</v>
      </c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 t="s">
        <v>70</v>
      </c>
      <c r="BE8" s="99">
        <v>36586</v>
      </c>
      <c r="BF8" s="113">
        <v>0.9</v>
      </c>
    </row>
    <row r="9" spans="1:58" x14ac:dyDescent="0.2">
      <c r="A9" s="110">
        <v>36597</v>
      </c>
      <c r="B9" s="60">
        <v>22.15</v>
      </c>
      <c r="C9" s="204">
        <v>22.5</v>
      </c>
      <c r="D9" s="60">
        <v>22.85</v>
      </c>
      <c r="E9" s="106"/>
      <c r="F9" s="60">
        <v>14.734999847412109</v>
      </c>
      <c r="G9" s="60">
        <v>14.909999847412109</v>
      </c>
      <c r="H9" s="60">
        <v>15.08499984741211</v>
      </c>
      <c r="I9" s="98"/>
      <c r="J9" s="99">
        <v>36617</v>
      </c>
      <c r="K9" s="74">
        <v>18.104999160766603</v>
      </c>
      <c r="L9" s="74">
        <v>18.254999160766602</v>
      </c>
      <c r="M9" s="74">
        <v>18.4049991607666</v>
      </c>
      <c r="O9" s="74">
        <v>14.253749847412109</v>
      </c>
      <c r="P9" s="74">
        <v>16.753749847412109</v>
      </c>
      <c r="Q9" s="74">
        <v>19.253749847412109</v>
      </c>
      <c r="S9" s="74">
        <v>0</v>
      </c>
      <c r="T9" s="74">
        <v>0</v>
      </c>
      <c r="U9" s="74">
        <v>0</v>
      </c>
      <c r="W9" s="74">
        <v>0.14000000000000001</v>
      </c>
      <c r="X9" s="74">
        <v>0.28000000000000003</v>
      </c>
      <c r="Y9" s="74">
        <v>0.42</v>
      </c>
      <c r="AA9" s="74">
        <v>0.03</v>
      </c>
      <c r="AB9" s="74">
        <v>0.06</v>
      </c>
      <c r="AC9" s="74">
        <v>0.09</v>
      </c>
      <c r="AE9" s="74">
        <v>-0.25</v>
      </c>
      <c r="AF9" s="74">
        <v>1.75</v>
      </c>
      <c r="AG9" s="74">
        <v>0.25</v>
      </c>
      <c r="AI9" s="74">
        <v>-0.1</v>
      </c>
      <c r="AJ9" s="74">
        <v>0.3</v>
      </c>
      <c r="AK9" s="74">
        <v>0.1</v>
      </c>
      <c r="AM9" s="98">
        <v>1</v>
      </c>
      <c r="AN9" s="111">
        <v>0</v>
      </c>
      <c r="AP9" s="98">
        <v>100</v>
      </c>
      <c r="AQ9" s="114">
        <v>0.84009140360859491</v>
      </c>
      <c r="AR9" s="114">
        <v>0.84009140360859491</v>
      </c>
      <c r="AS9" s="114">
        <v>0.88009140360859495</v>
      </c>
      <c r="AT9" s="114">
        <v>0.93009140360859499</v>
      </c>
      <c r="AU9" s="114">
        <v>0.99487413888798193</v>
      </c>
      <c r="AV9" s="114">
        <v>1.1566015393724096</v>
      </c>
      <c r="AW9" s="114">
        <v>1.1151212088270464</v>
      </c>
      <c r="AX9" s="114">
        <v>1.091611616602268</v>
      </c>
      <c r="AY9" s="114">
        <v>0.99664578191253639</v>
      </c>
      <c r="AZ9" s="114">
        <v>0.94950000000000001</v>
      </c>
      <c r="BA9" s="114">
        <v>0.92949999999999999</v>
      </c>
      <c r="BB9" s="114">
        <v>0.92949999999999999</v>
      </c>
      <c r="BC9" s="98" t="s">
        <v>71</v>
      </c>
      <c r="BE9" s="99">
        <v>36617</v>
      </c>
      <c r="BF9" s="113">
        <v>0.9</v>
      </c>
    </row>
    <row r="10" spans="1:58" x14ac:dyDescent="0.2">
      <c r="A10" s="110">
        <v>36598</v>
      </c>
      <c r="B10" s="60">
        <v>27.645</v>
      </c>
      <c r="C10" s="204">
        <v>27.995000000000001</v>
      </c>
      <c r="D10" s="60">
        <v>28.344999999999999</v>
      </c>
      <c r="E10" s="106"/>
      <c r="F10" s="60">
        <v>14.734999847412109</v>
      </c>
      <c r="G10" s="60">
        <v>14.909999847412109</v>
      </c>
      <c r="H10" s="60">
        <v>15.08499984741211</v>
      </c>
      <c r="I10" s="98"/>
      <c r="J10" s="99">
        <v>36647</v>
      </c>
      <c r="K10" s="74">
        <v>21.125</v>
      </c>
      <c r="L10" s="74">
        <v>21.5</v>
      </c>
      <c r="M10" s="74">
        <v>21.875</v>
      </c>
      <c r="O10" s="74">
        <v>18</v>
      </c>
      <c r="P10" s="74">
        <v>20.5</v>
      </c>
      <c r="Q10" s="74">
        <v>23</v>
      </c>
      <c r="S10" s="74">
        <v>0</v>
      </c>
      <c r="T10" s="74">
        <v>0</v>
      </c>
      <c r="U10" s="74">
        <v>0</v>
      </c>
      <c r="W10" s="74">
        <v>0.19350000000000001</v>
      </c>
      <c r="X10" s="74">
        <v>0.38700000000000001</v>
      </c>
      <c r="Y10" s="74">
        <v>0.58050000000000002</v>
      </c>
      <c r="AA10" s="74">
        <v>0.03</v>
      </c>
      <c r="AB10" s="74">
        <v>0.06</v>
      </c>
      <c r="AC10" s="74">
        <v>0.09</v>
      </c>
      <c r="AE10" s="74">
        <v>-0.25</v>
      </c>
      <c r="AF10" s="74">
        <v>2.25</v>
      </c>
      <c r="AG10" s="74">
        <v>0.25</v>
      </c>
      <c r="AI10" s="74">
        <v>-0.1</v>
      </c>
      <c r="AJ10" s="74">
        <v>0.3</v>
      </c>
      <c r="AK10" s="74">
        <v>0.1</v>
      </c>
      <c r="AM10" s="98">
        <v>2</v>
      </c>
      <c r="AN10" s="111">
        <v>0</v>
      </c>
      <c r="AP10" s="98">
        <v>200</v>
      </c>
      <c r="AQ10" s="114">
        <v>0.82216545967600496</v>
      </c>
      <c r="AR10" s="114">
        <v>0.82216545967600496</v>
      </c>
      <c r="AS10" s="114">
        <v>0.83216545967600497</v>
      </c>
      <c r="AT10" s="114">
        <v>0.88216545967600501</v>
      </c>
      <c r="AU10" s="114">
        <v>0.89614417708707417</v>
      </c>
      <c r="AV10" s="114">
        <v>0.95825932504440481</v>
      </c>
      <c r="AW10" s="114">
        <v>1.0185889770627239</v>
      </c>
      <c r="AX10" s="114">
        <v>0.98541692633678146</v>
      </c>
      <c r="AY10" s="114">
        <v>0.87437503955445783</v>
      </c>
      <c r="AZ10" s="114">
        <v>0.9012</v>
      </c>
      <c r="BA10" s="114">
        <v>0.88119999999999998</v>
      </c>
      <c r="BB10" s="114">
        <v>0.88119999999999998</v>
      </c>
      <c r="BC10" s="98" t="s">
        <v>71</v>
      </c>
      <c r="BE10" s="99">
        <v>36647</v>
      </c>
      <c r="BF10" s="113">
        <v>0.9</v>
      </c>
    </row>
    <row r="11" spans="1:58" x14ac:dyDescent="0.2">
      <c r="A11" s="110">
        <v>36599</v>
      </c>
      <c r="B11" s="60">
        <v>27.645</v>
      </c>
      <c r="C11" s="204">
        <v>27.995000000000001</v>
      </c>
      <c r="D11" s="60">
        <v>28.344999999999999</v>
      </c>
      <c r="E11" s="106"/>
      <c r="F11" s="60">
        <v>14.734999847412109</v>
      </c>
      <c r="G11" s="60">
        <v>14.909999847412109</v>
      </c>
      <c r="H11" s="60">
        <v>15.08499984741211</v>
      </c>
      <c r="I11" s="98"/>
      <c r="J11" s="99">
        <v>36678</v>
      </c>
      <c r="K11" s="74">
        <v>22.375</v>
      </c>
      <c r="L11" s="74">
        <v>23.5</v>
      </c>
      <c r="M11" s="74">
        <v>24.625</v>
      </c>
      <c r="O11" s="74">
        <v>17</v>
      </c>
      <c r="P11" s="74">
        <v>19.5</v>
      </c>
      <c r="Q11" s="74">
        <v>22</v>
      </c>
      <c r="S11" s="74">
        <v>0</v>
      </c>
      <c r="T11" s="74">
        <v>0</v>
      </c>
      <c r="U11" s="74">
        <v>0</v>
      </c>
      <c r="W11" s="74">
        <v>0.21899999999999997</v>
      </c>
      <c r="X11" s="74">
        <v>0.43799999999999994</v>
      </c>
      <c r="Y11" s="74">
        <v>0.65699999999999992</v>
      </c>
      <c r="AA11" s="74">
        <v>0.03</v>
      </c>
      <c r="AB11" s="74">
        <v>0.06</v>
      </c>
      <c r="AC11" s="74">
        <v>0.09</v>
      </c>
      <c r="AE11" s="74">
        <v>-0.75</v>
      </c>
      <c r="AF11" s="74">
        <v>2.9</v>
      </c>
      <c r="AG11" s="74">
        <v>0.75</v>
      </c>
      <c r="AI11" s="74">
        <v>-0.1</v>
      </c>
      <c r="AJ11" s="74">
        <v>0.3</v>
      </c>
      <c r="AK11" s="74">
        <v>0.1</v>
      </c>
      <c r="AM11" s="98">
        <v>2</v>
      </c>
      <c r="AN11" s="111">
        <v>0</v>
      </c>
      <c r="AP11" s="98">
        <v>300</v>
      </c>
      <c r="AQ11" s="114">
        <v>0.74669983553583485</v>
      </c>
      <c r="AR11" s="114">
        <v>0.74669983553583485</v>
      </c>
      <c r="AS11" s="114">
        <v>0.7966998355358349</v>
      </c>
      <c r="AT11" s="114">
        <v>0.84669983553583494</v>
      </c>
      <c r="AU11" s="114">
        <v>0.84808514806229396</v>
      </c>
      <c r="AV11" s="114">
        <v>0.80550621669626976</v>
      </c>
      <c r="AW11" s="114">
        <v>0.97054027611696914</v>
      </c>
      <c r="AX11" s="114">
        <v>0.88495575221238931</v>
      </c>
      <c r="AY11" s="114">
        <v>0.81994810455034439</v>
      </c>
      <c r="AZ11" s="114">
        <v>0.86570000000000003</v>
      </c>
      <c r="BA11" s="114">
        <v>0.84570000000000001</v>
      </c>
      <c r="BB11" s="114">
        <v>0.84570000000000001</v>
      </c>
      <c r="BC11" s="98" t="s">
        <v>71</v>
      </c>
      <c r="BE11" s="99">
        <v>36678</v>
      </c>
      <c r="BF11" s="113">
        <v>0.9</v>
      </c>
    </row>
    <row r="12" spans="1:58" x14ac:dyDescent="0.2">
      <c r="A12" s="110">
        <v>36600</v>
      </c>
      <c r="B12" s="60">
        <v>27.645</v>
      </c>
      <c r="C12" s="204">
        <v>27.995000000000001</v>
      </c>
      <c r="D12" s="60">
        <v>28.344999999999999</v>
      </c>
      <c r="E12" s="106"/>
      <c r="F12" s="60">
        <v>14.734999847412109</v>
      </c>
      <c r="G12" s="60">
        <v>14.909999847412109</v>
      </c>
      <c r="H12" s="60">
        <v>15.08499984741211</v>
      </c>
      <c r="I12" s="98"/>
      <c r="J12" s="99">
        <v>36708</v>
      </c>
      <c r="K12" s="74">
        <v>33.622501373291016</v>
      </c>
      <c r="L12" s="74">
        <v>35.497501373291016</v>
      </c>
      <c r="M12" s="74">
        <v>37.372501373291016</v>
      </c>
      <c r="O12" s="74">
        <v>27.002498626708984</v>
      </c>
      <c r="P12" s="74">
        <v>29.502498626708984</v>
      </c>
      <c r="Q12" s="74">
        <v>32.002498626708984</v>
      </c>
      <c r="S12" s="74">
        <v>0</v>
      </c>
      <c r="T12" s="74">
        <v>0</v>
      </c>
      <c r="U12" s="74">
        <v>0</v>
      </c>
      <c r="W12" s="74">
        <v>0.27500000000000002</v>
      </c>
      <c r="X12" s="74">
        <v>0.55000000000000004</v>
      </c>
      <c r="Y12" s="74">
        <v>0.82499999999999996</v>
      </c>
      <c r="AA12" s="74">
        <v>0.03</v>
      </c>
      <c r="AB12" s="74">
        <v>0.06</v>
      </c>
      <c r="AC12" s="74">
        <v>0.09</v>
      </c>
      <c r="AE12" s="74">
        <v>-1</v>
      </c>
      <c r="AF12" s="74">
        <v>4.5</v>
      </c>
      <c r="AG12" s="74">
        <v>1</v>
      </c>
      <c r="AI12" s="74">
        <v>-0.1</v>
      </c>
      <c r="AJ12" s="74">
        <v>0.3</v>
      </c>
      <c r="AK12" s="74">
        <v>0.1</v>
      </c>
      <c r="AM12" s="98">
        <v>2</v>
      </c>
      <c r="AN12" s="111">
        <v>0</v>
      </c>
      <c r="AP12" s="98">
        <v>400</v>
      </c>
      <c r="AQ12" s="114">
        <v>0.74619999999999997</v>
      </c>
      <c r="AR12" s="114">
        <v>0.74619999999999997</v>
      </c>
      <c r="AS12" s="114">
        <v>0.79719995084774298</v>
      </c>
      <c r="AT12" s="114">
        <v>0.84719995084774302</v>
      </c>
      <c r="AU12" s="114">
        <v>0.82222730092396068</v>
      </c>
      <c r="AV12" s="114">
        <v>0.74777975133214913</v>
      </c>
      <c r="AW12" s="114">
        <v>0.87400804435264667</v>
      </c>
      <c r="AX12" s="114">
        <v>0.83260625701109281</v>
      </c>
      <c r="AY12" s="114">
        <v>0.83209923422568155</v>
      </c>
      <c r="AZ12" s="114">
        <v>0.86619999999999997</v>
      </c>
      <c r="BA12" s="114">
        <v>0.84619999999999995</v>
      </c>
      <c r="BB12" s="114">
        <v>0.84619999999999995</v>
      </c>
      <c r="BC12" s="98" t="s">
        <v>71</v>
      </c>
      <c r="BE12" s="99">
        <v>36708</v>
      </c>
      <c r="BF12" s="113">
        <v>0.9</v>
      </c>
    </row>
    <row r="13" spans="1:58" x14ac:dyDescent="0.2">
      <c r="A13" s="110">
        <v>36601</v>
      </c>
      <c r="B13" s="60">
        <v>27.645</v>
      </c>
      <c r="C13" s="204">
        <v>27.995000000000001</v>
      </c>
      <c r="D13" s="60">
        <v>28.344999999999999</v>
      </c>
      <c r="E13" s="106"/>
      <c r="F13" s="60">
        <v>14.734999847412109</v>
      </c>
      <c r="G13" s="60">
        <v>14.909999847412109</v>
      </c>
      <c r="H13" s="60">
        <v>15.08499984741211</v>
      </c>
      <c r="I13" s="98"/>
      <c r="J13" s="99">
        <v>36739</v>
      </c>
      <c r="K13" s="74">
        <v>33.622501373291016</v>
      </c>
      <c r="L13" s="74">
        <v>35.497501373291016</v>
      </c>
      <c r="M13" s="74">
        <v>37.372501373291016</v>
      </c>
      <c r="O13" s="74">
        <v>27</v>
      </c>
      <c r="P13" s="74">
        <v>29.5</v>
      </c>
      <c r="Q13" s="74">
        <v>32</v>
      </c>
      <c r="S13" s="74">
        <v>0</v>
      </c>
      <c r="T13" s="74">
        <v>0</v>
      </c>
      <c r="U13" s="74">
        <v>0</v>
      </c>
      <c r="W13" s="74">
        <v>0.26</v>
      </c>
      <c r="X13" s="74">
        <v>0.52</v>
      </c>
      <c r="Y13" s="74">
        <v>0.78</v>
      </c>
      <c r="AA13" s="74">
        <v>0.03</v>
      </c>
      <c r="AB13" s="74">
        <v>0.06</v>
      </c>
      <c r="AC13" s="74">
        <v>0.09</v>
      </c>
      <c r="AE13" s="74">
        <v>-1</v>
      </c>
      <c r="AF13" s="74">
        <v>4.5</v>
      </c>
      <c r="AG13" s="74">
        <v>1</v>
      </c>
      <c r="AI13" s="74">
        <v>-0.1</v>
      </c>
      <c r="AJ13" s="74">
        <v>0.3</v>
      </c>
      <c r="AK13" s="74">
        <v>0.1</v>
      </c>
      <c r="AM13" s="98">
        <v>3</v>
      </c>
      <c r="AN13" s="111">
        <v>0.1</v>
      </c>
      <c r="AP13" s="98">
        <v>500</v>
      </c>
      <c r="AQ13" s="114">
        <v>0.76649999999999996</v>
      </c>
      <c r="AR13" s="114">
        <v>0.76649999999999996</v>
      </c>
      <c r="AS13" s="114">
        <v>0.85749044781089889</v>
      </c>
      <c r="AT13" s="114">
        <v>0.90749044781089894</v>
      </c>
      <c r="AU13" s="114">
        <v>0.89013679845897664</v>
      </c>
      <c r="AV13" s="114">
        <v>0.81113084665482538</v>
      </c>
      <c r="AW13" s="114">
        <v>0.8296553973257963</v>
      </c>
      <c r="AX13" s="114">
        <v>0.86426523744235273</v>
      </c>
      <c r="AY13" s="114">
        <v>0.89842415037022905</v>
      </c>
      <c r="AZ13" s="114">
        <v>0.92649999999999999</v>
      </c>
      <c r="BA13" s="114">
        <v>0.90649999999999997</v>
      </c>
      <c r="BB13" s="114">
        <v>0.90649999999999997</v>
      </c>
      <c r="BC13" s="98" t="s">
        <v>71</v>
      </c>
      <c r="BE13" s="99">
        <v>36739</v>
      </c>
      <c r="BF13" s="113">
        <v>0.9</v>
      </c>
    </row>
    <row r="14" spans="1:58" x14ac:dyDescent="0.2">
      <c r="A14" s="110">
        <v>36602</v>
      </c>
      <c r="B14" s="60">
        <v>27.645</v>
      </c>
      <c r="C14" s="204">
        <v>27.995000000000001</v>
      </c>
      <c r="D14" s="60">
        <v>28.344999999999999</v>
      </c>
      <c r="E14" s="106"/>
      <c r="F14" s="60">
        <v>14.734999847412109</v>
      </c>
      <c r="G14" s="60">
        <v>14.909999847412109</v>
      </c>
      <c r="H14" s="60">
        <v>15.08499984741211</v>
      </c>
      <c r="I14" s="98"/>
      <c r="J14" s="99">
        <v>36770</v>
      </c>
      <c r="K14" s="74">
        <v>17.554999160766602</v>
      </c>
      <c r="L14" s="74">
        <v>18.004999160766602</v>
      </c>
      <c r="M14" s="74">
        <v>18.454999160766601</v>
      </c>
      <c r="O14" s="74">
        <v>17</v>
      </c>
      <c r="P14" s="74">
        <v>19.5</v>
      </c>
      <c r="Q14" s="74">
        <v>22</v>
      </c>
      <c r="S14" s="74">
        <v>0</v>
      </c>
      <c r="T14" s="74">
        <v>0</v>
      </c>
      <c r="U14" s="74">
        <v>0</v>
      </c>
      <c r="W14" s="74">
        <v>0.16</v>
      </c>
      <c r="X14" s="74">
        <v>0.32</v>
      </c>
      <c r="Y14" s="74">
        <v>0.48</v>
      </c>
      <c r="AA14" s="74">
        <v>0.03</v>
      </c>
      <c r="AB14" s="74">
        <v>0.06</v>
      </c>
      <c r="AC14" s="74">
        <v>0.09</v>
      </c>
      <c r="AE14" s="74">
        <v>-0.4</v>
      </c>
      <c r="AF14" s="74">
        <v>2.2999999999999998</v>
      </c>
      <c r="AG14" s="74">
        <v>0.5</v>
      </c>
      <c r="AI14" s="74">
        <v>-0.1</v>
      </c>
      <c r="AJ14" s="74">
        <v>0.3</v>
      </c>
      <c r="AK14" s="74">
        <v>0.1</v>
      </c>
      <c r="AM14" s="98">
        <v>3</v>
      </c>
      <c r="AN14" s="111">
        <v>0.1</v>
      </c>
      <c r="AP14" s="98">
        <v>600</v>
      </c>
      <c r="AQ14" s="114">
        <v>0.82339999999999991</v>
      </c>
      <c r="AR14" s="114">
        <v>0.82339999999999991</v>
      </c>
      <c r="AS14" s="114">
        <v>0.99535202187631988</v>
      </c>
      <c r="AT14" s="114">
        <v>1.0453520218763199</v>
      </c>
      <c r="AU14" s="114">
        <v>1.079238630056482</v>
      </c>
      <c r="AV14" s="114">
        <v>0.98963883955002951</v>
      </c>
      <c r="AW14" s="114">
        <v>0.91466463746059334</v>
      </c>
      <c r="AX14" s="114">
        <v>0.960239311978063</v>
      </c>
      <c r="AY14" s="114">
        <v>1.0396810328460215</v>
      </c>
      <c r="AZ14" s="114">
        <v>1.0644</v>
      </c>
      <c r="BA14" s="114">
        <v>1.0444</v>
      </c>
      <c r="BB14" s="114">
        <v>1.0444</v>
      </c>
      <c r="BC14" s="98" t="s">
        <v>71</v>
      </c>
      <c r="BE14" s="99">
        <v>36770</v>
      </c>
      <c r="BF14" s="113">
        <v>0.9</v>
      </c>
    </row>
    <row r="15" spans="1:58" x14ac:dyDescent="0.2">
      <c r="A15" s="110">
        <v>36603</v>
      </c>
      <c r="B15" s="60">
        <v>17.149999999999999</v>
      </c>
      <c r="C15" s="204">
        <v>17.5</v>
      </c>
      <c r="D15" s="60">
        <v>17.850000000000001</v>
      </c>
      <c r="E15" s="106"/>
      <c r="F15" s="60">
        <v>14.734999847412109</v>
      </c>
      <c r="G15" s="60">
        <v>14.909999847412109</v>
      </c>
      <c r="H15" s="60">
        <v>15.08499984741211</v>
      </c>
      <c r="I15" s="98"/>
      <c r="J15" s="99">
        <v>36800</v>
      </c>
      <c r="K15" s="74">
        <v>17.162999725341798</v>
      </c>
      <c r="L15" s="74">
        <v>17.500499725341797</v>
      </c>
      <c r="M15" s="74">
        <v>17.837999725341795</v>
      </c>
      <c r="O15" s="74">
        <v>14.000999450683594</v>
      </c>
      <c r="P15" s="74">
        <v>16.500999450683594</v>
      </c>
      <c r="Q15" s="74">
        <v>19.000999450683594</v>
      </c>
      <c r="S15" s="74">
        <v>0</v>
      </c>
      <c r="T15" s="74">
        <v>0</v>
      </c>
      <c r="U15" s="74">
        <v>0</v>
      </c>
      <c r="W15" s="74">
        <v>0.105</v>
      </c>
      <c r="X15" s="74">
        <v>0.21</v>
      </c>
      <c r="Y15" s="74">
        <v>0.315</v>
      </c>
      <c r="AA15" s="74">
        <v>0.03</v>
      </c>
      <c r="AB15" s="74">
        <v>0.06</v>
      </c>
      <c r="AC15" s="74">
        <v>0.09</v>
      </c>
      <c r="AE15" s="74">
        <v>-0.25</v>
      </c>
      <c r="AF15" s="74">
        <v>1.5</v>
      </c>
      <c r="AG15" s="74">
        <v>0.25</v>
      </c>
      <c r="AI15" s="74">
        <v>-0.1</v>
      </c>
      <c r="AJ15" s="74">
        <v>0.3</v>
      </c>
      <c r="AK15" s="74">
        <v>0.1</v>
      </c>
      <c r="AM15" s="98">
        <v>3</v>
      </c>
      <c r="AN15" s="111">
        <v>0.1</v>
      </c>
      <c r="AP15" s="98">
        <v>700</v>
      </c>
      <c r="AQ15" s="114">
        <v>2.0299999999999998</v>
      </c>
      <c r="AR15" s="114">
        <v>2.0299999999999998</v>
      </c>
      <c r="AS15" s="114">
        <v>1.7959999999999998</v>
      </c>
      <c r="AT15" s="114">
        <v>1.4909756812084298</v>
      </c>
      <c r="AU15" s="114">
        <v>1.2913252146658396</v>
      </c>
      <c r="AV15" s="114">
        <v>1.134695085849615</v>
      </c>
      <c r="AW15" s="114">
        <v>1.0157625828894443</v>
      </c>
      <c r="AX15" s="114">
        <v>1.1172877975819515</v>
      </c>
      <c r="AY15" s="114">
        <v>1.4138345674324397</v>
      </c>
      <c r="AZ15" s="114">
        <v>1.3759999999999999</v>
      </c>
      <c r="BA15" s="114">
        <v>1.496</v>
      </c>
      <c r="BB15" s="114">
        <v>1.496</v>
      </c>
      <c r="BC15" s="98" t="s">
        <v>71</v>
      </c>
      <c r="BE15" s="99">
        <v>36800</v>
      </c>
      <c r="BF15" s="113">
        <v>0.9</v>
      </c>
    </row>
    <row r="16" spans="1:58" x14ac:dyDescent="0.2">
      <c r="A16" s="110">
        <v>36604</v>
      </c>
      <c r="B16" s="60">
        <v>17.149999999999999</v>
      </c>
      <c r="C16" s="204">
        <v>17.5</v>
      </c>
      <c r="D16" s="60">
        <v>17.850000000000001</v>
      </c>
      <c r="E16" s="106"/>
      <c r="F16" s="60">
        <v>14.734999847412109</v>
      </c>
      <c r="G16" s="60">
        <v>14.909999847412109</v>
      </c>
      <c r="H16" s="60">
        <v>15.08499984741211</v>
      </c>
      <c r="I16" s="98"/>
      <c r="J16" s="99">
        <v>36831</v>
      </c>
      <c r="K16" s="74">
        <v>18.167251205444337</v>
      </c>
      <c r="L16" s="74">
        <v>18.504751205444336</v>
      </c>
      <c r="M16" s="74">
        <v>18.842251205444335</v>
      </c>
      <c r="O16" s="74">
        <v>15.004499435424805</v>
      </c>
      <c r="P16" s="74">
        <v>17.504499435424805</v>
      </c>
      <c r="Q16" s="74">
        <v>20.004499435424805</v>
      </c>
      <c r="S16" s="74">
        <v>0</v>
      </c>
      <c r="T16" s="74">
        <v>0</v>
      </c>
      <c r="U16" s="74">
        <v>0</v>
      </c>
      <c r="W16" s="74">
        <v>0.1</v>
      </c>
      <c r="X16" s="74">
        <v>0.2</v>
      </c>
      <c r="Y16" s="74">
        <v>0.3</v>
      </c>
      <c r="AA16" s="74">
        <v>0.03</v>
      </c>
      <c r="AB16" s="74">
        <v>0.06</v>
      </c>
      <c r="AC16" s="74">
        <v>0.09</v>
      </c>
      <c r="AE16" s="74">
        <v>-0.25</v>
      </c>
      <c r="AF16" s="74">
        <v>1.5</v>
      </c>
      <c r="AG16" s="74">
        <v>0.25</v>
      </c>
      <c r="AI16" s="74">
        <v>-0.1</v>
      </c>
      <c r="AJ16" s="74">
        <v>0.3</v>
      </c>
      <c r="AK16" s="74">
        <v>0.1</v>
      </c>
      <c r="AM16" s="98">
        <v>4</v>
      </c>
      <c r="AN16" s="111">
        <v>0.1</v>
      </c>
      <c r="AP16" s="98">
        <v>800</v>
      </c>
      <c r="AQ16" s="114">
        <v>1.1000000000000001</v>
      </c>
      <c r="AR16" s="114">
        <v>1.1000000000000001</v>
      </c>
      <c r="AS16" s="114">
        <v>1.1358999999999999</v>
      </c>
      <c r="AT16" s="114">
        <v>1.1232726508202047</v>
      </c>
      <c r="AU16" s="114">
        <v>0.75</v>
      </c>
      <c r="AV16" s="114">
        <v>0.55000000000000004</v>
      </c>
      <c r="AW16" s="114">
        <v>0.4</v>
      </c>
      <c r="AX16" s="114">
        <v>0.4</v>
      </c>
      <c r="AY16" s="114">
        <v>0.65</v>
      </c>
      <c r="AZ16" s="114">
        <v>1.0615000000000001</v>
      </c>
      <c r="BA16" s="114">
        <v>1.0714999999999999</v>
      </c>
      <c r="BB16" s="114">
        <v>1.0874999999999999</v>
      </c>
      <c r="BC16" s="98" t="s">
        <v>72</v>
      </c>
      <c r="BE16" s="99">
        <v>36831</v>
      </c>
      <c r="BF16" s="113">
        <v>0.9</v>
      </c>
    </row>
    <row r="17" spans="1:58" x14ac:dyDescent="0.2">
      <c r="A17" s="110">
        <v>36605</v>
      </c>
      <c r="B17" s="60">
        <v>25.9</v>
      </c>
      <c r="C17" s="204">
        <v>26.25</v>
      </c>
      <c r="D17" s="60">
        <v>26.6</v>
      </c>
      <c r="E17" s="106"/>
      <c r="F17" s="60">
        <v>14.734999847412109</v>
      </c>
      <c r="G17" s="60">
        <v>14.909999847412109</v>
      </c>
      <c r="H17" s="60">
        <v>15.08499984741211</v>
      </c>
      <c r="I17" s="98"/>
      <c r="J17" s="99">
        <v>36861</v>
      </c>
      <c r="K17" s="74">
        <v>19.667499160766603</v>
      </c>
      <c r="L17" s="74">
        <v>20.004999160766602</v>
      </c>
      <c r="M17" s="74">
        <v>20.3424991607666</v>
      </c>
      <c r="O17" s="74">
        <v>15</v>
      </c>
      <c r="P17" s="74">
        <v>17.5</v>
      </c>
      <c r="Q17" s="74">
        <v>20</v>
      </c>
      <c r="S17" s="74">
        <v>0</v>
      </c>
      <c r="T17" s="74">
        <v>0</v>
      </c>
      <c r="U17" s="74">
        <v>0</v>
      </c>
      <c r="W17" s="74">
        <v>0.1</v>
      </c>
      <c r="X17" s="74">
        <v>0.2</v>
      </c>
      <c r="Y17" s="74">
        <v>0.3</v>
      </c>
      <c r="AA17" s="74">
        <v>0.01</v>
      </c>
      <c r="AB17" s="74">
        <v>0.02</v>
      </c>
      <c r="AC17" s="74">
        <v>0.03</v>
      </c>
      <c r="AE17" s="74">
        <v>-0.25</v>
      </c>
      <c r="AF17" s="74">
        <v>1.5</v>
      </c>
      <c r="AG17" s="74">
        <v>0.25</v>
      </c>
      <c r="AI17" s="74">
        <v>-0.1</v>
      </c>
      <c r="AJ17" s="74">
        <v>0.3</v>
      </c>
      <c r="AK17" s="74">
        <v>0.1</v>
      </c>
      <c r="AM17" s="98">
        <v>4</v>
      </c>
      <c r="AN17" s="111">
        <v>0.1</v>
      </c>
      <c r="AP17" s="98">
        <v>900</v>
      </c>
      <c r="AQ17" s="114">
        <v>1.3</v>
      </c>
      <c r="AR17" s="114">
        <v>1.3</v>
      </c>
      <c r="AS17" s="114">
        <v>1.1898</v>
      </c>
      <c r="AT17" s="114">
        <v>1.1413154461256174</v>
      </c>
      <c r="AU17" s="114">
        <v>0.75</v>
      </c>
      <c r="AV17" s="114">
        <v>0.55000000000000004</v>
      </c>
      <c r="AW17" s="114">
        <v>0.4</v>
      </c>
      <c r="AX17" s="114">
        <v>0.4</v>
      </c>
      <c r="AY17" s="114">
        <v>0.65</v>
      </c>
      <c r="AZ17" s="114">
        <v>1.1326000000000001</v>
      </c>
      <c r="BA17" s="114">
        <v>1.1426000000000001</v>
      </c>
      <c r="BB17" s="114">
        <v>1.1637999999999999</v>
      </c>
      <c r="BC17" s="98" t="s">
        <v>72</v>
      </c>
      <c r="BE17" s="99">
        <v>36861</v>
      </c>
      <c r="BF17" s="113">
        <v>0.9</v>
      </c>
    </row>
    <row r="18" spans="1:58" x14ac:dyDescent="0.2">
      <c r="A18" s="110">
        <v>36606</v>
      </c>
      <c r="B18" s="60">
        <v>25.9</v>
      </c>
      <c r="C18" s="204">
        <v>26.25</v>
      </c>
      <c r="D18" s="60">
        <v>26.6</v>
      </c>
      <c r="E18" s="106"/>
      <c r="F18" s="60">
        <v>14.734999847412109</v>
      </c>
      <c r="G18" s="60">
        <v>14.909999847412109</v>
      </c>
      <c r="H18" s="60">
        <v>15.08499984741211</v>
      </c>
      <c r="I18" s="98"/>
      <c r="J18" s="99">
        <v>36892</v>
      </c>
      <c r="K18" s="74">
        <v>26.048748779296876</v>
      </c>
      <c r="L18" s="74">
        <v>26.498748779296875</v>
      </c>
      <c r="M18" s="74">
        <v>26.948748779296874</v>
      </c>
      <c r="O18" s="74">
        <v>22.502500534057617</v>
      </c>
      <c r="P18" s="74">
        <v>25.002500534057617</v>
      </c>
      <c r="Q18" s="74">
        <v>27.502500534057617</v>
      </c>
      <c r="S18" s="74">
        <v>0</v>
      </c>
      <c r="T18" s="74">
        <v>0</v>
      </c>
      <c r="U18" s="74">
        <v>0</v>
      </c>
      <c r="W18" s="74">
        <v>0.12</v>
      </c>
      <c r="X18" s="74">
        <v>0.24</v>
      </c>
      <c r="Y18" s="74">
        <v>0.36</v>
      </c>
      <c r="AA18" s="74">
        <v>0.01</v>
      </c>
      <c r="AB18" s="74">
        <v>0.02</v>
      </c>
      <c r="AC18" s="74">
        <v>0.03</v>
      </c>
      <c r="AE18" s="74">
        <v>-0.4</v>
      </c>
      <c r="AF18" s="74">
        <v>2.25</v>
      </c>
      <c r="AG18" s="74">
        <v>0.5</v>
      </c>
      <c r="AI18" s="74">
        <v>-0.1</v>
      </c>
      <c r="AJ18" s="74">
        <v>0.3</v>
      </c>
      <c r="AK18" s="74">
        <v>0.1</v>
      </c>
      <c r="AM18" s="98">
        <v>4</v>
      </c>
      <c r="AN18" s="111">
        <v>0.1</v>
      </c>
      <c r="AP18" s="98">
        <v>1000</v>
      </c>
      <c r="AQ18" s="114">
        <v>1.3</v>
      </c>
      <c r="AR18" s="114">
        <v>1.3</v>
      </c>
      <c r="AS18" s="114">
        <v>1.1861999999999999</v>
      </c>
      <c r="AT18" s="114">
        <v>1.09378612004454</v>
      </c>
      <c r="AU18" s="114">
        <v>0.75</v>
      </c>
      <c r="AV18" s="114">
        <v>0.55000000000000004</v>
      </c>
      <c r="AW18" s="114">
        <v>0.4</v>
      </c>
      <c r="AX18" s="114">
        <v>0.4</v>
      </c>
      <c r="AY18" s="114">
        <v>0.65</v>
      </c>
      <c r="AZ18" s="114">
        <v>1.1291</v>
      </c>
      <c r="BA18" s="114">
        <v>1.1352</v>
      </c>
      <c r="BB18" s="114">
        <v>1.1578999999999999</v>
      </c>
      <c r="BC18" s="98" t="s">
        <v>72</v>
      </c>
      <c r="BE18" s="99">
        <v>36892</v>
      </c>
      <c r="BF18" s="113">
        <v>0.9</v>
      </c>
    </row>
    <row r="19" spans="1:58" x14ac:dyDescent="0.2">
      <c r="A19" s="110">
        <v>36607</v>
      </c>
      <c r="B19" s="60">
        <v>25.9</v>
      </c>
      <c r="C19" s="204">
        <v>26.25</v>
      </c>
      <c r="D19" s="60">
        <v>26.6</v>
      </c>
      <c r="E19" s="106"/>
      <c r="F19" s="60">
        <v>14.734999847412109</v>
      </c>
      <c r="G19" s="60">
        <v>14.909999847412109</v>
      </c>
      <c r="H19" s="60">
        <v>15.08499984741211</v>
      </c>
      <c r="I19" s="98"/>
      <c r="J19" s="99">
        <v>36923</v>
      </c>
      <c r="K19" s="74">
        <v>25.046250152587891</v>
      </c>
      <c r="L19" s="74">
        <v>25.496250152587891</v>
      </c>
      <c r="M19" s="74">
        <v>25.94625015258789</v>
      </c>
      <c r="O19" s="74">
        <v>20.497499465942383</v>
      </c>
      <c r="P19" s="74">
        <v>22.997499465942383</v>
      </c>
      <c r="Q19" s="74">
        <v>25.497499465942383</v>
      </c>
      <c r="S19" s="74">
        <v>0</v>
      </c>
      <c r="T19" s="74">
        <v>0</v>
      </c>
      <c r="U19" s="74">
        <v>0</v>
      </c>
      <c r="W19" s="74">
        <v>0.12</v>
      </c>
      <c r="X19" s="74">
        <v>0.24</v>
      </c>
      <c r="Y19" s="74">
        <v>0.36</v>
      </c>
      <c r="AA19" s="74">
        <v>7.4999999999999997E-3</v>
      </c>
      <c r="AB19" s="74">
        <v>1.4999999999999999E-2</v>
      </c>
      <c r="AC19" s="74">
        <v>2.2499999999999999E-2</v>
      </c>
      <c r="AE19" s="74">
        <v>-0.4</v>
      </c>
      <c r="AF19" s="74">
        <v>2.25</v>
      </c>
      <c r="AG19" s="74">
        <v>0.5</v>
      </c>
      <c r="AI19" s="74">
        <v>-0.1</v>
      </c>
      <c r="AJ19" s="74">
        <v>0.3</v>
      </c>
      <c r="AK19" s="74">
        <v>0.1</v>
      </c>
      <c r="AM19" s="98">
        <v>5</v>
      </c>
      <c r="AN19" s="111">
        <v>0.1</v>
      </c>
      <c r="AP19" s="98">
        <v>1100</v>
      </c>
      <c r="AQ19" s="114">
        <v>0.8</v>
      </c>
      <c r="AR19" s="114">
        <v>0.8</v>
      </c>
      <c r="AS19" s="114">
        <v>1.1653</v>
      </c>
      <c r="AT19" s="114">
        <v>1.1163355903593366</v>
      </c>
      <c r="AU19" s="114">
        <v>0.75</v>
      </c>
      <c r="AV19" s="114">
        <v>0.55000000000000004</v>
      </c>
      <c r="AW19" s="114">
        <v>0.4</v>
      </c>
      <c r="AX19" s="114">
        <v>0.4</v>
      </c>
      <c r="AY19" s="114">
        <v>0.65</v>
      </c>
      <c r="AZ19" s="114">
        <v>1.1227</v>
      </c>
      <c r="BA19" s="114">
        <v>1.1133</v>
      </c>
      <c r="BB19" s="114">
        <v>1.1327</v>
      </c>
      <c r="BC19" s="98" t="s">
        <v>72</v>
      </c>
      <c r="BE19" s="99">
        <v>36923</v>
      </c>
      <c r="BF19" s="113">
        <v>0.9</v>
      </c>
    </row>
    <row r="20" spans="1:58" x14ac:dyDescent="0.2">
      <c r="A20" s="110">
        <v>36608</v>
      </c>
      <c r="B20" s="60">
        <v>25.9</v>
      </c>
      <c r="C20" s="204">
        <v>26.25</v>
      </c>
      <c r="D20" s="60">
        <v>26.6</v>
      </c>
      <c r="E20" s="106"/>
      <c r="F20" s="60">
        <v>14.734999847412109</v>
      </c>
      <c r="G20" s="60">
        <v>14.909999847412109</v>
      </c>
      <c r="H20" s="60">
        <v>15.08499984741211</v>
      </c>
      <c r="I20" s="98"/>
      <c r="J20" s="99">
        <v>36951</v>
      </c>
      <c r="K20" s="74">
        <v>18.384749603271484</v>
      </c>
      <c r="L20" s="74">
        <v>18.684749603271484</v>
      </c>
      <c r="M20" s="74">
        <v>18.984749603271485</v>
      </c>
      <c r="O20" s="74">
        <v>15.814498901367188</v>
      </c>
      <c r="P20" s="74">
        <v>18.314498901367188</v>
      </c>
      <c r="Q20" s="74">
        <v>20.814498901367188</v>
      </c>
      <c r="S20" s="74">
        <v>0</v>
      </c>
      <c r="T20" s="74">
        <v>0</v>
      </c>
      <c r="U20" s="74">
        <v>0</v>
      </c>
      <c r="W20" s="74">
        <v>0.1</v>
      </c>
      <c r="X20" s="74">
        <v>0.2</v>
      </c>
      <c r="Y20" s="74">
        <v>0.3</v>
      </c>
      <c r="AA20" s="74">
        <v>7.4999999999999997E-3</v>
      </c>
      <c r="AB20" s="74">
        <v>1.4999999999999999E-2</v>
      </c>
      <c r="AC20" s="74">
        <v>2.2499999999999999E-2</v>
      </c>
      <c r="AE20" s="74">
        <v>-0.25</v>
      </c>
      <c r="AF20" s="74">
        <v>1.1000000000000001</v>
      </c>
      <c r="AG20" s="74">
        <v>0.25</v>
      </c>
      <c r="AI20" s="74">
        <v>-0.1</v>
      </c>
      <c r="AJ20" s="74">
        <v>0.3</v>
      </c>
      <c r="AK20" s="74">
        <v>0.1</v>
      </c>
      <c r="AM20" s="98">
        <v>5</v>
      </c>
      <c r="AN20" s="111">
        <v>0.1</v>
      </c>
      <c r="AP20" s="98">
        <v>1200</v>
      </c>
      <c r="AQ20" s="114">
        <v>0.8</v>
      </c>
      <c r="AR20" s="114">
        <v>0.8</v>
      </c>
      <c r="AS20" s="114">
        <v>0.89039999999999997</v>
      </c>
      <c r="AT20" s="114">
        <v>1.1185245467924647</v>
      </c>
      <c r="AU20" s="114">
        <v>1</v>
      </c>
      <c r="AV20" s="114">
        <v>1.2</v>
      </c>
      <c r="AW20" s="114">
        <v>1.3</v>
      </c>
      <c r="AX20" s="114">
        <v>1.3</v>
      </c>
      <c r="AY20" s="114">
        <v>1.3</v>
      </c>
      <c r="AZ20" s="114">
        <v>0.94740000000000002</v>
      </c>
      <c r="BA20" s="114">
        <v>0.93740000000000001</v>
      </c>
      <c r="BB20" s="114">
        <v>0.9204</v>
      </c>
      <c r="BC20" s="98" t="s">
        <v>72</v>
      </c>
      <c r="BE20" s="99">
        <v>36951</v>
      </c>
      <c r="BF20" s="113">
        <v>0.9</v>
      </c>
    </row>
    <row r="21" spans="1:58" x14ac:dyDescent="0.2">
      <c r="A21" s="110">
        <v>36609</v>
      </c>
      <c r="B21" s="60">
        <v>25.9</v>
      </c>
      <c r="C21" s="204">
        <v>26.25</v>
      </c>
      <c r="D21" s="60">
        <v>26.6</v>
      </c>
      <c r="E21" s="106"/>
      <c r="F21" s="60">
        <v>14.734999847412109</v>
      </c>
      <c r="G21" s="60">
        <v>14.909999847412109</v>
      </c>
      <c r="H21" s="60">
        <v>15.08499984741211</v>
      </c>
      <c r="I21" s="98"/>
      <c r="J21" s="99">
        <v>36982</v>
      </c>
      <c r="K21" s="74">
        <v>19.180000305175781</v>
      </c>
      <c r="L21" s="74">
        <v>19.367500305175781</v>
      </c>
      <c r="M21" s="74">
        <v>19.555000305175781</v>
      </c>
      <c r="O21" s="74">
        <v>15.584999084472656</v>
      </c>
      <c r="P21" s="74">
        <v>18.084999084472656</v>
      </c>
      <c r="Q21" s="74">
        <v>20.584999084472656</v>
      </c>
      <c r="S21" s="74">
        <v>0</v>
      </c>
      <c r="T21" s="74">
        <v>0</v>
      </c>
      <c r="U21" s="74">
        <v>0</v>
      </c>
      <c r="W21" s="74">
        <v>9.5000000000000001E-2</v>
      </c>
      <c r="X21" s="74">
        <v>0.19</v>
      </c>
      <c r="Y21" s="74">
        <v>0.28499999999999998</v>
      </c>
      <c r="AA21" s="74">
        <v>7.4999999999999997E-3</v>
      </c>
      <c r="AB21" s="74">
        <v>1.4999999999999999E-2</v>
      </c>
      <c r="AC21" s="74">
        <v>2.2499999999999999E-2</v>
      </c>
      <c r="AE21" s="74">
        <v>-0.25</v>
      </c>
      <c r="AF21" s="74">
        <v>1.2</v>
      </c>
      <c r="AG21" s="74">
        <v>0.25</v>
      </c>
      <c r="AI21" s="74">
        <v>-0.1</v>
      </c>
      <c r="AJ21" s="74">
        <v>0.3</v>
      </c>
      <c r="AK21" s="74">
        <v>0.1</v>
      </c>
      <c r="AM21" s="98">
        <v>5</v>
      </c>
      <c r="AN21" s="111">
        <v>0.1</v>
      </c>
      <c r="AP21" s="98">
        <v>1300</v>
      </c>
      <c r="AQ21" s="114">
        <v>0.8</v>
      </c>
      <c r="AR21" s="114">
        <v>0.8</v>
      </c>
      <c r="AS21" s="114">
        <v>0.86480000000000001</v>
      </c>
      <c r="AT21" s="114">
        <v>1.0164322625621052</v>
      </c>
      <c r="AU21" s="114">
        <v>1</v>
      </c>
      <c r="AV21" s="114">
        <v>1.2</v>
      </c>
      <c r="AW21" s="114">
        <v>1.3</v>
      </c>
      <c r="AX21" s="114">
        <v>1.3</v>
      </c>
      <c r="AY21" s="114">
        <v>1.3</v>
      </c>
      <c r="AZ21" s="114">
        <v>0.88990000000000002</v>
      </c>
      <c r="BA21" s="114">
        <v>0.88290000000000002</v>
      </c>
      <c r="BB21" s="114">
        <v>0.87490000000000001</v>
      </c>
      <c r="BC21" s="98" t="s">
        <v>72</v>
      </c>
      <c r="BE21" s="99">
        <v>36982</v>
      </c>
      <c r="BF21" s="113">
        <v>0.9</v>
      </c>
    </row>
    <row r="22" spans="1:58" x14ac:dyDescent="0.2">
      <c r="A22" s="110">
        <v>36610</v>
      </c>
      <c r="B22" s="60">
        <v>16.149999999999999</v>
      </c>
      <c r="C22" s="204">
        <v>16.5</v>
      </c>
      <c r="D22" s="60">
        <v>16.850000000000001</v>
      </c>
      <c r="E22" s="106"/>
      <c r="F22" s="60">
        <v>16.734999847412109</v>
      </c>
      <c r="G22" s="60">
        <v>16.909999847412109</v>
      </c>
      <c r="H22" s="60">
        <v>17.08499984741211</v>
      </c>
      <c r="I22" s="98"/>
      <c r="J22" s="99">
        <v>37012</v>
      </c>
      <c r="K22" s="74">
        <v>18.882500076293944</v>
      </c>
      <c r="L22" s="74">
        <v>19.482500076293945</v>
      </c>
      <c r="M22" s="74">
        <v>20.082500076293947</v>
      </c>
      <c r="O22" s="74">
        <v>16.114999771118164</v>
      </c>
      <c r="P22" s="74">
        <v>18.614999771118164</v>
      </c>
      <c r="Q22" s="74">
        <v>21.114999771118164</v>
      </c>
      <c r="S22" s="74">
        <v>0</v>
      </c>
      <c r="T22" s="74">
        <v>0</v>
      </c>
      <c r="U22" s="74">
        <v>0</v>
      </c>
      <c r="W22" s="74">
        <v>0.105</v>
      </c>
      <c r="X22" s="74">
        <v>0.21</v>
      </c>
      <c r="Y22" s="74">
        <v>0.315</v>
      </c>
      <c r="AA22" s="74">
        <v>7.4999999999999997E-3</v>
      </c>
      <c r="AB22" s="74">
        <v>1.4999999999999999E-2</v>
      </c>
      <c r="AC22" s="74">
        <v>2.2499999999999999E-2</v>
      </c>
      <c r="AE22" s="74">
        <v>-0.25</v>
      </c>
      <c r="AF22" s="74">
        <v>2.15</v>
      </c>
      <c r="AG22" s="74">
        <v>0.25</v>
      </c>
      <c r="AI22" s="74">
        <v>-0.1</v>
      </c>
      <c r="AJ22" s="74">
        <v>0.3</v>
      </c>
      <c r="AK22" s="74">
        <v>0.1</v>
      </c>
      <c r="AM22" s="98">
        <v>6</v>
      </c>
      <c r="AN22" s="111">
        <v>0.1</v>
      </c>
      <c r="AP22" s="98">
        <v>1400</v>
      </c>
      <c r="AQ22" s="114">
        <v>0.8</v>
      </c>
      <c r="AR22" s="114">
        <v>0.8</v>
      </c>
      <c r="AS22" s="114">
        <v>0.83720000000000006</v>
      </c>
      <c r="AT22" s="114">
        <v>1.0175267407786688</v>
      </c>
      <c r="AU22" s="114">
        <v>1.5</v>
      </c>
      <c r="AV22" s="114">
        <v>1.7</v>
      </c>
      <c r="AW22" s="114">
        <v>1.9</v>
      </c>
      <c r="AX22" s="114">
        <v>1.9</v>
      </c>
      <c r="AY22" s="114">
        <v>1.4</v>
      </c>
      <c r="AZ22" s="114">
        <v>0.86519999999999997</v>
      </c>
      <c r="BA22" s="114">
        <v>0.85919999999999996</v>
      </c>
      <c r="BB22" s="114">
        <v>0.83720000000000006</v>
      </c>
      <c r="BC22" s="98" t="s">
        <v>72</v>
      </c>
      <c r="BE22" s="99">
        <v>37012</v>
      </c>
      <c r="BF22" s="113">
        <v>0.9</v>
      </c>
    </row>
    <row r="23" spans="1:58" x14ac:dyDescent="0.2">
      <c r="A23" s="110">
        <v>36611</v>
      </c>
      <c r="B23" s="60">
        <v>16.149999999999999</v>
      </c>
      <c r="C23" s="204">
        <v>16.5</v>
      </c>
      <c r="D23" s="60">
        <v>16.850000000000001</v>
      </c>
      <c r="E23" s="106"/>
      <c r="F23" s="60">
        <v>16.734999847412109</v>
      </c>
      <c r="G23" s="60">
        <v>16.909999847412109</v>
      </c>
      <c r="H23" s="60">
        <v>17.08499984741211</v>
      </c>
      <c r="I23" s="98"/>
      <c r="J23" s="99">
        <v>37043</v>
      </c>
      <c r="K23" s="74">
        <v>22.333750152587889</v>
      </c>
      <c r="L23" s="74">
        <v>24.058750152587891</v>
      </c>
      <c r="M23" s="74">
        <v>25.783750152587892</v>
      </c>
      <c r="O23" s="74">
        <v>15.042499542236328</v>
      </c>
      <c r="P23" s="74">
        <v>17.542499542236328</v>
      </c>
      <c r="Q23" s="74">
        <v>20.042499542236328</v>
      </c>
      <c r="S23" s="74">
        <v>0</v>
      </c>
      <c r="T23" s="74">
        <v>0</v>
      </c>
      <c r="U23" s="74">
        <v>0</v>
      </c>
      <c r="W23" s="74">
        <v>0.13500000000000001</v>
      </c>
      <c r="X23" s="74">
        <v>0.27</v>
      </c>
      <c r="Y23" s="74">
        <v>0.40500000000000003</v>
      </c>
      <c r="AA23" s="74">
        <v>7.4999999999999997E-3</v>
      </c>
      <c r="AB23" s="74">
        <v>1.4999999999999999E-2</v>
      </c>
      <c r="AC23" s="74">
        <v>2.2499999999999999E-2</v>
      </c>
      <c r="AE23" s="74">
        <v>-0.75</v>
      </c>
      <c r="AF23" s="74">
        <v>2.75</v>
      </c>
      <c r="AG23" s="74">
        <v>0.75</v>
      </c>
      <c r="AI23" s="74">
        <v>-0.1</v>
      </c>
      <c r="AJ23" s="74">
        <v>0.3</v>
      </c>
      <c r="AK23" s="74">
        <v>0.1</v>
      </c>
      <c r="AM23" s="98">
        <v>6</v>
      </c>
      <c r="AN23" s="111">
        <v>0.1</v>
      </c>
      <c r="AP23" s="98">
        <v>1500</v>
      </c>
      <c r="AQ23" s="114">
        <v>0.8</v>
      </c>
      <c r="AR23" s="114">
        <v>0.8</v>
      </c>
      <c r="AS23" s="114">
        <v>0.79510000000000003</v>
      </c>
      <c r="AT23" s="114">
        <v>0.95436890957577869</v>
      </c>
      <c r="AU23" s="114">
        <v>1.5</v>
      </c>
      <c r="AV23" s="114">
        <v>1.7</v>
      </c>
      <c r="AW23" s="114">
        <v>1.9</v>
      </c>
      <c r="AX23" s="114">
        <v>1.9</v>
      </c>
      <c r="AY23" s="114">
        <v>1.4</v>
      </c>
      <c r="AZ23" s="114">
        <v>0.84509999999999996</v>
      </c>
      <c r="BA23" s="114">
        <v>0.83909999999999996</v>
      </c>
      <c r="BB23" s="114">
        <v>0.79510000000000003</v>
      </c>
      <c r="BC23" s="98" t="s">
        <v>72</v>
      </c>
      <c r="BE23" s="99">
        <v>37043</v>
      </c>
      <c r="BF23" s="113">
        <v>0.9</v>
      </c>
    </row>
    <row r="24" spans="1:58" x14ac:dyDescent="0.2">
      <c r="A24" s="110">
        <v>36612</v>
      </c>
      <c r="B24" s="60">
        <v>25.65</v>
      </c>
      <c r="C24" s="204">
        <v>26</v>
      </c>
      <c r="D24" s="60">
        <v>26.35</v>
      </c>
      <c r="E24" s="106"/>
      <c r="F24" s="60">
        <v>16.734999847412109</v>
      </c>
      <c r="G24" s="60">
        <v>16.909999847412109</v>
      </c>
      <c r="H24" s="60">
        <v>17.08499984741211</v>
      </c>
      <c r="I24" s="98"/>
      <c r="J24" s="99">
        <v>37073</v>
      </c>
      <c r="K24" s="74">
        <v>36.261249542236328</v>
      </c>
      <c r="L24" s="74">
        <v>38.511249542236328</v>
      </c>
      <c r="M24" s="74">
        <v>40.761249542236328</v>
      </c>
      <c r="O24" s="74">
        <v>25.497499465942383</v>
      </c>
      <c r="P24" s="74">
        <v>27.997499465942383</v>
      </c>
      <c r="Q24" s="74">
        <v>30.497499465942383</v>
      </c>
      <c r="S24" s="74">
        <v>0</v>
      </c>
      <c r="T24" s="74">
        <v>0</v>
      </c>
      <c r="U24" s="74">
        <v>0</v>
      </c>
      <c r="W24" s="74">
        <v>0.16500000000000001</v>
      </c>
      <c r="X24" s="74">
        <v>0.33</v>
      </c>
      <c r="Y24" s="74">
        <v>0.495</v>
      </c>
      <c r="AA24" s="74">
        <v>7.4999999999999997E-3</v>
      </c>
      <c r="AB24" s="74">
        <v>1.4999999999999999E-2</v>
      </c>
      <c r="AC24" s="74">
        <v>2.2499999999999999E-2</v>
      </c>
      <c r="AE24" s="74">
        <v>-1</v>
      </c>
      <c r="AF24" s="74">
        <v>3.75</v>
      </c>
      <c r="AG24" s="74">
        <v>1</v>
      </c>
      <c r="AI24" s="74">
        <v>-0.1</v>
      </c>
      <c r="AJ24" s="74">
        <v>0.3</v>
      </c>
      <c r="AK24" s="74">
        <v>0.1</v>
      </c>
      <c r="AM24" s="98">
        <v>6</v>
      </c>
      <c r="AN24" s="111">
        <v>0.1</v>
      </c>
      <c r="AP24" s="98">
        <v>1600</v>
      </c>
      <c r="AQ24" s="114">
        <v>0.8</v>
      </c>
      <c r="AR24" s="114">
        <v>0.8</v>
      </c>
      <c r="AS24" s="114">
        <v>0.77929999999999999</v>
      </c>
      <c r="AT24" s="114">
        <v>0.89196755596374933</v>
      </c>
      <c r="AU24" s="114">
        <v>1.5</v>
      </c>
      <c r="AV24" s="114">
        <v>1.7</v>
      </c>
      <c r="AW24" s="114">
        <v>1.9</v>
      </c>
      <c r="AX24" s="114">
        <v>1.9</v>
      </c>
      <c r="AY24" s="114">
        <v>1.4</v>
      </c>
      <c r="AZ24" s="114">
        <v>0.83930000000000005</v>
      </c>
      <c r="BA24" s="114">
        <v>0.82530000000000003</v>
      </c>
      <c r="BB24" s="114">
        <v>0.78129999999999999</v>
      </c>
      <c r="BC24" s="98" t="s">
        <v>72</v>
      </c>
      <c r="BE24" s="99">
        <v>37073</v>
      </c>
      <c r="BF24" s="113">
        <v>0.9</v>
      </c>
    </row>
    <row r="25" spans="1:58" x14ac:dyDescent="0.2">
      <c r="A25" s="110">
        <v>36613</v>
      </c>
      <c r="B25" s="60">
        <v>25.65</v>
      </c>
      <c r="C25" s="204">
        <v>26</v>
      </c>
      <c r="D25" s="60">
        <v>26.35</v>
      </c>
      <c r="E25" s="106"/>
      <c r="F25" s="60">
        <v>16.734999847412109</v>
      </c>
      <c r="G25" s="60">
        <v>16.909999847412109</v>
      </c>
      <c r="H25" s="60">
        <v>17.08499984741211</v>
      </c>
      <c r="I25" s="98"/>
      <c r="J25" s="99">
        <v>37104</v>
      </c>
      <c r="K25" s="74">
        <v>38.522499084472656</v>
      </c>
      <c r="L25" s="74">
        <v>40.772499084472656</v>
      </c>
      <c r="M25" s="74">
        <v>43.022499084472656</v>
      </c>
      <c r="O25" s="74">
        <v>26.995000839233398</v>
      </c>
      <c r="P25" s="74">
        <v>29.495000839233398</v>
      </c>
      <c r="Q25" s="74">
        <v>31.995000839233398</v>
      </c>
      <c r="S25" s="74">
        <v>0</v>
      </c>
      <c r="T25" s="74">
        <v>0</v>
      </c>
      <c r="U25" s="74">
        <v>0</v>
      </c>
      <c r="W25" s="74">
        <v>0.16500000000000001</v>
      </c>
      <c r="X25" s="74">
        <v>0.33</v>
      </c>
      <c r="Y25" s="74">
        <v>0.495</v>
      </c>
      <c r="AA25" s="74">
        <v>7.4999999999999997E-3</v>
      </c>
      <c r="AB25" s="74">
        <v>1.4999999999999999E-2</v>
      </c>
      <c r="AC25" s="74">
        <v>2.2499999999999999E-2</v>
      </c>
      <c r="AE25" s="74">
        <v>-1</v>
      </c>
      <c r="AF25" s="74">
        <v>3.75</v>
      </c>
      <c r="AG25" s="74">
        <v>1</v>
      </c>
      <c r="AI25" s="74">
        <v>-0.1</v>
      </c>
      <c r="AJ25" s="74">
        <v>0.3</v>
      </c>
      <c r="AK25" s="74">
        <v>0.1</v>
      </c>
      <c r="AM25" s="98">
        <v>7</v>
      </c>
      <c r="AN25" s="111">
        <v>0.15</v>
      </c>
      <c r="AP25" s="98">
        <v>1700</v>
      </c>
      <c r="AQ25" s="114">
        <v>1.2</v>
      </c>
      <c r="AR25" s="114">
        <v>1.2</v>
      </c>
      <c r="AS25" s="114">
        <v>0.84960000000000002</v>
      </c>
      <c r="AT25" s="114">
        <v>0.87001361056090987</v>
      </c>
      <c r="AU25" s="114">
        <v>1.5</v>
      </c>
      <c r="AV25" s="114">
        <v>1.7</v>
      </c>
      <c r="AW25" s="114">
        <v>1.9</v>
      </c>
      <c r="AX25" s="114">
        <v>1.9</v>
      </c>
      <c r="AY25" s="114">
        <v>1.4</v>
      </c>
      <c r="AZ25" s="114">
        <v>0.88959999999999995</v>
      </c>
      <c r="BA25" s="114">
        <v>0.88660000000000005</v>
      </c>
      <c r="BB25" s="114">
        <v>0.87960000000000005</v>
      </c>
      <c r="BC25" s="98" t="s">
        <v>72</v>
      </c>
      <c r="BE25" s="99">
        <v>37104</v>
      </c>
      <c r="BF25" s="113">
        <v>0.9</v>
      </c>
    </row>
    <row r="26" spans="1:58" x14ac:dyDescent="0.2">
      <c r="A26" s="110">
        <v>36614</v>
      </c>
      <c r="B26" s="60">
        <v>25.65</v>
      </c>
      <c r="C26" s="204">
        <v>26</v>
      </c>
      <c r="D26" s="60">
        <v>26.35</v>
      </c>
      <c r="E26" s="106"/>
      <c r="F26" s="60">
        <v>16.734999847412109</v>
      </c>
      <c r="G26" s="60">
        <v>16.909999847412109</v>
      </c>
      <c r="H26" s="60">
        <v>17.08499984741211</v>
      </c>
      <c r="I26" s="98"/>
      <c r="J26" s="99">
        <v>37135</v>
      </c>
      <c r="K26" s="74">
        <v>17.45499954223633</v>
      </c>
      <c r="L26" s="74">
        <v>17.979999542236328</v>
      </c>
      <c r="M26" s="74">
        <v>18.504999542236327</v>
      </c>
      <c r="O26" s="74">
        <v>12.060000419616699</v>
      </c>
      <c r="P26" s="74">
        <v>14.560000419616699</v>
      </c>
      <c r="Q26" s="74">
        <v>17.060000419616699</v>
      </c>
      <c r="S26" s="74">
        <v>0</v>
      </c>
      <c r="T26" s="74">
        <v>0</v>
      </c>
      <c r="U26" s="74">
        <v>0</v>
      </c>
      <c r="W26" s="74">
        <v>0.1</v>
      </c>
      <c r="X26" s="74">
        <v>0.2</v>
      </c>
      <c r="Y26" s="74">
        <v>0.3</v>
      </c>
      <c r="AA26" s="74">
        <v>7.4999999999999997E-3</v>
      </c>
      <c r="AB26" s="74">
        <v>1.4999999999999999E-2</v>
      </c>
      <c r="AC26" s="74">
        <v>2.2499999999999999E-2</v>
      </c>
      <c r="AE26" s="74">
        <v>-0.4</v>
      </c>
      <c r="AF26" s="74">
        <v>2.25</v>
      </c>
      <c r="AG26" s="74">
        <v>0.5</v>
      </c>
      <c r="AI26" s="74">
        <v>-0.1</v>
      </c>
      <c r="AJ26" s="74">
        <v>0.3</v>
      </c>
      <c r="AK26" s="74">
        <v>0.1</v>
      </c>
      <c r="AM26" s="98">
        <v>7</v>
      </c>
      <c r="AN26" s="111">
        <v>0.15</v>
      </c>
      <c r="AP26" s="98">
        <v>1800</v>
      </c>
      <c r="AQ26" s="114">
        <v>1.2</v>
      </c>
      <c r="AR26" s="114">
        <v>1.2</v>
      </c>
      <c r="AS26" s="114">
        <v>1.1583000000000001</v>
      </c>
      <c r="AT26" s="114">
        <v>0.8586986372337867</v>
      </c>
      <c r="AU26" s="114">
        <v>1</v>
      </c>
      <c r="AV26" s="114">
        <v>1.2</v>
      </c>
      <c r="AW26" s="114">
        <v>1.3</v>
      </c>
      <c r="AX26" s="114">
        <v>1.3</v>
      </c>
      <c r="AY26" s="114">
        <v>1.3</v>
      </c>
      <c r="AZ26" s="114">
        <v>1.2000999999999999</v>
      </c>
      <c r="BA26" s="114">
        <v>1.2171000000000001</v>
      </c>
      <c r="BB26" s="114">
        <v>1.2396592528631896</v>
      </c>
      <c r="BC26" s="98" t="s">
        <v>72</v>
      </c>
      <c r="BE26" s="99">
        <v>37135</v>
      </c>
      <c r="BF26" s="113">
        <v>0.9</v>
      </c>
    </row>
    <row r="27" spans="1:58" x14ac:dyDescent="0.2">
      <c r="A27" s="110">
        <v>36615</v>
      </c>
      <c r="B27" s="60">
        <v>25.65</v>
      </c>
      <c r="C27" s="204">
        <v>26</v>
      </c>
      <c r="D27" s="60">
        <v>26.35</v>
      </c>
      <c r="E27" s="106"/>
      <c r="F27" s="60">
        <v>16.734999847412109</v>
      </c>
      <c r="G27" s="60">
        <v>16.909999847412109</v>
      </c>
      <c r="H27" s="60">
        <v>17.08499984741211</v>
      </c>
      <c r="I27" s="98"/>
      <c r="J27" s="99">
        <v>37165</v>
      </c>
      <c r="K27" s="74">
        <v>16.619499588012694</v>
      </c>
      <c r="L27" s="74">
        <v>17.031999588012695</v>
      </c>
      <c r="M27" s="74">
        <v>17.444499588012697</v>
      </c>
      <c r="O27" s="74">
        <v>12.204000473022461</v>
      </c>
      <c r="P27" s="74">
        <v>14.704000473022461</v>
      </c>
      <c r="Q27" s="74">
        <v>17.204000473022461</v>
      </c>
      <c r="S27" s="74">
        <v>0</v>
      </c>
      <c r="T27" s="74">
        <v>0</v>
      </c>
      <c r="U27" s="74">
        <v>0</v>
      </c>
      <c r="W27" s="74">
        <v>7.4999999999999997E-2</v>
      </c>
      <c r="X27" s="74">
        <v>0.15</v>
      </c>
      <c r="Y27" s="74">
        <v>0.22500000000000001</v>
      </c>
      <c r="AA27" s="74">
        <v>7.4999999999999997E-3</v>
      </c>
      <c r="AB27" s="74">
        <v>1.4999999999999999E-2</v>
      </c>
      <c r="AC27" s="74">
        <v>2.2499999999999999E-2</v>
      </c>
      <c r="AE27" s="74">
        <v>-0.25</v>
      </c>
      <c r="AF27" s="74">
        <v>1.5</v>
      </c>
      <c r="AG27" s="74">
        <v>0.25</v>
      </c>
      <c r="AI27" s="74">
        <v>-0.1</v>
      </c>
      <c r="AJ27" s="74">
        <v>0.3</v>
      </c>
      <c r="AK27" s="74">
        <v>0.1</v>
      </c>
      <c r="AM27" s="98">
        <v>7</v>
      </c>
      <c r="AN27" s="111">
        <v>0.15</v>
      </c>
      <c r="AP27" s="98">
        <v>1900</v>
      </c>
      <c r="AQ27" s="114">
        <v>1.2</v>
      </c>
      <c r="AR27" s="114">
        <v>1.2</v>
      </c>
      <c r="AS27" s="114">
        <v>1.2719</v>
      </c>
      <c r="AT27" s="114">
        <v>0.85409539061706241</v>
      </c>
      <c r="AU27" s="114">
        <v>1</v>
      </c>
      <c r="AV27" s="114">
        <v>1.2</v>
      </c>
      <c r="AW27" s="114">
        <v>1.3</v>
      </c>
      <c r="AX27" s="114">
        <v>1.3</v>
      </c>
      <c r="AY27" s="114">
        <v>1.3</v>
      </c>
      <c r="AZ27" s="114">
        <v>1.2095</v>
      </c>
      <c r="BA27" s="114">
        <v>1.2269000000000001</v>
      </c>
      <c r="BB27" s="114">
        <v>1.2314000000000001</v>
      </c>
      <c r="BC27" s="98" t="s">
        <v>72</v>
      </c>
      <c r="BE27" s="99">
        <v>37165</v>
      </c>
      <c r="BF27" s="113">
        <v>0.9</v>
      </c>
    </row>
    <row r="28" spans="1:58" x14ac:dyDescent="0.2">
      <c r="A28" s="110">
        <v>36616</v>
      </c>
      <c r="B28" s="60">
        <v>25.65</v>
      </c>
      <c r="C28" s="204">
        <v>26</v>
      </c>
      <c r="D28" s="60">
        <v>26.35</v>
      </c>
      <c r="E28" s="106"/>
      <c r="F28" s="60">
        <v>16.734999847412109</v>
      </c>
      <c r="G28" s="60">
        <v>16.909999847412109</v>
      </c>
      <c r="H28" s="60">
        <v>17.08499984741211</v>
      </c>
      <c r="I28" s="98"/>
      <c r="J28" s="99">
        <v>37196</v>
      </c>
      <c r="K28" s="74">
        <v>16.081249618530272</v>
      </c>
      <c r="L28" s="74">
        <v>16.493749618530273</v>
      </c>
      <c r="M28" s="74">
        <v>16.906249618530275</v>
      </c>
      <c r="O28" s="74">
        <v>12.725000381469727</v>
      </c>
      <c r="P28" s="74">
        <v>15.225000381469727</v>
      </c>
      <c r="Q28" s="74">
        <v>17.725000381469727</v>
      </c>
      <c r="S28" s="74">
        <v>0</v>
      </c>
      <c r="T28" s="74">
        <v>0</v>
      </c>
      <c r="U28" s="74">
        <v>0</v>
      </c>
      <c r="W28" s="74">
        <v>7.4999999999999997E-2</v>
      </c>
      <c r="X28" s="74">
        <v>0.15</v>
      </c>
      <c r="Y28" s="74">
        <v>0.22500000000000001</v>
      </c>
      <c r="AA28" s="74">
        <v>7.4999999999999997E-3</v>
      </c>
      <c r="AB28" s="74">
        <v>1.4999999999999999E-2</v>
      </c>
      <c r="AC28" s="74">
        <v>2.2499999999999999E-2</v>
      </c>
      <c r="AE28" s="74">
        <v>-0.25</v>
      </c>
      <c r="AF28" s="74">
        <v>1.5</v>
      </c>
      <c r="AG28" s="74">
        <v>0.25</v>
      </c>
      <c r="AI28" s="74">
        <v>-0.1</v>
      </c>
      <c r="AJ28" s="74">
        <v>0.3</v>
      </c>
      <c r="AK28" s="74">
        <v>0.1</v>
      </c>
      <c r="AM28" s="98">
        <v>8</v>
      </c>
      <c r="AN28" s="111">
        <v>0.15</v>
      </c>
      <c r="AP28" s="98">
        <v>2000</v>
      </c>
      <c r="AQ28" s="114">
        <v>1.2</v>
      </c>
      <c r="AR28" s="114">
        <v>1.2</v>
      </c>
      <c r="AS28" s="114">
        <v>1.2170000000000001</v>
      </c>
      <c r="AT28" s="114">
        <v>0.93680897230708571</v>
      </c>
      <c r="AU28" s="114">
        <v>0.75</v>
      </c>
      <c r="AV28" s="114">
        <v>0.55000000000000004</v>
      </c>
      <c r="AW28" s="114">
        <v>0.4</v>
      </c>
      <c r="AX28" s="114">
        <v>0.4</v>
      </c>
      <c r="AY28" s="114">
        <v>0.65</v>
      </c>
      <c r="AZ28" s="114">
        <v>1.1567000000000001</v>
      </c>
      <c r="BA28" s="114">
        <v>1.1767000000000001</v>
      </c>
      <c r="BB28" s="114">
        <v>1.1889963083145296</v>
      </c>
      <c r="BC28" s="98" t="s">
        <v>72</v>
      </c>
      <c r="BE28" s="99">
        <v>37196</v>
      </c>
      <c r="BF28" s="113">
        <v>0.9</v>
      </c>
    </row>
    <row r="29" spans="1:58" x14ac:dyDescent="0.2">
      <c r="A29" s="110">
        <v>36617</v>
      </c>
      <c r="B29" s="60">
        <v>16.3</v>
      </c>
      <c r="C29" s="204">
        <v>16.5</v>
      </c>
      <c r="D29" s="60">
        <v>16.7</v>
      </c>
      <c r="E29" s="106"/>
      <c r="F29" s="60">
        <v>15.38499870300293</v>
      </c>
      <c r="G29" s="60">
        <v>15.48499870300293</v>
      </c>
      <c r="H29" s="60">
        <v>15.584998703002929</v>
      </c>
      <c r="I29" s="98"/>
      <c r="J29" s="99">
        <v>37226</v>
      </c>
      <c r="K29" s="74">
        <v>20.226250076293944</v>
      </c>
      <c r="L29" s="74">
        <v>20.638750076293945</v>
      </c>
      <c r="M29" s="74">
        <v>21.051250076293947</v>
      </c>
      <c r="O29" s="74">
        <v>13.175000190734863</v>
      </c>
      <c r="P29" s="74">
        <v>15.675000190734863</v>
      </c>
      <c r="Q29" s="74">
        <v>18.175000190734863</v>
      </c>
      <c r="S29" s="74">
        <v>0</v>
      </c>
      <c r="T29" s="74">
        <v>0</v>
      </c>
      <c r="U29" s="74">
        <v>0</v>
      </c>
      <c r="W29" s="74">
        <v>7.4999999999999997E-2</v>
      </c>
      <c r="X29" s="74">
        <v>0.15</v>
      </c>
      <c r="Y29" s="74">
        <v>0.22500000000000001</v>
      </c>
      <c r="AA29" s="74">
        <v>7.4999999999999997E-3</v>
      </c>
      <c r="AB29" s="74">
        <v>1.4999999999999999E-2</v>
      </c>
      <c r="AC29" s="74">
        <v>2.2499999999999999E-2</v>
      </c>
      <c r="AE29" s="74">
        <v>-0.25</v>
      </c>
      <c r="AF29" s="74">
        <v>1.5</v>
      </c>
      <c r="AG29" s="74">
        <v>0.25</v>
      </c>
      <c r="AI29" s="74">
        <v>-0.1</v>
      </c>
      <c r="AJ29" s="74">
        <v>0.3</v>
      </c>
      <c r="AK29" s="74">
        <v>0.1</v>
      </c>
      <c r="AM29" s="98">
        <v>8</v>
      </c>
      <c r="AN29" s="111">
        <v>0.15</v>
      </c>
      <c r="AP29" s="98">
        <v>2100</v>
      </c>
      <c r="AQ29" s="114">
        <v>1.1000000000000001</v>
      </c>
      <c r="AR29" s="114">
        <v>1.1000000000000001</v>
      </c>
      <c r="AS29" s="114">
        <v>1.1451</v>
      </c>
      <c r="AT29" s="114">
        <v>1.1543365178491491</v>
      </c>
      <c r="AU29" s="114">
        <v>0.75</v>
      </c>
      <c r="AV29" s="114">
        <v>0.55000000000000004</v>
      </c>
      <c r="AW29" s="114">
        <v>0.4</v>
      </c>
      <c r="AX29" s="114">
        <v>0.4</v>
      </c>
      <c r="AY29" s="114">
        <v>0.65</v>
      </c>
      <c r="AZ29" s="114">
        <v>1.0689</v>
      </c>
      <c r="BA29" s="114">
        <v>1.0889</v>
      </c>
      <c r="BB29" s="114">
        <v>1.1550523732727651</v>
      </c>
      <c r="BC29" s="98" t="s">
        <v>72</v>
      </c>
      <c r="BE29" s="99">
        <v>37226</v>
      </c>
      <c r="BF29" s="113">
        <v>0.9</v>
      </c>
    </row>
    <row r="30" spans="1:58" x14ac:dyDescent="0.2">
      <c r="A30" s="110">
        <v>36618</v>
      </c>
      <c r="B30" s="60">
        <v>16.3</v>
      </c>
      <c r="C30" s="204">
        <v>16.5</v>
      </c>
      <c r="D30" s="60">
        <v>16.7</v>
      </c>
      <c r="E30" s="106"/>
      <c r="F30" s="60">
        <v>15.38499870300293</v>
      </c>
      <c r="G30" s="60">
        <v>15.48499870300293</v>
      </c>
      <c r="H30" s="60">
        <v>15.584998703002929</v>
      </c>
      <c r="I30" s="98"/>
      <c r="J30" s="99">
        <v>37257</v>
      </c>
      <c r="K30" s="74">
        <v>28.515000915527345</v>
      </c>
      <c r="L30" s="74">
        <v>29.040000915527344</v>
      </c>
      <c r="M30" s="74">
        <v>29.565000915527342</v>
      </c>
      <c r="O30" s="74">
        <v>19.110000610351563</v>
      </c>
      <c r="P30" s="74">
        <v>22.110000610351563</v>
      </c>
      <c r="Q30" s="74">
        <v>25.110000610351563</v>
      </c>
      <c r="S30" s="74">
        <v>0</v>
      </c>
      <c r="T30" s="74">
        <v>0</v>
      </c>
      <c r="U30" s="74">
        <v>0</v>
      </c>
      <c r="W30" s="74">
        <v>9.8999999999999991E-2</v>
      </c>
      <c r="X30" s="74">
        <v>0.19799999999999998</v>
      </c>
      <c r="Y30" s="74">
        <v>0.29699999999999999</v>
      </c>
      <c r="AA30" s="74">
        <v>7.4999999999999997E-3</v>
      </c>
      <c r="AB30" s="74">
        <v>1.4999999999999999E-2</v>
      </c>
      <c r="AC30" s="74">
        <v>2.2499999999999999E-2</v>
      </c>
      <c r="AE30" s="74">
        <v>-0.4</v>
      </c>
      <c r="AF30" s="74">
        <v>2</v>
      </c>
      <c r="AG30" s="74">
        <v>0.5</v>
      </c>
      <c r="AI30" s="74">
        <v>-0.1</v>
      </c>
      <c r="AJ30" s="74">
        <v>0.3</v>
      </c>
      <c r="AK30" s="74">
        <v>0.1</v>
      </c>
      <c r="AM30" s="98">
        <v>8</v>
      </c>
      <c r="AN30" s="111">
        <v>0.15</v>
      </c>
      <c r="AP30" s="98">
        <v>2200</v>
      </c>
      <c r="AQ30" s="114">
        <v>0.8</v>
      </c>
      <c r="AR30" s="114">
        <v>0.8</v>
      </c>
      <c r="AS30" s="114">
        <v>0.83150000000000002</v>
      </c>
      <c r="AT30" s="114">
        <v>0.98358182079729883</v>
      </c>
      <c r="AU30" s="114">
        <v>0.75</v>
      </c>
      <c r="AV30" s="114">
        <v>0.55000000000000004</v>
      </c>
      <c r="AW30" s="114">
        <v>0.4</v>
      </c>
      <c r="AX30" s="114">
        <v>0.4</v>
      </c>
      <c r="AY30" s="114">
        <v>0.65</v>
      </c>
      <c r="AZ30" s="114">
        <v>0.88670000000000004</v>
      </c>
      <c r="BA30" s="114">
        <v>0.86619999999999997</v>
      </c>
      <c r="BB30" s="114">
        <v>0.85150000000000003</v>
      </c>
      <c r="BC30" s="98" t="s">
        <v>72</v>
      </c>
      <c r="BE30" s="99">
        <v>37257</v>
      </c>
      <c r="BF30" s="113">
        <v>0.9</v>
      </c>
    </row>
    <row r="31" spans="1:58" x14ac:dyDescent="0.2">
      <c r="A31" s="110">
        <v>36619</v>
      </c>
      <c r="B31" s="60">
        <v>27.1</v>
      </c>
      <c r="C31" s="204">
        <v>27.3</v>
      </c>
      <c r="D31" s="60">
        <v>27.5</v>
      </c>
      <c r="E31" s="106"/>
      <c r="F31" s="60">
        <v>15.38499870300293</v>
      </c>
      <c r="G31" s="60">
        <v>15.48499870300293</v>
      </c>
      <c r="H31" s="60">
        <v>15.584998703002929</v>
      </c>
      <c r="I31" s="98"/>
      <c r="J31" s="99">
        <v>37288</v>
      </c>
      <c r="K31" s="74">
        <v>27.524999999999999</v>
      </c>
      <c r="L31" s="74">
        <v>28.05</v>
      </c>
      <c r="M31" s="74">
        <v>28.574999999999999</v>
      </c>
      <c r="O31" s="74">
        <v>21.09</v>
      </c>
      <c r="P31" s="74">
        <v>24.09</v>
      </c>
      <c r="Q31" s="74">
        <v>27.09</v>
      </c>
      <c r="S31" s="74">
        <v>0</v>
      </c>
      <c r="T31" s="74">
        <v>0</v>
      </c>
      <c r="U31" s="74">
        <v>0</v>
      </c>
      <c r="W31" s="74">
        <v>9.8999999999999991E-2</v>
      </c>
      <c r="X31" s="74">
        <v>0.19799999999999998</v>
      </c>
      <c r="Y31" s="74">
        <v>0.29699999999999999</v>
      </c>
      <c r="AA31" s="74">
        <v>5.0000000000000001E-3</v>
      </c>
      <c r="AB31" s="74">
        <v>0.01</v>
      </c>
      <c r="AC31" s="74">
        <v>1.4999999999999999E-2</v>
      </c>
      <c r="AE31" s="74">
        <v>-0.4</v>
      </c>
      <c r="AF31" s="74">
        <v>2</v>
      </c>
      <c r="AG31" s="74">
        <v>0.5</v>
      </c>
      <c r="AI31" s="74">
        <v>-0.1</v>
      </c>
      <c r="AJ31" s="74">
        <v>0.3</v>
      </c>
      <c r="AK31" s="74">
        <v>0.1</v>
      </c>
      <c r="AM31" s="98">
        <v>9</v>
      </c>
      <c r="AN31" s="111">
        <v>0.15</v>
      </c>
      <c r="AP31" s="98">
        <v>2300</v>
      </c>
      <c r="AQ31" s="114">
        <v>0.8</v>
      </c>
      <c r="AR31" s="114">
        <v>0.8</v>
      </c>
      <c r="AS31" s="114">
        <v>0.6825</v>
      </c>
      <c r="AT31" s="114">
        <v>0.86893522761223685</v>
      </c>
      <c r="AU31" s="114">
        <v>0.75</v>
      </c>
      <c r="AV31" s="114">
        <v>0.55000000000000004</v>
      </c>
      <c r="AW31" s="114">
        <v>0.4</v>
      </c>
      <c r="AX31" s="114">
        <v>0.4</v>
      </c>
      <c r="AY31" s="114">
        <v>0.65</v>
      </c>
      <c r="AZ31" s="114">
        <v>0.75600000000000001</v>
      </c>
      <c r="BA31" s="114">
        <v>0.73050000000000004</v>
      </c>
      <c r="BB31" s="114">
        <v>0.70250000000000001</v>
      </c>
      <c r="BC31" s="98" t="s">
        <v>72</v>
      </c>
      <c r="BE31" s="99">
        <v>37288</v>
      </c>
      <c r="BF31" s="113">
        <v>0.9</v>
      </c>
    </row>
    <row r="32" spans="1:58" x14ac:dyDescent="0.2">
      <c r="A32" s="110">
        <v>36620</v>
      </c>
      <c r="B32" s="60">
        <v>27.1</v>
      </c>
      <c r="C32" s="204">
        <v>27.3</v>
      </c>
      <c r="D32" s="60">
        <v>27.5</v>
      </c>
      <c r="E32" s="106"/>
      <c r="F32" s="60">
        <v>15.38499870300293</v>
      </c>
      <c r="G32" s="60">
        <v>15.48499870300293</v>
      </c>
      <c r="H32" s="60">
        <v>15.584998703002929</v>
      </c>
      <c r="I32" s="98"/>
      <c r="J32" s="99">
        <v>37316</v>
      </c>
      <c r="K32" s="74">
        <v>21.422499999999999</v>
      </c>
      <c r="L32" s="74">
        <v>21.76</v>
      </c>
      <c r="M32" s="74">
        <v>22.0975</v>
      </c>
      <c r="O32" s="74">
        <v>14.152000000000001</v>
      </c>
      <c r="P32" s="74">
        <v>17.152000000000001</v>
      </c>
      <c r="Q32" s="74">
        <v>20.152000000000001</v>
      </c>
      <c r="S32" s="74">
        <v>0</v>
      </c>
      <c r="T32" s="74">
        <v>0</v>
      </c>
      <c r="U32" s="74">
        <v>0</v>
      </c>
      <c r="W32" s="74">
        <v>8.2500000000000004E-2</v>
      </c>
      <c r="X32" s="74">
        <v>0.16500000000000001</v>
      </c>
      <c r="Y32" s="74">
        <v>0.2475</v>
      </c>
      <c r="AA32" s="74">
        <v>5.0000000000000001E-3</v>
      </c>
      <c r="AB32" s="74">
        <v>0.01</v>
      </c>
      <c r="AC32" s="74">
        <v>1.4999999999999999E-2</v>
      </c>
      <c r="AE32" s="74">
        <v>-0.25</v>
      </c>
      <c r="AF32" s="74">
        <v>1.1000000000000001</v>
      </c>
      <c r="AG32" s="74">
        <v>0.25</v>
      </c>
      <c r="AI32" s="74">
        <v>-0.1</v>
      </c>
      <c r="AJ32" s="74">
        <v>0.3</v>
      </c>
      <c r="AK32" s="74">
        <v>0.1</v>
      </c>
      <c r="AM32" s="98">
        <v>9</v>
      </c>
      <c r="AN32" s="111">
        <v>0.15</v>
      </c>
      <c r="AP32" s="98">
        <v>2400</v>
      </c>
      <c r="AQ32" s="114">
        <v>1.2250000000000001</v>
      </c>
      <c r="AR32" s="114">
        <v>1.2250000000000001</v>
      </c>
      <c r="AS32" s="114">
        <v>1.0449999999999999</v>
      </c>
      <c r="AT32" s="114">
        <v>1.0496774949890499</v>
      </c>
      <c r="AU32" s="114">
        <v>1.1779685918573899</v>
      </c>
      <c r="AV32" s="114">
        <v>1.3963883955002958</v>
      </c>
      <c r="AW32" s="114">
        <v>1.2616588759647784</v>
      </c>
      <c r="AX32" s="114">
        <v>1.2636171008350987</v>
      </c>
      <c r="AY32" s="114">
        <v>1.1249920891082836</v>
      </c>
      <c r="AZ32" s="114">
        <v>1.0505</v>
      </c>
      <c r="BA32" s="114">
        <v>1.0505</v>
      </c>
      <c r="BB32" s="114">
        <v>1.0505</v>
      </c>
      <c r="BC32" s="98" t="s">
        <v>71</v>
      </c>
      <c r="BE32" s="99">
        <v>37316</v>
      </c>
      <c r="BF32" s="113">
        <v>0.9</v>
      </c>
    </row>
    <row r="33" spans="1:58" x14ac:dyDescent="0.2">
      <c r="A33" s="110">
        <v>36621</v>
      </c>
      <c r="B33" s="60">
        <v>27.1</v>
      </c>
      <c r="C33" s="204">
        <v>27.3</v>
      </c>
      <c r="D33" s="60">
        <v>27.5</v>
      </c>
      <c r="E33" s="106"/>
      <c r="F33" s="60">
        <v>15.38499870300293</v>
      </c>
      <c r="G33" s="60">
        <v>15.48499870300293</v>
      </c>
      <c r="H33" s="60">
        <v>15.584998703002929</v>
      </c>
      <c r="I33" s="98"/>
      <c r="J33" s="99">
        <v>37347</v>
      </c>
      <c r="K33" s="74">
        <v>22.521999999999998</v>
      </c>
      <c r="L33" s="74">
        <v>22.747</v>
      </c>
      <c r="M33" s="74">
        <v>22.972000000000001</v>
      </c>
      <c r="O33" s="74">
        <v>18.688999999999997</v>
      </c>
      <c r="P33" s="74">
        <v>21.688999999999997</v>
      </c>
      <c r="Q33" s="74">
        <v>24.688999999999997</v>
      </c>
      <c r="S33" s="74">
        <v>0</v>
      </c>
      <c r="T33" s="74">
        <v>0</v>
      </c>
      <c r="U33" s="74">
        <v>0</v>
      </c>
      <c r="W33" s="74">
        <v>7.8375E-2</v>
      </c>
      <c r="X33" s="74">
        <v>0.15675</v>
      </c>
      <c r="Y33" s="74">
        <v>0.235125</v>
      </c>
      <c r="AA33" s="74">
        <v>5.0000000000000001E-3</v>
      </c>
      <c r="AB33" s="74">
        <v>0.01</v>
      </c>
      <c r="AC33" s="74">
        <v>1.4999999999999999E-2</v>
      </c>
      <c r="AE33" s="74">
        <v>-0.25</v>
      </c>
      <c r="AF33" s="74">
        <v>1.2</v>
      </c>
      <c r="AG33" s="74">
        <v>0.25</v>
      </c>
      <c r="AI33" s="74">
        <v>-0.1</v>
      </c>
      <c r="AJ33" s="74">
        <v>0.3</v>
      </c>
      <c r="AK33" s="74">
        <v>0.1</v>
      </c>
      <c r="AM33" s="98">
        <v>9</v>
      </c>
      <c r="AN33" s="111">
        <v>0.15</v>
      </c>
      <c r="BE33" s="99">
        <v>37347</v>
      </c>
      <c r="BF33" s="113">
        <v>0.9</v>
      </c>
    </row>
    <row r="34" spans="1:58" x14ac:dyDescent="0.2">
      <c r="A34" s="110">
        <v>36622</v>
      </c>
      <c r="B34" s="60">
        <v>27.1</v>
      </c>
      <c r="C34" s="204">
        <v>27.3</v>
      </c>
      <c r="D34" s="60">
        <v>27.5</v>
      </c>
      <c r="E34" s="106"/>
      <c r="F34" s="60">
        <v>15.38499870300293</v>
      </c>
      <c r="G34" s="60">
        <v>15.48499870300293</v>
      </c>
      <c r="H34" s="60">
        <v>15.584998703002929</v>
      </c>
      <c r="I34" s="98"/>
      <c r="J34" s="99">
        <v>37377</v>
      </c>
      <c r="K34" s="74">
        <v>22.56</v>
      </c>
      <c r="L34" s="74">
        <v>23.31</v>
      </c>
      <c r="M34" s="74">
        <v>24.06</v>
      </c>
      <c r="O34" s="74">
        <v>19.68</v>
      </c>
      <c r="P34" s="74">
        <v>22.68</v>
      </c>
      <c r="Q34" s="74">
        <v>25.68</v>
      </c>
      <c r="S34" s="74">
        <v>0</v>
      </c>
      <c r="T34" s="74">
        <v>0</v>
      </c>
      <c r="U34" s="74">
        <v>0</v>
      </c>
      <c r="W34" s="74">
        <v>8.6624999999999994E-2</v>
      </c>
      <c r="X34" s="74">
        <v>0.17324999999999999</v>
      </c>
      <c r="Y34" s="74">
        <v>0.25987499999999997</v>
      </c>
      <c r="AA34" s="74">
        <v>5.0000000000000001E-3</v>
      </c>
      <c r="AB34" s="74">
        <v>0.01</v>
      </c>
      <c r="AC34" s="74">
        <v>1.4999999999999999E-2</v>
      </c>
      <c r="AE34" s="74">
        <v>-0.25</v>
      </c>
      <c r="AF34" s="74">
        <v>2</v>
      </c>
      <c r="AG34" s="74">
        <v>0.25</v>
      </c>
      <c r="AI34" s="74">
        <v>-0.1</v>
      </c>
      <c r="AJ34" s="74">
        <v>0.3</v>
      </c>
      <c r="AK34" s="74">
        <v>0.1</v>
      </c>
      <c r="AM34" s="98">
        <v>10</v>
      </c>
      <c r="AN34" s="111">
        <v>0.15</v>
      </c>
      <c r="AP34" s="98" t="s">
        <v>116</v>
      </c>
      <c r="AS34" s="98" t="s">
        <v>117</v>
      </c>
      <c r="BE34" s="99">
        <v>37377</v>
      </c>
      <c r="BF34" s="113">
        <v>0.9</v>
      </c>
    </row>
    <row r="35" spans="1:58" x14ac:dyDescent="0.2">
      <c r="A35" s="110">
        <v>36623</v>
      </c>
      <c r="B35" s="60">
        <v>27.1</v>
      </c>
      <c r="C35" s="204">
        <v>27.3</v>
      </c>
      <c r="D35" s="60">
        <v>27.5</v>
      </c>
      <c r="E35" s="106"/>
      <c r="F35" s="60">
        <v>15.38499870300293</v>
      </c>
      <c r="G35" s="60">
        <v>15.48499870300293</v>
      </c>
      <c r="H35" s="60">
        <v>15.584998703002929</v>
      </c>
      <c r="I35" s="98"/>
      <c r="J35" s="99">
        <v>37408</v>
      </c>
      <c r="K35" s="74">
        <v>48.424999999999997</v>
      </c>
      <c r="L35" s="74">
        <v>50.6</v>
      </c>
      <c r="M35" s="74">
        <v>52.774999999999999</v>
      </c>
      <c r="O35" s="74">
        <v>37.15</v>
      </c>
      <c r="P35" s="74">
        <v>40.15</v>
      </c>
      <c r="Q35" s="74">
        <v>43.15</v>
      </c>
      <c r="S35" s="74">
        <v>0</v>
      </c>
      <c r="T35" s="74">
        <v>0</v>
      </c>
      <c r="U35" s="74">
        <v>0</v>
      </c>
      <c r="W35" s="74">
        <v>0.111375</v>
      </c>
      <c r="X35" s="74">
        <v>0.22275</v>
      </c>
      <c r="Y35" s="74">
        <v>0.33412500000000001</v>
      </c>
      <c r="AA35" s="74">
        <v>5.0000000000000001E-3</v>
      </c>
      <c r="AB35" s="74">
        <v>0.01</v>
      </c>
      <c r="AC35" s="74">
        <v>1.4999999999999999E-2</v>
      </c>
      <c r="AE35" s="74">
        <v>-0.75</v>
      </c>
      <c r="AF35" s="74">
        <v>2.5</v>
      </c>
      <c r="AG35" s="74">
        <v>0.75</v>
      </c>
      <c r="AI35" s="74">
        <v>-0.1</v>
      </c>
      <c r="AJ35" s="74">
        <v>0.3</v>
      </c>
      <c r="AK35" s="74">
        <v>0.1</v>
      </c>
      <c r="AM35" s="98">
        <v>10</v>
      </c>
      <c r="AN35" s="111">
        <v>0.15</v>
      </c>
      <c r="AP35" s="111">
        <v>-5</v>
      </c>
      <c r="AQ35" s="115">
        <v>1.4999999999999999E-2</v>
      </c>
      <c r="AS35" s="111">
        <v>1</v>
      </c>
      <c r="BE35" s="99">
        <v>37408</v>
      </c>
      <c r="BF35" s="113">
        <v>0.9</v>
      </c>
    </row>
    <row r="36" spans="1:58" x14ac:dyDescent="0.2">
      <c r="A36" s="110">
        <v>36624</v>
      </c>
      <c r="B36" s="60">
        <v>17.3</v>
      </c>
      <c r="C36" s="204">
        <v>17.5</v>
      </c>
      <c r="D36" s="60">
        <v>17.7</v>
      </c>
      <c r="E36" s="106"/>
      <c r="F36" s="60">
        <v>15.38499870300293</v>
      </c>
      <c r="G36" s="60">
        <v>15.48499870300293</v>
      </c>
      <c r="H36" s="60">
        <v>15.584998703002929</v>
      </c>
      <c r="I36" s="98"/>
      <c r="J36" s="99">
        <v>37438</v>
      </c>
      <c r="K36" s="74">
        <v>78.488</v>
      </c>
      <c r="L36" s="74">
        <v>81.488</v>
      </c>
      <c r="M36" s="74">
        <v>84.488</v>
      </c>
      <c r="O36" s="74">
        <v>58.116</v>
      </c>
      <c r="P36" s="74">
        <v>61.116</v>
      </c>
      <c r="Q36" s="74">
        <v>64.116</v>
      </c>
      <c r="S36" s="74">
        <v>0</v>
      </c>
      <c r="T36" s="74">
        <v>0</v>
      </c>
      <c r="U36" s="74">
        <v>0</v>
      </c>
      <c r="W36" s="74">
        <v>0.136125</v>
      </c>
      <c r="X36" s="74">
        <v>0.27224999999999999</v>
      </c>
      <c r="Y36" s="74">
        <v>0.40837499999999999</v>
      </c>
      <c r="AA36" s="74">
        <v>5.0000000000000001E-3</v>
      </c>
      <c r="AB36" s="74">
        <v>0.01</v>
      </c>
      <c r="AC36" s="74">
        <v>1.4999999999999999E-2</v>
      </c>
      <c r="AE36" s="74">
        <v>-1</v>
      </c>
      <c r="AF36" s="74">
        <v>3.25</v>
      </c>
      <c r="AG36" s="74">
        <v>1</v>
      </c>
      <c r="AI36" s="74">
        <v>-0.1</v>
      </c>
      <c r="AJ36" s="74">
        <v>0.3</v>
      </c>
      <c r="AK36" s="74">
        <v>0.1</v>
      </c>
      <c r="AM36" s="98">
        <v>10</v>
      </c>
      <c r="AN36" s="111">
        <v>0.15</v>
      </c>
      <c r="AP36" s="111">
        <v>-4.5</v>
      </c>
      <c r="AQ36" s="113">
        <v>1.4999999999999999E-2</v>
      </c>
      <c r="AS36" s="111">
        <v>2</v>
      </c>
      <c r="BE36" s="99">
        <v>37438</v>
      </c>
      <c r="BF36" s="113">
        <v>0.9</v>
      </c>
    </row>
    <row r="37" spans="1:58" x14ac:dyDescent="0.2">
      <c r="A37" s="110">
        <v>36625</v>
      </c>
      <c r="B37" s="60">
        <v>17.3</v>
      </c>
      <c r="C37" s="204">
        <v>17.5</v>
      </c>
      <c r="D37" s="60">
        <v>17.7</v>
      </c>
      <c r="E37" s="106"/>
      <c r="F37" s="60">
        <v>15.38499870300293</v>
      </c>
      <c r="G37" s="60">
        <v>15.48499870300293</v>
      </c>
      <c r="H37" s="60">
        <v>15.584998703002929</v>
      </c>
      <c r="I37" s="98"/>
      <c r="J37" s="99">
        <v>37469</v>
      </c>
      <c r="K37" s="74">
        <v>70.691999999999993</v>
      </c>
      <c r="L37" s="74">
        <v>73.691999999999993</v>
      </c>
      <c r="M37" s="74">
        <v>76.691999999999993</v>
      </c>
      <c r="O37" s="74">
        <v>51.468000000000004</v>
      </c>
      <c r="P37" s="74">
        <v>54.468000000000004</v>
      </c>
      <c r="Q37" s="74">
        <v>57.468000000000004</v>
      </c>
      <c r="S37" s="74">
        <v>0</v>
      </c>
      <c r="T37" s="74">
        <v>0</v>
      </c>
      <c r="U37" s="74">
        <v>0</v>
      </c>
      <c r="W37" s="74">
        <v>0.136125</v>
      </c>
      <c r="X37" s="74">
        <v>0.27224999999999999</v>
      </c>
      <c r="Y37" s="74">
        <v>0.40837499999999999</v>
      </c>
      <c r="AA37" s="74">
        <v>5.0000000000000001E-3</v>
      </c>
      <c r="AB37" s="74">
        <v>0.01</v>
      </c>
      <c r="AC37" s="74">
        <v>1.4999999999999999E-2</v>
      </c>
      <c r="AE37" s="74">
        <v>-1</v>
      </c>
      <c r="AF37" s="74">
        <v>3.25</v>
      </c>
      <c r="AG37" s="74">
        <v>1</v>
      </c>
      <c r="AI37" s="74">
        <v>-0.1</v>
      </c>
      <c r="AJ37" s="74">
        <v>0.3</v>
      </c>
      <c r="AK37" s="74">
        <v>0.1</v>
      </c>
      <c r="AM37" s="98">
        <v>11</v>
      </c>
      <c r="AN37" s="111">
        <v>0.25</v>
      </c>
      <c r="AP37" s="116">
        <v>-4</v>
      </c>
      <c r="AQ37" s="115">
        <v>1.2500000000000001E-2</v>
      </c>
      <c r="AS37" s="111">
        <v>3</v>
      </c>
      <c r="BE37" s="99">
        <v>37469</v>
      </c>
      <c r="BF37" s="113">
        <v>0.9</v>
      </c>
    </row>
    <row r="38" spans="1:58" x14ac:dyDescent="0.2">
      <c r="A38" s="110">
        <v>36646</v>
      </c>
      <c r="B38" s="60">
        <v>27.1</v>
      </c>
      <c r="C38" s="204">
        <v>27.3</v>
      </c>
      <c r="D38" s="60">
        <v>27.5</v>
      </c>
      <c r="E38" s="106"/>
      <c r="F38" s="60">
        <v>15.38499870300293</v>
      </c>
      <c r="G38" s="60">
        <v>15.48499870300293</v>
      </c>
      <c r="H38" s="60">
        <v>15.584998703002929</v>
      </c>
      <c r="I38" s="98"/>
      <c r="J38" s="99">
        <v>37500</v>
      </c>
      <c r="K38" s="74">
        <v>26.997499999999999</v>
      </c>
      <c r="L38" s="74">
        <v>27.5975</v>
      </c>
      <c r="M38" s="74">
        <v>28.197500000000002</v>
      </c>
      <c r="O38" s="74">
        <v>18.612500000000001</v>
      </c>
      <c r="P38" s="74">
        <v>21.612500000000001</v>
      </c>
      <c r="Q38" s="74">
        <v>24.612500000000001</v>
      </c>
      <c r="S38" s="74">
        <v>0</v>
      </c>
      <c r="T38" s="74">
        <v>0</v>
      </c>
      <c r="U38" s="74">
        <v>0</v>
      </c>
      <c r="W38" s="74">
        <v>8.7499999999999994E-2</v>
      </c>
      <c r="X38" s="74">
        <v>0.17499999999999999</v>
      </c>
      <c r="Y38" s="74">
        <v>0.26250000000000001</v>
      </c>
      <c r="AA38" s="74">
        <v>5.0000000000000001E-3</v>
      </c>
      <c r="AB38" s="74">
        <v>0.01</v>
      </c>
      <c r="AC38" s="74">
        <v>1.4999999999999999E-2</v>
      </c>
      <c r="AE38" s="74">
        <v>-0.4</v>
      </c>
      <c r="AF38" s="74">
        <v>2</v>
      </c>
      <c r="AG38" s="74">
        <v>0.5</v>
      </c>
      <c r="AI38" s="74">
        <v>-0.1</v>
      </c>
      <c r="AJ38" s="74">
        <v>0.3</v>
      </c>
      <c r="AK38" s="74">
        <v>0.1</v>
      </c>
      <c r="AM38" s="98">
        <v>11</v>
      </c>
      <c r="AN38" s="111">
        <v>0.25</v>
      </c>
      <c r="AP38" s="111">
        <v>-3.5</v>
      </c>
      <c r="AQ38" s="115">
        <v>1.2500000000000001E-2</v>
      </c>
      <c r="AS38" s="111">
        <v>4</v>
      </c>
      <c r="BE38" s="99">
        <v>37500</v>
      </c>
      <c r="BF38" s="113">
        <v>0.9</v>
      </c>
    </row>
    <row r="39" spans="1:58" x14ac:dyDescent="0.2">
      <c r="A39" s="110">
        <v>36647</v>
      </c>
      <c r="B39" s="60">
        <v>32.65</v>
      </c>
      <c r="C39" s="204">
        <v>33.15</v>
      </c>
      <c r="D39" s="60">
        <v>33.65</v>
      </c>
      <c r="E39" s="106"/>
      <c r="F39" s="60">
        <v>14.672500610351563</v>
      </c>
      <c r="G39" s="60">
        <v>14.922500610351563</v>
      </c>
      <c r="H39" s="60">
        <v>15.172500610351563</v>
      </c>
      <c r="I39" s="98"/>
      <c r="J39" s="99">
        <v>37530</v>
      </c>
      <c r="K39" s="74">
        <v>18.637499999999999</v>
      </c>
      <c r="L39" s="74">
        <v>19.125</v>
      </c>
      <c r="M39" s="74">
        <v>19.612500000000001</v>
      </c>
      <c r="O39" s="74">
        <v>12.3</v>
      </c>
      <c r="P39" s="74">
        <v>15.3</v>
      </c>
      <c r="Q39" s="74">
        <v>18.3</v>
      </c>
      <c r="S39" s="74">
        <v>0</v>
      </c>
      <c r="T39" s="74">
        <v>0</v>
      </c>
      <c r="U39" s="74">
        <v>0</v>
      </c>
      <c r="W39" s="74">
        <v>6.1874999999999999E-2</v>
      </c>
      <c r="X39" s="74">
        <v>0.12375</v>
      </c>
      <c r="Y39" s="74">
        <v>0.18562500000000001</v>
      </c>
      <c r="AA39" s="74">
        <v>5.0000000000000001E-3</v>
      </c>
      <c r="AB39" s="74">
        <v>0.01</v>
      </c>
      <c r="AC39" s="74">
        <v>1.4999999999999999E-2</v>
      </c>
      <c r="AE39" s="74">
        <v>-0.25</v>
      </c>
      <c r="AF39" s="74">
        <v>1.5</v>
      </c>
      <c r="AG39" s="74">
        <v>0.25</v>
      </c>
      <c r="AI39" s="74">
        <v>-0.1</v>
      </c>
      <c r="AJ39" s="74">
        <v>0.3</v>
      </c>
      <c r="AK39" s="74">
        <v>0.1</v>
      </c>
      <c r="AM39" s="98">
        <v>11</v>
      </c>
      <c r="AN39" s="111">
        <v>0.25</v>
      </c>
      <c r="AP39" s="111">
        <v>-3</v>
      </c>
      <c r="AQ39" s="115">
        <v>0.01</v>
      </c>
      <c r="AS39" s="111">
        <v>10</v>
      </c>
      <c r="BE39" s="99">
        <v>37530</v>
      </c>
      <c r="BF39" s="113">
        <v>0.9</v>
      </c>
    </row>
    <row r="40" spans="1:58" x14ac:dyDescent="0.2">
      <c r="A40" s="110">
        <v>36678</v>
      </c>
      <c r="B40" s="60">
        <v>58.25</v>
      </c>
      <c r="C40" s="204">
        <v>59.75</v>
      </c>
      <c r="D40" s="60">
        <v>61.25</v>
      </c>
      <c r="E40" s="106"/>
      <c r="F40" s="60">
        <v>16.445001602172852</v>
      </c>
      <c r="G40" s="60">
        <v>17.195001602172852</v>
      </c>
      <c r="H40" s="60">
        <v>17.945001602172852</v>
      </c>
      <c r="I40" s="98"/>
      <c r="J40" s="99">
        <v>37561</v>
      </c>
      <c r="K40" s="74">
        <v>18.824999999999999</v>
      </c>
      <c r="L40" s="74">
        <v>19.3125</v>
      </c>
      <c r="M40" s="74">
        <v>19.8</v>
      </c>
      <c r="O40" s="74">
        <v>12.45</v>
      </c>
      <c r="P40" s="74">
        <v>15.45</v>
      </c>
      <c r="Q40" s="74">
        <v>18.45</v>
      </c>
      <c r="S40" s="74">
        <v>0</v>
      </c>
      <c r="T40" s="74">
        <v>0</v>
      </c>
      <c r="U40" s="74">
        <v>0</v>
      </c>
      <c r="W40" s="74">
        <v>6.1874999999999999E-2</v>
      </c>
      <c r="X40" s="74">
        <v>0.12375</v>
      </c>
      <c r="Y40" s="74">
        <v>0.18562500000000001</v>
      </c>
      <c r="AA40" s="74">
        <v>5.0000000000000001E-3</v>
      </c>
      <c r="AB40" s="74">
        <v>0.01</v>
      </c>
      <c r="AC40" s="74">
        <v>1.4999999999999999E-2</v>
      </c>
      <c r="AE40" s="74">
        <v>-0.25</v>
      </c>
      <c r="AF40" s="74">
        <v>1.5</v>
      </c>
      <c r="AG40" s="74">
        <v>0.25</v>
      </c>
      <c r="AI40" s="74">
        <v>-0.1</v>
      </c>
      <c r="AJ40" s="74">
        <v>0.3</v>
      </c>
      <c r="AK40" s="74">
        <v>0.1</v>
      </c>
      <c r="AM40" s="98">
        <v>12</v>
      </c>
      <c r="AN40" s="111">
        <v>0.25</v>
      </c>
      <c r="AP40" s="111">
        <v>-2.5</v>
      </c>
      <c r="AQ40" s="113">
        <v>5.0000000000000001E-3</v>
      </c>
      <c r="AS40" s="111">
        <v>0</v>
      </c>
      <c r="BE40" s="99">
        <v>37561</v>
      </c>
      <c r="BF40" s="113">
        <v>0.9</v>
      </c>
    </row>
    <row r="41" spans="1:58" x14ac:dyDescent="0.2">
      <c r="A41" s="110">
        <v>36708</v>
      </c>
      <c r="B41" s="60">
        <v>104.25</v>
      </c>
      <c r="C41" s="204">
        <v>106.75</v>
      </c>
      <c r="D41" s="60">
        <v>109.25</v>
      </c>
      <c r="E41" s="106"/>
      <c r="F41" s="60">
        <v>21.74749755859375</v>
      </c>
      <c r="G41" s="60">
        <v>22.99749755859375</v>
      </c>
      <c r="H41" s="60">
        <v>24.24749755859375</v>
      </c>
      <c r="I41" s="98"/>
      <c r="J41" s="99">
        <v>37591</v>
      </c>
      <c r="K41" s="74">
        <v>20.645</v>
      </c>
      <c r="L41" s="74">
        <v>21.1325</v>
      </c>
      <c r="M41" s="74">
        <v>21.62</v>
      </c>
      <c r="O41" s="74">
        <v>13.05</v>
      </c>
      <c r="P41" s="74">
        <v>16.05</v>
      </c>
      <c r="Q41" s="74">
        <v>19.05</v>
      </c>
      <c r="S41" s="74">
        <v>0</v>
      </c>
      <c r="T41" s="74">
        <v>0</v>
      </c>
      <c r="U41" s="74">
        <v>0</v>
      </c>
      <c r="W41" s="74">
        <v>6.1874999999999999E-2</v>
      </c>
      <c r="X41" s="74">
        <v>0.12375</v>
      </c>
      <c r="Y41" s="74">
        <v>0.18562500000000001</v>
      </c>
      <c r="AA41" s="74">
        <v>5.0000000000000001E-3</v>
      </c>
      <c r="AB41" s="74">
        <v>0.01</v>
      </c>
      <c r="AC41" s="74">
        <v>1.4999999999999999E-2</v>
      </c>
      <c r="AE41" s="74">
        <v>-0.25</v>
      </c>
      <c r="AF41" s="74">
        <v>1.5</v>
      </c>
      <c r="AG41" s="74">
        <v>0.25</v>
      </c>
      <c r="AI41" s="74">
        <v>-0.1</v>
      </c>
      <c r="AJ41" s="74">
        <v>0.3</v>
      </c>
      <c r="AK41" s="74">
        <v>0.1</v>
      </c>
      <c r="AM41" s="98">
        <v>12</v>
      </c>
      <c r="AN41" s="111">
        <v>0.25</v>
      </c>
      <c r="AP41" s="111">
        <v>-2</v>
      </c>
      <c r="AQ41" s="113">
        <v>2.5000000000000001E-3</v>
      </c>
      <c r="AS41" s="111">
        <v>0</v>
      </c>
      <c r="BE41" s="99">
        <v>37591</v>
      </c>
      <c r="BF41" s="113">
        <v>0.9</v>
      </c>
    </row>
    <row r="42" spans="1:58" x14ac:dyDescent="0.2">
      <c r="A42" s="110">
        <v>36739</v>
      </c>
      <c r="B42" s="60">
        <v>87.25</v>
      </c>
      <c r="C42" s="204">
        <v>89.75</v>
      </c>
      <c r="D42" s="60">
        <v>92.25</v>
      </c>
      <c r="E42" s="106"/>
      <c r="F42" s="60">
        <v>21.797496795654297</v>
      </c>
      <c r="G42" s="60">
        <v>23.047496795654297</v>
      </c>
      <c r="H42" s="60">
        <v>24.297496795654297</v>
      </c>
      <c r="I42" s="98"/>
      <c r="J42" s="99">
        <v>37622</v>
      </c>
      <c r="K42" s="74">
        <v>28.703999999999997</v>
      </c>
      <c r="L42" s="74">
        <v>29.303999999999998</v>
      </c>
      <c r="M42" s="74">
        <v>29.904</v>
      </c>
      <c r="O42" s="74">
        <v>19.010999999999999</v>
      </c>
      <c r="P42" s="74">
        <v>22.311</v>
      </c>
      <c r="Q42" s="74">
        <v>25.611000000000001</v>
      </c>
      <c r="S42" s="74">
        <v>0</v>
      </c>
      <c r="T42" s="74">
        <v>0</v>
      </c>
      <c r="U42" s="74">
        <v>0</v>
      </c>
      <c r="W42" s="74">
        <v>9.305999999999999E-2</v>
      </c>
      <c r="X42" s="74">
        <v>0.18611999999999998</v>
      </c>
      <c r="Y42" s="74">
        <v>0.27917999999999998</v>
      </c>
      <c r="AA42" s="74">
        <v>5.0000000000000001E-3</v>
      </c>
      <c r="AB42" s="74">
        <v>0.01</v>
      </c>
      <c r="AC42" s="74">
        <v>1.4999999999999999E-2</v>
      </c>
      <c r="AE42" s="74">
        <v>-0.4</v>
      </c>
      <c r="AF42" s="74">
        <v>2</v>
      </c>
      <c r="AG42" s="74">
        <v>0.5</v>
      </c>
      <c r="AI42" s="74">
        <v>-0.1</v>
      </c>
      <c r="AJ42" s="74">
        <v>0.3</v>
      </c>
      <c r="AK42" s="74">
        <v>0.1</v>
      </c>
      <c r="AM42" s="98">
        <v>12</v>
      </c>
      <c r="AN42" s="111">
        <v>0.25</v>
      </c>
      <c r="AP42" s="111">
        <v>-1.5</v>
      </c>
      <c r="AQ42" s="113">
        <v>0</v>
      </c>
      <c r="AS42" s="111">
        <v>0</v>
      </c>
      <c r="BE42" s="99">
        <v>37622</v>
      </c>
      <c r="BF42" s="113">
        <v>0.9</v>
      </c>
    </row>
    <row r="43" spans="1:58" x14ac:dyDescent="0.2">
      <c r="A43" s="110">
        <v>36770</v>
      </c>
      <c r="B43" s="60">
        <v>34.5</v>
      </c>
      <c r="C43" s="204">
        <v>35.1</v>
      </c>
      <c r="D43" s="60">
        <v>35.700000000000003</v>
      </c>
      <c r="E43" s="106"/>
      <c r="F43" s="60">
        <v>14.097499084472656</v>
      </c>
      <c r="G43" s="60">
        <v>14.397499084472656</v>
      </c>
      <c r="H43" s="60">
        <v>14.697499084472657</v>
      </c>
      <c r="I43" s="98"/>
      <c r="J43" s="99">
        <v>37653</v>
      </c>
      <c r="K43" s="74">
        <v>27.704999999999998</v>
      </c>
      <c r="L43" s="74">
        <v>28.305</v>
      </c>
      <c r="M43" s="74">
        <v>28.905000000000001</v>
      </c>
      <c r="O43" s="74">
        <v>21.008999999999997</v>
      </c>
      <c r="P43" s="74">
        <v>24.308999999999997</v>
      </c>
      <c r="Q43" s="74">
        <v>27.608999999999998</v>
      </c>
      <c r="S43" s="74">
        <v>0</v>
      </c>
      <c r="T43" s="74">
        <v>0</v>
      </c>
      <c r="U43" s="74">
        <v>0</v>
      </c>
      <c r="W43" s="74">
        <v>9.305999999999999E-2</v>
      </c>
      <c r="X43" s="74">
        <v>0.18611999999999998</v>
      </c>
      <c r="Y43" s="74">
        <v>0.27917999999999998</v>
      </c>
      <c r="AA43" s="74">
        <v>2.5000000000000001E-3</v>
      </c>
      <c r="AB43" s="74">
        <v>5.0000000000000001E-3</v>
      </c>
      <c r="AC43" s="74">
        <v>7.4999999999999997E-3</v>
      </c>
      <c r="AE43" s="74">
        <v>-0.4</v>
      </c>
      <c r="AF43" s="74">
        <v>2</v>
      </c>
      <c r="AG43" s="74">
        <v>0.5</v>
      </c>
      <c r="AI43" s="74">
        <v>-0.1</v>
      </c>
      <c r="AJ43" s="74">
        <v>0.3</v>
      </c>
      <c r="AK43" s="74">
        <v>0.1</v>
      </c>
      <c r="AM43" s="98">
        <v>13</v>
      </c>
      <c r="AN43" s="111">
        <v>0.25</v>
      </c>
      <c r="AP43" s="111">
        <v>-1</v>
      </c>
      <c r="AQ43" s="113">
        <v>0</v>
      </c>
      <c r="AS43" s="111">
        <v>0</v>
      </c>
      <c r="BE43" s="99">
        <v>37653</v>
      </c>
      <c r="BF43" s="113">
        <v>0.9</v>
      </c>
    </row>
    <row r="44" spans="1:58" x14ac:dyDescent="0.2">
      <c r="A44" s="110">
        <v>36800</v>
      </c>
      <c r="B44" s="60">
        <v>25.55</v>
      </c>
      <c r="C44" s="204">
        <v>26</v>
      </c>
      <c r="D44" s="60">
        <v>26.45</v>
      </c>
      <c r="E44" s="106"/>
      <c r="F44" s="60">
        <v>14.13499870300293</v>
      </c>
      <c r="G44" s="60">
        <v>14.35999870300293</v>
      </c>
      <c r="H44" s="60">
        <v>14.584998703002929</v>
      </c>
      <c r="I44" s="98"/>
      <c r="J44" s="99">
        <v>37681</v>
      </c>
      <c r="K44" s="74">
        <v>21.44875</v>
      </c>
      <c r="L44" s="74">
        <v>21.82375</v>
      </c>
      <c r="M44" s="74">
        <v>22.19875</v>
      </c>
      <c r="O44" s="74">
        <v>13.902250000000002</v>
      </c>
      <c r="P44" s="74">
        <v>17.202250000000003</v>
      </c>
      <c r="Q44" s="74">
        <v>20.502250000000004</v>
      </c>
      <c r="S44" s="74">
        <v>0</v>
      </c>
      <c r="T44" s="74">
        <v>0</v>
      </c>
      <c r="U44" s="74">
        <v>0</v>
      </c>
      <c r="W44" s="74">
        <v>7.7549999999999994E-2</v>
      </c>
      <c r="X44" s="74">
        <v>0.15509999999999999</v>
      </c>
      <c r="Y44" s="74">
        <v>0.23264999999999997</v>
      </c>
      <c r="AA44" s="74">
        <v>2.5000000000000001E-3</v>
      </c>
      <c r="AB44" s="74">
        <v>5.0000000000000001E-3</v>
      </c>
      <c r="AC44" s="74">
        <v>7.4999999999999997E-3</v>
      </c>
      <c r="AE44" s="74">
        <v>-0.25</v>
      </c>
      <c r="AF44" s="74">
        <v>1.1000000000000001</v>
      </c>
      <c r="AG44" s="74">
        <v>0.25</v>
      </c>
      <c r="AI44" s="74">
        <v>-0.1</v>
      </c>
      <c r="AJ44" s="74">
        <v>0.3</v>
      </c>
      <c r="AK44" s="74">
        <v>0.1</v>
      </c>
      <c r="AM44" s="98">
        <v>13</v>
      </c>
      <c r="AN44" s="111">
        <v>0.25</v>
      </c>
      <c r="AP44" s="111">
        <v>-0.5</v>
      </c>
      <c r="AQ44" s="113">
        <v>0</v>
      </c>
      <c r="AS44" s="111">
        <v>0</v>
      </c>
      <c r="BE44" s="99">
        <v>37681</v>
      </c>
      <c r="BF44" s="113">
        <v>0.9</v>
      </c>
    </row>
    <row r="45" spans="1:58" x14ac:dyDescent="0.2">
      <c r="A45" s="110">
        <v>36831</v>
      </c>
      <c r="B45" s="60">
        <v>24.8</v>
      </c>
      <c r="C45" s="204">
        <v>25.25</v>
      </c>
      <c r="D45" s="60">
        <v>25.7</v>
      </c>
      <c r="E45" s="106"/>
      <c r="F45" s="60">
        <v>14.05999984741211</v>
      </c>
      <c r="G45" s="60">
        <v>14.284999847412109</v>
      </c>
      <c r="H45" s="60">
        <v>14.509999847412109</v>
      </c>
      <c r="I45" s="98"/>
      <c r="J45" s="99">
        <v>37712</v>
      </c>
      <c r="K45" s="74">
        <v>22.441499999999998</v>
      </c>
      <c r="L45" s="74">
        <v>22.703999999999997</v>
      </c>
      <c r="M45" s="74">
        <v>22.966499999999996</v>
      </c>
      <c r="O45" s="74">
        <v>18.347999999999995</v>
      </c>
      <c r="P45" s="74">
        <v>21.647999999999996</v>
      </c>
      <c r="Q45" s="74">
        <v>24.947999999999997</v>
      </c>
      <c r="S45" s="74">
        <v>0</v>
      </c>
      <c r="T45" s="74">
        <v>0</v>
      </c>
      <c r="U45" s="74">
        <v>0</v>
      </c>
      <c r="W45" s="74">
        <v>7.3672500000000002E-2</v>
      </c>
      <c r="X45" s="74">
        <v>0.147345</v>
      </c>
      <c r="Y45" s="74">
        <v>0.22101750000000001</v>
      </c>
      <c r="AA45" s="74">
        <v>2.5000000000000001E-3</v>
      </c>
      <c r="AB45" s="74">
        <v>5.0000000000000001E-3</v>
      </c>
      <c r="AC45" s="74">
        <v>7.4999999999999997E-3</v>
      </c>
      <c r="AE45" s="74">
        <v>-0.25</v>
      </c>
      <c r="AF45" s="74">
        <v>1.2</v>
      </c>
      <c r="AG45" s="74">
        <v>0.25</v>
      </c>
      <c r="AI45" s="74">
        <v>-0.1</v>
      </c>
      <c r="AJ45" s="74">
        <v>0.3</v>
      </c>
      <c r="AK45" s="74">
        <v>0.1</v>
      </c>
      <c r="AM45" s="98">
        <v>13</v>
      </c>
      <c r="AN45" s="111">
        <v>0.25</v>
      </c>
      <c r="AP45" s="111">
        <v>0</v>
      </c>
      <c r="AQ45" s="113">
        <v>0</v>
      </c>
      <c r="AS45" s="111">
        <v>0</v>
      </c>
      <c r="BE45" s="99">
        <v>37712</v>
      </c>
      <c r="BF45" s="113">
        <v>0.9</v>
      </c>
    </row>
    <row r="46" spans="1:58" x14ac:dyDescent="0.2">
      <c r="A46" s="110">
        <v>36861</v>
      </c>
      <c r="B46" s="60">
        <v>26.9</v>
      </c>
      <c r="C46" s="204">
        <v>27.35</v>
      </c>
      <c r="D46" s="60">
        <v>27.8</v>
      </c>
      <c r="E46" s="106"/>
      <c r="F46" s="60">
        <v>15.035000228881836</v>
      </c>
      <c r="G46" s="60">
        <v>15.260000228881836</v>
      </c>
      <c r="H46" s="60">
        <v>15.485000228881836</v>
      </c>
      <c r="I46" s="98"/>
      <c r="J46" s="99">
        <v>37742</v>
      </c>
      <c r="K46" s="74">
        <v>22.261500000000002</v>
      </c>
      <c r="L46" s="74">
        <v>23.199000000000002</v>
      </c>
      <c r="M46" s="74">
        <v>24.136500000000002</v>
      </c>
      <c r="O46" s="74">
        <v>19.271999999999998</v>
      </c>
      <c r="P46" s="74">
        <v>22.571999999999999</v>
      </c>
      <c r="Q46" s="74">
        <v>25.872</v>
      </c>
      <c r="S46" s="74">
        <v>0</v>
      </c>
      <c r="T46" s="74">
        <v>0</v>
      </c>
      <c r="U46" s="74">
        <v>0</v>
      </c>
      <c r="W46" s="74">
        <v>8.1427499999999986E-2</v>
      </c>
      <c r="X46" s="74">
        <v>0.16285499999999997</v>
      </c>
      <c r="Y46" s="74">
        <v>0.24428249999999996</v>
      </c>
      <c r="AA46" s="74">
        <v>2.5000000000000001E-3</v>
      </c>
      <c r="AB46" s="74">
        <v>5.0000000000000001E-3</v>
      </c>
      <c r="AC46" s="74">
        <v>7.4999999999999997E-3</v>
      </c>
      <c r="AE46" s="74">
        <v>-0.25</v>
      </c>
      <c r="AF46" s="74">
        <v>2</v>
      </c>
      <c r="AG46" s="74">
        <v>0.25</v>
      </c>
      <c r="AI46" s="74">
        <v>-0.1</v>
      </c>
      <c r="AJ46" s="74">
        <v>0.3</v>
      </c>
      <c r="AK46" s="74">
        <v>0.1</v>
      </c>
      <c r="AM46" s="98">
        <v>14</v>
      </c>
      <c r="AN46" s="111">
        <v>0.25</v>
      </c>
      <c r="AP46" s="111">
        <v>1</v>
      </c>
      <c r="AQ46" s="113">
        <v>0</v>
      </c>
      <c r="AS46" s="111">
        <v>0</v>
      </c>
      <c r="BE46" s="99">
        <v>37742</v>
      </c>
      <c r="BF46" s="113">
        <v>0.9</v>
      </c>
    </row>
    <row r="47" spans="1:58" x14ac:dyDescent="0.2">
      <c r="A47" s="110">
        <v>36892</v>
      </c>
      <c r="B47" s="60">
        <v>32.6</v>
      </c>
      <c r="C47" s="204">
        <v>33.200000000000003</v>
      </c>
      <c r="D47" s="60">
        <v>33.799999999999997</v>
      </c>
      <c r="E47" s="106"/>
      <c r="F47" s="60">
        <v>19.259997558593749</v>
      </c>
      <c r="G47" s="60">
        <v>19.55999755859375</v>
      </c>
      <c r="H47" s="60">
        <v>19.859997558593751</v>
      </c>
      <c r="I47" s="98"/>
      <c r="J47" s="99">
        <v>37773</v>
      </c>
      <c r="K47" s="74">
        <v>47.877499999999998</v>
      </c>
      <c r="L47" s="74">
        <v>50.6</v>
      </c>
      <c r="M47" s="74">
        <v>53.322499999999998</v>
      </c>
      <c r="O47" s="74">
        <v>36.85</v>
      </c>
      <c r="P47" s="74">
        <v>40.15</v>
      </c>
      <c r="Q47" s="74">
        <v>43.45</v>
      </c>
      <c r="S47" s="74">
        <v>0</v>
      </c>
      <c r="T47" s="74">
        <v>0</v>
      </c>
      <c r="U47" s="74">
        <v>0</v>
      </c>
      <c r="W47" s="74">
        <v>0.10469249999999999</v>
      </c>
      <c r="X47" s="74">
        <v>0.20938499999999999</v>
      </c>
      <c r="Y47" s="74">
        <v>0.31407750000000001</v>
      </c>
      <c r="AA47" s="74">
        <v>2.5000000000000001E-3</v>
      </c>
      <c r="AB47" s="74">
        <v>5.0000000000000001E-3</v>
      </c>
      <c r="AC47" s="74">
        <v>7.4999999999999997E-3</v>
      </c>
      <c r="AE47" s="74">
        <v>-0.75</v>
      </c>
      <c r="AF47" s="74">
        <v>2.25</v>
      </c>
      <c r="AG47" s="74">
        <v>0.75</v>
      </c>
      <c r="AI47" s="74">
        <v>-0.1</v>
      </c>
      <c r="AJ47" s="74">
        <v>0.3</v>
      </c>
      <c r="AK47" s="74">
        <v>0.1</v>
      </c>
      <c r="AM47" s="98">
        <v>14</v>
      </c>
      <c r="AN47" s="111">
        <v>0.25</v>
      </c>
      <c r="AP47" s="111">
        <v>2</v>
      </c>
      <c r="AQ47" s="113">
        <v>0</v>
      </c>
      <c r="AS47" s="111">
        <v>0</v>
      </c>
      <c r="BE47" s="99">
        <v>37773</v>
      </c>
      <c r="BF47" s="113">
        <v>0.9</v>
      </c>
    </row>
    <row r="48" spans="1:58" x14ac:dyDescent="0.2">
      <c r="A48" s="110">
        <v>36923</v>
      </c>
      <c r="B48" s="60">
        <v>32.6</v>
      </c>
      <c r="C48" s="204">
        <v>33.200000000000003</v>
      </c>
      <c r="D48" s="60">
        <v>33.799999999999997</v>
      </c>
      <c r="E48" s="106"/>
      <c r="F48" s="60">
        <v>19.409997177124023</v>
      </c>
      <c r="G48" s="60">
        <v>19.709997177124023</v>
      </c>
      <c r="H48" s="60">
        <v>20.009997177124024</v>
      </c>
      <c r="I48" s="98"/>
      <c r="J48" s="99">
        <v>37803</v>
      </c>
      <c r="K48" s="74">
        <v>77.827999999999989</v>
      </c>
      <c r="L48" s="74">
        <v>80.827999999999989</v>
      </c>
      <c r="M48" s="74">
        <v>83.827999999999989</v>
      </c>
      <c r="O48" s="74">
        <v>57.321000000000005</v>
      </c>
      <c r="P48" s="74">
        <v>60.621000000000002</v>
      </c>
      <c r="Q48" s="74">
        <v>63.920999999999999</v>
      </c>
      <c r="S48" s="74">
        <v>0</v>
      </c>
      <c r="T48" s="74">
        <v>0</v>
      </c>
      <c r="U48" s="74">
        <v>0</v>
      </c>
      <c r="W48" s="74">
        <v>0.1279575</v>
      </c>
      <c r="X48" s="74">
        <v>0.255915</v>
      </c>
      <c r="Y48" s="74">
        <v>0.38387250000000001</v>
      </c>
      <c r="AA48" s="74">
        <v>2.5000000000000001E-3</v>
      </c>
      <c r="AB48" s="74">
        <v>5.0000000000000001E-3</v>
      </c>
      <c r="AC48" s="74">
        <v>7.4999999999999997E-3</v>
      </c>
      <c r="AE48" s="74">
        <v>-1</v>
      </c>
      <c r="AF48" s="74">
        <v>3</v>
      </c>
      <c r="AG48" s="74">
        <v>1</v>
      </c>
      <c r="AI48" s="74">
        <v>-0.1</v>
      </c>
      <c r="AJ48" s="74">
        <v>0.3</v>
      </c>
      <c r="AK48" s="74">
        <v>0.1</v>
      </c>
      <c r="AM48" s="98">
        <v>14</v>
      </c>
      <c r="AN48" s="111">
        <v>0.25</v>
      </c>
      <c r="AP48" s="111">
        <v>3</v>
      </c>
      <c r="AQ48" s="113">
        <v>0.01</v>
      </c>
      <c r="AS48" s="111">
        <v>0</v>
      </c>
      <c r="BE48" s="99">
        <v>37803</v>
      </c>
      <c r="BF48" s="113">
        <v>0.9</v>
      </c>
    </row>
    <row r="49" spans="1:58" x14ac:dyDescent="0.2">
      <c r="A49" s="110">
        <v>36951</v>
      </c>
      <c r="B49" s="60">
        <v>25.6</v>
      </c>
      <c r="C49" s="204">
        <v>26</v>
      </c>
      <c r="D49" s="60">
        <v>26.4</v>
      </c>
      <c r="E49" s="106"/>
      <c r="F49" s="60">
        <v>16.759999084472657</v>
      </c>
      <c r="G49" s="60">
        <v>16.959999084472656</v>
      </c>
      <c r="H49" s="60">
        <v>17.159999084472656</v>
      </c>
      <c r="I49" s="98"/>
      <c r="J49" s="99">
        <v>37834</v>
      </c>
      <c r="K49" s="74">
        <v>70.001999999999995</v>
      </c>
      <c r="L49" s="74">
        <v>73.001999999999995</v>
      </c>
      <c r="M49" s="74">
        <v>76.001999999999995</v>
      </c>
      <c r="O49" s="74">
        <v>50.658000000000001</v>
      </c>
      <c r="P49" s="74">
        <v>53.957999999999998</v>
      </c>
      <c r="Q49" s="74">
        <v>57.257999999999996</v>
      </c>
      <c r="S49" s="74">
        <v>0</v>
      </c>
      <c r="T49" s="74">
        <v>0</v>
      </c>
      <c r="U49" s="74">
        <v>0</v>
      </c>
      <c r="W49" s="74">
        <v>0.1279575</v>
      </c>
      <c r="X49" s="74">
        <v>0.255915</v>
      </c>
      <c r="Y49" s="74">
        <v>0.38387250000000001</v>
      </c>
      <c r="AA49" s="74">
        <v>2.5000000000000001E-3</v>
      </c>
      <c r="AB49" s="74">
        <v>5.0000000000000001E-3</v>
      </c>
      <c r="AC49" s="74">
        <v>7.4999999999999997E-3</v>
      </c>
      <c r="AE49" s="74">
        <v>-1</v>
      </c>
      <c r="AF49" s="74">
        <v>3</v>
      </c>
      <c r="AG49" s="74">
        <v>1</v>
      </c>
      <c r="AI49" s="74">
        <v>-0.1</v>
      </c>
      <c r="AJ49" s="74">
        <v>0.3</v>
      </c>
      <c r="AK49" s="74">
        <v>0.1</v>
      </c>
      <c r="AM49" s="98">
        <v>15</v>
      </c>
      <c r="AN49" s="111">
        <v>0.4</v>
      </c>
      <c r="AP49" s="111">
        <v>4</v>
      </c>
      <c r="AQ49" s="113">
        <v>1.4999999999999999E-2</v>
      </c>
      <c r="AS49" s="111">
        <v>0</v>
      </c>
      <c r="BE49" s="99">
        <v>37834</v>
      </c>
      <c r="BF49" s="113">
        <v>0.9</v>
      </c>
    </row>
    <row r="50" spans="1:58" x14ac:dyDescent="0.2">
      <c r="A50" s="110">
        <v>36982</v>
      </c>
      <c r="B50" s="60">
        <v>26.25</v>
      </c>
      <c r="C50" s="204">
        <v>26.5</v>
      </c>
      <c r="D50" s="60">
        <v>26.75</v>
      </c>
      <c r="E50" s="106"/>
      <c r="F50" s="60">
        <v>17.084999084472656</v>
      </c>
      <c r="G50" s="60">
        <v>17.209999084472656</v>
      </c>
      <c r="H50" s="60">
        <v>17.334999084472656</v>
      </c>
      <c r="I50" s="98"/>
      <c r="J50" s="99">
        <v>37865</v>
      </c>
      <c r="K50" s="74">
        <v>26.922499999999999</v>
      </c>
      <c r="L50" s="74">
        <v>27.5975</v>
      </c>
      <c r="M50" s="74">
        <v>28.272500000000001</v>
      </c>
      <c r="O50" s="74">
        <v>18.3125</v>
      </c>
      <c r="P50" s="74">
        <v>21.612500000000001</v>
      </c>
      <c r="Q50" s="74">
        <v>24.912500000000001</v>
      </c>
      <c r="S50" s="74">
        <v>0</v>
      </c>
      <c r="T50" s="74">
        <v>0</v>
      </c>
      <c r="U50" s="74">
        <v>0</v>
      </c>
      <c r="W50" s="74">
        <v>8.224999999999999E-2</v>
      </c>
      <c r="X50" s="74">
        <v>0.16449999999999998</v>
      </c>
      <c r="Y50" s="74">
        <v>0.24674999999999997</v>
      </c>
      <c r="AA50" s="74">
        <v>2.5000000000000001E-3</v>
      </c>
      <c r="AB50" s="74">
        <v>5.0000000000000001E-3</v>
      </c>
      <c r="AC50" s="74">
        <v>7.4999999999999997E-3</v>
      </c>
      <c r="AE50" s="74">
        <v>-0.4</v>
      </c>
      <c r="AF50" s="74">
        <v>1.75</v>
      </c>
      <c r="AG50" s="74">
        <v>0.5</v>
      </c>
      <c r="AI50" s="74">
        <v>-0.1</v>
      </c>
      <c r="AJ50" s="74">
        <v>0.3</v>
      </c>
      <c r="AK50" s="74">
        <v>0.1</v>
      </c>
      <c r="AM50" s="98">
        <v>15</v>
      </c>
      <c r="AN50" s="111">
        <v>0.4</v>
      </c>
      <c r="AP50" s="111">
        <v>5</v>
      </c>
      <c r="AQ50" s="113">
        <v>1.7500000000000002E-2</v>
      </c>
      <c r="AS50" s="111">
        <v>0</v>
      </c>
      <c r="BE50" s="99">
        <v>37865</v>
      </c>
      <c r="BF50" s="113">
        <v>0.9</v>
      </c>
    </row>
    <row r="51" spans="1:58" x14ac:dyDescent="0.2">
      <c r="A51" s="110">
        <v>37012</v>
      </c>
      <c r="B51" s="60">
        <v>30.95</v>
      </c>
      <c r="C51" s="204">
        <v>31.75</v>
      </c>
      <c r="D51" s="60">
        <v>32.549999999999997</v>
      </c>
      <c r="E51" s="106"/>
      <c r="F51" s="60">
        <v>16.259999847412111</v>
      </c>
      <c r="G51" s="60">
        <v>16.659999847412109</v>
      </c>
      <c r="H51" s="60">
        <v>17.059999847412108</v>
      </c>
      <c r="I51" s="98"/>
      <c r="J51" s="99">
        <v>37895</v>
      </c>
      <c r="K51" s="74">
        <v>18.5625</v>
      </c>
      <c r="L51" s="74">
        <v>19.125</v>
      </c>
      <c r="M51" s="74">
        <v>19.6875</v>
      </c>
      <c r="O51" s="74">
        <v>12</v>
      </c>
      <c r="P51" s="74">
        <v>15.3</v>
      </c>
      <c r="Q51" s="74">
        <v>18.600000000000001</v>
      </c>
      <c r="S51" s="74">
        <v>0</v>
      </c>
      <c r="T51" s="74">
        <v>0</v>
      </c>
      <c r="U51" s="74">
        <v>0</v>
      </c>
      <c r="W51" s="74">
        <v>5.8162499999999992E-2</v>
      </c>
      <c r="X51" s="74">
        <v>0.11632499999999998</v>
      </c>
      <c r="Y51" s="74">
        <v>0.17448749999999996</v>
      </c>
      <c r="AA51" s="74">
        <v>2.5000000000000001E-3</v>
      </c>
      <c r="AB51" s="74">
        <v>5.0000000000000001E-3</v>
      </c>
      <c r="AC51" s="74">
        <v>7.4999999999999997E-3</v>
      </c>
      <c r="AE51" s="74">
        <v>-0.25</v>
      </c>
      <c r="AF51" s="74">
        <v>1.5</v>
      </c>
      <c r="AG51" s="74">
        <v>0.25</v>
      </c>
      <c r="AI51" s="74">
        <v>-0.1</v>
      </c>
      <c r="AJ51" s="74">
        <v>0.3</v>
      </c>
      <c r="AK51" s="74">
        <v>0.1</v>
      </c>
      <c r="AM51" s="98">
        <v>15</v>
      </c>
      <c r="AN51" s="111">
        <v>0.4</v>
      </c>
      <c r="AP51" s="111">
        <v>6</v>
      </c>
      <c r="AQ51" s="113">
        <v>2.5000000000000001E-2</v>
      </c>
      <c r="AS51" s="111">
        <v>0</v>
      </c>
      <c r="BE51" s="99">
        <v>37895</v>
      </c>
      <c r="BF51" s="113">
        <v>0.9</v>
      </c>
    </row>
    <row r="52" spans="1:58" x14ac:dyDescent="0.2">
      <c r="A52" s="110">
        <v>37043</v>
      </c>
      <c r="B52" s="60">
        <v>53.45</v>
      </c>
      <c r="C52" s="204">
        <v>55.75</v>
      </c>
      <c r="D52" s="60">
        <v>58.05</v>
      </c>
      <c r="E52" s="106"/>
      <c r="F52" s="60">
        <v>15.570001220703125</v>
      </c>
      <c r="G52" s="60">
        <v>16.720001220703125</v>
      </c>
      <c r="H52" s="60">
        <v>17.870001220703124</v>
      </c>
      <c r="I52" s="98"/>
      <c r="J52" s="99">
        <v>37926</v>
      </c>
      <c r="K52" s="74">
        <v>18.75</v>
      </c>
      <c r="L52" s="74">
        <v>19.3125</v>
      </c>
      <c r="M52" s="74">
        <v>19.875</v>
      </c>
      <c r="O52" s="74">
        <v>12.15</v>
      </c>
      <c r="P52" s="74">
        <v>15.45</v>
      </c>
      <c r="Q52" s="74">
        <v>18.75</v>
      </c>
      <c r="S52" s="74">
        <v>0</v>
      </c>
      <c r="T52" s="74">
        <v>0</v>
      </c>
      <c r="U52" s="74">
        <v>0</v>
      </c>
      <c r="W52" s="74">
        <v>5.8162499999999992E-2</v>
      </c>
      <c r="X52" s="74">
        <v>0.11632499999999998</v>
      </c>
      <c r="Y52" s="74">
        <v>0.17448749999999996</v>
      </c>
      <c r="AA52" s="74">
        <v>2.5000000000000001E-3</v>
      </c>
      <c r="AB52" s="74">
        <v>5.0000000000000001E-3</v>
      </c>
      <c r="AC52" s="74">
        <v>7.4999999999999997E-3</v>
      </c>
      <c r="AE52" s="74">
        <v>-0.25</v>
      </c>
      <c r="AF52" s="74">
        <v>1.5</v>
      </c>
      <c r="AG52" s="74">
        <v>0.25</v>
      </c>
      <c r="AI52" s="74">
        <v>-0.1</v>
      </c>
      <c r="AJ52" s="74">
        <v>0.3</v>
      </c>
      <c r="AK52" s="74">
        <v>0.1</v>
      </c>
      <c r="AM52" s="98">
        <v>16</v>
      </c>
      <c r="AN52" s="111">
        <v>0.4</v>
      </c>
      <c r="AP52" s="111">
        <v>7</v>
      </c>
      <c r="AQ52" s="113">
        <v>3.5000000000000003E-2</v>
      </c>
      <c r="AS52" s="111">
        <v>0</v>
      </c>
      <c r="BE52" s="99">
        <v>37926</v>
      </c>
      <c r="BF52" s="113">
        <v>0.9</v>
      </c>
    </row>
    <row r="53" spans="1:58" x14ac:dyDescent="0.2">
      <c r="A53" s="110">
        <v>37073</v>
      </c>
      <c r="B53" s="60">
        <v>91.85</v>
      </c>
      <c r="C53" s="204">
        <v>94.85</v>
      </c>
      <c r="D53" s="60">
        <v>97.85</v>
      </c>
      <c r="E53" s="106"/>
      <c r="F53" s="60">
        <v>14.909999847412109</v>
      </c>
      <c r="G53" s="60">
        <v>16.409999847412109</v>
      </c>
      <c r="H53" s="60">
        <v>17.909999847412109</v>
      </c>
      <c r="I53" s="98"/>
      <c r="J53" s="99">
        <v>37956</v>
      </c>
      <c r="K53" s="74">
        <v>20.57</v>
      </c>
      <c r="L53" s="74">
        <v>21.1325</v>
      </c>
      <c r="M53" s="74">
        <v>21.695</v>
      </c>
      <c r="O53" s="74">
        <v>12.75</v>
      </c>
      <c r="P53" s="74">
        <v>16.05</v>
      </c>
      <c r="Q53" s="74">
        <v>19.350000000000001</v>
      </c>
      <c r="S53" s="74">
        <v>0</v>
      </c>
      <c r="T53" s="74">
        <v>0</v>
      </c>
      <c r="U53" s="74">
        <v>0</v>
      </c>
      <c r="W53" s="74">
        <v>5.8162499999999992E-2</v>
      </c>
      <c r="X53" s="74">
        <v>0.11632499999999998</v>
      </c>
      <c r="Y53" s="74">
        <v>0.17448749999999996</v>
      </c>
      <c r="AA53" s="74">
        <v>2.5000000000000001E-3</v>
      </c>
      <c r="AB53" s="74">
        <v>5.0000000000000001E-3</v>
      </c>
      <c r="AC53" s="74">
        <v>7.4999999999999997E-3</v>
      </c>
      <c r="AE53" s="74">
        <v>-0.25</v>
      </c>
      <c r="AF53" s="74">
        <v>1.5</v>
      </c>
      <c r="AG53" s="74">
        <v>0.25</v>
      </c>
      <c r="AI53" s="74">
        <v>-0.1</v>
      </c>
      <c r="AJ53" s="74">
        <v>0.3</v>
      </c>
      <c r="AK53" s="74">
        <v>0.1</v>
      </c>
      <c r="AM53" s="98">
        <v>16</v>
      </c>
      <c r="AN53" s="111">
        <v>0.4</v>
      </c>
      <c r="AP53" s="111">
        <v>8</v>
      </c>
      <c r="AQ53" s="113">
        <v>0.04</v>
      </c>
      <c r="AS53" s="111">
        <v>0</v>
      </c>
      <c r="BE53" s="99">
        <v>37956</v>
      </c>
      <c r="BF53" s="113">
        <v>0.9</v>
      </c>
    </row>
    <row r="54" spans="1:58" x14ac:dyDescent="0.2">
      <c r="A54" s="110">
        <v>37104</v>
      </c>
      <c r="B54" s="60">
        <v>79.349999999999994</v>
      </c>
      <c r="C54" s="204">
        <v>82.35</v>
      </c>
      <c r="D54" s="60">
        <v>85.35</v>
      </c>
      <c r="E54" s="106"/>
      <c r="F54" s="60">
        <v>14.959999084472656</v>
      </c>
      <c r="G54" s="60">
        <v>16.459999084472656</v>
      </c>
      <c r="H54" s="60">
        <v>17.959999084472656</v>
      </c>
      <c r="I54" s="98"/>
      <c r="J54" s="99">
        <v>37987</v>
      </c>
      <c r="K54" s="74">
        <v>28.848999999999997</v>
      </c>
      <c r="L54" s="74">
        <v>29.523999999999997</v>
      </c>
      <c r="M54" s="74">
        <v>30.198999999999998</v>
      </c>
      <c r="O54" s="74">
        <v>19.1785</v>
      </c>
      <c r="P54" s="74">
        <v>22.4785</v>
      </c>
      <c r="Q54" s="74">
        <v>25.778500000000001</v>
      </c>
      <c r="S54" s="74">
        <v>0</v>
      </c>
      <c r="T54" s="74">
        <v>0</v>
      </c>
      <c r="U54" s="74">
        <v>0</v>
      </c>
      <c r="W54" s="74">
        <v>8.9337599999999989E-2</v>
      </c>
      <c r="X54" s="74">
        <v>0.17867519999999998</v>
      </c>
      <c r="Y54" s="74">
        <v>0.26801279999999994</v>
      </c>
      <c r="AA54" s="74">
        <v>2.5000000000000001E-3</v>
      </c>
      <c r="AB54" s="74">
        <v>5.0000000000000001E-3</v>
      </c>
      <c r="AC54" s="74">
        <v>7.4999999999999997E-3</v>
      </c>
      <c r="AE54" s="74">
        <v>-0.4</v>
      </c>
      <c r="AF54" s="74">
        <v>1.9</v>
      </c>
      <c r="AG54" s="74">
        <v>0.5</v>
      </c>
      <c r="AI54" s="74">
        <v>-0.1</v>
      </c>
      <c r="AJ54" s="74">
        <v>0.3</v>
      </c>
      <c r="AK54" s="74">
        <v>0.1</v>
      </c>
      <c r="AM54" s="98">
        <v>16</v>
      </c>
      <c r="AN54" s="111">
        <v>0.4</v>
      </c>
      <c r="AP54" s="111">
        <v>9</v>
      </c>
      <c r="AQ54" s="113">
        <v>5.5E-2</v>
      </c>
      <c r="AS54" s="111">
        <v>0</v>
      </c>
      <c r="BE54" s="99">
        <v>37987</v>
      </c>
      <c r="BF54" s="113">
        <v>0.9</v>
      </c>
    </row>
    <row r="55" spans="1:58" x14ac:dyDescent="0.2">
      <c r="A55" s="110">
        <v>37135</v>
      </c>
      <c r="B55" s="60">
        <v>32.700000000000003</v>
      </c>
      <c r="C55" s="204">
        <v>33.4</v>
      </c>
      <c r="D55" s="60">
        <v>34.1</v>
      </c>
      <c r="E55" s="106"/>
      <c r="F55" s="60">
        <v>16.109999084472655</v>
      </c>
      <c r="G55" s="60">
        <v>16.459999084472656</v>
      </c>
      <c r="H55" s="60">
        <v>16.809999084472658</v>
      </c>
      <c r="I55" s="98"/>
      <c r="J55" s="99">
        <v>38018</v>
      </c>
      <c r="K55" s="74">
        <v>27.842500000000001</v>
      </c>
      <c r="L55" s="74">
        <v>28.517499999999998</v>
      </c>
      <c r="M55" s="74">
        <v>29.192499999999999</v>
      </c>
      <c r="O55" s="74">
        <v>21.191499999999998</v>
      </c>
      <c r="P55" s="74">
        <v>24.491499999999998</v>
      </c>
      <c r="Q55" s="74">
        <v>27.791499999999999</v>
      </c>
      <c r="S55" s="74">
        <v>0</v>
      </c>
      <c r="T55" s="74">
        <v>0</v>
      </c>
      <c r="U55" s="74">
        <v>0</v>
      </c>
      <c r="W55" s="74">
        <v>8.9337599999999989E-2</v>
      </c>
      <c r="X55" s="74">
        <v>0.17867519999999998</v>
      </c>
      <c r="Y55" s="74">
        <v>0.26801279999999994</v>
      </c>
      <c r="AA55" s="74">
        <v>2.5000000000000001E-3</v>
      </c>
      <c r="AB55" s="74">
        <v>5.0000000000000001E-3</v>
      </c>
      <c r="AC55" s="74">
        <v>7.4999999999999997E-3</v>
      </c>
      <c r="AE55" s="74">
        <v>-0.4</v>
      </c>
      <c r="AF55" s="74">
        <v>1.9</v>
      </c>
      <c r="AG55" s="74">
        <v>0.5</v>
      </c>
      <c r="AI55" s="74">
        <v>-0.1</v>
      </c>
      <c r="AJ55" s="74">
        <v>0.3</v>
      </c>
      <c r="AK55" s="74">
        <v>0.1</v>
      </c>
      <c r="AM55" s="98">
        <v>17</v>
      </c>
      <c r="AN55" s="111">
        <v>0.4</v>
      </c>
      <c r="AP55" s="111">
        <v>10</v>
      </c>
      <c r="AQ55" s="113">
        <v>7.0000000000000007E-2</v>
      </c>
      <c r="BE55" s="99">
        <v>38018</v>
      </c>
      <c r="BF55" s="113">
        <v>0.9</v>
      </c>
    </row>
    <row r="56" spans="1:58" x14ac:dyDescent="0.2">
      <c r="A56" s="110">
        <v>37165</v>
      </c>
      <c r="B56" s="60">
        <v>24.95</v>
      </c>
      <c r="C56" s="204">
        <v>25.5</v>
      </c>
      <c r="D56" s="60">
        <v>26.05</v>
      </c>
      <c r="E56" s="106"/>
      <c r="F56" s="60">
        <v>15.884999847412109</v>
      </c>
      <c r="G56" s="60">
        <v>16.159999847412109</v>
      </c>
      <c r="H56" s="60">
        <v>16.434999847412108</v>
      </c>
      <c r="I56" s="98"/>
      <c r="J56" s="99">
        <v>38047</v>
      </c>
      <c r="K56" s="74">
        <v>21.49625</v>
      </c>
      <c r="L56" s="74">
        <v>21.908750000000001</v>
      </c>
      <c r="M56" s="74">
        <v>22.321249999999999</v>
      </c>
      <c r="O56" s="74">
        <v>13.969250000000002</v>
      </c>
      <c r="P56" s="74">
        <v>17.269250000000003</v>
      </c>
      <c r="Q56" s="74">
        <v>20.569250000000004</v>
      </c>
      <c r="S56" s="74">
        <v>0</v>
      </c>
      <c r="T56" s="74">
        <v>0</v>
      </c>
      <c r="U56" s="74">
        <v>0</v>
      </c>
      <c r="W56" s="74">
        <v>7.4447999999999986E-2</v>
      </c>
      <c r="X56" s="74">
        <v>0.14889599999999997</v>
      </c>
      <c r="Y56" s="74">
        <v>0.22334399999999996</v>
      </c>
      <c r="AA56" s="74">
        <v>2.5000000000000001E-3</v>
      </c>
      <c r="AB56" s="74">
        <v>5.0000000000000001E-3</v>
      </c>
      <c r="AC56" s="74">
        <v>7.4999999999999997E-3</v>
      </c>
      <c r="AE56" s="74">
        <v>-0.25</v>
      </c>
      <c r="AF56" s="74">
        <v>1.1000000000000001</v>
      </c>
      <c r="AG56" s="74">
        <v>0.25</v>
      </c>
      <c r="AI56" s="74">
        <v>-0.1</v>
      </c>
      <c r="AJ56" s="74">
        <v>0.3</v>
      </c>
      <c r="AK56" s="74">
        <v>0.1</v>
      </c>
      <c r="AM56" s="98">
        <v>17</v>
      </c>
      <c r="AN56" s="111">
        <v>0.4</v>
      </c>
      <c r="BE56" s="99">
        <v>38047</v>
      </c>
      <c r="BF56" s="113">
        <v>0.9</v>
      </c>
    </row>
    <row r="57" spans="1:58" x14ac:dyDescent="0.2">
      <c r="A57" s="110">
        <v>37196</v>
      </c>
      <c r="B57" s="60">
        <v>25.2</v>
      </c>
      <c r="C57" s="204">
        <v>25.75</v>
      </c>
      <c r="D57" s="60">
        <v>26.3</v>
      </c>
      <c r="E57" s="106"/>
      <c r="F57" s="60">
        <v>14.134999847412109</v>
      </c>
      <c r="G57" s="60">
        <v>14.409999847412109</v>
      </c>
      <c r="H57" s="60">
        <v>14.68499984741211</v>
      </c>
      <c r="I57" s="98"/>
      <c r="J57" s="99">
        <v>38078</v>
      </c>
      <c r="K57" s="74">
        <v>22.49</v>
      </c>
      <c r="L57" s="74">
        <v>22.79</v>
      </c>
      <c r="M57" s="74">
        <v>23.09</v>
      </c>
      <c r="O57" s="74">
        <v>18.43</v>
      </c>
      <c r="P57" s="74">
        <v>21.73</v>
      </c>
      <c r="Q57" s="74">
        <v>25.03</v>
      </c>
      <c r="S57" s="74">
        <v>0</v>
      </c>
      <c r="T57" s="74">
        <v>0</v>
      </c>
      <c r="U57" s="74">
        <v>0</v>
      </c>
      <c r="W57" s="74">
        <v>7.07256E-2</v>
      </c>
      <c r="X57" s="74">
        <v>0.1414512</v>
      </c>
      <c r="Y57" s="74">
        <v>0.2121768</v>
      </c>
      <c r="AA57" s="74">
        <v>2.5000000000000001E-3</v>
      </c>
      <c r="AB57" s="74">
        <v>5.0000000000000001E-3</v>
      </c>
      <c r="AC57" s="74">
        <v>7.4999999999999997E-3</v>
      </c>
      <c r="AE57" s="74">
        <v>-0.25</v>
      </c>
      <c r="AF57" s="74">
        <v>1.2</v>
      </c>
      <c r="AG57" s="74">
        <v>0.25</v>
      </c>
      <c r="AI57" s="74">
        <v>-0.1</v>
      </c>
      <c r="AJ57" s="74">
        <v>0.3</v>
      </c>
      <c r="AK57" s="74">
        <v>0.1</v>
      </c>
      <c r="AM57" s="98">
        <v>17</v>
      </c>
      <c r="AN57" s="111">
        <v>0.4</v>
      </c>
      <c r="BE57" s="99">
        <v>38078</v>
      </c>
      <c r="BF57" s="113">
        <v>0.9</v>
      </c>
    </row>
    <row r="58" spans="1:58" x14ac:dyDescent="0.2">
      <c r="A58" s="110">
        <v>37226</v>
      </c>
      <c r="B58" s="60">
        <v>26.2</v>
      </c>
      <c r="C58" s="204">
        <v>26.75</v>
      </c>
      <c r="D58" s="60">
        <v>27.3</v>
      </c>
      <c r="E58" s="106"/>
      <c r="F58" s="60">
        <v>14.985000228881836</v>
      </c>
      <c r="G58" s="60">
        <v>15.260000228881836</v>
      </c>
      <c r="H58" s="60">
        <v>15.535000228881836</v>
      </c>
      <c r="I58" s="98"/>
      <c r="J58" s="99">
        <v>38108</v>
      </c>
      <c r="K58" s="74">
        <v>22.238000000000003</v>
      </c>
      <c r="L58" s="74">
        <v>23.273000000000003</v>
      </c>
      <c r="M58" s="74">
        <v>24.308000000000003</v>
      </c>
      <c r="O58" s="74">
        <v>19.344000000000001</v>
      </c>
      <c r="P58" s="74">
        <v>22.644000000000002</v>
      </c>
      <c r="Q58" s="74">
        <v>25.944000000000003</v>
      </c>
      <c r="S58" s="74">
        <v>0</v>
      </c>
      <c r="T58" s="74">
        <v>0</v>
      </c>
      <c r="U58" s="74">
        <v>0</v>
      </c>
      <c r="W58" s="74">
        <v>7.8170399999999987E-2</v>
      </c>
      <c r="X58" s="74">
        <v>0.15634079999999997</v>
      </c>
      <c r="Y58" s="74">
        <v>0.23451119999999998</v>
      </c>
      <c r="AA58" s="74">
        <v>2.5000000000000001E-3</v>
      </c>
      <c r="AB58" s="74">
        <v>5.0000000000000001E-3</v>
      </c>
      <c r="AC58" s="74">
        <v>7.4999999999999997E-3</v>
      </c>
      <c r="AE58" s="74">
        <v>-0.25</v>
      </c>
      <c r="AF58" s="74">
        <v>2</v>
      </c>
      <c r="AG58" s="74">
        <v>0.25</v>
      </c>
      <c r="AI58" s="74">
        <v>-0.1</v>
      </c>
      <c r="AJ58" s="74">
        <v>0.3</v>
      </c>
      <c r="AK58" s="74">
        <v>0.1</v>
      </c>
      <c r="AM58" s="98">
        <v>18</v>
      </c>
      <c r="AN58" s="111">
        <v>0.4</v>
      </c>
      <c r="BE58" s="99">
        <v>38108</v>
      </c>
      <c r="BF58" s="113">
        <v>0.9</v>
      </c>
    </row>
    <row r="59" spans="1:58" x14ac:dyDescent="0.2">
      <c r="A59" s="110">
        <v>37257</v>
      </c>
      <c r="B59" s="60">
        <v>32.299999999999997</v>
      </c>
      <c r="C59" s="204">
        <v>33</v>
      </c>
      <c r="D59" s="60">
        <v>33.700000000000003</v>
      </c>
      <c r="E59" s="106"/>
      <c r="F59" s="60">
        <v>19.209997558593749</v>
      </c>
      <c r="G59" s="60">
        <v>19.55999755859375</v>
      </c>
      <c r="H59" s="60">
        <v>19.909997558593751</v>
      </c>
      <c r="I59" s="98"/>
      <c r="J59" s="99">
        <v>38139</v>
      </c>
      <c r="K59" s="74">
        <v>47.83</v>
      </c>
      <c r="L59" s="74">
        <v>50.83</v>
      </c>
      <c r="M59" s="74">
        <v>53.83</v>
      </c>
      <c r="O59" s="74">
        <v>37.032499999999999</v>
      </c>
      <c r="P59" s="74">
        <v>40.332500000000003</v>
      </c>
      <c r="Q59" s="74">
        <v>43.6325</v>
      </c>
      <c r="S59" s="74">
        <v>0</v>
      </c>
      <c r="T59" s="74">
        <v>0</v>
      </c>
      <c r="U59" s="74">
        <v>0</v>
      </c>
      <c r="W59" s="74">
        <v>0.10050479999999999</v>
      </c>
      <c r="X59" s="74">
        <v>0.20100959999999998</v>
      </c>
      <c r="Y59" s="74">
        <v>0.30151439999999996</v>
      </c>
      <c r="AA59" s="74">
        <v>2.5000000000000001E-3</v>
      </c>
      <c r="AB59" s="74">
        <v>5.0000000000000001E-3</v>
      </c>
      <c r="AC59" s="74">
        <v>7.4999999999999997E-3</v>
      </c>
      <c r="AE59" s="74">
        <v>-0.75</v>
      </c>
      <c r="AF59" s="74">
        <v>2.25</v>
      </c>
      <c r="AG59" s="74">
        <v>0.75</v>
      </c>
      <c r="AI59" s="74">
        <v>-0.1</v>
      </c>
      <c r="AJ59" s="74">
        <v>0.3</v>
      </c>
      <c r="AK59" s="74">
        <v>0.1</v>
      </c>
      <c r="AM59" s="98">
        <v>18</v>
      </c>
      <c r="AN59" s="111">
        <v>0.4</v>
      </c>
      <c r="BE59" s="99">
        <v>38139</v>
      </c>
      <c r="BF59" s="113">
        <v>0.9</v>
      </c>
    </row>
    <row r="60" spans="1:58" x14ac:dyDescent="0.2">
      <c r="A60" s="110">
        <v>37288</v>
      </c>
      <c r="B60" s="60">
        <v>32.299999999999997</v>
      </c>
      <c r="C60" s="204">
        <v>33</v>
      </c>
      <c r="D60" s="60">
        <v>33.700000000000003</v>
      </c>
      <c r="E60" s="106"/>
      <c r="F60" s="60">
        <v>19.359997177124022</v>
      </c>
      <c r="G60" s="60">
        <v>19.709997177124023</v>
      </c>
      <c r="H60" s="60">
        <v>20.059997177124025</v>
      </c>
      <c r="I60" s="98"/>
      <c r="J60" s="99">
        <v>38169</v>
      </c>
      <c r="K60" s="74">
        <v>77.827999999999989</v>
      </c>
      <c r="L60" s="74">
        <v>80.827999999999989</v>
      </c>
      <c r="M60" s="74">
        <v>83.827999999999989</v>
      </c>
      <c r="O60" s="74">
        <v>57.321000000000005</v>
      </c>
      <c r="P60" s="74">
        <v>60.621000000000002</v>
      </c>
      <c r="Q60" s="74">
        <v>63.920999999999999</v>
      </c>
      <c r="S60" s="74">
        <v>0</v>
      </c>
      <c r="T60" s="74">
        <v>0</v>
      </c>
      <c r="U60" s="74">
        <v>0</v>
      </c>
      <c r="W60" s="74">
        <v>0.1228392</v>
      </c>
      <c r="X60" s="74">
        <v>0.24567839999999999</v>
      </c>
      <c r="Y60" s="74">
        <v>0.3685176</v>
      </c>
      <c r="AA60" s="74">
        <v>2.5000000000000001E-3</v>
      </c>
      <c r="AB60" s="74">
        <v>5.0000000000000001E-3</v>
      </c>
      <c r="AC60" s="74">
        <v>7.4999999999999997E-3</v>
      </c>
      <c r="AE60" s="74">
        <v>-1</v>
      </c>
      <c r="AF60" s="74">
        <v>3</v>
      </c>
      <c r="AG60" s="74">
        <v>1</v>
      </c>
      <c r="AI60" s="74">
        <v>-0.1</v>
      </c>
      <c r="AJ60" s="74">
        <v>0.3</v>
      </c>
      <c r="AK60" s="74">
        <v>0.1</v>
      </c>
      <c r="AM60" s="98">
        <v>18</v>
      </c>
      <c r="AN60" s="111">
        <v>0.4</v>
      </c>
      <c r="BE60" s="99">
        <v>38169</v>
      </c>
      <c r="BF60" s="113">
        <v>0.9</v>
      </c>
    </row>
    <row r="61" spans="1:58" x14ac:dyDescent="0.2">
      <c r="A61" s="110">
        <v>37316</v>
      </c>
      <c r="B61" s="60">
        <v>25.15</v>
      </c>
      <c r="C61" s="204">
        <v>25.6</v>
      </c>
      <c r="D61" s="60">
        <v>26.05</v>
      </c>
      <c r="E61" s="106"/>
      <c r="F61" s="60">
        <v>16.734999084472655</v>
      </c>
      <c r="G61" s="60">
        <v>16.959999084472656</v>
      </c>
      <c r="H61" s="60">
        <v>17.184999084472658</v>
      </c>
      <c r="I61" s="98"/>
      <c r="J61" s="99">
        <v>38200</v>
      </c>
      <c r="K61" s="74">
        <v>70.001999999999995</v>
      </c>
      <c r="L61" s="74">
        <v>73.001999999999995</v>
      </c>
      <c r="M61" s="74">
        <v>76.001999999999995</v>
      </c>
      <c r="O61" s="74">
        <v>50.658000000000001</v>
      </c>
      <c r="P61" s="74">
        <v>53.957999999999998</v>
      </c>
      <c r="Q61" s="74">
        <v>57.257999999999996</v>
      </c>
      <c r="S61" s="74">
        <v>0</v>
      </c>
      <c r="T61" s="74">
        <v>0</v>
      </c>
      <c r="U61" s="74">
        <v>0</v>
      </c>
      <c r="W61" s="74">
        <v>0.1228392</v>
      </c>
      <c r="X61" s="74">
        <v>0.24567839999999999</v>
      </c>
      <c r="Y61" s="74">
        <v>0.3685176</v>
      </c>
      <c r="AA61" s="74">
        <v>2.5000000000000001E-3</v>
      </c>
      <c r="AB61" s="74">
        <v>5.0000000000000001E-3</v>
      </c>
      <c r="AC61" s="74">
        <v>7.4999999999999997E-3</v>
      </c>
      <c r="AE61" s="74">
        <v>-1</v>
      </c>
      <c r="AF61" s="74">
        <v>3</v>
      </c>
      <c r="AG61" s="74">
        <v>1</v>
      </c>
      <c r="AI61" s="74">
        <v>-0.1</v>
      </c>
      <c r="AJ61" s="74">
        <v>0.3</v>
      </c>
      <c r="AK61" s="74">
        <v>0.1</v>
      </c>
      <c r="AM61" s="98">
        <v>19</v>
      </c>
      <c r="AN61" s="111">
        <v>0.4</v>
      </c>
      <c r="BE61" s="99">
        <v>38200</v>
      </c>
      <c r="BF61" s="113">
        <v>0.9</v>
      </c>
    </row>
    <row r="62" spans="1:58" x14ac:dyDescent="0.2">
      <c r="A62" s="110">
        <v>37347</v>
      </c>
      <c r="B62" s="60">
        <v>26.15</v>
      </c>
      <c r="C62" s="204">
        <v>26.45</v>
      </c>
      <c r="D62" s="60">
        <v>26.75</v>
      </c>
      <c r="E62" s="106"/>
      <c r="F62" s="60">
        <v>17.059999084472658</v>
      </c>
      <c r="G62" s="60">
        <v>17.209999084472656</v>
      </c>
      <c r="H62" s="60">
        <v>17.359999084472655</v>
      </c>
      <c r="I62" s="98"/>
      <c r="J62" s="99">
        <v>38231</v>
      </c>
      <c r="K62" s="74">
        <v>26.930499999999999</v>
      </c>
      <c r="L62" s="74">
        <v>27.680499999999999</v>
      </c>
      <c r="M62" s="74">
        <v>28.430499999999999</v>
      </c>
      <c r="O62" s="74">
        <v>18.377500000000001</v>
      </c>
      <c r="P62" s="74">
        <v>21.677499999999998</v>
      </c>
      <c r="Q62" s="74">
        <v>24.977499999999999</v>
      </c>
      <c r="S62" s="74">
        <v>0</v>
      </c>
      <c r="T62" s="74">
        <v>0</v>
      </c>
      <c r="U62" s="74">
        <v>0</v>
      </c>
      <c r="W62" s="74">
        <v>7.8959999999999989E-2</v>
      </c>
      <c r="X62" s="74">
        <v>0.15791999999999998</v>
      </c>
      <c r="Y62" s="74">
        <v>0.23687999999999998</v>
      </c>
      <c r="AA62" s="74">
        <v>2.5000000000000001E-3</v>
      </c>
      <c r="AB62" s="74">
        <v>5.0000000000000001E-3</v>
      </c>
      <c r="AC62" s="74">
        <v>7.4999999999999997E-3</v>
      </c>
      <c r="AE62" s="74">
        <v>-0.4</v>
      </c>
      <c r="AF62" s="74">
        <v>1.75</v>
      </c>
      <c r="AG62" s="74">
        <v>0.5</v>
      </c>
      <c r="AI62" s="74">
        <v>-0.1</v>
      </c>
      <c r="AJ62" s="74">
        <v>0.3</v>
      </c>
      <c r="AK62" s="74">
        <v>0.1</v>
      </c>
      <c r="AM62" s="98">
        <v>19</v>
      </c>
      <c r="AN62" s="111">
        <v>0.4</v>
      </c>
      <c r="BE62" s="99">
        <v>38231</v>
      </c>
      <c r="BF62" s="113">
        <v>0.9</v>
      </c>
    </row>
    <row r="63" spans="1:58" x14ac:dyDescent="0.2">
      <c r="A63" s="110">
        <v>37377</v>
      </c>
      <c r="B63" s="60">
        <v>30.5</v>
      </c>
      <c r="C63" s="204">
        <v>31.5</v>
      </c>
      <c r="D63" s="60">
        <v>32.5</v>
      </c>
      <c r="E63" s="106"/>
      <c r="F63" s="60">
        <v>16.159999847412109</v>
      </c>
      <c r="G63" s="60">
        <v>16.659999847412109</v>
      </c>
      <c r="H63" s="60">
        <v>17.159999847412109</v>
      </c>
      <c r="I63" s="98"/>
      <c r="J63" s="99">
        <v>38261</v>
      </c>
      <c r="K63" s="74">
        <v>18.5625</v>
      </c>
      <c r="L63" s="74">
        <v>19.2</v>
      </c>
      <c r="M63" s="74">
        <v>19.837499999999999</v>
      </c>
      <c r="O63" s="74">
        <v>12.06</v>
      </c>
      <c r="P63" s="74">
        <v>15.36</v>
      </c>
      <c r="Q63" s="74">
        <v>18.66</v>
      </c>
      <c r="S63" s="74">
        <v>0</v>
      </c>
      <c r="T63" s="74">
        <v>0</v>
      </c>
      <c r="U63" s="74">
        <v>0</v>
      </c>
      <c r="W63" s="74">
        <v>5.583599999999999E-2</v>
      </c>
      <c r="X63" s="74">
        <v>0.11167199999999998</v>
      </c>
      <c r="Y63" s="74">
        <v>0.16750799999999996</v>
      </c>
      <c r="AA63" s="74">
        <v>2.5000000000000001E-3</v>
      </c>
      <c r="AB63" s="74">
        <v>5.0000000000000001E-3</v>
      </c>
      <c r="AC63" s="74">
        <v>7.4999999999999997E-3</v>
      </c>
      <c r="AE63" s="74">
        <v>-0.25</v>
      </c>
      <c r="AF63" s="74">
        <v>1.5</v>
      </c>
      <c r="AG63" s="74">
        <v>0.25</v>
      </c>
      <c r="AI63" s="74">
        <v>-0.1</v>
      </c>
      <c r="AJ63" s="74">
        <v>0.3</v>
      </c>
      <c r="AK63" s="74">
        <v>0.1</v>
      </c>
      <c r="AM63" s="98">
        <v>19</v>
      </c>
      <c r="AN63" s="111">
        <v>0.4</v>
      </c>
      <c r="BE63" s="99">
        <v>38261</v>
      </c>
      <c r="BF63" s="113">
        <v>0.9</v>
      </c>
    </row>
    <row r="64" spans="1:58" x14ac:dyDescent="0.2">
      <c r="A64" s="110">
        <v>37408</v>
      </c>
      <c r="B64" s="60">
        <v>52.1</v>
      </c>
      <c r="C64" s="204">
        <v>55</v>
      </c>
      <c r="D64" s="60">
        <v>57.9</v>
      </c>
      <c r="E64" s="106"/>
      <c r="F64" s="60">
        <v>15.270001220703126</v>
      </c>
      <c r="G64" s="60">
        <v>16.720001220703125</v>
      </c>
      <c r="H64" s="60">
        <v>18.170001220703124</v>
      </c>
      <c r="I64" s="98"/>
      <c r="J64" s="99">
        <v>38292</v>
      </c>
      <c r="K64" s="74">
        <v>18.75</v>
      </c>
      <c r="L64" s="74">
        <v>19.387499999999999</v>
      </c>
      <c r="M64" s="74">
        <v>20.024999999999999</v>
      </c>
      <c r="O64" s="74">
        <v>12.21</v>
      </c>
      <c r="P64" s="74">
        <v>15.51</v>
      </c>
      <c r="Q64" s="74">
        <v>18.809999999999999</v>
      </c>
      <c r="S64" s="74">
        <v>0</v>
      </c>
      <c r="T64" s="74">
        <v>0</v>
      </c>
      <c r="U64" s="74">
        <v>0</v>
      </c>
      <c r="W64" s="74">
        <v>5.583599999999999E-2</v>
      </c>
      <c r="X64" s="74">
        <v>0.11167199999999998</v>
      </c>
      <c r="Y64" s="74">
        <v>0.16750799999999996</v>
      </c>
      <c r="AA64" s="74">
        <v>2.5000000000000001E-3</v>
      </c>
      <c r="AB64" s="74">
        <v>5.0000000000000001E-3</v>
      </c>
      <c r="AC64" s="74">
        <v>7.4999999999999997E-3</v>
      </c>
      <c r="AE64" s="74">
        <v>-0.25</v>
      </c>
      <c r="AF64" s="74">
        <v>1.5</v>
      </c>
      <c r="AG64" s="74">
        <v>0.25</v>
      </c>
      <c r="AI64" s="74">
        <v>-0.1</v>
      </c>
      <c r="AJ64" s="74">
        <v>0.3</v>
      </c>
      <c r="AK64" s="74">
        <v>0.1</v>
      </c>
      <c r="AM64" s="98">
        <v>20</v>
      </c>
      <c r="AN64" s="111">
        <v>0.4</v>
      </c>
      <c r="BE64" s="99">
        <v>38292</v>
      </c>
      <c r="BF64" s="113">
        <v>0.9</v>
      </c>
    </row>
    <row r="65" spans="1:58" x14ac:dyDescent="0.2">
      <c r="A65" s="110">
        <v>37438</v>
      </c>
      <c r="B65" s="60">
        <v>88.6</v>
      </c>
      <c r="C65" s="204">
        <v>92.6</v>
      </c>
      <c r="D65" s="60">
        <v>96.6</v>
      </c>
      <c r="E65" s="106"/>
      <c r="F65" s="60">
        <v>14.409999847412109</v>
      </c>
      <c r="G65" s="60">
        <v>16.409999847412109</v>
      </c>
      <c r="H65" s="60">
        <v>18.409999847412109</v>
      </c>
      <c r="I65" s="98"/>
      <c r="J65" s="99">
        <v>38322</v>
      </c>
      <c r="K65" s="74">
        <v>20.574000000000002</v>
      </c>
      <c r="L65" s="74">
        <v>21.211500000000001</v>
      </c>
      <c r="M65" s="74">
        <v>21.849</v>
      </c>
      <c r="O65" s="74">
        <v>12.81</v>
      </c>
      <c r="P65" s="74">
        <v>16.11</v>
      </c>
      <c r="Q65" s="74">
        <v>19.41</v>
      </c>
      <c r="S65" s="74">
        <v>0</v>
      </c>
      <c r="T65" s="74">
        <v>0</v>
      </c>
      <c r="U65" s="74">
        <v>0</v>
      </c>
      <c r="W65" s="74">
        <v>5.583599999999999E-2</v>
      </c>
      <c r="X65" s="74">
        <v>0.11167199999999998</v>
      </c>
      <c r="Y65" s="74">
        <v>0.16750799999999996</v>
      </c>
      <c r="AA65" s="74">
        <v>2.5000000000000001E-3</v>
      </c>
      <c r="AB65" s="74">
        <v>5.0000000000000001E-3</v>
      </c>
      <c r="AC65" s="74">
        <v>7.4999999999999997E-3</v>
      </c>
      <c r="AE65" s="74">
        <v>-0.25</v>
      </c>
      <c r="AF65" s="74">
        <v>1.5</v>
      </c>
      <c r="AG65" s="74">
        <v>0.25</v>
      </c>
      <c r="AI65" s="74">
        <v>-0.1</v>
      </c>
      <c r="AJ65" s="74">
        <v>0.3</v>
      </c>
      <c r="AK65" s="74">
        <v>0.1</v>
      </c>
      <c r="AM65" s="98">
        <v>20</v>
      </c>
      <c r="AN65" s="111">
        <v>0.4</v>
      </c>
      <c r="BE65" s="99">
        <v>38322</v>
      </c>
      <c r="BF65" s="113">
        <v>0.9</v>
      </c>
    </row>
    <row r="66" spans="1:58" x14ac:dyDescent="0.2">
      <c r="A66" s="110">
        <v>37469</v>
      </c>
      <c r="B66" s="60">
        <v>76.099999999999994</v>
      </c>
      <c r="C66" s="204">
        <v>80.099999999999994</v>
      </c>
      <c r="D66" s="60">
        <v>84.1</v>
      </c>
      <c r="E66" s="106"/>
      <c r="F66" s="60">
        <v>14.459999084472656</v>
      </c>
      <c r="G66" s="60">
        <v>16.459999084472656</v>
      </c>
      <c r="H66" s="60">
        <v>18.459999084472656</v>
      </c>
      <c r="I66" s="98"/>
      <c r="J66" s="99">
        <v>38353</v>
      </c>
      <c r="K66" s="74">
        <v>28.993999999999996</v>
      </c>
      <c r="L66" s="74">
        <v>29.743999999999996</v>
      </c>
      <c r="M66" s="74">
        <v>30.493999999999996</v>
      </c>
      <c r="O66" s="74">
        <v>19.346</v>
      </c>
      <c r="P66" s="74">
        <v>22.646000000000001</v>
      </c>
      <c r="Q66" s="74">
        <v>25.946000000000002</v>
      </c>
      <c r="S66" s="74">
        <v>0</v>
      </c>
      <c r="T66" s="74">
        <v>0</v>
      </c>
      <c r="U66" s="74">
        <v>0</v>
      </c>
      <c r="W66" s="74">
        <v>8.5764095999999984E-2</v>
      </c>
      <c r="X66" s="74">
        <v>0.17152819199999997</v>
      </c>
      <c r="Y66" s="74">
        <v>0.25729228799999992</v>
      </c>
      <c r="AA66" s="74">
        <v>2.5000000000000001E-3</v>
      </c>
      <c r="AB66" s="74">
        <v>5.0000000000000001E-3</v>
      </c>
      <c r="AC66" s="74">
        <v>7.4999999999999997E-3</v>
      </c>
      <c r="AE66" s="74">
        <v>-0.4</v>
      </c>
      <c r="AF66" s="74">
        <v>1.875</v>
      </c>
      <c r="AG66" s="74">
        <v>0.5</v>
      </c>
      <c r="AI66" s="74">
        <v>-0.1</v>
      </c>
      <c r="AJ66" s="74">
        <v>0.3</v>
      </c>
      <c r="AK66" s="74">
        <v>0.1</v>
      </c>
      <c r="AM66" s="98">
        <v>20</v>
      </c>
      <c r="AN66" s="111">
        <v>0.4</v>
      </c>
      <c r="BE66" s="99">
        <v>38353</v>
      </c>
      <c r="BF66" s="113">
        <v>0.9</v>
      </c>
    </row>
    <row r="67" spans="1:58" x14ac:dyDescent="0.2">
      <c r="A67" s="110">
        <v>37500</v>
      </c>
      <c r="B67" s="60">
        <v>32.450000000000003</v>
      </c>
      <c r="C67" s="204">
        <v>33.25</v>
      </c>
      <c r="D67" s="60">
        <v>34.049999999999997</v>
      </c>
      <c r="E67" s="106"/>
      <c r="F67" s="60">
        <v>16.059999084472658</v>
      </c>
      <c r="G67" s="60">
        <v>16.459999084472656</v>
      </c>
      <c r="H67" s="60">
        <v>16.859999084472655</v>
      </c>
      <c r="I67" s="98"/>
      <c r="J67" s="99">
        <v>38384</v>
      </c>
      <c r="K67" s="74">
        <v>27.98</v>
      </c>
      <c r="L67" s="74">
        <v>28.73</v>
      </c>
      <c r="M67" s="74">
        <v>29.48</v>
      </c>
      <c r="O67" s="74">
        <v>21.373999999999995</v>
      </c>
      <c r="P67" s="74">
        <v>24.673999999999996</v>
      </c>
      <c r="Q67" s="74">
        <v>27.973999999999997</v>
      </c>
      <c r="S67" s="74">
        <v>0</v>
      </c>
      <c r="T67" s="74">
        <v>0</v>
      </c>
      <c r="U67" s="74">
        <v>0</v>
      </c>
      <c r="W67" s="74">
        <v>8.5764095999999984E-2</v>
      </c>
      <c r="X67" s="74">
        <v>0.17152819199999997</v>
      </c>
      <c r="Y67" s="74">
        <v>0.25729228799999992</v>
      </c>
      <c r="AA67" s="74">
        <v>2.5000000000000001E-3</v>
      </c>
      <c r="AB67" s="74">
        <v>5.0000000000000001E-3</v>
      </c>
      <c r="AC67" s="74">
        <v>7.4999999999999997E-3</v>
      </c>
      <c r="AE67" s="74">
        <v>-0.4</v>
      </c>
      <c r="AF67" s="74">
        <v>1.875</v>
      </c>
      <c r="AG67" s="74">
        <v>0.5</v>
      </c>
      <c r="AI67" s="74">
        <v>-0.1</v>
      </c>
      <c r="AJ67" s="74">
        <v>0.3</v>
      </c>
      <c r="AK67" s="74">
        <v>0.1</v>
      </c>
      <c r="AM67" s="98">
        <v>21</v>
      </c>
      <c r="AN67" s="111">
        <v>0.4</v>
      </c>
      <c r="BE67" s="99">
        <v>38384</v>
      </c>
      <c r="BF67" s="113">
        <v>0.9</v>
      </c>
    </row>
    <row r="68" spans="1:58" x14ac:dyDescent="0.2">
      <c r="A68" s="110">
        <v>37530</v>
      </c>
      <c r="B68" s="60">
        <v>24.85</v>
      </c>
      <c r="C68" s="204">
        <v>25.5</v>
      </c>
      <c r="D68" s="60">
        <v>26.15</v>
      </c>
      <c r="E68" s="106"/>
      <c r="F68" s="60">
        <v>15.83499984741211</v>
      </c>
      <c r="G68" s="60">
        <v>16.159999847412109</v>
      </c>
      <c r="H68" s="60">
        <v>16.484999847412109</v>
      </c>
      <c r="I68" s="98"/>
      <c r="J68" s="99">
        <v>38412</v>
      </c>
      <c r="K68" s="74">
        <v>21.671250000000001</v>
      </c>
      <c r="L68" s="74">
        <v>22.12125</v>
      </c>
      <c r="M68" s="74">
        <v>22.571249999999999</v>
      </c>
      <c r="O68" s="74">
        <v>14.136750000000003</v>
      </c>
      <c r="P68" s="74">
        <v>17.436750000000004</v>
      </c>
      <c r="Q68" s="74">
        <v>20.736750000000004</v>
      </c>
      <c r="S68" s="74">
        <v>0</v>
      </c>
      <c r="T68" s="74">
        <v>0</v>
      </c>
      <c r="U68" s="74">
        <v>0</v>
      </c>
      <c r="W68" s="74">
        <v>7.1470079999999978E-2</v>
      </c>
      <c r="X68" s="74">
        <v>0.14294015999999996</v>
      </c>
      <c r="Y68" s="74">
        <v>0.21441023999999992</v>
      </c>
      <c r="AA68" s="74">
        <v>2.5000000000000001E-3</v>
      </c>
      <c r="AB68" s="74">
        <v>5.0000000000000001E-3</v>
      </c>
      <c r="AC68" s="74">
        <v>7.4999999999999997E-3</v>
      </c>
      <c r="AE68" s="74">
        <v>-0.25</v>
      </c>
      <c r="AF68" s="74">
        <v>1.1000000000000001</v>
      </c>
      <c r="AG68" s="74">
        <v>0.25</v>
      </c>
      <c r="AI68" s="74">
        <v>-0.1</v>
      </c>
      <c r="AJ68" s="74">
        <v>0.3</v>
      </c>
      <c r="AK68" s="74">
        <v>0.1</v>
      </c>
      <c r="AM68" s="98">
        <v>21</v>
      </c>
      <c r="AN68" s="111">
        <v>0.4</v>
      </c>
      <c r="BE68" s="99">
        <v>38412</v>
      </c>
      <c r="BF68" s="113">
        <v>0.9</v>
      </c>
    </row>
    <row r="69" spans="1:58" x14ac:dyDescent="0.2">
      <c r="A69" s="110">
        <v>37561</v>
      </c>
      <c r="B69" s="60">
        <v>25.1</v>
      </c>
      <c r="C69" s="204">
        <v>25.75</v>
      </c>
      <c r="D69" s="60">
        <v>26.4</v>
      </c>
      <c r="E69" s="106"/>
      <c r="F69" s="60">
        <v>14.08499984741211</v>
      </c>
      <c r="G69" s="60">
        <v>14.409999847412109</v>
      </c>
      <c r="H69" s="60">
        <v>14.734999847412109</v>
      </c>
      <c r="I69" s="98"/>
      <c r="J69" s="99">
        <v>38443</v>
      </c>
      <c r="K69" s="74">
        <v>22.6675</v>
      </c>
      <c r="L69" s="74">
        <v>23.004999999999999</v>
      </c>
      <c r="M69" s="74">
        <v>23.342500000000001</v>
      </c>
      <c r="O69" s="74">
        <v>18.635000000000002</v>
      </c>
      <c r="P69" s="74">
        <v>21.934999999999999</v>
      </c>
      <c r="Q69" s="74">
        <v>25.234999999999999</v>
      </c>
      <c r="S69" s="74">
        <v>0</v>
      </c>
      <c r="T69" s="74">
        <v>0</v>
      </c>
      <c r="U69" s="74">
        <v>0</v>
      </c>
      <c r="W69" s="74">
        <v>6.7896576E-2</v>
      </c>
      <c r="X69" s="74">
        <v>0.135793152</v>
      </c>
      <c r="Y69" s="74">
        <v>0.20368972800000001</v>
      </c>
      <c r="AA69" s="74">
        <v>2.5000000000000001E-3</v>
      </c>
      <c r="AB69" s="74">
        <v>5.0000000000000001E-3</v>
      </c>
      <c r="AC69" s="74">
        <v>7.4999999999999997E-3</v>
      </c>
      <c r="AE69" s="74">
        <v>-0.25</v>
      </c>
      <c r="AF69" s="74">
        <v>1.2</v>
      </c>
      <c r="AG69" s="74">
        <v>0.25</v>
      </c>
      <c r="AI69" s="74">
        <v>-0.1</v>
      </c>
      <c r="AJ69" s="74">
        <v>0.3</v>
      </c>
      <c r="AK69" s="74">
        <v>0.1</v>
      </c>
      <c r="AM69" s="98">
        <v>21</v>
      </c>
      <c r="AN69" s="111">
        <v>0.4</v>
      </c>
      <c r="BE69" s="99">
        <v>38443</v>
      </c>
      <c r="BF69" s="113">
        <v>0.9</v>
      </c>
    </row>
    <row r="70" spans="1:58" x14ac:dyDescent="0.2">
      <c r="A70" s="110">
        <v>37591</v>
      </c>
      <c r="B70" s="60">
        <v>26.1</v>
      </c>
      <c r="C70" s="204">
        <v>26.75</v>
      </c>
      <c r="D70" s="60">
        <v>27.4</v>
      </c>
      <c r="E70" s="106"/>
      <c r="F70" s="60">
        <v>14.935000228881837</v>
      </c>
      <c r="G70" s="60">
        <v>15.260000228881836</v>
      </c>
      <c r="H70" s="60">
        <v>15.585000228881835</v>
      </c>
      <c r="I70" s="98"/>
      <c r="J70" s="99">
        <v>38473</v>
      </c>
      <c r="K70" s="74">
        <v>22.318000000000001</v>
      </c>
      <c r="L70" s="74">
        <v>23.458000000000002</v>
      </c>
      <c r="M70" s="74">
        <v>24.598000000000003</v>
      </c>
      <c r="O70" s="74">
        <v>19.524000000000001</v>
      </c>
      <c r="P70" s="74">
        <v>22.824000000000002</v>
      </c>
      <c r="Q70" s="74">
        <v>26.124000000000002</v>
      </c>
      <c r="S70" s="74">
        <v>0</v>
      </c>
      <c r="T70" s="74">
        <v>0</v>
      </c>
      <c r="U70" s="74">
        <v>0</v>
      </c>
      <c r="W70" s="74">
        <v>7.5043583999999983E-2</v>
      </c>
      <c r="X70" s="74">
        <v>0.15008716799999997</v>
      </c>
      <c r="Y70" s="74">
        <v>0.22513075199999993</v>
      </c>
      <c r="AA70" s="74">
        <v>2.5000000000000001E-3</v>
      </c>
      <c r="AB70" s="74">
        <v>5.0000000000000001E-3</v>
      </c>
      <c r="AC70" s="74">
        <v>7.4999999999999997E-3</v>
      </c>
      <c r="AE70" s="74">
        <v>-0.25</v>
      </c>
      <c r="AF70" s="74">
        <v>2</v>
      </c>
      <c r="AG70" s="74">
        <v>0.25</v>
      </c>
      <c r="AI70" s="74">
        <v>-0.1</v>
      </c>
      <c r="AJ70" s="74">
        <v>0.3</v>
      </c>
      <c r="AK70" s="74">
        <v>0.1</v>
      </c>
      <c r="AM70" s="98">
        <v>22</v>
      </c>
      <c r="AN70" s="111">
        <v>0.4</v>
      </c>
      <c r="BE70" s="99">
        <v>38473</v>
      </c>
      <c r="BF70" s="113">
        <v>0.9</v>
      </c>
    </row>
    <row r="71" spans="1:58" x14ac:dyDescent="0.2">
      <c r="A71" s="110">
        <v>37622</v>
      </c>
      <c r="B71" s="60">
        <v>32.5</v>
      </c>
      <c r="C71" s="204">
        <v>33.299999999999997</v>
      </c>
      <c r="D71" s="60">
        <v>34.1</v>
      </c>
      <c r="E71" s="106"/>
      <c r="F71" s="60">
        <v>19.16499755859375</v>
      </c>
      <c r="G71" s="60">
        <v>19.564997558593749</v>
      </c>
      <c r="H71" s="60">
        <v>19.964997558593748</v>
      </c>
      <c r="I71" s="98"/>
      <c r="J71" s="99">
        <v>38504</v>
      </c>
      <c r="K71" s="74">
        <v>47.99</v>
      </c>
      <c r="L71" s="74">
        <v>51.29</v>
      </c>
      <c r="M71" s="74">
        <v>54.59</v>
      </c>
      <c r="O71" s="74">
        <v>37.397500000000001</v>
      </c>
      <c r="P71" s="74">
        <v>40.697499999999998</v>
      </c>
      <c r="Q71" s="74">
        <v>43.997500000000002</v>
      </c>
      <c r="S71" s="74">
        <v>0</v>
      </c>
      <c r="T71" s="74">
        <v>0</v>
      </c>
      <c r="U71" s="74">
        <v>0</v>
      </c>
      <c r="W71" s="74">
        <v>9.6484607999999986E-2</v>
      </c>
      <c r="X71" s="74">
        <v>0.19296921599999997</v>
      </c>
      <c r="Y71" s="74">
        <v>0.28945382399999997</v>
      </c>
      <c r="AA71" s="74">
        <v>2.5000000000000001E-3</v>
      </c>
      <c r="AB71" s="74">
        <v>5.0000000000000001E-3</v>
      </c>
      <c r="AC71" s="74">
        <v>7.4999999999999997E-3</v>
      </c>
      <c r="AE71" s="74">
        <v>-0.75</v>
      </c>
      <c r="AF71" s="74">
        <v>2.25</v>
      </c>
      <c r="AG71" s="74">
        <v>0.75</v>
      </c>
      <c r="AI71" s="74">
        <v>-0.1</v>
      </c>
      <c r="AJ71" s="74">
        <v>0.3</v>
      </c>
      <c r="AK71" s="74">
        <v>0.1</v>
      </c>
      <c r="AM71" s="98">
        <v>22</v>
      </c>
      <c r="AN71" s="111">
        <v>0.4</v>
      </c>
      <c r="BE71" s="99">
        <v>38504</v>
      </c>
      <c r="BF71" s="113">
        <v>0.9</v>
      </c>
    </row>
    <row r="72" spans="1:58" x14ac:dyDescent="0.2">
      <c r="A72" s="110">
        <v>37653</v>
      </c>
      <c r="B72" s="60">
        <v>32.5</v>
      </c>
      <c r="C72" s="204">
        <v>33.299999999999997</v>
      </c>
      <c r="D72" s="60">
        <v>34.1</v>
      </c>
      <c r="E72" s="106"/>
      <c r="F72" s="60">
        <v>19.314997177124024</v>
      </c>
      <c r="G72" s="60">
        <v>19.714997177124022</v>
      </c>
      <c r="H72" s="60">
        <v>20.114997177124021</v>
      </c>
      <c r="I72" s="98"/>
      <c r="J72" s="99">
        <v>38534</v>
      </c>
      <c r="K72" s="74">
        <v>78.707999999999998</v>
      </c>
      <c r="L72" s="74">
        <v>81.707999999999998</v>
      </c>
      <c r="M72" s="74">
        <v>84.707999999999998</v>
      </c>
      <c r="O72" s="74">
        <v>57.981000000000002</v>
      </c>
      <c r="P72" s="74">
        <v>61.280999999999999</v>
      </c>
      <c r="Q72" s="74">
        <v>64.581000000000003</v>
      </c>
      <c r="S72" s="74">
        <v>0</v>
      </c>
      <c r="T72" s="74">
        <v>0</v>
      </c>
      <c r="U72" s="74">
        <v>0</v>
      </c>
      <c r="W72" s="74">
        <v>0.11792563199999999</v>
      </c>
      <c r="X72" s="74">
        <v>0.23585126399999998</v>
      </c>
      <c r="Y72" s="74">
        <v>0.35377689599999995</v>
      </c>
      <c r="AA72" s="74">
        <v>2.5000000000000001E-3</v>
      </c>
      <c r="AB72" s="74">
        <v>5.0000000000000001E-3</v>
      </c>
      <c r="AC72" s="74">
        <v>7.4999999999999997E-3</v>
      </c>
      <c r="AE72" s="74">
        <v>-1</v>
      </c>
      <c r="AF72" s="74">
        <v>3</v>
      </c>
      <c r="AG72" s="74">
        <v>1</v>
      </c>
      <c r="AI72" s="74">
        <v>-0.1</v>
      </c>
      <c r="AJ72" s="74">
        <v>0.3</v>
      </c>
      <c r="AK72" s="74">
        <v>0.1</v>
      </c>
      <c r="AM72" s="98">
        <v>22</v>
      </c>
      <c r="AN72" s="111">
        <v>0.4</v>
      </c>
      <c r="BE72" s="99">
        <v>38534</v>
      </c>
      <c r="BF72" s="113">
        <v>0.9</v>
      </c>
    </row>
    <row r="73" spans="1:58" x14ac:dyDescent="0.2">
      <c r="A73" s="110">
        <v>37681</v>
      </c>
      <c r="B73" s="60">
        <v>25.175000000000001</v>
      </c>
      <c r="C73" s="204">
        <v>25.675000000000001</v>
      </c>
      <c r="D73" s="60">
        <v>26.175000000000001</v>
      </c>
      <c r="E73" s="106"/>
      <c r="F73" s="60">
        <v>16.714999084472655</v>
      </c>
      <c r="G73" s="60">
        <v>16.964999084472655</v>
      </c>
      <c r="H73" s="60">
        <v>17.214999084472655</v>
      </c>
      <c r="I73" s="98"/>
      <c r="J73" s="99">
        <v>38565</v>
      </c>
      <c r="K73" s="74">
        <v>70.921999999999997</v>
      </c>
      <c r="L73" s="74">
        <v>73.921999999999997</v>
      </c>
      <c r="M73" s="74">
        <v>76.921999999999997</v>
      </c>
      <c r="O73" s="74">
        <v>51.338000000000001</v>
      </c>
      <c r="P73" s="74">
        <v>54.637999999999998</v>
      </c>
      <c r="Q73" s="74">
        <v>57.937999999999995</v>
      </c>
      <c r="S73" s="74">
        <v>0</v>
      </c>
      <c r="T73" s="74">
        <v>0</v>
      </c>
      <c r="U73" s="74">
        <v>0</v>
      </c>
      <c r="W73" s="74">
        <v>0.11792563199999999</v>
      </c>
      <c r="X73" s="74">
        <v>0.23585126399999998</v>
      </c>
      <c r="Y73" s="74">
        <v>0.35377689599999995</v>
      </c>
      <c r="AA73" s="74">
        <v>2.5000000000000001E-3</v>
      </c>
      <c r="AB73" s="74">
        <v>5.0000000000000001E-3</v>
      </c>
      <c r="AC73" s="74">
        <v>7.4999999999999997E-3</v>
      </c>
      <c r="AE73" s="74">
        <v>-1</v>
      </c>
      <c r="AF73" s="74">
        <v>3</v>
      </c>
      <c r="AG73" s="74">
        <v>1</v>
      </c>
      <c r="AI73" s="74">
        <v>-0.1</v>
      </c>
      <c r="AJ73" s="74">
        <v>0.3</v>
      </c>
      <c r="AK73" s="74">
        <v>0.1</v>
      </c>
      <c r="AM73" s="98">
        <v>23</v>
      </c>
      <c r="AN73" s="111">
        <v>0.4</v>
      </c>
      <c r="BE73" s="99">
        <v>38565</v>
      </c>
      <c r="BF73" s="113">
        <v>0.9</v>
      </c>
    </row>
    <row r="74" spans="1:58" x14ac:dyDescent="0.2">
      <c r="A74" s="110">
        <v>37712</v>
      </c>
      <c r="B74" s="60">
        <v>26.05</v>
      </c>
      <c r="C74" s="204">
        <v>26.4</v>
      </c>
      <c r="D74" s="60">
        <v>26.75</v>
      </c>
      <c r="E74" s="106"/>
      <c r="F74" s="60">
        <v>17.039999084472655</v>
      </c>
      <c r="G74" s="60">
        <v>17.214999084472655</v>
      </c>
      <c r="H74" s="60">
        <v>17.389999084472656</v>
      </c>
      <c r="I74" s="98"/>
      <c r="J74" s="99">
        <v>38596</v>
      </c>
      <c r="K74" s="74">
        <v>27.062999999999999</v>
      </c>
      <c r="L74" s="74">
        <v>27.887999999999998</v>
      </c>
      <c r="M74" s="74">
        <v>28.712999999999997</v>
      </c>
      <c r="O74" s="74">
        <v>18.54</v>
      </c>
      <c r="P74" s="74">
        <v>21.84</v>
      </c>
      <c r="Q74" s="74">
        <v>25.14</v>
      </c>
      <c r="S74" s="74">
        <v>0</v>
      </c>
      <c r="T74" s="74">
        <v>0</v>
      </c>
      <c r="U74" s="74">
        <v>0</v>
      </c>
      <c r="W74" s="74">
        <v>7.5801599999999983E-2</v>
      </c>
      <c r="X74" s="74">
        <v>0.15160319999999997</v>
      </c>
      <c r="Y74" s="74">
        <v>0.22740479999999996</v>
      </c>
      <c r="AA74" s="74">
        <v>2.5000000000000001E-3</v>
      </c>
      <c r="AB74" s="74">
        <v>5.0000000000000001E-3</v>
      </c>
      <c r="AC74" s="74">
        <v>7.4999999999999997E-3</v>
      </c>
      <c r="AE74" s="74">
        <v>-0.4</v>
      </c>
      <c r="AF74" s="74">
        <v>1.75</v>
      </c>
      <c r="AG74" s="74">
        <v>0.5</v>
      </c>
      <c r="AI74" s="74">
        <v>-0.1</v>
      </c>
      <c r="AJ74" s="74">
        <v>0.3</v>
      </c>
      <c r="AK74" s="74">
        <v>0.1</v>
      </c>
      <c r="AM74" s="98">
        <v>23</v>
      </c>
      <c r="AN74" s="111">
        <v>0.4</v>
      </c>
      <c r="BE74" s="99">
        <v>38596</v>
      </c>
      <c r="BF74" s="113">
        <v>0.9</v>
      </c>
    </row>
    <row r="75" spans="1:58" x14ac:dyDescent="0.2">
      <c r="A75" s="110">
        <v>37742</v>
      </c>
      <c r="B75" s="60">
        <v>30.1</v>
      </c>
      <c r="C75" s="204">
        <v>31.35</v>
      </c>
      <c r="D75" s="60">
        <v>32.6</v>
      </c>
      <c r="E75" s="106"/>
      <c r="F75" s="60">
        <v>16.039999847412108</v>
      </c>
      <c r="G75" s="60">
        <v>16.664999847412108</v>
      </c>
      <c r="H75" s="60">
        <v>17.289999847412108</v>
      </c>
      <c r="I75" s="98"/>
      <c r="J75" s="99">
        <v>38626</v>
      </c>
      <c r="K75" s="74">
        <v>18.675000000000001</v>
      </c>
      <c r="L75" s="74">
        <v>19.387499999999999</v>
      </c>
      <c r="M75" s="74">
        <v>20.100000000000001</v>
      </c>
      <c r="O75" s="74">
        <v>12.21</v>
      </c>
      <c r="P75" s="74">
        <v>15.51</v>
      </c>
      <c r="Q75" s="74">
        <v>18.809999999999999</v>
      </c>
      <c r="S75" s="74">
        <v>0</v>
      </c>
      <c r="T75" s="74">
        <v>0</v>
      </c>
      <c r="U75" s="74">
        <v>0</v>
      </c>
      <c r="W75" s="74">
        <v>5.3602559999999987E-2</v>
      </c>
      <c r="X75" s="74">
        <v>0.10720511999999997</v>
      </c>
      <c r="Y75" s="74">
        <v>0.16080767999999995</v>
      </c>
      <c r="AA75" s="74">
        <v>2.5000000000000001E-3</v>
      </c>
      <c r="AB75" s="74">
        <v>5.0000000000000001E-3</v>
      </c>
      <c r="AC75" s="74">
        <v>7.4999999999999997E-3</v>
      </c>
      <c r="AE75" s="74">
        <v>-0.25</v>
      </c>
      <c r="AF75" s="74">
        <v>1.5</v>
      </c>
      <c r="AG75" s="74">
        <v>0.25</v>
      </c>
      <c r="AI75" s="74">
        <v>-0.1</v>
      </c>
      <c r="AJ75" s="74">
        <v>0.3</v>
      </c>
      <c r="AK75" s="74">
        <v>0.1</v>
      </c>
      <c r="AM75" s="98">
        <v>23</v>
      </c>
      <c r="AN75" s="111">
        <v>0.4</v>
      </c>
      <c r="BE75" s="99">
        <v>38626</v>
      </c>
      <c r="BF75" s="113">
        <v>0.9</v>
      </c>
    </row>
    <row r="76" spans="1:58" x14ac:dyDescent="0.2">
      <c r="A76" s="110">
        <v>37773</v>
      </c>
      <c r="B76" s="60">
        <v>51.37</v>
      </c>
      <c r="C76" s="204">
        <v>55</v>
      </c>
      <c r="D76" s="60">
        <v>58.63</v>
      </c>
      <c r="E76" s="106"/>
      <c r="F76" s="60">
        <v>14.910001220703125</v>
      </c>
      <c r="G76" s="60">
        <v>16.725001220703124</v>
      </c>
      <c r="H76" s="60">
        <v>18.540001220703125</v>
      </c>
      <c r="I76" s="98"/>
      <c r="J76" s="99">
        <v>38657</v>
      </c>
      <c r="K76" s="74">
        <v>18.862500000000001</v>
      </c>
      <c r="L76" s="74">
        <v>19.574999999999999</v>
      </c>
      <c r="M76" s="74">
        <v>20.287500000000001</v>
      </c>
      <c r="O76" s="74">
        <v>12.36</v>
      </c>
      <c r="P76" s="74">
        <v>15.66</v>
      </c>
      <c r="Q76" s="74">
        <v>18.96</v>
      </c>
      <c r="S76" s="74">
        <v>0</v>
      </c>
      <c r="T76" s="74">
        <v>0</v>
      </c>
      <c r="U76" s="74">
        <v>0</v>
      </c>
      <c r="W76" s="74">
        <v>5.3602559999999987E-2</v>
      </c>
      <c r="X76" s="74">
        <v>0.10720511999999997</v>
      </c>
      <c r="Y76" s="74">
        <v>0.16080767999999995</v>
      </c>
      <c r="AA76" s="74">
        <v>2.5000000000000001E-3</v>
      </c>
      <c r="AB76" s="74">
        <v>5.0000000000000001E-3</v>
      </c>
      <c r="AC76" s="74">
        <v>7.4999999999999997E-3</v>
      </c>
      <c r="AE76" s="74">
        <v>-0.25</v>
      </c>
      <c r="AF76" s="74">
        <v>1.5</v>
      </c>
      <c r="AG76" s="74">
        <v>0.25</v>
      </c>
      <c r="AI76" s="74">
        <v>-0.1</v>
      </c>
      <c r="AJ76" s="74">
        <v>0.3</v>
      </c>
      <c r="AK76" s="74">
        <v>0.1</v>
      </c>
      <c r="AM76" s="98">
        <v>24</v>
      </c>
      <c r="AN76" s="111">
        <v>0.4</v>
      </c>
      <c r="BE76" s="99">
        <v>38657</v>
      </c>
      <c r="BF76" s="113">
        <v>0.9</v>
      </c>
    </row>
    <row r="77" spans="1:58" x14ac:dyDescent="0.2">
      <c r="A77" s="110">
        <v>37803</v>
      </c>
      <c r="B77" s="60">
        <v>87.85</v>
      </c>
      <c r="C77" s="204">
        <v>91.85</v>
      </c>
      <c r="D77" s="60">
        <v>95.85</v>
      </c>
      <c r="E77" s="106"/>
      <c r="F77" s="60">
        <v>14.414999847412108</v>
      </c>
      <c r="G77" s="60">
        <v>16.414999847412108</v>
      </c>
      <c r="H77" s="60">
        <v>18.414999847412108</v>
      </c>
      <c r="I77" s="98"/>
      <c r="J77" s="99">
        <v>38687</v>
      </c>
      <c r="K77" s="74">
        <v>20.696500000000004</v>
      </c>
      <c r="L77" s="74">
        <v>21.409000000000002</v>
      </c>
      <c r="M77" s="74">
        <v>22.121500000000001</v>
      </c>
      <c r="O77" s="74">
        <v>12.96</v>
      </c>
      <c r="P77" s="74">
        <v>16.260000000000002</v>
      </c>
      <c r="Q77" s="74">
        <v>19.559999999999999</v>
      </c>
      <c r="S77" s="74">
        <v>0</v>
      </c>
      <c r="T77" s="74">
        <v>0</v>
      </c>
      <c r="U77" s="74">
        <v>0</v>
      </c>
      <c r="W77" s="74">
        <v>5.3602559999999987E-2</v>
      </c>
      <c r="X77" s="74">
        <v>0.10720511999999997</v>
      </c>
      <c r="Y77" s="74">
        <v>0.16080767999999995</v>
      </c>
      <c r="AA77" s="74">
        <v>2.5000000000000001E-3</v>
      </c>
      <c r="AB77" s="74">
        <v>5.0000000000000001E-3</v>
      </c>
      <c r="AC77" s="74">
        <v>7.4999999999999997E-3</v>
      </c>
      <c r="AE77" s="74">
        <v>-0.25</v>
      </c>
      <c r="AF77" s="74">
        <v>1.5</v>
      </c>
      <c r="AG77" s="74">
        <v>0.25</v>
      </c>
      <c r="AI77" s="74">
        <v>-0.1</v>
      </c>
      <c r="AJ77" s="74">
        <v>0.3</v>
      </c>
      <c r="AK77" s="74">
        <v>0.1</v>
      </c>
      <c r="AM77" s="98">
        <v>24</v>
      </c>
      <c r="AN77" s="111">
        <v>0.4</v>
      </c>
      <c r="BE77" s="99">
        <v>38687</v>
      </c>
      <c r="BF77" s="113">
        <v>0.9</v>
      </c>
    </row>
    <row r="78" spans="1:58" x14ac:dyDescent="0.2">
      <c r="A78" s="110">
        <v>37834</v>
      </c>
      <c r="B78" s="60">
        <v>75.349999999999994</v>
      </c>
      <c r="C78" s="204">
        <v>79.349999999999994</v>
      </c>
      <c r="D78" s="60">
        <v>83.35</v>
      </c>
      <c r="E78" s="106"/>
      <c r="F78" s="60">
        <v>14.464999084472655</v>
      </c>
      <c r="G78" s="60">
        <v>16.464999084472655</v>
      </c>
      <c r="H78" s="60">
        <v>18.464999084472655</v>
      </c>
      <c r="I78" s="98"/>
      <c r="J78" s="99">
        <v>38718</v>
      </c>
      <c r="K78" s="74">
        <v>29.138999999999999</v>
      </c>
      <c r="L78" s="74">
        <v>29.963999999999999</v>
      </c>
      <c r="M78" s="74">
        <v>30.788999999999998</v>
      </c>
      <c r="O78" s="74">
        <v>19.513500000000001</v>
      </c>
      <c r="P78" s="74">
        <v>22.813500000000001</v>
      </c>
      <c r="Q78" s="74">
        <v>26.113500000000002</v>
      </c>
      <c r="S78" s="74">
        <v>0</v>
      </c>
      <c r="T78" s="74">
        <v>0</v>
      </c>
      <c r="U78" s="74">
        <v>0</v>
      </c>
      <c r="W78" s="74">
        <v>8.2333532159999986E-2</v>
      </c>
      <c r="X78" s="74">
        <v>0.16466706431999997</v>
      </c>
      <c r="Y78" s="74">
        <v>0.24700059647999995</v>
      </c>
      <c r="AA78" s="74">
        <v>2.5000000000000001E-3</v>
      </c>
      <c r="AB78" s="74">
        <v>5.0000000000000001E-3</v>
      </c>
      <c r="AC78" s="74">
        <v>7.4999999999999997E-3</v>
      </c>
      <c r="AE78" s="74">
        <v>-0.4</v>
      </c>
      <c r="AF78" s="74">
        <v>1.875</v>
      </c>
      <c r="AG78" s="74">
        <v>0.5</v>
      </c>
      <c r="AI78" s="74">
        <v>-0.1</v>
      </c>
      <c r="AJ78" s="74">
        <v>0.3</v>
      </c>
      <c r="AK78" s="74">
        <v>0.1</v>
      </c>
      <c r="AM78" s="98">
        <v>24</v>
      </c>
      <c r="AN78" s="111">
        <v>0.4</v>
      </c>
      <c r="BE78" s="99">
        <v>38718</v>
      </c>
      <c r="BF78" s="113">
        <v>0.9</v>
      </c>
    </row>
    <row r="79" spans="1:58" x14ac:dyDescent="0.2">
      <c r="A79" s="110">
        <v>37865</v>
      </c>
      <c r="B79" s="60">
        <v>32.35</v>
      </c>
      <c r="C79" s="204">
        <v>33.25</v>
      </c>
      <c r="D79" s="60">
        <v>34.15</v>
      </c>
      <c r="E79" s="106"/>
      <c r="F79" s="60">
        <v>16.014999084472656</v>
      </c>
      <c r="G79" s="60">
        <v>16.464999084472655</v>
      </c>
      <c r="H79" s="60">
        <v>16.914999084472655</v>
      </c>
      <c r="I79" s="98"/>
      <c r="J79" s="99">
        <v>38749</v>
      </c>
      <c r="K79" s="74">
        <v>28.1175</v>
      </c>
      <c r="L79" s="74">
        <v>28.942499999999999</v>
      </c>
      <c r="M79" s="74">
        <v>29.767499999999998</v>
      </c>
      <c r="O79" s="74">
        <v>21.556499999999996</v>
      </c>
      <c r="P79" s="74">
        <v>24.856499999999997</v>
      </c>
      <c r="Q79" s="74">
        <v>28.156499999999998</v>
      </c>
      <c r="S79" s="74">
        <v>0</v>
      </c>
      <c r="T79" s="74">
        <v>0</v>
      </c>
      <c r="U79" s="74">
        <v>0</v>
      </c>
      <c r="W79" s="74">
        <v>8.2333532159999986E-2</v>
      </c>
      <c r="X79" s="74">
        <v>0.16466706431999997</v>
      </c>
      <c r="Y79" s="74">
        <v>0.24700059647999995</v>
      </c>
      <c r="AA79" s="74">
        <v>2.5000000000000001E-3</v>
      </c>
      <c r="AB79" s="74">
        <v>5.0000000000000001E-3</v>
      </c>
      <c r="AC79" s="74">
        <v>7.4999999999999997E-3</v>
      </c>
      <c r="AE79" s="74">
        <v>-0.4</v>
      </c>
      <c r="AF79" s="74">
        <v>1.875</v>
      </c>
      <c r="AG79" s="74">
        <v>0.5</v>
      </c>
      <c r="AI79" s="74">
        <v>-0.1</v>
      </c>
      <c r="AJ79" s="74">
        <v>0.3</v>
      </c>
      <c r="AK79" s="74">
        <v>0.1</v>
      </c>
      <c r="AM79" s="98">
        <v>25</v>
      </c>
      <c r="AN79" s="111">
        <v>0.4</v>
      </c>
      <c r="BE79" s="99">
        <v>38749</v>
      </c>
      <c r="BF79" s="113">
        <v>0.9</v>
      </c>
    </row>
    <row r="80" spans="1:58" x14ac:dyDescent="0.2">
      <c r="A80" s="110">
        <v>37895</v>
      </c>
      <c r="B80" s="60">
        <v>24.75</v>
      </c>
      <c r="C80" s="204">
        <v>25.5</v>
      </c>
      <c r="D80" s="60">
        <v>26.25</v>
      </c>
      <c r="E80" s="106"/>
      <c r="F80" s="60">
        <v>15.789999847412108</v>
      </c>
      <c r="G80" s="60">
        <v>16.164999847412108</v>
      </c>
      <c r="H80" s="60">
        <v>16.539999847412108</v>
      </c>
      <c r="I80" s="98"/>
      <c r="J80" s="99">
        <v>38777</v>
      </c>
      <c r="K80" s="74">
        <v>21.846250000000001</v>
      </c>
      <c r="L80" s="74">
        <v>22.333749999999998</v>
      </c>
      <c r="M80" s="74">
        <v>22.821249999999999</v>
      </c>
      <c r="O80" s="74">
        <v>14.304250000000003</v>
      </c>
      <c r="P80" s="74">
        <v>17.604250000000004</v>
      </c>
      <c r="Q80" s="74">
        <v>20.904250000000005</v>
      </c>
      <c r="S80" s="74">
        <v>0</v>
      </c>
      <c r="T80" s="74">
        <v>0</v>
      </c>
      <c r="U80" s="74">
        <v>0</v>
      </c>
      <c r="W80" s="74">
        <v>6.8611276799999982E-2</v>
      </c>
      <c r="X80" s="74">
        <v>0.13722255359999996</v>
      </c>
      <c r="Y80" s="74">
        <v>0.20583383039999995</v>
      </c>
      <c r="AA80" s="74">
        <v>2.5000000000000001E-3</v>
      </c>
      <c r="AB80" s="74">
        <v>5.0000000000000001E-3</v>
      </c>
      <c r="AC80" s="74">
        <v>7.4999999999999997E-3</v>
      </c>
      <c r="AE80" s="74">
        <v>-0.25</v>
      </c>
      <c r="AF80" s="74">
        <v>1.1000000000000001</v>
      </c>
      <c r="AG80" s="74">
        <v>0.25</v>
      </c>
      <c r="AI80" s="74">
        <v>-0.1</v>
      </c>
      <c r="AJ80" s="74">
        <v>0.3</v>
      </c>
      <c r="AK80" s="74">
        <v>0.1</v>
      </c>
      <c r="AM80" s="98">
        <v>25</v>
      </c>
      <c r="AN80" s="111">
        <v>0.4</v>
      </c>
      <c r="BE80" s="99">
        <v>38777</v>
      </c>
      <c r="BF80" s="113">
        <v>0.9</v>
      </c>
    </row>
    <row r="81" spans="1:58" x14ac:dyDescent="0.2">
      <c r="A81" s="110">
        <v>37926</v>
      </c>
      <c r="B81" s="60">
        <v>25</v>
      </c>
      <c r="C81" s="204">
        <v>25.75</v>
      </c>
      <c r="D81" s="60">
        <v>26.5</v>
      </c>
      <c r="E81" s="106"/>
      <c r="F81" s="60">
        <v>14.03999984741211</v>
      </c>
      <c r="G81" s="60">
        <v>14.41499984741211</v>
      </c>
      <c r="H81" s="60">
        <v>14.78999984741211</v>
      </c>
      <c r="I81" s="98"/>
      <c r="J81" s="99">
        <v>38808</v>
      </c>
      <c r="K81" s="74">
        <v>22.844999999999999</v>
      </c>
      <c r="L81" s="74">
        <v>23.22</v>
      </c>
      <c r="M81" s="74">
        <v>23.594999999999999</v>
      </c>
      <c r="O81" s="74">
        <v>18.84</v>
      </c>
      <c r="P81" s="74">
        <v>22.14</v>
      </c>
      <c r="Q81" s="74">
        <v>25.44</v>
      </c>
      <c r="S81" s="74">
        <v>0</v>
      </c>
      <c r="T81" s="74">
        <v>0</v>
      </c>
      <c r="U81" s="74">
        <v>0</v>
      </c>
      <c r="W81" s="74">
        <v>6.5180712959999998E-2</v>
      </c>
      <c r="X81" s="74">
        <v>0.13036142592</v>
      </c>
      <c r="Y81" s="74">
        <v>0.19554213887999999</v>
      </c>
      <c r="AA81" s="74">
        <v>2.5000000000000001E-3</v>
      </c>
      <c r="AB81" s="74">
        <v>5.0000000000000001E-3</v>
      </c>
      <c r="AC81" s="74">
        <v>7.4999999999999997E-3</v>
      </c>
      <c r="AE81" s="74">
        <v>-0.25</v>
      </c>
      <c r="AF81" s="74">
        <v>1.2</v>
      </c>
      <c r="AG81" s="74">
        <v>0.25</v>
      </c>
      <c r="AI81" s="74">
        <v>-0.1</v>
      </c>
      <c r="AJ81" s="74">
        <v>0.3</v>
      </c>
      <c r="AK81" s="74">
        <v>0.1</v>
      </c>
      <c r="AM81" s="98">
        <v>25</v>
      </c>
      <c r="AN81" s="111">
        <v>0.4</v>
      </c>
      <c r="BE81" s="99">
        <v>38808</v>
      </c>
      <c r="BF81" s="113">
        <v>0.9</v>
      </c>
    </row>
    <row r="82" spans="1:58" x14ac:dyDescent="0.2">
      <c r="A82" s="110">
        <v>37956</v>
      </c>
      <c r="B82" s="60">
        <v>26</v>
      </c>
      <c r="C82" s="204">
        <v>26.75</v>
      </c>
      <c r="D82" s="60">
        <v>27.5</v>
      </c>
      <c r="E82" s="106"/>
      <c r="F82" s="60">
        <v>14.890000228881837</v>
      </c>
      <c r="G82" s="60">
        <v>15.265000228881837</v>
      </c>
      <c r="H82" s="60">
        <v>15.640000228881837</v>
      </c>
      <c r="I82" s="98"/>
      <c r="J82" s="99">
        <v>38838</v>
      </c>
      <c r="K82" s="74">
        <v>22.568000000000001</v>
      </c>
      <c r="L82" s="74">
        <v>23.828000000000003</v>
      </c>
      <c r="M82" s="74">
        <v>25.088000000000005</v>
      </c>
      <c r="O82" s="74">
        <v>19.884</v>
      </c>
      <c r="P82" s="74">
        <v>23.184000000000001</v>
      </c>
      <c r="Q82" s="74">
        <v>26.484000000000002</v>
      </c>
      <c r="S82" s="74">
        <v>0</v>
      </c>
      <c r="T82" s="74">
        <v>0</v>
      </c>
      <c r="U82" s="74">
        <v>0</v>
      </c>
      <c r="W82" s="74">
        <v>7.2041840639999979E-2</v>
      </c>
      <c r="X82" s="74">
        <v>0.14408368127999996</v>
      </c>
      <c r="Y82" s="74">
        <v>0.21612552191999995</v>
      </c>
      <c r="AA82" s="74">
        <v>2.5000000000000001E-3</v>
      </c>
      <c r="AB82" s="74">
        <v>5.0000000000000001E-3</v>
      </c>
      <c r="AC82" s="74">
        <v>7.4999999999999997E-3</v>
      </c>
      <c r="AE82" s="74">
        <v>-0.25</v>
      </c>
      <c r="AF82" s="74">
        <v>2</v>
      </c>
      <c r="AG82" s="74">
        <v>0.25</v>
      </c>
      <c r="AI82" s="74">
        <v>-0.1</v>
      </c>
      <c r="AJ82" s="74">
        <v>0.3</v>
      </c>
      <c r="AK82" s="74">
        <v>0.1</v>
      </c>
      <c r="AM82" s="98">
        <v>26</v>
      </c>
      <c r="AN82" s="111">
        <v>0.4</v>
      </c>
      <c r="BE82" s="99">
        <v>38838</v>
      </c>
      <c r="BF82" s="113">
        <v>0.9</v>
      </c>
    </row>
    <row r="83" spans="1:58" x14ac:dyDescent="0.2">
      <c r="A83" s="110">
        <v>37987</v>
      </c>
      <c r="B83" s="60">
        <v>32.65</v>
      </c>
      <c r="C83" s="204">
        <v>33.549999999999997</v>
      </c>
      <c r="D83" s="60">
        <v>34.450000000000003</v>
      </c>
      <c r="E83" s="106"/>
      <c r="F83" s="60">
        <v>19.214997558593751</v>
      </c>
      <c r="G83" s="60">
        <v>19.66499755859375</v>
      </c>
      <c r="H83" s="60">
        <v>20.11499755859375</v>
      </c>
      <c r="I83" s="98"/>
      <c r="J83" s="99">
        <v>38869</v>
      </c>
      <c r="K83" s="74">
        <v>48.35</v>
      </c>
      <c r="L83" s="74">
        <v>51.98</v>
      </c>
      <c r="M83" s="74">
        <v>55.61</v>
      </c>
      <c r="O83" s="74">
        <v>37.945</v>
      </c>
      <c r="P83" s="74">
        <v>41.244999999999997</v>
      </c>
      <c r="Q83" s="74">
        <v>44.545000000000002</v>
      </c>
      <c r="S83" s="74">
        <v>0</v>
      </c>
      <c r="T83" s="74">
        <v>0</v>
      </c>
      <c r="U83" s="74">
        <v>0</v>
      </c>
      <c r="W83" s="74">
        <v>9.262522367999998E-2</v>
      </c>
      <c r="X83" s="74">
        <v>0.18525044735999996</v>
      </c>
      <c r="Y83" s="74">
        <v>0.27787567103999994</v>
      </c>
      <c r="AA83" s="74">
        <v>2.5000000000000001E-3</v>
      </c>
      <c r="AB83" s="74">
        <v>5.0000000000000001E-3</v>
      </c>
      <c r="AC83" s="74">
        <v>7.4999999999999997E-3</v>
      </c>
      <c r="AE83" s="74">
        <v>-0.75</v>
      </c>
      <c r="AF83" s="74">
        <v>2.25</v>
      </c>
      <c r="AG83" s="74">
        <v>0.75</v>
      </c>
      <c r="AI83" s="74">
        <v>-0.1</v>
      </c>
      <c r="AJ83" s="74">
        <v>0.3</v>
      </c>
      <c r="AK83" s="74">
        <v>0.1</v>
      </c>
      <c r="AM83" s="98">
        <v>26</v>
      </c>
      <c r="AN83" s="111">
        <v>0.4</v>
      </c>
      <c r="BE83" s="99">
        <v>38869</v>
      </c>
      <c r="BF83" s="113">
        <v>0.9</v>
      </c>
    </row>
    <row r="84" spans="1:58" x14ac:dyDescent="0.2">
      <c r="A84" s="110">
        <v>38018</v>
      </c>
      <c r="B84" s="60">
        <v>32.65</v>
      </c>
      <c r="C84" s="204">
        <v>33.549999999999997</v>
      </c>
      <c r="D84" s="60">
        <v>34.450000000000003</v>
      </c>
      <c r="E84" s="106"/>
      <c r="F84" s="60">
        <v>19.364997177124025</v>
      </c>
      <c r="G84" s="60">
        <v>19.814997177124024</v>
      </c>
      <c r="H84" s="60">
        <v>20.264997177124023</v>
      </c>
      <c r="I84" s="98"/>
      <c r="J84" s="99">
        <v>38899</v>
      </c>
      <c r="K84" s="74">
        <v>80.467999999999989</v>
      </c>
      <c r="L84" s="74">
        <v>83.467999999999989</v>
      </c>
      <c r="M84" s="74">
        <v>86.467999999999989</v>
      </c>
      <c r="O84" s="74">
        <v>59.301000000000002</v>
      </c>
      <c r="P84" s="74">
        <v>62.600999999999999</v>
      </c>
      <c r="Q84" s="74">
        <v>65.900999999999996</v>
      </c>
      <c r="S84" s="74">
        <v>0</v>
      </c>
      <c r="T84" s="74">
        <v>0</v>
      </c>
      <c r="U84" s="74">
        <v>0</v>
      </c>
      <c r="W84" s="74">
        <v>0.11320860671999998</v>
      </c>
      <c r="X84" s="74">
        <v>0.22641721343999996</v>
      </c>
      <c r="Y84" s="74">
        <v>0.33962582015999992</v>
      </c>
      <c r="AA84" s="74">
        <v>2.5000000000000001E-3</v>
      </c>
      <c r="AB84" s="74">
        <v>5.0000000000000001E-3</v>
      </c>
      <c r="AC84" s="74">
        <v>7.4999999999999997E-3</v>
      </c>
      <c r="AE84" s="74">
        <v>-1</v>
      </c>
      <c r="AF84" s="74">
        <v>3</v>
      </c>
      <c r="AG84" s="74">
        <v>1</v>
      </c>
      <c r="AI84" s="74">
        <v>-0.1</v>
      </c>
      <c r="AJ84" s="74">
        <v>0.3</v>
      </c>
      <c r="AK84" s="74">
        <v>0.1</v>
      </c>
      <c r="AM84" s="98">
        <v>26</v>
      </c>
      <c r="AN84" s="111">
        <v>0.4</v>
      </c>
      <c r="BE84" s="99">
        <v>38899</v>
      </c>
      <c r="BF84" s="113">
        <v>0.9</v>
      </c>
    </row>
    <row r="85" spans="1:58" x14ac:dyDescent="0.2">
      <c r="A85" s="110">
        <v>38047</v>
      </c>
      <c r="B85" s="60">
        <v>25.225000000000001</v>
      </c>
      <c r="C85" s="204">
        <v>25.774999999999999</v>
      </c>
      <c r="D85" s="60">
        <v>26.324999999999999</v>
      </c>
      <c r="E85" s="106"/>
      <c r="F85" s="60">
        <v>16.789999084472658</v>
      </c>
      <c r="G85" s="60">
        <v>17.064999084472657</v>
      </c>
      <c r="H85" s="60">
        <v>17.339999084472655</v>
      </c>
      <c r="I85" s="98"/>
      <c r="J85" s="99">
        <v>38930</v>
      </c>
      <c r="K85" s="74">
        <v>72.762</v>
      </c>
      <c r="L85" s="74">
        <v>75.762</v>
      </c>
      <c r="M85" s="74">
        <v>78.762</v>
      </c>
      <c r="O85" s="74">
        <v>52.698</v>
      </c>
      <c r="P85" s="74">
        <v>55.997999999999998</v>
      </c>
      <c r="Q85" s="74">
        <v>59.297999999999995</v>
      </c>
      <c r="S85" s="74">
        <v>0</v>
      </c>
      <c r="T85" s="74">
        <v>0</v>
      </c>
      <c r="U85" s="74">
        <v>0</v>
      </c>
      <c r="W85" s="74">
        <v>0.11320860671999998</v>
      </c>
      <c r="X85" s="74">
        <v>0.22641721343999996</v>
      </c>
      <c r="Y85" s="74">
        <v>0.33962582015999992</v>
      </c>
      <c r="AA85" s="74">
        <v>2.5000000000000001E-3</v>
      </c>
      <c r="AB85" s="74">
        <v>5.0000000000000001E-3</v>
      </c>
      <c r="AC85" s="74">
        <v>7.4999999999999997E-3</v>
      </c>
      <c r="AE85" s="74">
        <v>-1</v>
      </c>
      <c r="AF85" s="74">
        <v>3</v>
      </c>
      <c r="AG85" s="74">
        <v>1</v>
      </c>
      <c r="AI85" s="74">
        <v>-0.1</v>
      </c>
      <c r="AJ85" s="74">
        <v>0.3</v>
      </c>
      <c r="AK85" s="74">
        <v>0.1</v>
      </c>
      <c r="AM85" s="98">
        <v>27</v>
      </c>
      <c r="AN85" s="111">
        <v>0.4</v>
      </c>
      <c r="BE85" s="99">
        <v>38930</v>
      </c>
      <c r="BF85" s="113">
        <v>0.9</v>
      </c>
    </row>
    <row r="86" spans="1:58" x14ac:dyDescent="0.2">
      <c r="A86" s="110">
        <v>38078</v>
      </c>
      <c r="B86" s="60">
        <v>26.1</v>
      </c>
      <c r="C86" s="204">
        <v>26.5</v>
      </c>
      <c r="D86" s="60">
        <v>26.9</v>
      </c>
      <c r="E86" s="106"/>
      <c r="F86" s="60">
        <v>17.114999084472657</v>
      </c>
      <c r="G86" s="60">
        <v>17.314999084472657</v>
      </c>
      <c r="H86" s="60">
        <v>17.514999084472656</v>
      </c>
      <c r="I86" s="98"/>
      <c r="J86" s="99">
        <v>38961</v>
      </c>
      <c r="K86" s="74">
        <v>27.195500000000003</v>
      </c>
      <c r="L86" s="74">
        <v>28.095500000000001</v>
      </c>
      <c r="M86" s="74">
        <v>28.9955</v>
      </c>
      <c r="O86" s="74">
        <v>18.702500000000001</v>
      </c>
      <c r="P86" s="74">
        <v>22.002500000000001</v>
      </c>
      <c r="Q86" s="74">
        <v>25.302499999999998</v>
      </c>
      <c r="S86" s="74">
        <v>0</v>
      </c>
      <c r="T86" s="74">
        <v>0</v>
      </c>
      <c r="U86" s="74">
        <v>0</v>
      </c>
      <c r="W86" s="74">
        <v>7.2769535999999982E-2</v>
      </c>
      <c r="X86" s="74">
        <v>0.14553907199999996</v>
      </c>
      <c r="Y86" s="74">
        <v>0.21830860799999996</v>
      </c>
      <c r="AA86" s="74">
        <v>2.5000000000000001E-3</v>
      </c>
      <c r="AB86" s="74">
        <v>5.0000000000000001E-3</v>
      </c>
      <c r="AC86" s="74">
        <v>7.4999999999999997E-3</v>
      </c>
      <c r="AE86" s="74">
        <v>-0.4</v>
      </c>
      <c r="AF86" s="74">
        <v>1.75</v>
      </c>
      <c r="AG86" s="74">
        <v>0.5</v>
      </c>
      <c r="AI86" s="74">
        <v>-0.1</v>
      </c>
      <c r="AJ86" s="74">
        <v>0.3</v>
      </c>
      <c r="AK86" s="74">
        <v>0.1</v>
      </c>
      <c r="AM86" s="98">
        <v>27</v>
      </c>
      <c r="AN86" s="111">
        <v>0.4</v>
      </c>
      <c r="BE86" s="99">
        <v>38961</v>
      </c>
      <c r="BF86" s="113">
        <v>0.9</v>
      </c>
    </row>
    <row r="87" spans="1:58" x14ac:dyDescent="0.2">
      <c r="A87" s="110">
        <v>38108</v>
      </c>
      <c r="B87" s="60">
        <v>30.07</v>
      </c>
      <c r="C87" s="204">
        <v>31.45</v>
      </c>
      <c r="D87" s="60">
        <v>32.83</v>
      </c>
      <c r="E87" s="106"/>
      <c r="F87" s="60">
        <v>16.074999847412109</v>
      </c>
      <c r="G87" s="60">
        <v>16.76499984741211</v>
      </c>
      <c r="H87" s="60">
        <v>17.454999847412111</v>
      </c>
      <c r="I87" s="98"/>
      <c r="J87" s="99">
        <v>38991</v>
      </c>
      <c r="K87" s="74">
        <v>18.787500000000001</v>
      </c>
      <c r="L87" s="74">
        <v>19.574999999999999</v>
      </c>
      <c r="M87" s="74">
        <v>20.362500000000001</v>
      </c>
      <c r="O87" s="74">
        <v>12.36</v>
      </c>
      <c r="P87" s="74">
        <v>15.66</v>
      </c>
      <c r="Q87" s="74">
        <v>18.96</v>
      </c>
      <c r="S87" s="74">
        <v>0</v>
      </c>
      <c r="T87" s="74">
        <v>0</v>
      </c>
      <c r="U87" s="74">
        <v>0</v>
      </c>
      <c r="W87" s="74">
        <v>5.1458457599999986E-2</v>
      </c>
      <c r="X87" s="74">
        <v>0.10291691519999997</v>
      </c>
      <c r="Y87" s="74">
        <v>0.15437537279999997</v>
      </c>
      <c r="AA87" s="74">
        <v>2.5000000000000001E-3</v>
      </c>
      <c r="AB87" s="74">
        <v>5.0000000000000001E-3</v>
      </c>
      <c r="AC87" s="74">
        <v>7.4999999999999997E-3</v>
      </c>
      <c r="AE87" s="74">
        <v>-0.25</v>
      </c>
      <c r="AF87" s="74">
        <v>1.5</v>
      </c>
      <c r="AG87" s="74">
        <v>0.25</v>
      </c>
      <c r="AI87" s="74">
        <v>-0.1</v>
      </c>
      <c r="AJ87" s="74">
        <v>0.3</v>
      </c>
      <c r="AK87" s="74">
        <v>0.1</v>
      </c>
      <c r="AM87" s="98">
        <v>27</v>
      </c>
      <c r="AN87" s="111">
        <v>0.4</v>
      </c>
      <c r="BE87" s="99">
        <v>38991</v>
      </c>
      <c r="BF87" s="113">
        <v>0.9</v>
      </c>
    </row>
    <row r="88" spans="1:58" x14ac:dyDescent="0.2">
      <c r="A88" s="110">
        <v>38139</v>
      </c>
      <c r="B88" s="60">
        <v>51.25</v>
      </c>
      <c r="C88" s="204">
        <v>55.25</v>
      </c>
      <c r="D88" s="60">
        <v>59.25</v>
      </c>
      <c r="E88" s="106"/>
      <c r="F88" s="60">
        <v>14.825001220703125</v>
      </c>
      <c r="G88" s="60">
        <v>16.825001220703125</v>
      </c>
      <c r="H88" s="60">
        <v>18.825001220703125</v>
      </c>
      <c r="I88" s="98"/>
      <c r="J88" s="99">
        <v>39022</v>
      </c>
      <c r="K88" s="74">
        <v>18.975000000000001</v>
      </c>
      <c r="L88" s="74">
        <v>19.762499999999999</v>
      </c>
      <c r="M88" s="74">
        <v>20.55</v>
      </c>
      <c r="O88" s="74">
        <v>12.51</v>
      </c>
      <c r="P88" s="74">
        <v>15.81</v>
      </c>
      <c r="Q88" s="74">
        <v>19.11</v>
      </c>
      <c r="S88" s="74">
        <v>0</v>
      </c>
      <c r="T88" s="74">
        <v>0</v>
      </c>
      <c r="U88" s="74">
        <v>0</v>
      </c>
      <c r="W88" s="74">
        <v>5.1458457599999986E-2</v>
      </c>
      <c r="X88" s="74">
        <v>0.10291691519999997</v>
      </c>
      <c r="Y88" s="74">
        <v>0.15437537279999997</v>
      </c>
      <c r="AA88" s="74">
        <v>2.5000000000000001E-3</v>
      </c>
      <c r="AB88" s="74">
        <v>5.0000000000000001E-3</v>
      </c>
      <c r="AC88" s="74">
        <v>7.4999999999999997E-3</v>
      </c>
      <c r="AE88" s="74">
        <v>-0.25</v>
      </c>
      <c r="AF88" s="74">
        <v>1.5</v>
      </c>
      <c r="AG88" s="74">
        <v>0.25</v>
      </c>
      <c r="AI88" s="74">
        <v>-0.1</v>
      </c>
      <c r="AJ88" s="74">
        <v>0.3</v>
      </c>
      <c r="AK88" s="74">
        <v>0.1</v>
      </c>
      <c r="AM88" s="98">
        <v>28</v>
      </c>
      <c r="AN88" s="111">
        <v>0.4</v>
      </c>
      <c r="BE88" s="99">
        <v>39022</v>
      </c>
      <c r="BF88" s="113">
        <v>0.9</v>
      </c>
    </row>
    <row r="89" spans="1:58" x14ac:dyDescent="0.2">
      <c r="A89" s="110">
        <v>38169</v>
      </c>
      <c r="B89" s="60">
        <v>87.85</v>
      </c>
      <c r="C89" s="204">
        <v>91.85</v>
      </c>
      <c r="D89" s="60">
        <v>95.85</v>
      </c>
      <c r="E89" s="106"/>
      <c r="F89" s="60">
        <v>14.51499984741211</v>
      </c>
      <c r="G89" s="60">
        <v>16.51499984741211</v>
      </c>
      <c r="H89" s="60">
        <v>18.51499984741211</v>
      </c>
      <c r="I89" s="98"/>
      <c r="J89" s="99">
        <v>39052</v>
      </c>
      <c r="K89" s="74">
        <v>20.818999999999999</v>
      </c>
      <c r="L89" s="74">
        <v>21.6065</v>
      </c>
      <c r="M89" s="74">
        <v>22.394000000000002</v>
      </c>
      <c r="O89" s="74">
        <v>13.11</v>
      </c>
      <c r="P89" s="74">
        <v>16.41</v>
      </c>
      <c r="Q89" s="74">
        <v>19.71</v>
      </c>
      <c r="S89" s="74">
        <v>0</v>
      </c>
      <c r="T89" s="74">
        <v>0</v>
      </c>
      <c r="U89" s="74">
        <v>0</v>
      </c>
      <c r="W89" s="74">
        <v>5.1458457599999986E-2</v>
      </c>
      <c r="X89" s="74">
        <v>0.10291691519999997</v>
      </c>
      <c r="Y89" s="74">
        <v>0.15437537279999997</v>
      </c>
      <c r="AA89" s="74">
        <v>2.5000000000000001E-3</v>
      </c>
      <c r="AB89" s="74">
        <v>5.0000000000000001E-3</v>
      </c>
      <c r="AC89" s="74">
        <v>7.4999999999999997E-3</v>
      </c>
      <c r="AE89" s="74">
        <v>-0.25</v>
      </c>
      <c r="AF89" s="74">
        <v>1.5</v>
      </c>
      <c r="AG89" s="74">
        <v>0.25</v>
      </c>
      <c r="AI89" s="74">
        <v>-0.1</v>
      </c>
      <c r="AJ89" s="74">
        <v>0.3</v>
      </c>
      <c r="AK89" s="74">
        <v>0.1</v>
      </c>
      <c r="AM89" s="98">
        <v>28</v>
      </c>
      <c r="AN89" s="111">
        <v>0.4</v>
      </c>
      <c r="BE89" s="99">
        <v>39052</v>
      </c>
      <c r="BF89" s="113">
        <v>0.9</v>
      </c>
    </row>
    <row r="90" spans="1:58" x14ac:dyDescent="0.2">
      <c r="A90" s="110">
        <v>38200</v>
      </c>
      <c r="B90" s="60">
        <v>75.349999999999994</v>
      </c>
      <c r="C90" s="204">
        <v>79.349999999999994</v>
      </c>
      <c r="D90" s="60">
        <v>83.35</v>
      </c>
      <c r="E90" s="106"/>
      <c r="F90" s="60">
        <v>14.564999084472657</v>
      </c>
      <c r="G90" s="60">
        <v>16.564999084472657</v>
      </c>
      <c r="H90" s="60">
        <v>18.564999084472657</v>
      </c>
      <c r="I90" s="98"/>
      <c r="J90" s="99">
        <v>39083</v>
      </c>
      <c r="K90" s="74">
        <v>29.283999999999999</v>
      </c>
      <c r="L90" s="74">
        <v>30.183999999999997</v>
      </c>
      <c r="M90" s="74">
        <v>31.083999999999996</v>
      </c>
      <c r="O90" s="74">
        <v>19.680999999999997</v>
      </c>
      <c r="P90" s="74">
        <v>22.980999999999998</v>
      </c>
      <c r="Q90" s="74">
        <v>26.280999999999999</v>
      </c>
      <c r="S90" s="74">
        <v>0</v>
      </c>
      <c r="T90" s="74">
        <v>0</v>
      </c>
      <c r="U90" s="74">
        <v>0</v>
      </c>
      <c r="W90" s="74">
        <v>7.904019087359998E-2</v>
      </c>
      <c r="X90" s="74">
        <v>0.15808038174719996</v>
      </c>
      <c r="Y90" s="74">
        <v>0.23712057262079994</v>
      </c>
      <c r="AA90" s="74">
        <v>2.5000000000000001E-3</v>
      </c>
      <c r="AB90" s="74">
        <v>5.0000000000000001E-3</v>
      </c>
      <c r="AC90" s="74">
        <v>7.4999999999999997E-3</v>
      </c>
      <c r="AE90" s="74">
        <v>-0.4</v>
      </c>
      <c r="AF90" s="74">
        <v>1.75</v>
      </c>
      <c r="AG90" s="74">
        <v>0.5</v>
      </c>
      <c r="AI90" s="74">
        <v>-0.1</v>
      </c>
      <c r="AJ90" s="74">
        <v>0.3</v>
      </c>
      <c r="AK90" s="74">
        <v>0.1</v>
      </c>
      <c r="AM90" s="98">
        <v>28</v>
      </c>
      <c r="AN90" s="111">
        <v>0.4</v>
      </c>
      <c r="BE90" s="99">
        <v>39083</v>
      </c>
      <c r="BF90" s="113">
        <v>0.9</v>
      </c>
    </row>
    <row r="91" spans="1:58" x14ac:dyDescent="0.2">
      <c r="A91" s="110">
        <v>38231</v>
      </c>
      <c r="B91" s="60">
        <v>32.35</v>
      </c>
      <c r="C91" s="204">
        <v>33.35</v>
      </c>
      <c r="D91" s="60">
        <v>34.35</v>
      </c>
      <c r="E91" s="106"/>
      <c r="F91" s="60">
        <v>16.064999084472657</v>
      </c>
      <c r="G91" s="60">
        <v>16.564999084472657</v>
      </c>
      <c r="H91" s="60">
        <v>17.064999084472657</v>
      </c>
      <c r="I91" s="98"/>
      <c r="J91" s="99">
        <v>39114</v>
      </c>
      <c r="K91" s="74">
        <v>28.254999999999999</v>
      </c>
      <c r="L91" s="74">
        <v>29.155000000000001</v>
      </c>
      <c r="M91" s="74">
        <v>30.055</v>
      </c>
      <c r="O91" s="74">
        <v>21.738999999999997</v>
      </c>
      <c r="P91" s="74">
        <v>25.038999999999998</v>
      </c>
      <c r="Q91" s="74">
        <v>28.338999999999999</v>
      </c>
      <c r="S91" s="74">
        <v>0</v>
      </c>
      <c r="T91" s="74">
        <v>0</v>
      </c>
      <c r="U91" s="74">
        <v>0</v>
      </c>
      <c r="W91" s="74">
        <v>7.904019087359998E-2</v>
      </c>
      <c r="X91" s="74">
        <v>0.15808038174719996</v>
      </c>
      <c r="Y91" s="74">
        <v>0.23712057262079994</v>
      </c>
      <c r="AA91" s="74">
        <v>2.5000000000000001E-3</v>
      </c>
      <c r="AB91" s="74">
        <v>5.0000000000000001E-3</v>
      </c>
      <c r="AC91" s="74">
        <v>7.4999999999999997E-3</v>
      </c>
      <c r="AE91" s="74">
        <v>-0.4</v>
      </c>
      <c r="AF91" s="74">
        <v>1.75</v>
      </c>
      <c r="AG91" s="74">
        <v>0.5</v>
      </c>
      <c r="AI91" s="74">
        <v>-0.1</v>
      </c>
      <c r="AJ91" s="74">
        <v>0.3</v>
      </c>
      <c r="AK91" s="74">
        <v>0.1</v>
      </c>
      <c r="AM91" s="98">
        <v>29</v>
      </c>
      <c r="AN91" s="111">
        <v>0.4</v>
      </c>
      <c r="BE91" s="99">
        <v>39114</v>
      </c>
      <c r="BF91" s="113">
        <v>0.9</v>
      </c>
    </row>
    <row r="92" spans="1:58" x14ac:dyDescent="0.2">
      <c r="A92" s="110">
        <v>38261</v>
      </c>
      <c r="B92" s="60">
        <v>24.75</v>
      </c>
      <c r="C92" s="204">
        <v>25.6</v>
      </c>
      <c r="D92" s="60">
        <v>26.45</v>
      </c>
      <c r="E92" s="106"/>
      <c r="F92" s="60">
        <v>15.839999847412109</v>
      </c>
      <c r="G92" s="60">
        <v>16.26499984741211</v>
      </c>
      <c r="H92" s="60">
        <v>16.689999847412111</v>
      </c>
      <c r="I92" s="98"/>
      <c r="J92" s="99">
        <v>39142</v>
      </c>
      <c r="K92" s="74">
        <v>22.021249999999998</v>
      </c>
      <c r="L92" s="74">
        <v>22.546250000000001</v>
      </c>
      <c r="M92" s="74">
        <v>23.071249999999999</v>
      </c>
      <c r="O92" s="74">
        <v>14.47175</v>
      </c>
      <c r="P92" s="74">
        <v>17.771750000000001</v>
      </c>
      <c r="Q92" s="74">
        <v>21.071750000000002</v>
      </c>
      <c r="S92" s="74">
        <v>0</v>
      </c>
      <c r="T92" s="74">
        <v>0</v>
      </c>
      <c r="U92" s="74">
        <v>0</v>
      </c>
      <c r="W92" s="74">
        <v>6.5866825727999984E-2</v>
      </c>
      <c r="X92" s="74">
        <v>0.13173365145599997</v>
      </c>
      <c r="Y92" s="74">
        <v>0.19760047718399995</v>
      </c>
      <c r="AA92" s="74">
        <v>2.5000000000000001E-3</v>
      </c>
      <c r="AB92" s="74">
        <v>5.0000000000000001E-3</v>
      </c>
      <c r="AC92" s="74">
        <v>7.4999999999999997E-3</v>
      </c>
      <c r="AE92" s="74">
        <v>-0.25</v>
      </c>
      <c r="AF92" s="74">
        <v>1.1000000000000001</v>
      </c>
      <c r="AG92" s="74">
        <v>0.25</v>
      </c>
      <c r="AI92" s="74">
        <v>-0.1</v>
      </c>
      <c r="AJ92" s="74">
        <v>0.3</v>
      </c>
      <c r="AK92" s="74">
        <v>0.1</v>
      </c>
      <c r="AM92" s="98">
        <v>29</v>
      </c>
      <c r="AN92" s="111">
        <v>0.4</v>
      </c>
      <c r="BE92" s="99">
        <v>39142</v>
      </c>
      <c r="BF92" s="113">
        <v>0.9</v>
      </c>
    </row>
    <row r="93" spans="1:58" x14ac:dyDescent="0.2">
      <c r="A93" s="110">
        <v>38292</v>
      </c>
      <c r="B93" s="60">
        <v>25</v>
      </c>
      <c r="C93" s="204">
        <v>25.85</v>
      </c>
      <c r="D93" s="60">
        <v>26.7</v>
      </c>
      <c r="E93" s="106"/>
      <c r="F93" s="60">
        <v>14.089999847412109</v>
      </c>
      <c r="G93" s="60">
        <v>14.51499984741211</v>
      </c>
      <c r="H93" s="60">
        <v>14.939999847412111</v>
      </c>
      <c r="I93" s="98"/>
      <c r="J93" s="99">
        <v>39173</v>
      </c>
      <c r="K93" s="74">
        <v>23.022500000000001</v>
      </c>
      <c r="L93" s="74">
        <v>23.434999999999999</v>
      </c>
      <c r="M93" s="74">
        <v>23.8475</v>
      </c>
      <c r="O93" s="74">
        <v>19.045000000000002</v>
      </c>
      <c r="P93" s="74">
        <v>22.344999999999999</v>
      </c>
      <c r="Q93" s="74">
        <v>25.645</v>
      </c>
      <c r="S93" s="74">
        <v>0</v>
      </c>
      <c r="T93" s="74">
        <v>0</v>
      </c>
      <c r="U93" s="74">
        <v>0</v>
      </c>
      <c r="W93" s="74">
        <v>6.2573484441599991E-2</v>
      </c>
      <c r="X93" s="74">
        <v>0.12514696888319998</v>
      </c>
      <c r="Y93" s="74">
        <v>0.18772045332479997</v>
      </c>
      <c r="AA93" s="74">
        <v>2.5000000000000001E-3</v>
      </c>
      <c r="AB93" s="74">
        <v>5.0000000000000001E-3</v>
      </c>
      <c r="AC93" s="74">
        <v>7.4999999999999997E-3</v>
      </c>
      <c r="AE93" s="74">
        <v>-0.25</v>
      </c>
      <c r="AF93" s="74">
        <v>1.2</v>
      </c>
      <c r="AG93" s="74">
        <v>0.25</v>
      </c>
      <c r="AI93" s="74">
        <v>-0.1</v>
      </c>
      <c r="AJ93" s="74">
        <v>0.3</v>
      </c>
      <c r="AK93" s="74">
        <v>0.1</v>
      </c>
      <c r="AM93" s="98">
        <v>29</v>
      </c>
      <c r="AN93" s="111">
        <v>0.4</v>
      </c>
      <c r="BE93" s="99">
        <v>39173</v>
      </c>
      <c r="BF93" s="113">
        <v>0.9</v>
      </c>
    </row>
    <row r="94" spans="1:58" x14ac:dyDescent="0.2">
      <c r="A94" s="110">
        <v>38322</v>
      </c>
      <c r="B94" s="60">
        <v>26</v>
      </c>
      <c r="C94" s="204">
        <v>26.85</v>
      </c>
      <c r="D94" s="60">
        <v>27.7</v>
      </c>
      <c r="E94" s="106"/>
      <c r="F94" s="60">
        <v>14.940000228881836</v>
      </c>
      <c r="G94" s="60">
        <v>15.365000228881836</v>
      </c>
      <c r="H94" s="60">
        <v>15.790000228881837</v>
      </c>
      <c r="I94" s="98"/>
      <c r="J94" s="99">
        <v>39203</v>
      </c>
      <c r="K94" s="74">
        <v>22.995500000000003</v>
      </c>
      <c r="L94" s="74">
        <v>24.383000000000003</v>
      </c>
      <c r="M94" s="74">
        <v>25.770500000000002</v>
      </c>
      <c r="O94" s="74">
        <v>20.423999999999999</v>
      </c>
      <c r="P94" s="74">
        <v>23.724</v>
      </c>
      <c r="Q94" s="74">
        <v>27.024000000000001</v>
      </c>
      <c r="S94" s="74">
        <v>0</v>
      </c>
      <c r="T94" s="74">
        <v>0</v>
      </c>
      <c r="U94" s="74">
        <v>0</v>
      </c>
      <c r="W94" s="74">
        <v>6.9160167014399976E-2</v>
      </c>
      <c r="X94" s="74">
        <v>0.13832033402879995</v>
      </c>
      <c r="Y94" s="74">
        <v>0.20748050104319993</v>
      </c>
      <c r="AA94" s="74">
        <v>2.5000000000000001E-3</v>
      </c>
      <c r="AB94" s="74">
        <v>5.0000000000000001E-3</v>
      </c>
      <c r="AC94" s="74">
        <v>7.4999999999999997E-3</v>
      </c>
      <c r="AE94" s="74">
        <v>-0.25</v>
      </c>
      <c r="AF94" s="74">
        <v>2</v>
      </c>
      <c r="AG94" s="74">
        <v>0.25</v>
      </c>
      <c r="AI94" s="74">
        <v>-0.1</v>
      </c>
      <c r="AJ94" s="74">
        <v>0.3</v>
      </c>
      <c r="AK94" s="74">
        <v>0.1</v>
      </c>
      <c r="AM94" s="98">
        <v>30</v>
      </c>
      <c r="AN94" s="111">
        <v>0.4</v>
      </c>
      <c r="BE94" s="99">
        <v>39203</v>
      </c>
      <c r="BF94" s="113">
        <v>0.9</v>
      </c>
    </row>
    <row r="95" spans="1:58" x14ac:dyDescent="0.2">
      <c r="A95" s="110">
        <v>38353</v>
      </c>
      <c r="B95" s="60">
        <v>32.799999999999997</v>
      </c>
      <c r="C95" s="204">
        <v>33.799999999999997</v>
      </c>
      <c r="D95" s="60">
        <v>34.799999999999997</v>
      </c>
      <c r="E95" s="106"/>
      <c r="F95" s="60">
        <v>19.314997558593749</v>
      </c>
      <c r="G95" s="60">
        <v>19.814997558593749</v>
      </c>
      <c r="H95" s="60">
        <v>20.314997558593749</v>
      </c>
      <c r="I95" s="98"/>
      <c r="J95" s="99">
        <v>39234</v>
      </c>
      <c r="K95" s="74">
        <v>48.902500000000003</v>
      </c>
      <c r="L95" s="74">
        <v>52.9</v>
      </c>
      <c r="M95" s="74">
        <v>56.897500000000001</v>
      </c>
      <c r="O95" s="74">
        <v>38.674999999999997</v>
      </c>
      <c r="P95" s="74">
        <v>41.975000000000001</v>
      </c>
      <c r="Q95" s="74">
        <v>45.274999999999999</v>
      </c>
      <c r="S95" s="74">
        <v>0</v>
      </c>
      <c r="T95" s="74">
        <v>0</v>
      </c>
      <c r="U95" s="74">
        <v>0</v>
      </c>
      <c r="W95" s="74">
        <v>8.8920214732799971E-2</v>
      </c>
      <c r="X95" s="74">
        <v>0.17784042946559994</v>
      </c>
      <c r="Y95" s="74">
        <v>0.2667606441983999</v>
      </c>
      <c r="AA95" s="74">
        <v>2.5000000000000001E-3</v>
      </c>
      <c r="AB95" s="74">
        <v>5.0000000000000001E-3</v>
      </c>
      <c r="AC95" s="74">
        <v>7.4999999999999997E-3</v>
      </c>
      <c r="AE95" s="74">
        <v>-0.75</v>
      </c>
      <c r="AF95" s="74">
        <v>2.25</v>
      </c>
      <c r="AG95" s="74">
        <v>0.75</v>
      </c>
      <c r="AI95" s="74">
        <v>-0.1</v>
      </c>
      <c r="AJ95" s="74">
        <v>0.3</v>
      </c>
      <c r="AK95" s="74">
        <v>0.1</v>
      </c>
      <c r="AM95" s="98">
        <v>30</v>
      </c>
      <c r="AN95" s="111">
        <v>0.4</v>
      </c>
      <c r="BE95" s="99">
        <v>39234</v>
      </c>
      <c r="BF95" s="113">
        <v>0.9</v>
      </c>
    </row>
    <row r="96" spans="1:58" x14ac:dyDescent="0.2">
      <c r="A96" s="110">
        <v>38384</v>
      </c>
      <c r="B96" s="60">
        <v>32.799999999999997</v>
      </c>
      <c r="C96" s="204">
        <v>33.799999999999997</v>
      </c>
      <c r="D96" s="60">
        <v>34.799999999999997</v>
      </c>
      <c r="E96" s="106"/>
      <c r="F96" s="60">
        <v>19.464997177124022</v>
      </c>
      <c r="G96" s="60">
        <v>19.964997177124022</v>
      </c>
      <c r="H96" s="60">
        <v>20.464997177124022</v>
      </c>
      <c r="I96" s="98"/>
      <c r="J96" s="99">
        <v>39264</v>
      </c>
      <c r="K96" s="74">
        <v>81.477999999999994</v>
      </c>
      <c r="L96" s="74">
        <v>85.227999999999994</v>
      </c>
      <c r="M96" s="74">
        <v>88.977999999999994</v>
      </c>
      <c r="O96" s="74">
        <v>60.621000000000002</v>
      </c>
      <c r="P96" s="74">
        <v>63.920999999999999</v>
      </c>
      <c r="Q96" s="74">
        <v>67.221000000000004</v>
      </c>
      <c r="S96" s="74">
        <v>0</v>
      </c>
      <c r="T96" s="74">
        <v>0</v>
      </c>
      <c r="U96" s="74">
        <v>0</v>
      </c>
      <c r="W96" s="74">
        <v>0.10868026245119998</v>
      </c>
      <c r="X96" s="74">
        <v>0.21736052490239996</v>
      </c>
      <c r="Y96" s="74">
        <v>0.32604078735359993</v>
      </c>
      <c r="AA96" s="74">
        <v>2.5000000000000001E-3</v>
      </c>
      <c r="AB96" s="74">
        <v>5.0000000000000001E-3</v>
      </c>
      <c r="AC96" s="74">
        <v>7.4999999999999997E-3</v>
      </c>
      <c r="AE96" s="74">
        <v>-1</v>
      </c>
      <c r="AF96" s="74">
        <v>3</v>
      </c>
      <c r="AG96" s="74">
        <v>1</v>
      </c>
      <c r="AI96" s="74">
        <v>-0.1</v>
      </c>
      <c r="AJ96" s="74">
        <v>0.3</v>
      </c>
      <c r="AK96" s="74">
        <v>0.1</v>
      </c>
      <c r="AM96" s="98">
        <v>30</v>
      </c>
      <c r="AN96" s="111">
        <v>0.4</v>
      </c>
      <c r="BE96" s="99">
        <v>39264</v>
      </c>
      <c r="BF96" s="113">
        <v>0.9</v>
      </c>
    </row>
    <row r="97" spans="1:58" x14ac:dyDescent="0.2">
      <c r="A97" s="110">
        <v>38412</v>
      </c>
      <c r="B97" s="60">
        <v>25.425000000000001</v>
      </c>
      <c r="C97" s="204">
        <v>26.024999999999999</v>
      </c>
      <c r="D97" s="60">
        <v>26.625</v>
      </c>
      <c r="E97" s="106"/>
      <c r="F97" s="60">
        <v>16.914999084472655</v>
      </c>
      <c r="G97" s="60">
        <v>17.214999084472655</v>
      </c>
      <c r="H97" s="60">
        <v>17.514999084472656</v>
      </c>
      <c r="I97" s="98"/>
      <c r="J97" s="99">
        <v>39295</v>
      </c>
      <c r="K97" s="74">
        <v>73.852000000000004</v>
      </c>
      <c r="L97" s="74">
        <v>77.602000000000004</v>
      </c>
      <c r="M97" s="74">
        <v>81.352000000000004</v>
      </c>
      <c r="O97" s="74">
        <v>54.058</v>
      </c>
      <c r="P97" s="74">
        <v>57.357999999999997</v>
      </c>
      <c r="Q97" s="74">
        <v>60.657999999999994</v>
      </c>
      <c r="S97" s="74">
        <v>0</v>
      </c>
      <c r="T97" s="74">
        <v>0</v>
      </c>
      <c r="U97" s="74">
        <v>0</v>
      </c>
      <c r="W97" s="74">
        <v>0.10868026245119998</v>
      </c>
      <c r="X97" s="74">
        <v>0.21736052490239996</v>
      </c>
      <c r="Y97" s="74">
        <v>0.32604078735359993</v>
      </c>
      <c r="AA97" s="74">
        <v>2.5000000000000001E-3</v>
      </c>
      <c r="AB97" s="74">
        <v>5.0000000000000001E-3</v>
      </c>
      <c r="AC97" s="74">
        <v>7.4999999999999997E-3</v>
      </c>
      <c r="AE97" s="74">
        <v>-1</v>
      </c>
      <c r="AF97" s="74">
        <v>3</v>
      </c>
      <c r="AG97" s="74">
        <v>1</v>
      </c>
      <c r="AI97" s="74">
        <v>-0.1</v>
      </c>
      <c r="AJ97" s="74">
        <v>0.3</v>
      </c>
      <c r="AK97" s="74">
        <v>0.1</v>
      </c>
      <c r="AM97" s="98">
        <v>31</v>
      </c>
      <c r="AN97" s="111">
        <v>0.4</v>
      </c>
      <c r="BE97" s="99">
        <v>39295</v>
      </c>
      <c r="BF97" s="113">
        <v>0.9</v>
      </c>
    </row>
    <row r="98" spans="1:58" x14ac:dyDescent="0.2">
      <c r="A98" s="110">
        <v>38443</v>
      </c>
      <c r="B98" s="60">
        <v>26.3</v>
      </c>
      <c r="C98" s="204">
        <v>26.75</v>
      </c>
      <c r="D98" s="60">
        <v>27.2</v>
      </c>
      <c r="E98" s="106"/>
      <c r="F98" s="60">
        <v>17.239999084472654</v>
      </c>
      <c r="G98" s="60">
        <v>17.464999084472655</v>
      </c>
      <c r="H98" s="60">
        <v>17.689999084472657</v>
      </c>
      <c r="I98" s="98"/>
      <c r="J98" s="99">
        <v>39326</v>
      </c>
      <c r="K98" s="74">
        <v>27.327999999999999</v>
      </c>
      <c r="L98" s="74">
        <v>28.303000000000001</v>
      </c>
      <c r="M98" s="74">
        <v>29.278000000000002</v>
      </c>
      <c r="O98" s="74">
        <v>18.864999999999998</v>
      </c>
      <c r="P98" s="74">
        <v>22.164999999999999</v>
      </c>
      <c r="Q98" s="74">
        <v>25.465</v>
      </c>
      <c r="S98" s="74">
        <v>0</v>
      </c>
      <c r="T98" s="74">
        <v>0</v>
      </c>
      <c r="U98" s="74">
        <v>0</v>
      </c>
      <c r="W98" s="74">
        <v>6.9858754559999986E-2</v>
      </c>
      <c r="X98" s="74">
        <v>0.13971750911999997</v>
      </c>
      <c r="Y98" s="74">
        <v>0.20957626367999996</v>
      </c>
      <c r="AA98" s="74">
        <v>2.5000000000000001E-3</v>
      </c>
      <c r="AB98" s="74">
        <v>5.0000000000000001E-3</v>
      </c>
      <c r="AC98" s="74">
        <v>7.4999999999999997E-3</v>
      </c>
      <c r="AE98" s="74">
        <v>-0.4</v>
      </c>
      <c r="AF98" s="74">
        <v>1.75</v>
      </c>
      <c r="AG98" s="74">
        <v>0.5</v>
      </c>
      <c r="AI98" s="74">
        <v>-0.1</v>
      </c>
      <c r="AJ98" s="74">
        <v>0.3</v>
      </c>
      <c r="AK98" s="74">
        <v>0.1</v>
      </c>
      <c r="AM98" s="98">
        <v>31</v>
      </c>
      <c r="AN98" s="111">
        <v>0.4</v>
      </c>
      <c r="BE98" s="99">
        <v>39326</v>
      </c>
      <c r="BF98" s="113">
        <v>0.9</v>
      </c>
    </row>
    <row r="99" spans="1:58" x14ac:dyDescent="0.2">
      <c r="A99" s="110">
        <v>38473</v>
      </c>
      <c r="B99" s="60">
        <v>30.18</v>
      </c>
      <c r="C99" s="204">
        <v>31.7</v>
      </c>
      <c r="D99" s="60">
        <v>33.22</v>
      </c>
      <c r="E99" s="106"/>
      <c r="F99" s="60">
        <v>16.154999847412107</v>
      </c>
      <c r="G99" s="60">
        <v>16.914999847412108</v>
      </c>
      <c r="H99" s="60">
        <v>17.67499984741211</v>
      </c>
      <c r="I99" s="98"/>
      <c r="J99" s="99">
        <v>39356</v>
      </c>
      <c r="K99" s="74">
        <v>18.899999999999999</v>
      </c>
      <c r="L99" s="74">
        <v>19.762499999999999</v>
      </c>
      <c r="M99" s="74">
        <v>20.625</v>
      </c>
      <c r="O99" s="74">
        <v>12.51</v>
      </c>
      <c r="P99" s="74">
        <v>15.81</v>
      </c>
      <c r="Q99" s="74">
        <v>19.11</v>
      </c>
      <c r="S99" s="74">
        <v>0</v>
      </c>
      <c r="T99" s="74">
        <v>0</v>
      </c>
      <c r="U99" s="74">
        <v>0</v>
      </c>
      <c r="W99" s="74">
        <v>4.9400119295999988E-2</v>
      </c>
      <c r="X99" s="74">
        <v>9.8800238591999975E-2</v>
      </c>
      <c r="Y99" s="74">
        <v>0.14820035788799996</v>
      </c>
      <c r="AA99" s="74">
        <v>2.5000000000000001E-3</v>
      </c>
      <c r="AB99" s="74">
        <v>5.0000000000000001E-3</v>
      </c>
      <c r="AC99" s="74">
        <v>7.4999999999999997E-3</v>
      </c>
      <c r="AE99" s="74">
        <v>-0.25</v>
      </c>
      <c r="AF99" s="74">
        <v>1.5</v>
      </c>
      <c r="AG99" s="74">
        <v>0.25</v>
      </c>
      <c r="AI99" s="74">
        <v>-0.1</v>
      </c>
      <c r="AJ99" s="74">
        <v>0.3</v>
      </c>
      <c r="AK99" s="74">
        <v>0.1</v>
      </c>
      <c r="AM99" s="98">
        <v>31</v>
      </c>
      <c r="AN99" s="111">
        <v>0.4</v>
      </c>
      <c r="BE99" s="99">
        <v>39356</v>
      </c>
      <c r="BF99" s="113">
        <v>0.9</v>
      </c>
    </row>
    <row r="100" spans="1:58" x14ac:dyDescent="0.2">
      <c r="A100" s="110">
        <v>38504</v>
      </c>
      <c r="B100" s="60">
        <v>51.35</v>
      </c>
      <c r="C100" s="204">
        <v>55.75</v>
      </c>
      <c r="D100" s="60">
        <v>60.15</v>
      </c>
      <c r="E100" s="106"/>
      <c r="F100" s="60">
        <v>14.775001220703125</v>
      </c>
      <c r="G100" s="60">
        <v>16.975001220703124</v>
      </c>
      <c r="H100" s="60">
        <v>19.175001220703123</v>
      </c>
      <c r="I100" s="98"/>
      <c r="J100" s="99">
        <v>39387</v>
      </c>
      <c r="K100" s="74">
        <v>19.087499999999999</v>
      </c>
      <c r="L100" s="74">
        <v>19.95</v>
      </c>
      <c r="M100" s="74">
        <v>20.8125</v>
      </c>
      <c r="O100" s="74">
        <v>12.66</v>
      </c>
      <c r="P100" s="74">
        <v>15.96</v>
      </c>
      <c r="Q100" s="74">
        <v>19.260000000000002</v>
      </c>
      <c r="S100" s="74">
        <v>0</v>
      </c>
      <c r="T100" s="74">
        <v>0</v>
      </c>
      <c r="U100" s="74">
        <v>0</v>
      </c>
      <c r="W100" s="74">
        <v>4.9400119295999988E-2</v>
      </c>
      <c r="X100" s="74">
        <v>9.8800238591999975E-2</v>
      </c>
      <c r="Y100" s="74">
        <v>0.14820035788799996</v>
      </c>
      <c r="AA100" s="74">
        <v>2.5000000000000001E-3</v>
      </c>
      <c r="AB100" s="74">
        <v>5.0000000000000001E-3</v>
      </c>
      <c r="AC100" s="74">
        <v>7.4999999999999997E-3</v>
      </c>
      <c r="AE100" s="74">
        <v>-0.25</v>
      </c>
      <c r="AF100" s="74">
        <v>1.5</v>
      </c>
      <c r="AG100" s="74">
        <v>0.25</v>
      </c>
      <c r="AI100" s="74">
        <v>-0.1</v>
      </c>
      <c r="AJ100" s="74">
        <v>0.3</v>
      </c>
      <c r="AK100" s="74">
        <v>0.1</v>
      </c>
      <c r="AM100" s="98">
        <v>32</v>
      </c>
      <c r="AN100" s="111">
        <v>0.4</v>
      </c>
      <c r="BE100" s="99">
        <v>39387</v>
      </c>
      <c r="BF100" s="113">
        <v>0.9</v>
      </c>
    </row>
    <row r="101" spans="1:58" x14ac:dyDescent="0.2">
      <c r="A101" s="110">
        <v>38534</v>
      </c>
      <c r="B101" s="60">
        <v>88.85</v>
      </c>
      <c r="C101" s="204">
        <v>92.85</v>
      </c>
      <c r="D101" s="60">
        <v>96.85</v>
      </c>
      <c r="E101" s="106"/>
      <c r="F101" s="60">
        <v>14.664999847412108</v>
      </c>
      <c r="G101" s="60">
        <v>16.664999847412108</v>
      </c>
      <c r="H101" s="60">
        <v>18.664999847412108</v>
      </c>
      <c r="I101" s="98"/>
      <c r="J101" s="99">
        <v>39417</v>
      </c>
      <c r="K101" s="74">
        <v>20.941500000000001</v>
      </c>
      <c r="L101" s="74">
        <v>21.804000000000002</v>
      </c>
      <c r="M101" s="74">
        <v>22.666500000000003</v>
      </c>
      <c r="O101" s="74">
        <v>13.26</v>
      </c>
      <c r="P101" s="74">
        <v>16.559999999999999</v>
      </c>
      <c r="Q101" s="74">
        <v>19.86</v>
      </c>
      <c r="S101" s="74">
        <v>0</v>
      </c>
      <c r="T101" s="74">
        <v>0</v>
      </c>
      <c r="U101" s="74">
        <v>0</v>
      </c>
      <c r="W101" s="74">
        <v>4.9400119295999988E-2</v>
      </c>
      <c r="X101" s="74">
        <v>9.8800238591999975E-2</v>
      </c>
      <c r="Y101" s="74">
        <v>0.14820035788799996</v>
      </c>
      <c r="AA101" s="74">
        <v>2.5000000000000001E-3</v>
      </c>
      <c r="AB101" s="74">
        <v>5.0000000000000001E-3</v>
      </c>
      <c r="AC101" s="74">
        <v>7.4999999999999997E-3</v>
      </c>
      <c r="AE101" s="74">
        <v>-0.25</v>
      </c>
      <c r="AF101" s="74">
        <v>1.5</v>
      </c>
      <c r="AG101" s="74">
        <v>0.25</v>
      </c>
      <c r="AI101" s="74">
        <v>-0.1</v>
      </c>
      <c r="AJ101" s="74">
        <v>0.3</v>
      </c>
      <c r="AK101" s="74">
        <v>0.1</v>
      </c>
      <c r="AM101" s="98">
        <v>32</v>
      </c>
      <c r="AN101" s="111">
        <v>0.4</v>
      </c>
      <c r="BE101" s="99">
        <v>39417</v>
      </c>
      <c r="BF101" s="113">
        <v>0.9</v>
      </c>
    </row>
    <row r="102" spans="1:58" x14ac:dyDescent="0.2">
      <c r="A102" s="110">
        <v>38565</v>
      </c>
      <c r="B102" s="60">
        <v>76.349999999999994</v>
      </c>
      <c r="C102" s="204">
        <v>80.349999999999994</v>
      </c>
      <c r="D102" s="60">
        <v>84.35</v>
      </c>
      <c r="E102" s="106"/>
      <c r="F102" s="60">
        <v>14.714999084472655</v>
      </c>
      <c r="G102" s="60">
        <v>16.714999084472655</v>
      </c>
      <c r="H102" s="60">
        <v>18.714999084472655</v>
      </c>
      <c r="I102" s="98"/>
      <c r="J102" s="99">
        <v>39448</v>
      </c>
      <c r="K102" s="74">
        <v>29.428999999999995</v>
      </c>
      <c r="L102" s="74">
        <v>30.403999999999996</v>
      </c>
      <c r="M102" s="74">
        <v>31.378999999999998</v>
      </c>
      <c r="O102" s="74">
        <v>19.848499999999998</v>
      </c>
      <c r="P102" s="74">
        <v>23.148499999999999</v>
      </c>
      <c r="Q102" s="74">
        <v>26.448499999999999</v>
      </c>
      <c r="S102" s="74">
        <v>0</v>
      </c>
      <c r="T102" s="74">
        <v>0</v>
      </c>
      <c r="U102" s="74">
        <v>0</v>
      </c>
      <c r="W102" s="74">
        <v>7.5878583238655983E-2</v>
      </c>
      <c r="X102" s="74">
        <v>0.15175716647731197</v>
      </c>
      <c r="Y102" s="74">
        <v>0.22763574971596795</v>
      </c>
      <c r="AA102" s="74">
        <v>2.5000000000000001E-3</v>
      </c>
      <c r="AB102" s="74">
        <v>5.0000000000000001E-3</v>
      </c>
      <c r="AC102" s="74">
        <v>7.4999999999999997E-3</v>
      </c>
      <c r="AE102" s="74">
        <v>-0.4</v>
      </c>
      <c r="AF102" s="74">
        <v>1.75</v>
      </c>
      <c r="AG102" s="74">
        <v>0.5</v>
      </c>
      <c r="AI102" s="74">
        <v>-0.1</v>
      </c>
      <c r="AJ102" s="74">
        <v>0.3</v>
      </c>
      <c r="AK102" s="74">
        <v>0.1</v>
      </c>
      <c r="AM102" s="98">
        <v>32</v>
      </c>
      <c r="AN102" s="111">
        <v>0.4</v>
      </c>
      <c r="BE102" s="99">
        <v>39448</v>
      </c>
      <c r="BF102" s="113">
        <v>0.9</v>
      </c>
    </row>
    <row r="103" spans="1:58" x14ac:dyDescent="0.2">
      <c r="A103" s="110">
        <v>38596</v>
      </c>
      <c r="B103" s="60">
        <v>32.5</v>
      </c>
      <c r="C103" s="204">
        <v>33.6</v>
      </c>
      <c r="D103" s="60">
        <v>34.700000000000003</v>
      </c>
      <c r="E103" s="106"/>
      <c r="F103" s="60">
        <v>16.164999084472655</v>
      </c>
      <c r="G103" s="60">
        <v>16.714999084472655</v>
      </c>
      <c r="H103" s="60">
        <v>17.264999084472656</v>
      </c>
      <c r="I103" s="98"/>
      <c r="J103" s="99">
        <v>39479</v>
      </c>
      <c r="K103" s="74">
        <v>28.392499999999998</v>
      </c>
      <c r="L103" s="74">
        <v>29.3675</v>
      </c>
      <c r="M103" s="74">
        <v>30.342500000000001</v>
      </c>
      <c r="O103" s="74">
        <v>21.921499999999998</v>
      </c>
      <c r="P103" s="74">
        <v>25.221499999999999</v>
      </c>
      <c r="Q103" s="74">
        <v>28.5215</v>
      </c>
      <c r="S103" s="74">
        <v>0</v>
      </c>
      <c r="T103" s="74">
        <v>0</v>
      </c>
      <c r="U103" s="74">
        <v>0</v>
      </c>
      <c r="W103" s="74">
        <v>7.5878583238655983E-2</v>
      </c>
      <c r="X103" s="74">
        <v>0.15175716647731197</v>
      </c>
      <c r="Y103" s="74">
        <v>0.22763574971596795</v>
      </c>
      <c r="AA103" s="74">
        <v>2.5000000000000001E-3</v>
      </c>
      <c r="AB103" s="74">
        <v>5.0000000000000001E-3</v>
      </c>
      <c r="AC103" s="74">
        <v>7.4999999999999997E-3</v>
      </c>
      <c r="AE103" s="74">
        <v>-0.4</v>
      </c>
      <c r="AF103" s="74">
        <v>1.75</v>
      </c>
      <c r="AG103" s="74">
        <v>0.5</v>
      </c>
      <c r="AI103" s="74">
        <v>-0.1</v>
      </c>
      <c r="AJ103" s="74">
        <v>0.3</v>
      </c>
      <c r="AK103" s="74">
        <v>0.1</v>
      </c>
      <c r="AM103" s="98">
        <v>33</v>
      </c>
      <c r="AN103" s="111">
        <v>0.4</v>
      </c>
      <c r="BE103" s="99">
        <v>39479</v>
      </c>
      <c r="BF103" s="113">
        <v>0.9</v>
      </c>
    </row>
    <row r="104" spans="1:58" x14ac:dyDescent="0.2">
      <c r="A104" s="110">
        <v>38626</v>
      </c>
      <c r="B104" s="60">
        <v>24.9</v>
      </c>
      <c r="C104" s="204">
        <v>25.85</v>
      </c>
      <c r="D104" s="60">
        <v>26.8</v>
      </c>
      <c r="E104" s="106"/>
      <c r="F104" s="60">
        <v>15.939999847412109</v>
      </c>
      <c r="G104" s="60">
        <v>16.414999847412108</v>
      </c>
      <c r="H104" s="60">
        <v>16.88999984741211</v>
      </c>
      <c r="I104" s="98"/>
      <c r="J104" s="99">
        <v>39508</v>
      </c>
      <c r="K104" s="74">
        <v>22.196249999999999</v>
      </c>
      <c r="L104" s="74">
        <v>22.758749999999999</v>
      </c>
      <c r="M104" s="74">
        <v>23.321249999999999</v>
      </c>
      <c r="O104" s="74">
        <v>14.639250000000001</v>
      </c>
      <c r="P104" s="74">
        <v>17.939250000000001</v>
      </c>
      <c r="Q104" s="74">
        <v>21.239250000000002</v>
      </c>
      <c r="S104" s="74">
        <v>0</v>
      </c>
      <c r="T104" s="74">
        <v>0</v>
      </c>
      <c r="U104" s="74">
        <v>0</v>
      </c>
      <c r="W104" s="74">
        <v>6.3232152698879981E-2</v>
      </c>
      <c r="X104" s="74">
        <v>0.12646430539775996</v>
      </c>
      <c r="Y104" s="74">
        <v>0.18969645809663993</v>
      </c>
      <c r="AA104" s="74">
        <v>2.5000000000000001E-3</v>
      </c>
      <c r="AB104" s="74">
        <v>5.0000000000000001E-3</v>
      </c>
      <c r="AC104" s="74">
        <v>7.4999999999999997E-3</v>
      </c>
      <c r="AE104" s="74">
        <v>-0.25</v>
      </c>
      <c r="AF104" s="74">
        <v>1.1000000000000001</v>
      </c>
      <c r="AG104" s="74">
        <v>0.25</v>
      </c>
      <c r="AI104" s="74">
        <v>-0.1</v>
      </c>
      <c r="AJ104" s="74">
        <v>0.3</v>
      </c>
      <c r="AK104" s="74">
        <v>0.1</v>
      </c>
      <c r="AM104" s="98">
        <v>33</v>
      </c>
      <c r="AN104" s="111">
        <v>0.4</v>
      </c>
      <c r="BE104" s="99">
        <v>39508</v>
      </c>
      <c r="BF104" s="113">
        <v>0.9</v>
      </c>
    </row>
    <row r="105" spans="1:58" x14ac:dyDescent="0.2">
      <c r="A105" s="110">
        <v>38657</v>
      </c>
      <c r="B105" s="60">
        <v>25.15</v>
      </c>
      <c r="C105" s="204">
        <v>26.1</v>
      </c>
      <c r="D105" s="60">
        <v>27.05</v>
      </c>
      <c r="E105" s="106"/>
      <c r="F105" s="60">
        <v>14.189999847412111</v>
      </c>
      <c r="G105" s="60">
        <v>14.66499984741211</v>
      </c>
      <c r="H105" s="60">
        <v>15.13999984741211</v>
      </c>
      <c r="I105" s="98"/>
      <c r="J105" s="99">
        <v>39539</v>
      </c>
      <c r="K105" s="74">
        <v>23.2</v>
      </c>
      <c r="L105" s="74">
        <v>23.65</v>
      </c>
      <c r="M105" s="74">
        <v>24.1</v>
      </c>
      <c r="O105" s="74">
        <v>19.25</v>
      </c>
      <c r="P105" s="74">
        <v>22.55</v>
      </c>
      <c r="Q105" s="74">
        <v>25.85</v>
      </c>
      <c r="S105" s="74">
        <v>0</v>
      </c>
      <c r="T105" s="74">
        <v>0</v>
      </c>
      <c r="U105" s="74">
        <v>0</v>
      </c>
      <c r="W105" s="74">
        <v>6.0070545063935991E-2</v>
      </c>
      <c r="X105" s="74">
        <v>0.12014109012787198</v>
      </c>
      <c r="Y105" s="74">
        <v>0.18021163519180797</v>
      </c>
      <c r="AA105" s="74">
        <v>2.5000000000000001E-3</v>
      </c>
      <c r="AB105" s="74">
        <v>5.0000000000000001E-3</v>
      </c>
      <c r="AC105" s="74">
        <v>7.4999999999999997E-3</v>
      </c>
      <c r="AE105" s="74">
        <v>-0.25</v>
      </c>
      <c r="AF105" s="74">
        <v>1.2</v>
      </c>
      <c r="AG105" s="74">
        <v>0.25</v>
      </c>
      <c r="AI105" s="74">
        <v>-0.1</v>
      </c>
      <c r="AJ105" s="74">
        <v>0.3</v>
      </c>
      <c r="AK105" s="74">
        <v>0.1</v>
      </c>
      <c r="AM105" s="98">
        <v>33</v>
      </c>
      <c r="AN105" s="111">
        <v>0.4</v>
      </c>
      <c r="BE105" s="99">
        <v>39539</v>
      </c>
      <c r="BF105" s="113">
        <v>0.9</v>
      </c>
    </row>
    <row r="106" spans="1:58" x14ac:dyDescent="0.2">
      <c r="A106" s="110">
        <v>38687</v>
      </c>
      <c r="B106" s="60">
        <v>26.15</v>
      </c>
      <c r="C106" s="204">
        <v>27.1</v>
      </c>
      <c r="D106" s="60">
        <v>28.05</v>
      </c>
      <c r="E106" s="106"/>
      <c r="F106" s="60">
        <v>15.040000228881837</v>
      </c>
      <c r="G106" s="60">
        <v>15.515000228881837</v>
      </c>
      <c r="H106" s="60">
        <v>15.990000228881836</v>
      </c>
      <c r="I106" s="98"/>
      <c r="J106" s="99">
        <v>39569</v>
      </c>
      <c r="K106" s="74">
        <v>23.593</v>
      </c>
      <c r="L106" s="74">
        <v>25.123000000000001</v>
      </c>
      <c r="M106" s="74">
        <v>26.653000000000002</v>
      </c>
      <c r="O106" s="74">
        <v>21.144000000000002</v>
      </c>
      <c r="P106" s="74">
        <v>24.444000000000003</v>
      </c>
      <c r="Q106" s="74">
        <v>27.744000000000003</v>
      </c>
      <c r="S106" s="74">
        <v>0</v>
      </c>
      <c r="T106" s="74">
        <v>0</v>
      </c>
      <c r="U106" s="74">
        <v>0</v>
      </c>
      <c r="W106" s="74">
        <v>6.6393760333823978E-2</v>
      </c>
      <c r="X106" s="74">
        <v>0.13278752066764796</v>
      </c>
      <c r="Y106" s="74">
        <v>0.19918128100147192</v>
      </c>
      <c r="AA106" s="74">
        <v>2.5000000000000001E-3</v>
      </c>
      <c r="AB106" s="74">
        <v>5.0000000000000001E-3</v>
      </c>
      <c r="AC106" s="74">
        <v>7.4999999999999997E-3</v>
      </c>
      <c r="AE106" s="74">
        <v>-0.25</v>
      </c>
      <c r="AF106" s="74">
        <v>2</v>
      </c>
      <c r="AG106" s="74">
        <v>0.25</v>
      </c>
      <c r="AI106" s="74">
        <v>-0.1</v>
      </c>
      <c r="AJ106" s="74">
        <v>0.3</v>
      </c>
      <c r="AK106" s="74">
        <v>0.1</v>
      </c>
      <c r="AM106" s="98">
        <v>34</v>
      </c>
      <c r="AN106" s="111">
        <v>0.4</v>
      </c>
      <c r="BE106" s="99">
        <v>39569</v>
      </c>
      <c r="BF106" s="113">
        <v>0.9</v>
      </c>
    </row>
    <row r="107" spans="1:58" x14ac:dyDescent="0.2">
      <c r="A107" s="110">
        <v>38718</v>
      </c>
      <c r="B107" s="60">
        <v>32.950000000000003</v>
      </c>
      <c r="C107" s="204">
        <v>34.049999999999997</v>
      </c>
      <c r="D107" s="60">
        <v>35.15</v>
      </c>
      <c r="E107" s="106"/>
      <c r="F107" s="60">
        <v>19.464997558593748</v>
      </c>
      <c r="G107" s="60">
        <v>20.014997558593748</v>
      </c>
      <c r="H107" s="60">
        <v>20.564997558593749</v>
      </c>
      <c r="I107" s="98"/>
      <c r="J107" s="99">
        <v>39600</v>
      </c>
      <c r="K107" s="74">
        <v>49.417499999999997</v>
      </c>
      <c r="L107" s="74">
        <v>53.82</v>
      </c>
      <c r="M107" s="74">
        <v>58.222499999999997</v>
      </c>
      <c r="O107" s="74">
        <v>39.405000000000001</v>
      </c>
      <c r="P107" s="74">
        <v>42.704999999999998</v>
      </c>
      <c r="Q107" s="74">
        <v>46.005000000000003</v>
      </c>
      <c r="S107" s="74">
        <v>0</v>
      </c>
      <c r="T107" s="74">
        <v>0</v>
      </c>
      <c r="U107" s="74">
        <v>0</v>
      </c>
      <c r="W107" s="74">
        <v>8.5363406143487974E-2</v>
      </c>
      <c r="X107" s="74">
        <v>0.17072681228697595</v>
      </c>
      <c r="Y107" s="74">
        <v>0.25609021843046392</v>
      </c>
      <c r="AA107" s="74">
        <v>2.5000000000000001E-3</v>
      </c>
      <c r="AB107" s="74">
        <v>5.0000000000000001E-3</v>
      </c>
      <c r="AC107" s="74">
        <v>7.4999999999999997E-3</v>
      </c>
      <c r="AE107" s="74">
        <v>-0.75</v>
      </c>
      <c r="AF107" s="74">
        <v>2.25</v>
      </c>
      <c r="AG107" s="74">
        <v>0.75</v>
      </c>
      <c r="AI107" s="74">
        <v>-0.1</v>
      </c>
      <c r="AJ107" s="74">
        <v>0.3</v>
      </c>
      <c r="AK107" s="74">
        <v>0.1</v>
      </c>
      <c r="AM107" s="98">
        <v>34</v>
      </c>
      <c r="AN107" s="111">
        <v>0.4</v>
      </c>
      <c r="BE107" s="99">
        <v>39600</v>
      </c>
      <c r="BF107" s="113">
        <v>0.9</v>
      </c>
    </row>
    <row r="108" spans="1:58" x14ac:dyDescent="0.2">
      <c r="A108" s="110">
        <v>38749</v>
      </c>
      <c r="B108" s="60">
        <v>32.950000000000003</v>
      </c>
      <c r="C108" s="204">
        <v>34.049999999999997</v>
      </c>
      <c r="D108" s="60">
        <v>35.15</v>
      </c>
      <c r="E108" s="106"/>
      <c r="F108" s="60">
        <v>19.614997177124021</v>
      </c>
      <c r="G108" s="60">
        <v>20.164997177124022</v>
      </c>
      <c r="H108" s="60">
        <v>20.714997177124022</v>
      </c>
      <c r="I108" s="98"/>
      <c r="J108" s="99">
        <v>39630</v>
      </c>
      <c r="K108" s="74">
        <v>83.238</v>
      </c>
      <c r="L108" s="74">
        <v>86.988</v>
      </c>
      <c r="M108" s="74">
        <v>90.738</v>
      </c>
      <c r="O108" s="74">
        <v>61.941000000000003</v>
      </c>
      <c r="P108" s="74">
        <v>65.241</v>
      </c>
      <c r="Q108" s="74">
        <v>68.540999999999997</v>
      </c>
      <c r="S108" s="74">
        <v>0</v>
      </c>
      <c r="T108" s="74">
        <v>0</v>
      </c>
      <c r="U108" s="74">
        <v>0</v>
      </c>
      <c r="W108" s="74">
        <v>0.10433305195315197</v>
      </c>
      <c r="X108" s="74">
        <v>0.20866610390630394</v>
      </c>
      <c r="Y108" s="74">
        <v>0.31299915585945592</v>
      </c>
      <c r="AA108" s="74">
        <v>2.5000000000000001E-3</v>
      </c>
      <c r="AB108" s="74">
        <v>5.0000000000000001E-3</v>
      </c>
      <c r="AC108" s="74">
        <v>7.4999999999999997E-3</v>
      </c>
      <c r="AE108" s="74">
        <v>-1</v>
      </c>
      <c r="AF108" s="74">
        <v>3</v>
      </c>
      <c r="AG108" s="74">
        <v>1</v>
      </c>
      <c r="AI108" s="74">
        <v>-0.1</v>
      </c>
      <c r="AJ108" s="74">
        <v>0.3</v>
      </c>
      <c r="AK108" s="74">
        <v>0.1</v>
      </c>
      <c r="AM108" s="98">
        <v>34</v>
      </c>
      <c r="AN108" s="111">
        <v>0.4</v>
      </c>
      <c r="BE108" s="99">
        <v>39630</v>
      </c>
      <c r="BF108" s="113">
        <v>0.9</v>
      </c>
    </row>
    <row r="109" spans="1:58" x14ac:dyDescent="0.2">
      <c r="A109" s="110">
        <v>38777</v>
      </c>
      <c r="B109" s="60">
        <v>25.625</v>
      </c>
      <c r="C109" s="204">
        <v>26.274999999999999</v>
      </c>
      <c r="D109" s="60">
        <v>26.925000000000001</v>
      </c>
      <c r="E109" s="106"/>
      <c r="F109" s="60">
        <v>17.089999084472655</v>
      </c>
      <c r="G109" s="60">
        <v>17.414999084472655</v>
      </c>
      <c r="H109" s="60">
        <v>17.739999084472654</v>
      </c>
      <c r="I109" s="98"/>
      <c r="J109" s="99">
        <v>39661</v>
      </c>
      <c r="K109" s="74">
        <v>75.691999999999993</v>
      </c>
      <c r="L109" s="74">
        <v>79.441999999999993</v>
      </c>
      <c r="M109" s="74">
        <v>83.191999999999993</v>
      </c>
      <c r="O109" s="74">
        <v>55.418000000000006</v>
      </c>
      <c r="P109" s="74">
        <v>58.718000000000004</v>
      </c>
      <c r="Q109" s="74">
        <v>62.018000000000001</v>
      </c>
      <c r="S109" s="74">
        <v>0</v>
      </c>
      <c r="T109" s="74">
        <v>0</v>
      </c>
      <c r="U109" s="74">
        <v>0</v>
      </c>
      <c r="W109" s="74">
        <v>0.10433305195315197</v>
      </c>
      <c r="X109" s="74">
        <v>0.20866610390630394</v>
      </c>
      <c r="Y109" s="74">
        <v>0.31299915585945592</v>
      </c>
      <c r="AA109" s="74">
        <v>2.5000000000000001E-3</v>
      </c>
      <c r="AB109" s="74">
        <v>5.0000000000000001E-3</v>
      </c>
      <c r="AC109" s="74">
        <v>7.4999999999999997E-3</v>
      </c>
      <c r="AE109" s="74">
        <v>-1</v>
      </c>
      <c r="AF109" s="74">
        <v>3</v>
      </c>
      <c r="AG109" s="74">
        <v>1</v>
      </c>
      <c r="AI109" s="74">
        <v>-0.1</v>
      </c>
      <c r="AJ109" s="74">
        <v>0.3</v>
      </c>
      <c r="AK109" s="74">
        <v>0.1</v>
      </c>
      <c r="AM109" s="98">
        <v>35</v>
      </c>
      <c r="AN109" s="111">
        <v>0.4</v>
      </c>
      <c r="BE109" s="99">
        <v>39661</v>
      </c>
      <c r="BF109" s="113">
        <v>0.9</v>
      </c>
    </row>
    <row r="110" spans="1:58" x14ac:dyDescent="0.2">
      <c r="A110" s="110">
        <v>38808</v>
      </c>
      <c r="B110" s="60">
        <v>26.5</v>
      </c>
      <c r="C110" s="204">
        <v>27</v>
      </c>
      <c r="D110" s="60">
        <v>27.5</v>
      </c>
      <c r="E110" s="106"/>
      <c r="F110" s="60">
        <v>17.414999084472655</v>
      </c>
      <c r="G110" s="60">
        <v>17.664999084472655</v>
      </c>
      <c r="H110" s="60">
        <v>17.914999084472655</v>
      </c>
      <c r="I110" s="98"/>
      <c r="J110" s="99">
        <v>39692</v>
      </c>
      <c r="K110" s="74">
        <v>27.4605</v>
      </c>
      <c r="L110" s="74">
        <v>28.5105</v>
      </c>
      <c r="M110" s="74">
        <v>29.560500000000001</v>
      </c>
      <c r="O110" s="74">
        <v>19.0275</v>
      </c>
      <c r="P110" s="74">
        <v>22.327500000000001</v>
      </c>
      <c r="Q110" s="74">
        <v>25.627500000000001</v>
      </c>
      <c r="S110" s="74">
        <v>0</v>
      </c>
      <c r="T110" s="74">
        <v>0</v>
      </c>
      <c r="U110" s="74">
        <v>0</v>
      </c>
      <c r="W110" s="74">
        <v>6.7064404377599987E-2</v>
      </c>
      <c r="X110" s="74">
        <v>0.13412880875519997</v>
      </c>
      <c r="Y110" s="74">
        <v>0.20119321313279998</v>
      </c>
      <c r="AA110" s="74">
        <v>2.5000000000000001E-3</v>
      </c>
      <c r="AB110" s="74">
        <v>5.0000000000000001E-3</v>
      </c>
      <c r="AC110" s="74">
        <v>7.4999999999999997E-3</v>
      </c>
      <c r="AE110" s="74">
        <v>-0.4</v>
      </c>
      <c r="AF110" s="74">
        <v>1.75</v>
      </c>
      <c r="AG110" s="74">
        <v>0.5</v>
      </c>
      <c r="AI110" s="74">
        <v>-0.1</v>
      </c>
      <c r="AJ110" s="74">
        <v>0.3</v>
      </c>
      <c r="AK110" s="74">
        <v>0.1</v>
      </c>
      <c r="AM110" s="98">
        <v>35</v>
      </c>
      <c r="AN110" s="111">
        <v>0.4</v>
      </c>
      <c r="BE110" s="99">
        <v>39692</v>
      </c>
      <c r="BF110" s="113">
        <v>0.9</v>
      </c>
    </row>
    <row r="111" spans="1:58" x14ac:dyDescent="0.2">
      <c r="A111" s="110">
        <v>38838</v>
      </c>
      <c r="B111" s="60">
        <v>30.52</v>
      </c>
      <c r="C111" s="204">
        <v>32.200000000000003</v>
      </c>
      <c r="D111" s="60">
        <v>33.880000000000003</v>
      </c>
      <c r="E111" s="106"/>
      <c r="F111" s="60">
        <v>16.274999847412108</v>
      </c>
      <c r="G111" s="60">
        <v>17.114999847412108</v>
      </c>
      <c r="H111" s="60">
        <v>17.954999847412108</v>
      </c>
      <c r="I111" s="98"/>
      <c r="J111" s="99">
        <v>39722</v>
      </c>
      <c r="K111" s="74">
        <v>19.012499999999999</v>
      </c>
      <c r="L111" s="74">
        <v>19.95</v>
      </c>
      <c r="M111" s="74">
        <v>20.887499999999999</v>
      </c>
      <c r="O111" s="74">
        <v>12.66</v>
      </c>
      <c r="P111" s="74">
        <v>15.96</v>
      </c>
      <c r="Q111" s="74">
        <v>19.260000000000002</v>
      </c>
      <c r="S111" s="74">
        <v>0</v>
      </c>
      <c r="T111" s="74">
        <v>0</v>
      </c>
      <c r="U111" s="74">
        <v>0</v>
      </c>
      <c r="W111" s="74">
        <v>4.742411452415999E-2</v>
      </c>
      <c r="X111" s="74">
        <v>9.4848229048319979E-2</v>
      </c>
      <c r="Y111" s="74">
        <v>0.14227234357247998</v>
      </c>
      <c r="AA111" s="74">
        <v>2.5000000000000001E-3</v>
      </c>
      <c r="AB111" s="74">
        <v>5.0000000000000001E-3</v>
      </c>
      <c r="AC111" s="74">
        <v>7.4999999999999997E-3</v>
      </c>
      <c r="AE111" s="74">
        <v>-0.25</v>
      </c>
      <c r="AF111" s="74">
        <v>1.5</v>
      </c>
      <c r="AG111" s="74">
        <v>0.25</v>
      </c>
      <c r="AI111" s="74">
        <v>-0.1</v>
      </c>
      <c r="AJ111" s="74">
        <v>0.3</v>
      </c>
      <c r="AK111" s="74">
        <v>0.1</v>
      </c>
      <c r="AM111" s="98">
        <v>35</v>
      </c>
      <c r="AN111" s="111">
        <v>0.4</v>
      </c>
      <c r="BE111" s="99">
        <v>39722</v>
      </c>
      <c r="BF111" s="113">
        <v>0.9</v>
      </c>
    </row>
    <row r="112" spans="1:58" x14ac:dyDescent="0.2">
      <c r="A112" s="110">
        <v>38869</v>
      </c>
      <c r="B112" s="60">
        <v>51.66</v>
      </c>
      <c r="C112" s="204">
        <v>56.5</v>
      </c>
      <c r="D112" s="60">
        <v>61.34</v>
      </c>
      <c r="E112" s="106"/>
      <c r="F112" s="60">
        <v>14.755001220703123</v>
      </c>
      <c r="G112" s="60">
        <v>17.175001220703123</v>
      </c>
      <c r="H112" s="60">
        <v>19.595001220703125</v>
      </c>
      <c r="I112" s="98"/>
      <c r="J112" s="99">
        <v>39753</v>
      </c>
      <c r="K112" s="74">
        <v>19.2</v>
      </c>
      <c r="L112" s="74">
        <v>20.137499999999999</v>
      </c>
      <c r="M112" s="74">
        <v>21.074999999999999</v>
      </c>
      <c r="O112" s="74">
        <v>12.81</v>
      </c>
      <c r="P112" s="74">
        <v>16.11</v>
      </c>
      <c r="Q112" s="74">
        <v>19.41</v>
      </c>
      <c r="S112" s="74">
        <v>0</v>
      </c>
      <c r="T112" s="74">
        <v>0</v>
      </c>
      <c r="U112" s="74">
        <v>0</v>
      </c>
      <c r="W112" s="74">
        <v>4.742411452415999E-2</v>
      </c>
      <c r="X112" s="74">
        <v>9.4848229048319979E-2</v>
      </c>
      <c r="Y112" s="74">
        <v>0.14227234357247998</v>
      </c>
      <c r="AA112" s="74">
        <v>2.5000000000000001E-3</v>
      </c>
      <c r="AB112" s="74">
        <v>5.0000000000000001E-3</v>
      </c>
      <c r="AC112" s="74">
        <v>7.4999999999999997E-3</v>
      </c>
      <c r="AE112" s="74">
        <v>-0.25</v>
      </c>
      <c r="AF112" s="74">
        <v>1.5</v>
      </c>
      <c r="AG112" s="74">
        <v>0.25</v>
      </c>
      <c r="AI112" s="74">
        <v>-0.1</v>
      </c>
      <c r="AJ112" s="74">
        <v>0.3</v>
      </c>
      <c r="AK112" s="74">
        <v>0.1</v>
      </c>
      <c r="AM112" s="98">
        <v>36</v>
      </c>
      <c r="AN112" s="111">
        <v>0.4</v>
      </c>
      <c r="BE112" s="99">
        <v>39753</v>
      </c>
      <c r="BF112" s="113">
        <v>0.9</v>
      </c>
    </row>
    <row r="113" spans="1:58" x14ac:dyDescent="0.2">
      <c r="A113" s="110">
        <v>38899</v>
      </c>
      <c r="B113" s="60">
        <v>90.85</v>
      </c>
      <c r="C113" s="204">
        <v>94.85</v>
      </c>
      <c r="D113" s="60">
        <v>98.85</v>
      </c>
      <c r="E113" s="106"/>
      <c r="F113" s="60">
        <v>14.864999847412108</v>
      </c>
      <c r="G113" s="60">
        <v>16.864999847412108</v>
      </c>
      <c r="H113" s="60">
        <v>18.864999847412108</v>
      </c>
      <c r="I113" s="98"/>
      <c r="J113" s="99">
        <v>39783</v>
      </c>
      <c r="K113" s="74">
        <v>21.064000000000004</v>
      </c>
      <c r="L113" s="74">
        <v>22.001500000000004</v>
      </c>
      <c r="M113" s="74">
        <v>22.939000000000004</v>
      </c>
      <c r="O113" s="74">
        <v>13.41</v>
      </c>
      <c r="P113" s="74">
        <v>16.71</v>
      </c>
      <c r="Q113" s="74">
        <v>20.010000000000002</v>
      </c>
      <c r="S113" s="74">
        <v>0</v>
      </c>
      <c r="T113" s="74">
        <v>0</v>
      </c>
      <c r="U113" s="74">
        <v>0</v>
      </c>
      <c r="W113" s="74">
        <v>4.742411452415999E-2</v>
      </c>
      <c r="X113" s="74">
        <v>9.4848229048319979E-2</v>
      </c>
      <c r="Y113" s="74">
        <v>0.14227234357247998</v>
      </c>
      <c r="AA113" s="74">
        <v>2.5000000000000001E-3</v>
      </c>
      <c r="AB113" s="74">
        <v>5.0000000000000001E-3</v>
      </c>
      <c r="AC113" s="74">
        <v>7.4999999999999997E-3</v>
      </c>
      <c r="AE113" s="74">
        <v>-0.25</v>
      </c>
      <c r="AF113" s="74">
        <v>1.5</v>
      </c>
      <c r="AG113" s="74">
        <v>0.25</v>
      </c>
      <c r="AI113" s="74">
        <v>-0.1</v>
      </c>
      <c r="AJ113" s="74">
        <v>0.3</v>
      </c>
      <c r="AK113" s="74">
        <v>0.1</v>
      </c>
      <c r="AM113" s="98">
        <v>36</v>
      </c>
      <c r="AN113" s="111">
        <v>0.4</v>
      </c>
      <c r="BE113" s="99">
        <v>39783</v>
      </c>
      <c r="BF113" s="113">
        <v>0.9</v>
      </c>
    </row>
    <row r="114" spans="1:58" x14ac:dyDescent="0.2">
      <c r="A114" s="110">
        <v>38930</v>
      </c>
      <c r="B114" s="60">
        <v>78.349999999999994</v>
      </c>
      <c r="C114" s="204">
        <v>82.35</v>
      </c>
      <c r="D114" s="60">
        <v>86.35</v>
      </c>
      <c r="E114" s="106"/>
      <c r="F114" s="60">
        <v>14.914999084472655</v>
      </c>
      <c r="G114" s="60">
        <v>16.914999084472655</v>
      </c>
      <c r="H114" s="60">
        <v>18.914999084472655</v>
      </c>
      <c r="I114" s="98"/>
      <c r="J114" s="99">
        <v>39814</v>
      </c>
      <c r="K114" s="74">
        <v>29.573999999999998</v>
      </c>
      <c r="L114" s="74">
        <v>30.623999999999999</v>
      </c>
      <c r="M114" s="74">
        <v>31.673999999999999</v>
      </c>
      <c r="O114" s="74">
        <v>20.015999999999998</v>
      </c>
      <c r="P114" s="74">
        <v>23.315999999999999</v>
      </c>
      <c r="Q114" s="74">
        <v>26.616</v>
      </c>
      <c r="S114" s="74">
        <v>0</v>
      </c>
      <c r="T114" s="74">
        <v>0</v>
      </c>
      <c r="U114" s="74">
        <v>0</v>
      </c>
      <c r="W114" s="74">
        <v>7.2843439909109742E-2</v>
      </c>
      <c r="X114" s="74">
        <v>0.14568687981821948</v>
      </c>
      <c r="Y114" s="74">
        <v>0.21853031972732923</v>
      </c>
      <c r="AA114" s="74">
        <v>2.5000000000000001E-3</v>
      </c>
      <c r="AB114" s="74">
        <v>5.0000000000000001E-3</v>
      </c>
      <c r="AC114" s="74">
        <v>7.4999999999999997E-3</v>
      </c>
      <c r="AE114" s="74">
        <v>-0.4</v>
      </c>
      <c r="AF114" s="74">
        <v>1.75</v>
      </c>
      <c r="AG114" s="74">
        <v>0.5</v>
      </c>
      <c r="AI114" s="74">
        <v>-0.1</v>
      </c>
      <c r="AJ114" s="74">
        <v>0.3</v>
      </c>
      <c r="AK114" s="74">
        <v>0.1</v>
      </c>
      <c r="AM114" s="98">
        <v>36</v>
      </c>
      <c r="AN114" s="111">
        <v>0.4</v>
      </c>
      <c r="BE114" s="99">
        <v>39814</v>
      </c>
      <c r="BF114" s="113">
        <v>0.9</v>
      </c>
    </row>
    <row r="115" spans="1:58" x14ac:dyDescent="0.2">
      <c r="A115" s="110">
        <v>38961</v>
      </c>
      <c r="B115" s="60">
        <v>32.65</v>
      </c>
      <c r="C115" s="204">
        <v>33.85</v>
      </c>
      <c r="D115" s="60">
        <v>35.049999999999997</v>
      </c>
      <c r="E115" s="106"/>
      <c r="F115" s="60">
        <v>16.314999084472653</v>
      </c>
      <c r="G115" s="60">
        <v>16.914999084472655</v>
      </c>
      <c r="H115" s="60">
        <v>17.514999084472656</v>
      </c>
      <c r="I115" s="98"/>
      <c r="J115" s="99">
        <v>39845</v>
      </c>
      <c r="K115" s="74">
        <v>28.53</v>
      </c>
      <c r="L115" s="74">
        <v>29.58</v>
      </c>
      <c r="M115" s="74">
        <v>30.63</v>
      </c>
      <c r="O115" s="74">
        <v>22.103999999999996</v>
      </c>
      <c r="P115" s="74">
        <v>25.403999999999996</v>
      </c>
      <c r="Q115" s="74">
        <v>28.703999999999997</v>
      </c>
      <c r="S115" s="74">
        <v>0</v>
      </c>
      <c r="T115" s="74">
        <v>0</v>
      </c>
      <c r="U115" s="74">
        <v>0</v>
      </c>
      <c r="W115" s="74">
        <v>7.2843439909109742E-2</v>
      </c>
      <c r="X115" s="74">
        <v>0.14568687981821948</v>
      </c>
      <c r="Y115" s="74">
        <v>0.21853031972732923</v>
      </c>
      <c r="AA115" s="74">
        <v>2.5000000000000001E-3</v>
      </c>
      <c r="AB115" s="74">
        <v>5.0000000000000001E-3</v>
      </c>
      <c r="AC115" s="74">
        <v>7.4999999999999997E-3</v>
      </c>
      <c r="AE115" s="74">
        <v>-0.4</v>
      </c>
      <c r="AF115" s="74">
        <v>1.75</v>
      </c>
      <c r="AG115" s="74">
        <v>0.5</v>
      </c>
      <c r="AI115" s="74">
        <v>-0.1</v>
      </c>
      <c r="AJ115" s="74">
        <v>0.3</v>
      </c>
      <c r="AK115" s="74">
        <v>0.1</v>
      </c>
      <c r="AM115" s="98">
        <v>37</v>
      </c>
      <c r="AN115" s="111">
        <v>0.4</v>
      </c>
      <c r="BE115" s="99">
        <v>39845</v>
      </c>
      <c r="BF115" s="113">
        <v>0.9</v>
      </c>
    </row>
    <row r="116" spans="1:58" x14ac:dyDescent="0.2">
      <c r="A116" s="110">
        <v>38991</v>
      </c>
      <c r="B116" s="60">
        <v>25.05</v>
      </c>
      <c r="C116" s="204">
        <v>26.1</v>
      </c>
      <c r="D116" s="60">
        <v>27.15</v>
      </c>
      <c r="E116" s="106"/>
      <c r="F116" s="60">
        <v>16.089999847412109</v>
      </c>
      <c r="G116" s="60">
        <v>16.614999847412108</v>
      </c>
      <c r="H116" s="60">
        <v>17.139999847412106</v>
      </c>
      <c r="I116" s="98"/>
      <c r="J116" s="99">
        <v>39873</v>
      </c>
      <c r="K116" s="74">
        <v>22.37125</v>
      </c>
      <c r="L116" s="74">
        <v>22.971250000000001</v>
      </c>
      <c r="M116" s="74">
        <v>23.571249999999999</v>
      </c>
      <c r="O116" s="74">
        <v>14.806750000000001</v>
      </c>
      <c r="P116" s="74">
        <v>18.106750000000002</v>
      </c>
      <c r="Q116" s="74">
        <v>21.406750000000002</v>
      </c>
      <c r="S116" s="74">
        <v>0</v>
      </c>
      <c r="T116" s="74">
        <v>0</v>
      </c>
      <c r="U116" s="74">
        <v>0</v>
      </c>
      <c r="W116" s="74">
        <v>6.0702866590924782E-2</v>
      </c>
      <c r="X116" s="74">
        <v>0.12140573318184956</v>
      </c>
      <c r="Y116" s="74">
        <v>0.18210859977277435</v>
      </c>
      <c r="AA116" s="74">
        <v>2.5000000000000001E-3</v>
      </c>
      <c r="AB116" s="74">
        <v>5.0000000000000001E-3</v>
      </c>
      <c r="AC116" s="74">
        <v>7.4999999999999997E-3</v>
      </c>
      <c r="AE116" s="74">
        <v>-0.25</v>
      </c>
      <c r="AF116" s="74">
        <v>1.1000000000000001</v>
      </c>
      <c r="AG116" s="74">
        <v>0.25</v>
      </c>
      <c r="AI116" s="74">
        <v>-0.1</v>
      </c>
      <c r="AJ116" s="74">
        <v>0.3</v>
      </c>
      <c r="AK116" s="74">
        <v>0.1</v>
      </c>
      <c r="AM116" s="98">
        <v>37</v>
      </c>
      <c r="AN116" s="111">
        <v>0.4</v>
      </c>
      <c r="BE116" s="99">
        <v>39873</v>
      </c>
      <c r="BF116" s="113">
        <v>0.9</v>
      </c>
    </row>
    <row r="117" spans="1:58" x14ac:dyDescent="0.2">
      <c r="A117" s="110">
        <v>39022</v>
      </c>
      <c r="B117" s="60">
        <v>25.3</v>
      </c>
      <c r="C117" s="204">
        <v>26.35</v>
      </c>
      <c r="D117" s="60">
        <v>27.4</v>
      </c>
      <c r="E117" s="106"/>
      <c r="F117" s="60">
        <v>14.339999847412109</v>
      </c>
      <c r="G117" s="60">
        <v>14.864999847412109</v>
      </c>
      <c r="H117" s="60">
        <v>15.38999984741211</v>
      </c>
      <c r="I117" s="98"/>
      <c r="J117" s="99">
        <v>39904</v>
      </c>
      <c r="K117" s="74">
        <v>23.377500000000001</v>
      </c>
      <c r="L117" s="74">
        <v>23.864999999999998</v>
      </c>
      <c r="M117" s="74">
        <v>24.352499999999999</v>
      </c>
      <c r="O117" s="74">
        <v>19.454999999999998</v>
      </c>
      <c r="P117" s="74">
        <v>22.754999999999999</v>
      </c>
      <c r="Q117" s="74">
        <v>26.055</v>
      </c>
      <c r="S117" s="74">
        <v>0</v>
      </c>
      <c r="T117" s="74">
        <v>0</v>
      </c>
      <c r="U117" s="74">
        <v>0</v>
      </c>
      <c r="W117" s="74">
        <v>5.7667723261378548E-2</v>
      </c>
      <c r="X117" s="74">
        <v>0.1153354465227571</v>
      </c>
      <c r="Y117" s="74">
        <v>0.17300316978413566</v>
      </c>
      <c r="AA117" s="74">
        <v>2.5000000000000001E-3</v>
      </c>
      <c r="AB117" s="74">
        <v>5.0000000000000001E-3</v>
      </c>
      <c r="AC117" s="74">
        <v>7.4999999999999997E-3</v>
      </c>
      <c r="AE117" s="74">
        <v>-0.25</v>
      </c>
      <c r="AF117" s="74">
        <v>1.2</v>
      </c>
      <c r="AG117" s="74">
        <v>0.25</v>
      </c>
      <c r="AI117" s="74">
        <v>-0.1</v>
      </c>
      <c r="AJ117" s="74">
        <v>0.3</v>
      </c>
      <c r="AK117" s="74">
        <v>0.1</v>
      </c>
      <c r="AM117" s="98">
        <v>37</v>
      </c>
      <c r="AN117" s="111">
        <v>0.4</v>
      </c>
      <c r="BE117" s="99">
        <v>39904</v>
      </c>
      <c r="BF117" s="113">
        <v>0.9</v>
      </c>
    </row>
    <row r="118" spans="1:58" x14ac:dyDescent="0.2">
      <c r="A118" s="110">
        <v>39052</v>
      </c>
      <c r="B118" s="60">
        <v>26.3</v>
      </c>
      <c r="C118" s="204">
        <v>27.35</v>
      </c>
      <c r="D118" s="60">
        <v>28.4</v>
      </c>
      <c r="E118" s="106"/>
      <c r="F118" s="60">
        <v>15.190000228881836</v>
      </c>
      <c r="G118" s="60">
        <v>15.715000228881836</v>
      </c>
      <c r="H118" s="60">
        <v>16.240000228881836</v>
      </c>
      <c r="I118" s="98"/>
      <c r="J118" s="99">
        <v>39934</v>
      </c>
      <c r="K118" s="74">
        <v>24.175500000000003</v>
      </c>
      <c r="L118" s="74">
        <v>25.863000000000003</v>
      </c>
      <c r="M118" s="74">
        <v>27.550500000000003</v>
      </c>
      <c r="O118" s="74">
        <v>21.864000000000001</v>
      </c>
      <c r="P118" s="74">
        <v>25.164000000000001</v>
      </c>
      <c r="Q118" s="74">
        <v>28.464000000000002</v>
      </c>
      <c r="S118" s="74">
        <v>0</v>
      </c>
      <c r="T118" s="74">
        <v>0</v>
      </c>
      <c r="U118" s="74">
        <v>0</v>
      </c>
      <c r="W118" s="74">
        <v>6.3738009920471017E-2</v>
      </c>
      <c r="X118" s="74">
        <v>0.12747601984094203</v>
      </c>
      <c r="Y118" s="74">
        <v>0.19121402976141305</v>
      </c>
      <c r="AA118" s="74">
        <v>2.5000000000000001E-3</v>
      </c>
      <c r="AB118" s="74">
        <v>5.0000000000000001E-3</v>
      </c>
      <c r="AC118" s="74">
        <v>7.4999999999999997E-3</v>
      </c>
      <c r="AE118" s="74">
        <v>-0.25</v>
      </c>
      <c r="AF118" s="74">
        <v>2</v>
      </c>
      <c r="AG118" s="74">
        <v>0.25</v>
      </c>
      <c r="AI118" s="74">
        <v>-0.1</v>
      </c>
      <c r="AJ118" s="74">
        <v>0.3</v>
      </c>
      <c r="AK118" s="74">
        <v>0.1</v>
      </c>
      <c r="AM118" s="98">
        <v>38</v>
      </c>
      <c r="AN118" s="111">
        <v>0.4</v>
      </c>
      <c r="BE118" s="99">
        <v>39934</v>
      </c>
      <c r="BF118" s="113">
        <v>0.9</v>
      </c>
    </row>
    <row r="119" spans="1:58" x14ac:dyDescent="0.2">
      <c r="A119" s="110">
        <v>39083</v>
      </c>
      <c r="B119" s="60">
        <v>33.1</v>
      </c>
      <c r="C119" s="204">
        <v>34.299999999999997</v>
      </c>
      <c r="D119" s="60">
        <v>35.5</v>
      </c>
      <c r="E119" s="106"/>
      <c r="F119" s="60">
        <v>19.664997558593747</v>
      </c>
      <c r="G119" s="60">
        <v>20.264997558593748</v>
      </c>
      <c r="H119" s="60">
        <v>20.86499755859375</v>
      </c>
      <c r="I119" s="98"/>
      <c r="J119" s="99">
        <v>39965</v>
      </c>
      <c r="K119" s="74">
        <v>49.895000000000003</v>
      </c>
      <c r="L119" s="74">
        <v>54.74</v>
      </c>
      <c r="M119" s="74">
        <v>59.585000000000001</v>
      </c>
      <c r="O119" s="74">
        <v>40.134999999999998</v>
      </c>
      <c r="P119" s="74">
        <v>43.435000000000002</v>
      </c>
      <c r="Q119" s="74">
        <v>46.734999999999999</v>
      </c>
      <c r="S119" s="74">
        <v>0</v>
      </c>
      <c r="T119" s="74">
        <v>0</v>
      </c>
      <c r="U119" s="74">
        <v>0</v>
      </c>
      <c r="W119" s="74">
        <v>8.1948869897748453E-2</v>
      </c>
      <c r="X119" s="74">
        <v>0.16389773979549691</v>
      </c>
      <c r="Y119" s="74">
        <v>0.24584660969324534</v>
      </c>
      <c r="AA119" s="74">
        <v>2.5000000000000001E-3</v>
      </c>
      <c r="AB119" s="74">
        <v>5.0000000000000001E-3</v>
      </c>
      <c r="AC119" s="74">
        <v>7.4999999999999997E-3</v>
      </c>
      <c r="AE119" s="74">
        <v>-0.75</v>
      </c>
      <c r="AF119" s="74">
        <v>2.25</v>
      </c>
      <c r="AG119" s="74">
        <v>0.75</v>
      </c>
      <c r="AI119" s="74">
        <v>-0.1</v>
      </c>
      <c r="AJ119" s="74">
        <v>0.3</v>
      </c>
      <c r="AK119" s="74">
        <v>0.1</v>
      </c>
      <c r="AM119" s="98">
        <v>38</v>
      </c>
      <c r="AN119" s="111">
        <v>0.4</v>
      </c>
      <c r="BE119" s="99">
        <v>39965</v>
      </c>
      <c r="BF119" s="113">
        <v>0.9</v>
      </c>
    </row>
    <row r="120" spans="1:58" x14ac:dyDescent="0.2">
      <c r="A120" s="110">
        <v>39114</v>
      </c>
      <c r="B120" s="60">
        <v>33.1</v>
      </c>
      <c r="C120" s="204">
        <v>34.299999999999997</v>
      </c>
      <c r="D120" s="60">
        <v>35.5</v>
      </c>
      <c r="E120" s="106"/>
      <c r="F120" s="60">
        <v>19.81499717712402</v>
      </c>
      <c r="G120" s="60">
        <v>20.414997177124022</v>
      </c>
      <c r="H120" s="60">
        <v>21.014997177124023</v>
      </c>
      <c r="I120" s="98"/>
      <c r="J120" s="99">
        <v>39995</v>
      </c>
      <c r="K120" s="74">
        <v>84.99799999999999</v>
      </c>
      <c r="L120" s="74">
        <v>88.74799999999999</v>
      </c>
      <c r="M120" s="74">
        <v>92.49799999999999</v>
      </c>
      <c r="O120" s="74">
        <v>63.260999999999996</v>
      </c>
      <c r="P120" s="74">
        <v>66.560999999999993</v>
      </c>
      <c r="Q120" s="74">
        <v>69.86099999999999</v>
      </c>
      <c r="S120" s="74">
        <v>0</v>
      </c>
      <c r="T120" s="74">
        <v>0</v>
      </c>
      <c r="U120" s="74">
        <v>0</v>
      </c>
      <c r="W120" s="74">
        <v>0.10015972987502589</v>
      </c>
      <c r="X120" s="74">
        <v>0.20031945975005178</v>
      </c>
      <c r="Y120" s="74">
        <v>0.30047918962507769</v>
      </c>
      <c r="AA120" s="74">
        <v>2.5000000000000001E-3</v>
      </c>
      <c r="AB120" s="74">
        <v>5.0000000000000001E-3</v>
      </c>
      <c r="AC120" s="74">
        <v>7.4999999999999997E-3</v>
      </c>
      <c r="AE120" s="74">
        <v>-1</v>
      </c>
      <c r="AF120" s="74">
        <v>3</v>
      </c>
      <c r="AG120" s="74">
        <v>1</v>
      </c>
      <c r="AI120" s="74">
        <v>-0.1</v>
      </c>
      <c r="AJ120" s="74">
        <v>0.3</v>
      </c>
      <c r="AK120" s="74">
        <v>0.1</v>
      </c>
      <c r="AM120" s="98">
        <v>38</v>
      </c>
      <c r="AN120" s="111">
        <v>0.4</v>
      </c>
      <c r="BE120" s="99">
        <v>39995</v>
      </c>
      <c r="BF120" s="113">
        <v>0.9</v>
      </c>
    </row>
    <row r="121" spans="1:58" x14ac:dyDescent="0.2">
      <c r="A121" s="110">
        <v>39142</v>
      </c>
      <c r="B121" s="60">
        <v>25.824999999999999</v>
      </c>
      <c r="C121" s="204">
        <v>26.524999999999999</v>
      </c>
      <c r="D121" s="60">
        <v>27.225000000000001</v>
      </c>
      <c r="E121" s="106"/>
      <c r="F121" s="60">
        <v>17.314999084472653</v>
      </c>
      <c r="G121" s="60">
        <v>17.664999084472655</v>
      </c>
      <c r="H121" s="60">
        <v>18.014999084472656</v>
      </c>
      <c r="I121" s="98"/>
      <c r="J121" s="99">
        <v>40026</v>
      </c>
      <c r="K121" s="74">
        <v>77.531999999999996</v>
      </c>
      <c r="L121" s="74">
        <v>81.281999999999996</v>
      </c>
      <c r="M121" s="74">
        <v>85.031999999999996</v>
      </c>
      <c r="O121" s="74">
        <v>56.778000000000006</v>
      </c>
      <c r="P121" s="74">
        <v>60.078000000000003</v>
      </c>
      <c r="Q121" s="74">
        <v>63.378</v>
      </c>
      <c r="S121" s="74">
        <v>0</v>
      </c>
      <c r="T121" s="74">
        <v>0</v>
      </c>
      <c r="U121" s="74">
        <v>0</v>
      </c>
      <c r="W121" s="74">
        <v>0.10015972987502589</v>
      </c>
      <c r="X121" s="74">
        <v>0.20031945975005178</v>
      </c>
      <c r="Y121" s="74">
        <v>0.30047918962507769</v>
      </c>
      <c r="AA121" s="74">
        <v>2.5000000000000001E-3</v>
      </c>
      <c r="AB121" s="74">
        <v>5.0000000000000001E-3</v>
      </c>
      <c r="AC121" s="74">
        <v>7.4999999999999997E-3</v>
      </c>
      <c r="AE121" s="74">
        <v>-1</v>
      </c>
      <c r="AF121" s="74">
        <v>3</v>
      </c>
      <c r="AG121" s="74">
        <v>1</v>
      </c>
      <c r="AI121" s="74">
        <v>-0.1</v>
      </c>
      <c r="AJ121" s="74">
        <v>0.3</v>
      </c>
      <c r="AK121" s="74">
        <v>0.1</v>
      </c>
      <c r="AM121" s="98">
        <v>39</v>
      </c>
      <c r="AN121" s="111">
        <v>0.4</v>
      </c>
      <c r="BE121" s="99">
        <v>40026</v>
      </c>
      <c r="BF121" s="113">
        <v>0.9</v>
      </c>
    </row>
    <row r="122" spans="1:58" x14ac:dyDescent="0.2">
      <c r="A122" s="110">
        <v>39173</v>
      </c>
      <c r="B122" s="60">
        <v>26.7</v>
      </c>
      <c r="C122" s="204">
        <v>27.25</v>
      </c>
      <c r="D122" s="60">
        <v>27.8</v>
      </c>
      <c r="E122" s="106"/>
      <c r="F122" s="60">
        <v>17.639999084472656</v>
      </c>
      <c r="G122" s="60">
        <v>17.914999084472655</v>
      </c>
      <c r="H122" s="60">
        <v>18.189999084472653</v>
      </c>
      <c r="I122" s="98"/>
      <c r="J122" s="99">
        <v>40057</v>
      </c>
      <c r="K122" s="74">
        <v>27.593</v>
      </c>
      <c r="L122" s="74">
        <v>28.718</v>
      </c>
      <c r="M122" s="74">
        <v>29.843</v>
      </c>
      <c r="O122" s="74">
        <v>19.190000000000001</v>
      </c>
      <c r="P122" s="74">
        <v>22.49</v>
      </c>
      <c r="Q122" s="74">
        <v>25.79</v>
      </c>
      <c r="S122" s="74">
        <v>0</v>
      </c>
      <c r="T122" s="74">
        <v>0</v>
      </c>
      <c r="U122" s="74">
        <v>0</v>
      </c>
      <c r="W122" s="74">
        <v>6.438182820249598E-2</v>
      </c>
      <c r="X122" s="74">
        <v>0.12876365640499196</v>
      </c>
      <c r="Y122" s="74">
        <v>0.19314548460748793</v>
      </c>
      <c r="AA122" s="74">
        <v>2.5000000000000001E-3</v>
      </c>
      <c r="AB122" s="74">
        <v>5.0000000000000001E-3</v>
      </c>
      <c r="AC122" s="74">
        <v>7.4999999999999997E-3</v>
      </c>
      <c r="AE122" s="74">
        <v>-0.4</v>
      </c>
      <c r="AF122" s="74">
        <v>1.75</v>
      </c>
      <c r="AG122" s="74">
        <v>0.5</v>
      </c>
      <c r="AI122" s="74">
        <v>-0.1</v>
      </c>
      <c r="AJ122" s="74">
        <v>0.3</v>
      </c>
      <c r="AK122" s="74">
        <v>0.1</v>
      </c>
      <c r="AM122" s="98">
        <v>39</v>
      </c>
      <c r="AN122" s="111">
        <v>0.4</v>
      </c>
      <c r="BE122" s="99">
        <v>40057</v>
      </c>
      <c r="BF122" s="113">
        <v>0.9</v>
      </c>
    </row>
    <row r="123" spans="1:58" x14ac:dyDescent="0.2">
      <c r="A123" s="110">
        <v>39203</v>
      </c>
      <c r="B123" s="60">
        <v>31.1</v>
      </c>
      <c r="C123" s="204">
        <v>32.950000000000003</v>
      </c>
      <c r="D123" s="60">
        <v>34.799999999999997</v>
      </c>
      <c r="E123" s="106"/>
      <c r="F123" s="60">
        <v>16.439999847412107</v>
      </c>
      <c r="G123" s="60">
        <v>17.364999847412108</v>
      </c>
      <c r="H123" s="60">
        <v>18.289999847412108</v>
      </c>
      <c r="I123" s="98"/>
      <c r="J123" s="99">
        <v>40087</v>
      </c>
      <c r="K123" s="74">
        <v>19.125</v>
      </c>
      <c r="L123" s="74">
        <v>20.137499999999999</v>
      </c>
      <c r="M123" s="74">
        <v>21.15</v>
      </c>
      <c r="O123" s="74">
        <v>12.81</v>
      </c>
      <c r="P123" s="74">
        <v>16.11</v>
      </c>
      <c r="Q123" s="74">
        <v>19.41</v>
      </c>
      <c r="S123" s="74">
        <v>0</v>
      </c>
      <c r="T123" s="74">
        <v>0</v>
      </c>
      <c r="U123" s="74">
        <v>0</v>
      </c>
      <c r="W123" s="74">
        <v>4.5527149943193589E-2</v>
      </c>
      <c r="X123" s="74">
        <v>9.1054299886387177E-2</v>
      </c>
      <c r="Y123" s="74">
        <v>0.13658144982958076</v>
      </c>
      <c r="AA123" s="74">
        <v>2.5000000000000001E-3</v>
      </c>
      <c r="AB123" s="74">
        <v>5.0000000000000001E-3</v>
      </c>
      <c r="AC123" s="74">
        <v>7.4999999999999997E-3</v>
      </c>
      <c r="AE123" s="74">
        <v>-0.25</v>
      </c>
      <c r="AF123" s="74">
        <v>1.5</v>
      </c>
      <c r="AG123" s="74">
        <v>0.25</v>
      </c>
      <c r="AI123" s="74">
        <v>-0.1</v>
      </c>
      <c r="AJ123" s="74">
        <v>0.3</v>
      </c>
      <c r="AK123" s="74">
        <v>0.1</v>
      </c>
      <c r="AM123" s="98">
        <v>39</v>
      </c>
      <c r="AN123" s="111">
        <v>0.4</v>
      </c>
      <c r="BE123" s="99">
        <v>40087</v>
      </c>
      <c r="BF123" s="113">
        <v>0.9</v>
      </c>
    </row>
    <row r="124" spans="1:58" x14ac:dyDescent="0.2">
      <c r="A124" s="110">
        <v>39234</v>
      </c>
      <c r="B124" s="60">
        <v>52.17</v>
      </c>
      <c r="C124" s="204">
        <v>57.5</v>
      </c>
      <c r="D124" s="60">
        <v>62.83</v>
      </c>
      <c r="E124" s="106"/>
      <c r="F124" s="60">
        <v>14.760001220703124</v>
      </c>
      <c r="G124" s="60">
        <v>17.425001220703123</v>
      </c>
      <c r="H124" s="60">
        <v>20.090001220703122</v>
      </c>
      <c r="I124" s="98"/>
      <c r="J124" s="99">
        <v>40118</v>
      </c>
      <c r="K124" s="74">
        <v>19.3125</v>
      </c>
      <c r="L124" s="74">
        <v>20.324999999999999</v>
      </c>
      <c r="M124" s="74">
        <v>21.337499999999999</v>
      </c>
      <c r="O124" s="74">
        <v>12.96</v>
      </c>
      <c r="P124" s="74">
        <v>16.260000000000002</v>
      </c>
      <c r="Q124" s="74">
        <v>19.559999999999999</v>
      </c>
      <c r="S124" s="74">
        <v>0</v>
      </c>
      <c r="T124" s="74">
        <v>0</v>
      </c>
      <c r="U124" s="74">
        <v>0</v>
      </c>
      <c r="W124" s="74">
        <v>4.5527149943193589E-2</v>
      </c>
      <c r="X124" s="74">
        <v>9.1054299886387177E-2</v>
      </c>
      <c r="Y124" s="74">
        <v>0.13658144982958076</v>
      </c>
      <c r="AA124" s="74">
        <v>2.5000000000000001E-3</v>
      </c>
      <c r="AB124" s="74">
        <v>5.0000000000000001E-3</v>
      </c>
      <c r="AC124" s="74">
        <v>7.4999999999999997E-3</v>
      </c>
      <c r="AE124" s="74">
        <v>-0.25</v>
      </c>
      <c r="AF124" s="74">
        <v>1.5</v>
      </c>
      <c r="AG124" s="74">
        <v>0.25</v>
      </c>
      <c r="AI124" s="74">
        <v>-0.1</v>
      </c>
      <c r="AJ124" s="74">
        <v>0.3</v>
      </c>
      <c r="AK124" s="74">
        <v>0.1</v>
      </c>
      <c r="AM124" s="98">
        <v>40</v>
      </c>
      <c r="AN124" s="111">
        <v>0.4</v>
      </c>
      <c r="BE124" s="99">
        <v>40118</v>
      </c>
      <c r="BF124" s="113">
        <v>0.9</v>
      </c>
    </row>
    <row r="125" spans="1:58" x14ac:dyDescent="0.2">
      <c r="A125" s="110">
        <v>39264</v>
      </c>
      <c r="B125" s="60">
        <v>91.85</v>
      </c>
      <c r="C125" s="204">
        <v>96.85</v>
      </c>
      <c r="D125" s="60">
        <v>101.85</v>
      </c>
      <c r="E125" s="106"/>
      <c r="F125" s="60">
        <v>14.614999847412108</v>
      </c>
      <c r="G125" s="60">
        <v>17.114999847412108</v>
      </c>
      <c r="H125" s="60">
        <v>19.614999847412108</v>
      </c>
      <c r="I125" s="98"/>
      <c r="J125" s="99">
        <v>40148</v>
      </c>
      <c r="K125" s="74">
        <v>21.186500000000002</v>
      </c>
      <c r="L125" s="74">
        <v>22.199000000000002</v>
      </c>
      <c r="M125" s="74">
        <v>23.211500000000001</v>
      </c>
      <c r="O125" s="74">
        <v>13.56</v>
      </c>
      <c r="P125" s="74">
        <v>16.86</v>
      </c>
      <c r="Q125" s="74">
        <v>20.16</v>
      </c>
      <c r="S125" s="74">
        <v>0</v>
      </c>
      <c r="T125" s="74">
        <v>0</v>
      </c>
      <c r="U125" s="74">
        <v>0</v>
      </c>
      <c r="W125" s="74">
        <v>4.5527149943193589E-2</v>
      </c>
      <c r="X125" s="74">
        <v>9.1054299886387177E-2</v>
      </c>
      <c r="Y125" s="74">
        <v>0.13658144982958076</v>
      </c>
      <c r="AA125" s="74">
        <v>2.5000000000000001E-3</v>
      </c>
      <c r="AB125" s="74">
        <v>5.0000000000000001E-3</v>
      </c>
      <c r="AC125" s="74">
        <v>7.4999999999999997E-3</v>
      </c>
      <c r="AE125" s="74">
        <v>-0.25</v>
      </c>
      <c r="AF125" s="74">
        <v>1.5</v>
      </c>
      <c r="AG125" s="74">
        <v>0.25</v>
      </c>
      <c r="AI125" s="74">
        <v>-0.1</v>
      </c>
      <c r="AJ125" s="74">
        <v>0.3</v>
      </c>
      <c r="AK125" s="74">
        <v>0.1</v>
      </c>
      <c r="AM125" s="98">
        <v>40</v>
      </c>
      <c r="AN125" s="111">
        <v>0.4</v>
      </c>
      <c r="BE125" s="99">
        <v>40148</v>
      </c>
      <c r="BF125" s="113">
        <v>0.9</v>
      </c>
    </row>
    <row r="126" spans="1:58" x14ac:dyDescent="0.2">
      <c r="A126" s="110">
        <v>39295</v>
      </c>
      <c r="B126" s="60">
        <v>79.349999999999994</v>
      </c>
      <c r="C126" s="204">
        <v>84.35</v>
      </c>
      <c r="D126" s="60">
        <v>89.35</v>
      </c>
      <c r="E126" s="106"/>
      <c r="F126" s="60">
        <v>14.664999084472655</v>
      </c>
      <c r="G126" s="60">
        <v>17.164999084472655</v>
      </c>
      <c r="H126" s="60">
        <v>19.664999084472655</v>
      </c>
      <c r="I126" s="98"/>
      <c r="J126" s="99">
        <v>40179</v>
      </c>
      <c r="K126" s="74">
        <v>29.718999999999998</v>
      </c>
      <c r="L126" s="74">
        <v>30.843999999999998</v>
      </c>
      <c r="M126" s="74">
        <v>31.968999999999998</v>
      </c>
      <c r="O126" s="74">
        <v>19.183499999999999</v>
      </c>
      <c r="P126" s="74">
        <v>23.483499999999999</v>
      </c>
      <c r="Q126" s="74">
        <v>27.7835</v>
      </c>
      <c r="S126" s="74">
        <v>0</v>
      </c>
      <c r="T126" s="74">
        <v>0</v>
      </c>
      <c r="U126" s="74">
        <v>0</v>
      </c>
      <c r="W126" s="74">
        <v>6.9929702312745354E-2</v>
      </c>
      <c r="X126" s="74">
        <v>0.13985940462549071</v>
      </c>
      <c r="Y126" s="74">
        <v>0.20978910693823605</v>
      </c>
      <c r="AA126" s="74">
        <v>2.5000000000000001E-3</v>
      </c>
      <c r="AB126" s="74">
        <v>5.0000000000000001E-3</v>
      </c>
      <c r="AC126" s="74">
        <v>7.4999999999999997E-3</v>
      </c>
      <c r="AE126" s="74">
        <v>-0.4</v>
      </c>
      <c r="AF126" s="74">
        <v>1.75</v>
      </c>
      <c r="AG126" s="74">
        <v>0.5</v>
      </c>
      <c r="AI126" s="74">
        <v>-0.1</v>
      </c>
      <c r="AJ126" s="74">
        <v>0.3</v>
      </c>
      <c r="AK126" s="74">
        <v>0.1</v>
      </c>
      <c r="AM126" s="98">
        <v>40</v>
      </c>
      <c r="AN126" s="111">
        <v>0.4</v>
      </c>
      <c r="BE126" s="99">
        <v>40179</v>
      </c>
      <c r="BF126" s="113">
        <v>0.9</v>
      </c>
    </row>
    <row r="127" spans="1:58" x14ac:dyDescent="0.2">
      <c r="A127" s="110">
        <v>39326</v>
      </c>
      <c r="B127" s="60">
        <v>32.799999999999997</v>
      </c>
      <c r="C127" s="204">
        <v>34.1</v>
      </c>
      <c r="D127" s="60">
        <v>35.4</v>
      </c>
      <c r="E127" s="106"/>
      <c r="F127" s="60">
        <v>16.514999084472656</v>
      </c>
      <c r="G127" s="60">
        <v>17.164999084472655</v>
      </c>
      <c r="H127" s="60">
        <v>17.814999084472653</v>
      </c>
      <c r="I127" s="98"/>
      <c r="J127" s="99">
        <v>40210</v>
      </c>
      <c r="K127" s="74">
        <v>28.6675</v>
      </c>
      <c r="L127" s="74">
        <v>29.7925</v>
      </c>
      <c r="M127" s="74">
        <v>30.9175</v>
      </c>
      <c r="O127" s="74">
        <v>21.286499999999997</v>
      </c>
      <c r="P127" s="74">
        <v>25.586499999999997</v>
      </c>
      <c r="Q127" s="74">
        <v>29.886499999999998</v>
      </c>
      <c r="S127" s="74">
        <v>0</v>
      </c>
      <c r="T127" s="74">
        <v>0</v>
      </c>
      <c r="U127" s="74">
        <v>0</v>
      </c>
      <c r="W127" s="74">
        <v>6.9929702312745354E-2</v>
      </c>
      <c r="X127" s="74">
        <v>0.13985940462549071</v>
      </c>
      <c r="Y127" s="74">
        <v>0.20978910693823605</v>
      </c>
      <c r="AA127" s="74">
        <v>2.5000000000000001E-3</v>
      </c>
      <c r="AB127" s="74">
        <v>5.0000000000000001E-3</v>
      </c>
      <c r="AC127" s="74">
        <v>7.4999999999999997E-3</v>
      </c>
      <c r="AE127" s="74">
        <v>-0.4</v>
      </c>
      <c r="AF127" s="74">
        <v>1.75</v>
      </c>
      <c r="AG127" s="74">
        <v>0.5</v>
      </c>
      <c r="AI127" s="74">
        <v>-0.1</v>
      </c>
      <c r="AJ127" s="74">
        <v>0.3</v>
      </c>
      <c r="AK127" s="74">
        <v>0.1</v>
      </c>
      <c r="AM127" s="98">
        <v>41</v>
      </c>
      <c r="AN127" s="111">
        <v>0.4</v>
      </c>
      <c r="BE127" s="99">
        <v>40210</v>
      </c>
      <c r="BF127" s="113">
        <v>0.9</v>
      </c>
    </row>
    <row r="128" spans="1:58" x14ac:dyDescent="0.2">
      <c r="A128" s="110">
        <v>39356</v>
      </c>
      <c r="B128" s="60">
        <v>25.2</v>
      </c>
      <c r="C128" s="204">
        <v>26.35</v>
      </c>
      <c r="D128" s="60">
        <v>27.5</v>
      </c>
      <c r="E128" s="106"/>
      <c r="F128" s="60">
        <v>16.289999847412108</v>
      </c>
      <c r="G128" s="60">
        <v>16.864999847412108</v>
      </c>
      <c r="H128" s="60">
        <v>17.439999847412107</v>
      </c>
      <c r="I128" s="98"/>
      <c r="J128" s="99">
        <v>40238</v>
      </c>
      <c r="K128" s="74">
        <v>22.546250000000001</v>
      </c>
      <c r="L128" s="74">
        <v>23.18375</v>
      </c>
      <c r="M128" s="74">
        <v>23.821249999999999</v>
      </c>
      <c r="O128" s="74">
        <v>13.974250000000001</v>
      </c>
      <c r="P128" s="74">
        <v>18.274250000000002</v>
      </c>
      <c r="Q128" s="74">
        <v>22.574250000000003</v>
      </c>
      <c r="S128" s="74">
        <v>0</v>
      </c>
      <c r="T128" s="74">
        <v>0</v>
      </c>
      <c r="U128" s="74">
        <v>0</v>
      </c>
      <c r="W128" s="74">
        <v>5.8274751927287788E-2</v>
      </c>
      <c r="X128" s="74">
        <v>0.11654950385457558</v>
      </c>
      <c r="Y128" s="74">
        <v>0.17482425578186336</v>
      </c>
      <c r="AA128" s="74">
        <v>2.5000000000000001E-3</v>
      </c>
      <c r="AB128" s="74">
        <v>5.0000000000000001E-3</v>
      </c>
      <c r="AC128" s="74">
        <v>7.4999999999999997E-3</v>
      </c>
      <c r="AE128" s="74">
        <v>-0.25</v>
      </c>
      <c r="AF128" s="74">
        <v>1.1000000000000001</v>
      </c>
      <c r="AG128" s="74">
        <v>0.25</v>
      </c>
      <c r="AI128" s="74">
        <v>-0.1</v>
      </c>
      <c r="AJ128" s="74">
        <v>0.3</v>
      </c>
      <c r="AK128" s="74">
        <v>0.1</v>
      </c>
      <c r="AM128" s="98">
        <v>41</v>
      </c>
      <c r="AN128" s="111">
        <v>0.4</v>
      </c>
      <c r="BE128" s="99">
        <v>40238</v>
      </c>
      <c r="BF128" s="113">
        <v>0.9</v>
      </c>
    </row>
    <row r="129" spans="1:58" x14ac:dyDescent="0.2">
      <c r="A129" s="110">
        <v>39387</v>
      </c>
      <c r="B129" s="60">
        <v>25.45</v>
      </c>
      <c r="C129" s="204">
        <v>26.6</v>
      </c>
      <c r="D129" s="60">
        <v>27.75</v>
      </c>
      <c r="E129" s="106"/>
      <c r="F129" s="60">
        <v>14.53999984741211</v>
      </c>
      <c r="G129" s="60">
        <v>15.114999847412109</v>
      </c>
      <c r="H129" s="60">
        <v>15.689999847412109</v>
      </c>
      <c r="I129" s="98"/>
      <c r="J129" s="99">
        <v>40269</v>
      </c>
      <c r="K129" s="74">
        <v>23.555</v>
      </c>
      <c r="L129" s="74">
        <v>24.08</v>
      </c>
      <c r="M129" s="74">
        <v>24.605</v>
      </c>
      <c r="O129" s="74">
        <v>18.66</v>
      </c>
      <c r="P129" s="74">
        <v>22.96</v>
      </c>
      <c r="Q129" s="74">
        <v>27.26</v>
      </c>
      <c r="S129" s="74">
        <v>0</v>
      </c>
      <c r="T129" s="74">
        <v>0</v>
      </c>
      <c r="U129" s="74">
        <v>0</v>
      </c>
      <c r="W129" s="74">
        <v>5.5361014330923407E-2</v>
      </c>
      <c r="X129" s="74">
        <v>0.11072202866184681</v>
      </c>
      <c r="Y129" s="74">
        <v>0.16608304299277021</v>
      </c>
      <c r="AA129" s="74">
        <v>2.5000000000000001E-3</v>
      </c>
      <c r="AB129" s="74">
        <v>5.0000000000000001E-3</v>
      </c>
      <c r="AC129" s="74">
        <v>7.4999999999999997E-3</v>
      </c>
      <c r="AE129" s="74">
        <v>-0.25</v>
      </c>
      <c r="AF129" s="74">
        <v>1.2</v>
      </c>
      <c r="AG129" s="74">
        <v>0.25</v>
      </c>
      <c r="AI129" s="74">
        <v>-0.1</v>
      </c>
      <c r="AJ129" s="74">
        <v>0.3</v>
      </c>
      <c r="AK129" s="74">
        <v>0.1</v>
      </c>
      <c r="AM129" s="98">
        <v>41</v>
      </c>
      <c r="AN129" s="111">
        <v>0.4</v>
      </c>
      <c r="BE129" s="99">
        <v>40269</v>
      </c>
      <c r="BF129" s="113">
        <v>0.9</v>
      </c>
    </row>
    <row r="130" spans="1:58" x14ac:dyDescent="0.2">
      <c r="A130" s="110">
        <v>39417</v>
      </c>
      <c r="B130" s="60">
        <v>26.45</v>
      </c>
      <c r="C130" s="204">
        <v>27.6</v>
      </c>
      <c r="D130" s="60">
        <v>28.75</v>
      </c>
      <c r="E130" s="106"/>
      <c r="F130" s="60">
        <v>15.390000228881837</v>
      </c>
      <c r="G130" s="60">
        <v>15.965000228881836</v>
      </c>
      <c r="H130" s="60">
        <v>16.540000228881837</v>
      </c>
      <c r="I130" s="98"/>
      <c r="J130" s="99">
        <v>40299</v>
      </c>
      <c r="K130" s="74">
        <v>24.743000000000002</v>
      </c>
      <c r="L130" s="74">
        <v>26.603000000000002</v>
      </c>
      <c r="M130" s="74">
        <v>28.463000000000001</v>
      </c>
      <c r="O130" s="74">
        <v>21.584</v>
      </c>
      <c r="P130" s="74">
        <v>25.884</v>
      </c>
      <c r="Q130" s="74">
        <v>30.184000000000001</v>
      </c>
      <c r="S130" s="74">
        <v>0</v>
      </c>
      <c r="T130" s="74">
        <v>0</v>
      </c>
      <c r="U130" s="74">
        <v>0</v>
      </c>
      <c r="W130" s="74">
        <v>6.1188489523652176E-2</v>
      </c>
      <c r="X130" s="74">
        <v>0.12237697904730435</v>
      </c>
      <c r="Y130" s="74">
        <v>0.18356546857095651</v>
      </c>
      <c r="AA130" s="74">
        <v>2.5000000000000001E-3</v>
      </c>
      <c r="AB130" s="74">
        <v>5.0000000000000001E-3</v>
      </c>
      <c r="AC130" s="74">
        <v>7.4999999999999997E-3</v>
      </c>
      <c r="AE130" s="74">
        <v>-0.25</v>
      </c>
      <c r="AF130" s="74">
        <v>2</v>
      </c>
      <c r="AG130" s="74">
        <v>0.25</v>
      </c>
      <c r="AI130" s="74">
        <v>-0.1</v>
      </c>
      <c r="AJ130" s="74">
        <v>0.3</v>
      </c>
      <c r="AK130" s="74">
        <v>0.1</v>
      </c>
      <c r="AM130" s="98">
        <v>42</v>
      </c>
      <c r="AN130" s="111">
        <v>0.4</v>
      </c>
      <c r="BE130" s="99">
        <v>40299</v>
      </c>
      <c r="BF130" s="113">
        <v>0.9</v>
      </c>
    </row>
    <row r="131" spans="1:58" x14ac:dyDescent="0.2">
      <c r="A131" s="110">
        <v>39448</v>
      </c>
      <c r="B131" s="60">
        <v>33.25</v>
      </c>
      <c r="C131" s="204">
        <v>34.549999999999997</v>
      </c>
      <c r="D131" s="60">
        <v>35.85</v>
      </c>
      <c r="E131" s="106"/>
      <c r="F131" s="60">
        <v>19.86499755859375</v>
      </c>
      <c r="G131" s="60">
        <v>20.514997558593748</v>
      </c>
      <c r="H131" s="60">
        <v>21.164997558593747</v>
      </c>
      <c r="I131" s="98"/>
      <c r="J131" s="99">
        <v>40330</v>
      </c>
      <c r="K131" s="74">
        <v>50.327500000000001</v>
      </c>
      <c r="L131" s="74">
        <v>55.66</v>
      </c>
      <c r="M131" s="74">
        <v>60.9925</v>
      </c>
      <c r="O131" s="74">
        <v>39.865000000000002</v>
      </c>
      <c r="P131" s="74">
        <v>44.164999999999999</v>
      </c>
      <c r="Q131" s="74">
        <v>48.465000000000003</v>
      </c>
      <c r="S131" s="74">
        <v>0</v>
      </c>
      <c r="T131" s="74">
        <v>0</v>
      </c>
      <c r="U131" s="74">
        <v>0</v>
      </c>
      <c r="W131" s="74">
        <v>7.8670915101838518E-2</v>
      </c>
      <c r="X131" s="74">
        <v>0.15734183020367704</v>
      </c>
      <c r="Y131" s="74">
        <v>0.23601274530551555</v>
      </c>
      <c r="AA131" s="74">
        <v>2.5000000000000001E-3</v>
      </c>
      <c r="AB131" s="74">
        <v>5.0000000000000001E-3</v>
      </c>
      <c r="AC131" s="74">
        <v>7.4999999999999997E-3</v>
      </c>
      <c r="AE131" s="74">
        <v>-0.75</v>
      </c>
      <c r="AF131" s="74">
        <v>2.25</v>
      </c>
      <c r="AG131" s="74">
        <v>0.75</v>
      </c>
      <c r="AI131" s="74">
        <v>-0.1</v>
      </c>
      <c r="AJ131" s="74">
        <v>0.3</v>
      </c>
      <c r="AK131" s="74">
        <v>0.1</v>
      </c>
      <c r="AM131" s="98">
        <v>42</v>
      </c>
      <c r="AN131" s="111">
        <v>0.4</v>
      </c>
      <c r="BE131" s="99">
        <v>40330</v>
      </c>
      <c r="BF131" s="113">
        <v>0.9</v>
      </c>
    </row>
    <row r="132" spans="1:58" x14ac:dyDescent="0.2">
      <c r="A132" s="110">
        <v>39479</v>
      </c>
      <c r="B132" s="60">
        <v>33.25</v>
      </c>
      <c r="C132" s="204">
        <v>34.549999999999997</v>
      </c>
      <c r="D132" s="60">
        <v>35.85</v>
      </c>
      <c r="E132" s="106"/>
      <c r="F132" s="60">
        <v>20.014997177124023</v>
      </c>
      <c r="G132" s="60">
        <v>20.664997177124022</v>
      </c>
      <c r="H132" s="60">
        <v>21.31499717712402</v>
      </c>
      <c r="I132" s="98"/>
      <c r="J132" s="99">
        <v>40360</v>
      </c>
      <c r="K132" s="74">
        <v>86.757999999999996</v>
      </c>
      <c r="L132" s="74">
        <v>90.507999999999996</v>
      </c>
      <c r="M132" s="74">
        <v>94.257999999999996</v>
      </c>
      <c r="O132" s="74">
        <v>63.581000000000003</v>
      </c>
      <c r="P132" s="74">
        <v>67.881</v>
      </c>
      <c r="Q132" s="74">
        <v>72.180999999999997</v>
      </c>
      <c r="S132" s="74">
        <v>0</v>
      </c>
      <c r="T132" s="74">
        <v>0</v>
      </c>
      <c r="U132" s="74">
        <v>0</v>
      </c>
      <c r="W132" s="74">
        <v>9.6153340680024846E-2</v>
      </c>
      <c r="X132" s="74">
        <v>0.19230668136004969</v>
      </c>
      <c r="Y132" s="74">
        <v>0.28846002204007454</v>
      </c>
      <c r="AA132" s="74">
        <v>2.5000000000000001E-3</v>
      </c>
      <c r="AB132" s="74">
        <v>5.0000000000000001E-3</v>
      </c>
      <c r="AC132" s="74">
        <v>7.4999999999999997E-3</v>
      </c>
      <c r="AE132" s="74">
        <v>-1</v>
      </c>
      <c r="AF132" s="74">
        <v>3</v>
      </c>
      <c r="AG132" s="74">
        <v>1</v>
      </c>
      <c r="AI132" s="74">
        <v>-0.1</v>
      </c>
      <c r="AJ132" s="74">
        <v>0.3</v>
      </c>
      <c r="AK132" s="74">
        <v>0.1</v>
      </c>
      <c r="AM132" s="98">
        <v>42</v>
      </c>
      <c r="AN132" s="111">
        <v>0.4</v>
      </c>
      <c r="BE132" s="99">
        <v>40360</v>
      </c>
      <c r="BF132" s="113">
        <v>0.9</v>
      </c>
    </row>
    <row r="133" spans="1:58" x14ac:dyDescent="0.2">
      <c r="A133" s="110">
        <v>39508</v>
      </c>
      <c r="B133" s="60">
        <v>26.024999999999999</v>
      </c>
      <c r="C133" s="204">
        <v>26.774999999999999</v>
      </c>
      <c r="D133" s="60">
        <v>27.524999999999999</v>
      </c>
      <c r="E133" s="106"/>
      <c r="F133" s="60">
        <v>17.539999084472655</v>
      </c>
      <c r="G133" s="60">
        <v>17.914999084472655</v>
      </c>
      <c r="H133" s="60">
        <v>18.289999084472655</v>
      </c>
      <c r="I133" s="98"/>
      <c r="J133" s="99">
        <v>40391</v>
      </c>
      <c r="K133" s="74">
        <v>79.372</v>
      </c>
      <c r="L133" s="74">
        <v>83.122</v>
      </c>
      <c r="M133" s="74">
        <v>86.872</v>
      </c>
      <c r="O133" s="74">
        <v>57.138000000000005</v>
      </c>
      <c r="P133" s="74">
        <v>61.438000000000002</v>
      </c>
      <c r="Q133" s="74">
        <v>65.738</v>
      </c>
      <c r="S133" s="74">
        <v>0</v>
      </c>
      <c r="T133" s="74">
        <v>0</v>
      </c>
      <c r="U133" s="74">
        <v>0</v>
      </c>
      <c r="W133" s="74">
        <v>9.6153340680024846E-2</v>
      </c>
      <c r="X133" s="74">
        <v>0.19230668136004969</v>
      </c>
      <c r="Y133" s="74">
        <v>0.28846002204007454</v>
      </c>
      <c r="AA133" s="74">
        <v>2.5000000000000001E-3</v>
      </c>
      <c r="AB133" s="74">
        <v>5.0000000000000001E-3</v>
      </c>
      <c r="AC133" s="74">
        <v>7.4999999999999997E-3</v>
      </c>
      <c r="AE133" s="74">
        <v>-1</v>
      </c>
      <c r="AF133" s="74">
        <v>3</v>
      </c>
      <c r="AG133" s="74">
        <v>1</v>
      </c>
      <c r="AI133" s="74">
        <v>-0.1</v>
      </c>
      <c r="AJ133" s="74">
        <v>0.3</v>
      </c>
      <c r="AK133" s="74">
        <v>0.1</v>
      </c>
      <c r="AM133" s="98">
        <v>43</v>
      </c>
      <c r="AN133" s="111">
        <v>0.4</v>
      </c>
      <c r="BE133" s="99">
        <v>40391</v>
      </c>
      <c r="BF133" s="113">
        <v>0.9</v>
      </c>
    </row>
    <row r="134" spans="1:58" x14ac:dyDescent="0.2">
      <c r="A134" s="110">
        <v>39539</v>
      </c>
      <c r="B134" s="60">
        <v>26.9</v>
      </c>
      <c r="C134" s="204">
        <v>27.5</v>
      </c>
      <c r="D134" s="60">
        <v>28.1</v>
      </c>
      <c r="E134" s="106"/>
      <c r="F134" s="60">
        <v>17.864999084472654</v>
      </c>
      <c r="G134" s="60">
        <v>18.164999084472655</v>
      </c>
      <c r="H134" s="60">
        <v>18.464999084472655</v>
      </c>
      <c r="I134" s="98"/>
      <c r="J134" s="99">
        <v>40422</v>
      </c>
      <c r="K134" s="74">
        <v>27.7255</v>
      </c>
      <c r="L134" s="74">
        <v>28.9255</v>
      </c>
      <c r="M134" s="74">
        <v>30.125499999999999</v>
      </c>
      <c r="O134" s="74">
        <v>18.352499999999999</v>
      </c>
      <c r="P134" s="74">
        <v>22.6525</v>
      </c>
      <c r="Q134" s="74">
        <v>26.952500000000001</v>
      </c>
      <c r="S134" s="74">
        <v>0</v>
      </c>
      <c r="T134" s="74">
        <v>0</v>
      </c>
      <c r="U134" s="74">
        <v>0</v>
      </c>
      <c r="W134" s="74">
        <v>6.1806555074396141E-2</v>
      </c>
      <c r="X134" s="74">
        <v>0.12361311014879228</v>
      </c>
      <c r="Y134" s="74">
        <v>0.18541966522318842</v>
      </c>
      <c r="AA134" s="74">
        <v>2.5000000000000001E-3</v>
      </c>
      <c r="AB134" s="74">
        <v>5.0000000000000001E-3</v>
      </c>
      <c r="AC134" s="74">
        <v>7.4999999999999997E-3</v>
      </c>
      <c r="AE134" s="74">
        <v>-0.4</v>
      </c>
      <c r="AF134" s="74">
        <v>1.75</v>
      </c>
      <c r="AG134" s="74">
        <v>0.5</v>
      </c>
      <c r="AI134" s="74">
        <v>-0.1</v>
      </c>
      <c r="AJ134" s="74">
        <v>0.3</v>
      </c>
      <c r="AK134" s="74">
        <v>0.1</v>
      </c>
      <c r="AM134" s="98">
        <v>43</v>
      </c>
      <c r="AN134" s="111">
        <v>0.4</v>
      </c>
      <c r="BE134" s="99">
        <v>40422</v>
      </c>
      <c r="BF134" s="113">
        <v>0.9</v>
      </c>
    </row>
    <row r="135" spans="1:58" x14ac:dyDescent="0.2">
      <c r="A135" s="110">
        <v>39569</v>
      </c>
      <c r="B135" s="60">
        <v>31.91</v>
      </c>
      <c r="C135" s="204">
        <v>33.950000000000003</v>
      </c>
      <c r="D135" s="60">
        <v>35.99</v>
      </c>
      <c r="E135" s="106"/>
      <c r="F135" s="60">
        <v>16.594999847412108</v>
      </c>
      <c r="G135" s="60">
        <v>17.614999847412108</v>
      </c>
      <c r="H135" s="60">
        <v>18.634999847412107</v>
      </c>
      <c r="I135" s="98"/>
      <c r="J135" s="99">
        <v>40452</v>
      </c>
      <c r="K135" s="74">
        <v>19.237500000000001</v>
      </c>
      <c r="L135" s="74">
        <v>20.324999999999999</v>
      </c>
      <c r="M135" s="74">
        <v>21.412500000000001</v>
      </c>
      <c r="O135" s="74">
        <v>11.96</v>
      </c>
      <c r="P135" s="74">
        <v>16.260000000000002</v>
      </c>
      <c r="Q135" s="74">
        <v>20.56</v>
      </c>
      <c r="S135" s="74">
        <v>0</v>
      </c>
      <c r="T135" s="74">
        <v>0</v>
      </c>
      <c r="U135" s="74">
        <v>0</v>
      </c>
      <c r="W135" s="74">
        <v>4.3706063945465841E-2</v>
      </c>
      <c r="X135" s="74">
        <v>8.7412127890931682E-2</v>
      </c>
      <c r="Y135" s="74">
        <v>0.13111819183639753</v>
      </c>
      <c r="AA135" s="74">
        <v>2.5000000000000001E-3</v>
      </c>
      <c r="AB135" s="74">
        <v>5.0000000000000001E-3</v>
      </c>
      <c r="AC135" s="74">
        <v>7.4999999999999997E-3</v>
      </c>
      <c r="AE135" s="74">
        <v>-0.25</v>
      </c>
      <c r="AF135" s="74">
        <v>1.5</v>
      </c>
      <c r="AG135" s="74">
        <v>0.25</v>
      </c>
      <c r="AI135" s="74">
        <v>-0.1</v>
      </c>
      <c r="AJ135" s="74">
        <v>0.3</v>
      </c>
      <c r="AK135" s="74">
        <v>0.1</v>
      </c>
      <c r="AM135" s="98">
        <v>43</v>
      </c>
      <c r="AN135" s="111">
        <v>0.4</v>
      </c>
      <c r="BE135" s="99">
        <v>40452</v>
      </c>
      <c r="BF135" s="113">
        <v>0.9</v>
      </c>
    </row>
    <row r="136" spans="1:58" x14ac:dyDescent="0.2">
      <c r="A136" s="110">
        <v>39600</v>
      </c>
      <c r="B136" s="60">
        <v>52.63</v>
      </c>
      <c r="C136" s="204">
        <v>58.5</v>
      </c>
      <c r="D136" s="60">
        <v>64.37</v>
      </c>
      <c r="E136" s="106"/>
      <c r="F136" s="60">
        <v>14.740001220703123</v>
      </c>
      <c r="G136" s="60">
        <v>17.675001220703123</v>
      </c>
      <c r="H136" s="60">
        <v>20.610001220703122</v>
      </c>
      <c r="I136" s="98"/>
      <c r="J136" s="99">
        <v>40483</v>
      </c>
      <c r="K136" s="74">
        <v>19.425000000000001</v>
      </c>
      <c r="L136" s="74">
        <v>20.512499999999999</v>
      </c>
      <c r="M136" s="74">
        <v>21.6</v>
      </c>
      <c r="O136" s="74">
        <v>12.11</v>
      </c>
      <c r="P136" s="74">
        <v>16.41</v>
      </c>
      <c r="Q136" s="74">
        <v>20.71</v>
      </c>
      <c r="S136" s="74">
        <v>0</v>
      </c>
      <c r="T136" s="74">
        <v>0</v>
      </c>
      <c r="U136" s="74">
        <v>0</v>
      </c>
      <c r="W136" s="74">
        <v>4.3706063945465841E-2</v>
      </c>
      <c r="X136" s="74">
        <v>8.7412127890931682E-2</v>
      </c>
      <c r="Y136" s="74">
        <v>0.13111819183639753</v>
      </c>
      <c r="AA136" s="74">
        <v>2.5000000000000001E-3</v>
      </c>
      <c r="AB136" s="74">
        <v>5.0000000000000001E-3</v>
      </c>
      <c r="AC136" s="74">
        <v>7.4999999999999997E-3</v>
      </c>
      <c r="AE136" s="74">
        <v>-0.25</v>
      </c>
      <c r="AF136" s="74">
        <v>1.5</v>
      </c>
      <c r="AG136" s="74">
        <v>0.25</v>
      </c>
      <c r="AI136" s="74">
        <v>-0.1</v>
      </c>
      <c r="AJ136" s="74">
        <v>0.3</v>
      </c>
      <c r="AK136" s="74">
        <v>0.1</v>
      </c>
      <c r="AM136" s="98">
        <v>44</v>
      </c>
      <c r="AN136" s="111">
        <v>0.4</v>
      </c>
      <c r="BE136" s="99">
        <v>40483</v>
      </c>
      <c r="BF136" s="113">
        <v>0.9</v>
      </c>
    </row>
    <row r="137" spans="1:58" x14ac:dyDescent="0.2">
      <c r="A137" s="110">
        <v>39630</v>
      </c>
      <c r="B137" s="60">
        <v>93.85</v>
      </c>
      <c r="C137" s="204">
        <v>98.85</v>
      </c>
      <c r="D137" s="60">
        <v>103.85</v>
      </c>
      <c r="E137" s="106"/>
      <c r="F137" s="60">
        <v>14.864999847412108</v>
      </c>
      <c r="G137" s="60">
        <v>17.364999847412108</v>
      </c>
      <c r="H137" s="60">
        <v>19.864999847412108</v>
      </c>
      <c r="I137" s="98"/>
      <c r="J137" s="99">
        <v>40513</v>
      </c>
      <c r="K137" s="74">
        <v>21.309000000000005</v>
      </c>
      <c r="L137" s="74">
        <v>22.396500000000003</v>
      </c>
      <c r="M137" s="74">
        <v>23.484000000000002</v>
      </c>
      <c r="O137" s="74">
        <v>12.71</v>
      </c>
      <c r="P137" s="74">
        <v>17.010000000000002</v>
      </c>
      <c r="Q137" s="74">
        <v>21.31</v>
      </c>
      <c r="S137" s="74">
        <v>0</v>
      </c>
      <c r="T137" s="74">
        <v>0</v>
      </c>
      <c r="U137" s="74">
        <v>0</v>
      </c>
      <c r="W137" s="74">
        <v>4.3706063945465841E-2</v>
      </c>
      <c r="X137" s="74">
        <v>8.7412127890931682E-2</v>
      </c>
      <c r="Y137" s="74">
        <v>0.13111819183639753</v>
      </c>
      <c r="AA137" s="74">
        <v>2.5000000000000001E-3</v>
      </c>
      <c r="AB137" s="74">
        <v>5.0000000000000001E-3</v>
      </c>
      <c r="AC137" s="74">
        <v>7.4999999999999997E-3</v>
      </c>
      <c r="AE137" s="74">
        <v>-0.25</v>
      </c>
      <c r="AF137" s="74">
        <v>1.5</v>
      </c>
      <c r="AG137" s="74">
        <v>0.25</v>
      </c>
      <c r="AI137" s="74">
        <v>-0.1</v>
      </c>
      <c r="AJ137" s="74">
        <v>0.3</v>
      </c>
      <c r="AK137" s="74">
        <v>0.1</v>
      </c>
      <c r="AM137" s="98">
        <v>44</v>
      </c>
      <c r="AN137" s="111">
        <v>0.4</v>
      </c>
      <c r="BE137" s="99">
        <v>40513</v>
      </c>
      <c r="BF137" s="113">
        <v>0.9</v>
      </c>
    </row>
    <row r="138" spans="1:58" x14ac:dyDescent="0.2">
      <c r="A138" s="110">
        <v>39661</v>
      </c>
      <c r="B138" s="60">
        <v>81.349999999999994</v>
      </c>
      <c r="C138" s="204">
        <v>86.35</v>
      </c>
      <c r="D138" s="60">
        <v>91.35</v>
      </c>
      <c r="E138" s="106"/>
      <c r="F138" s="60">
        <v>14.914999084472655</v>
      </c>
      <c r="G138" s="60">
        <v>17.414999084472655</v>
      </c>
      <c r="H138" s="60">
        <v>19.914999084472655</v>
      </c>
      <c r="I138" s="98"/>
      <c r="J138" s="99">
        <v>40544</v>
      </c>
      <c r="K138" s="74">
        <v>29.643999999999998</v>
      </c>
      <c r="L138" s="74">
        <v>30.843999999999998</v>
      </c>
      <c r="M138" s="74">
        <v>32.043999999999997</v>
      </c>
      <c r="O138" s="74">
        <v>19.183499999999999</v>
      </c>
      <c r="P138" s="74">
        <v>23.483499999999999</v>
      </c>
      <c r="Q138" s="74">
        <v>27.7835</v>
      </c>
      <c r="S138" s="74">
        <v>0.25</v>
      </c>
      <c r="T138" s="74">
        <v>0.25</v>
      </c>
      <c r="U138" s="74">
        <v>0.25</v>
      </c>
      <c r="W138" s="74">
        <v>6.7132514220235542E-2</v>
      </c>
      <c r="X138" s="74">
        <v>0.13426502844047108</v>
      </c>
      <c r="Y138" s="74">
        <v>0.20139754266070664</v>
      </c>
      <c r="AA138" s="74">
        <v>2.5000000000000001E-3</v>
      </c>
      <c r="AB138" s="74">
        <v>5.0000000000000001E-3</v>
      </c>
      <c r="AC138" s="74">
        <v>7.4999999999999997E-3</v>
      </c>
      <c r="AE138" s="74">
        <v>-0.4</v>
      </c>
      <c r="AF138" s="74">
        <v>1.75</v>
      </c>
      <c r="AG138" s="74">
        <v>0.5</v>
      </c>
      <c r="AI138" s="74">
        <v>-0.1</v>
      </c>
      <c r="AJ138" s="74">
        <v>0.3</v>
      </c>
      <c r="AK138" s="74">
        <v>0.1</v>
      </c>
      <c r="AM138" s="98">
        <v>44</v>
      </c>
      <c r="AN138" s="111">
        <v>0.4</v>
      </c>
      <c r="BE138" s="99">
        <v>40544</v>
      </c>
      <c r="BF138" s="113">
        <v>0.9</v>
      </c>
    </row>
    <row r="139" spans="1:58" x14ac:dyDescent="0.2">
      <c r="A139" s="110">
        <v>39692</v>
      </c>
      <c r="B139" s="60">
        <v>32.950000000000003</v>
      </c>
      <c r="C139" s="204">
        <v>34.35</v>
      </c>
      <c r="D139" s="60">
        <v>35.75</v>
      </c>
      <c r="E139" s="106"/>
      <c r="F139" s="60">
        <v>16.714999084472655</v>
      </c>
      <c r="G139" s="60">
        <v>17.414999084472655</v>
      </c>
      <c r="H139" s="60">
        <v>18.114999084472654</v>
      </c>
      <c r="I139" s="98"/>
      <c r="J139" s="99">
        <v>40575</v>
      </c>
      <c r="K139" s="74">
        <v>28.592500000000001</v>
      </c>
      <c r="L139" s="74">
        <v>29.7925</v>
      </c>
      <c r="M139" s="74">
        <v>30.9925</v>
      </c>
      <c r="O139" s="74">
        <v>21.286499999999997</v>
      </c>
      <c r="P139" s="74">
        <v>25.586499999999997</v>
      </c>
      <c r="Q139" s="74">
        <v>29.886499999999998</v>
      </c>
      <c r="S139" s="74">
        <v>0</v>
      </c>
      <c r="T139" s="74">
        <v>0</v>
      </c>
      <c r="U139" s="74">
        <v>0</v>
      </c>
      <c r="W139" s="74">
        <v>6.7132514220235542E-2</v>
      </c>
      <c r="X139" s="74">
        <v>0.13426502844047108</v>
      </c>
      <c r="Y139" s="74">
        <v>0.20139754266070664</v>
      </c>
      <c r="AA139" s="74">
        <v>2.5000000000000001E-3</v>
      </c>
      <c r="AB139" s="74">
        <v>5.0000000000000001E-3</v>
      </c>
      <c r="AC139" s="74">
        <v>7.4999999999999997E-3</v>
      </c>
      <c r="AE139" s="74">
        <v>-0.4</v>
      </c>
      <c r="AF139" s="74">
        <v>1.75</v>
      </c>
      <c r="AG139" s="74">
        <v>0.5</v>
      </c>
      <c r="AI139" s="74">
        <v>-0.1</v>
      </c>
      <c r="AJ139" s="74">
        <v>0.3</v>
      </c>
      <c r="AK139" s="74">
        <v>0.1</v>
      </c>
      <c r="AM139" s="98">
        <v>45</v>
      </c>
      <c r="AN139" s="111">
        <v>0.4</v>
      </c>
      <c r="BE139" s="99">
        <v>40575</v>
      </c>
      <c r="BF139" s="113">
        <v>0.9</v>
      </c>
    </row>
    <row r="140" spans="1:58" x14ac:dyDescent="0.2">
      <c r="A140" s="110">
        <v>39722</v>
      </c>
      <c r="B140" s="60">
        <v>25.35</v>
      </c>
      <c r="C140" s="204">
        <v>26.6</v>
      </c>
      <c r="D140" s="60">
        <v>27.85</v>
      </c>
      <c r="E140" s="106"/>
      <c r="F140" s="60">
        <v>16.489999847412108</v>
      </c>
      <c r="G140" s="60">
        <v>17.114999847412108</v>
      </c>
      <c r="H140" s="60">
        <v>17.739999847412108</v>
      </c>
      <c r="I140" s="98"/>
      <c r="J140" s="99">
        <v>40603</v>
      </c>
      <c r="K140" s="74">
        <v>22.508749999999999</v>
      </c>
      <c r="L140" s="74">
        <v>23.18375</v>
      </c>
      <c r="M140" s="74">
        <v>23.858750000000001</v>
      </c>
      <c r="O140" s="74">
        <v>13.974250000000001</v>
      </c>
      <c r="P140" s="74">
        <v>18.274250000000002</v>
      </c>
      <c r="Q140" s="74">
        <v>22.574250000000003</v>
      </c>
      <c r="S140" s="74">
        <v>0</v>
      </c>
      <c r="T140" s="74">
        <v>0</v>
      </c>
      <c r="U140" s="74">
        <v>0</v>
      </c>
      <c r="W140" s="74">
        <v>5.5943761850196276E-2</v>
      </c>
      <c r="X140" s="74">
        <v>0.11188752370039255</v>
      </c>
      <c r="Y140" s="74">
        <v>0.16783128555058882</v>
      </c>
      <c r="AA140" s="74">
        <v>2.5000000000000001E-3</v>
      </c>
      <c r="AB140" s="74">
        <v>5.0000000000000001E-3</v>
      </c>
      <c r="AC140" s="74">
        <v>7.4999999999999997E-3</v>
      </c>
      <c r="AE140" s="74">
        <v>-0.25</v>
      </c>
      <c r="AF140" s="74">
        <v>1.1000000000000001</v>
      </c>
      <c r="AG140" s="74">
        <v>0.25</v>
      </c>
      <c r="AI140" s="74">
        <v>-0.1</v>
      </c>
      <c r="AJ140" s="74">
        <v>0.3</v>
      </c>
      <c r="AK140" s="74">
        <v>0.1</v>
      </c>
      <c r="AM140" s="98">
        <v>45</v>
      </c>
      <c r="AN140" s="111">
        <v>0.4</v>
      </c>
      <c r="BE140" s="99">
        <v>40603</v>
      </c>
      <c r="BF140" s="113">
        <v>0.9</v>
      </c>
    </row>
    <row r="141" spans="1:58" x14ac:dyDescent="0.2">
      <c r="A141" s="110">
        <v>39753</v>
      </c>
      <c r="B141" s="60">
        <v>25.6</v>
      </c>
      <c r="C141" s="204">
        <v>26.85</v>
      </c>
      <c r="D141" s="60">
        <v>28.1</v>
      </c>
      <c r="E141" s="106"/>
      <c r="F141" s="60">
        <v>14.739999847412109</v>
      </c>
      <c r="G141" s="60">
        <v>15.364999847412109</v>
      </c>
      <c r="H141" s="60">
        <v>15.989999847412109</v>
      </c>
      <c r="I141" s="98"/>
      <c r="J141" s="99">
        <v>40634</v>
      </c>
      <c r="K141" s="74">
        <v>23.517499999999998</v>
      </c>
      <c r="L141" s="74">
        <v>24.08</v>
      </c>
      <c r="M141" s="74">
        <v>24.642499999999998</v>
      </c>
      <c r="O141" s="74">
        <v>18.66</v>
      </c>
      <c r="P141" s="74">
        <v>22.96</v>
      </c>
      <c r="Q141" s="74">
        <v>27.26</v>
      </c>
      <c r="S141" s="74">
        <v>0</v>
      </c>
      <c r="T141" s="74">
        <v>0</v>
      </c>
      <c r="U141" s="74">
        <v>0</v>
      </c>
      <c r="W141" s="74">
        <v>5.3146573757686472E-2</v>
      </c>
      <c r="X141" s="74">
        <v>0.10629314751537294</v>
      </c>
      <c r="Y141" s="74">
        <v>0.15943972127305941</v>
      </c>
      <c r="AA141" s="74">
        <v>2.5000000000000001E-3</v>
      </c>
      <c r="AB141" s="74">
        <v>5.0000000000000001E-3</v>
      </c>
      <c r="AC141" s="74">
        <v>7.4999999999999997E-3</v>
      </c>
      <c r="AE141" s="74">
        <v>-0.25</v>
      </c>
      <c r="AF141" s="74">
        <v>1.2</v>
      </c>
      <c r="AG141" s="74">
        <v>0.25</v>
      </c>
      <c r="AI141" s="74">
        <v>-0.1</v>
      </c>
      <c r="AJ141" s="74">
        <v>0.3</v>
      </c>
      <c r="AK141" s="74">
        <v>0.1</v>
      </c>
      <c r="AM141" s="98">
        <v>45</v>
      </c>
      <c r="AN141" s="111">
        <v>0.4</v>
      </c>
      <c r="BE141" s="99">
        <v>40634</v>
      </c>
      <c r="BF141" s="113">
        <v>0.9</v>
      </c>
    </row>
    <row r="142" spans="1:58" x14ac:dyDescent="0.2">
      <c r="A142" s="110">
        <v>39783</v>
      </c>
      <c r="B142" s="60">
        <v>26.6</v>
      </c>
      <c r="C142" s="204">
        <v>27.85</v>
      </c>
      <c r="D142" s="60">
        <v>29.1</v>
      </c>
      <c r="E142" s="106"/>
      <c r="F142" s="60">
        <v>15.590000228881834</v>
      </c>
      <c r="G142" s="60">
        <v>16.215000228881834</v>
      </c>
      <c r="H142" s="60">
        <v>16.840000228881834</v>
      </c>
      <c r="I142" s="98"/>
      <c r="J142" s="99">
        <v>40664</v>
      </c>
      <c r="K142" s="74">
        <v>24.743000000000002</v>
      </c>
      <c r="L142" s="74">
        <v>26.603000000000002</v>
      </c>
      <c r="M142" s="74">
        <v>28.463000000000001</v>
      </c>
      <c r="O142" s="74">
        <v>21.584</v>
      </c>
      <c r="P142" s="74">
        <v>25.884</v>
      </c>
      <c r="Q142" s="74">
        <v>30.184000000000001</v>
      </c>
      <c r="S142" s="74">
        <v>0</v>
      </c>
      <c r="T142" s="74">
        <v>0</v>
      </c>
      <c r="U142" s="74">
        <v>0</v>
      </c>
      <c r="W142" s="74">
        <v>5.8740949942706087E-2</v>
      </c>
      <c r="X142" s="74">
        <v>0.11748189988541217</v>
      </c>
      <c r="Y142" s="74">
        <v>0.17622284982811826</v>
      </c>
      <c r="AA142" s="74">
        <v>2.5000000000000001E-3</v>
      </c>
      <c r="AB142" s="74">
        <v>5.0000000000000001E-3</v>
      </c>
      <c r="AC142" s="74">
        <v>7.4999999999999997E-3</v>
      </c>
      <c r="AE142" s="74">
        <v>-0.25</v>
      </c>
      <c r="AF142" s="74">
        <v>2</v>
      </c>
      <c r="AG142" s="74">
        <v>0.25</v>
      </c>
      <c r="AI142" s="74">
        <v>-0.1</v>
      </c>
      <c r="AJ142" s="74">
        <v>0.3</v>
      </c>
      <c r="AK142" s="74">
        <v>0.1</v>
      </c>
      <c r="AM142" s="98">
        <v>46</v>
      </c>
      <c r="AN142" s="111">
        <v>0.4</v>
      </c>
      <c r="BE142" s="99">
        <v>40664</v>
      </c>
      <c r="BF142" s="113">
        <v>0.9</v>
      </c>
    </row>
    <row r="143" spans="1:58" x14ac:dyDescent="0.2">
      <c r="A143" s="110">
        <v>39814</v>
      </c>
      <c r="B143" s="60">
        <v>33.4</v>
      </c>
      <c r="C143" s="204">
        <v>34.799999999999997</v>
      </c>
      <c r="D143" s="60">
        <v>36.200000000000003</v>
      </c>
      <c r="E143" s="106"/>
      <c r="F143" s="60">
        <v>20.064997558593749</v>
      </c>
      <c r="G143" s="60">
        <v>20.764997558593748</v>
      </c>
      <c r="H143" s="60">
        <v>21.464997558593748</v>
      </c>
      <c r="I143" s="98"/>
      <c r="J143" s="99">
        <v>40695</v>
      </c>
      <c r="K143" s="74">
        <v>50.787500000000001</v>
      </c>
      <c r="L143" s="74">
        <v>56.12</v>
      </c>
      <c r="M143" s="74">
        <v>61.452500000000001</v>
      </c>
      <c r="O143" s="74">
        <v>40.229999999999997</v>
      </c>
      <c r="P143" s="74">
        <v>44.53</v>
      </c>
      <c r="Q143" s="74">
        <v>48.83</v>
      </c>
      <c r="S143" s="74">
        <v>0</v>
      </c>
      <c r="T143" s="74">
        <v>0</v>
      </c>
      <c r="U143" s="74">
        <v>0</v>
      </c>
      <c r="W143" s="74">
        <v>7.5524078497764977E-2</v>
      </c>
      <c r="X143" s="74">
        <v>0.15104815699552995</v>
      </c>
      <c r="Y143" s="74">
        <v>0.22657223549329492</v>
      </c>
      <c r="AA143" s="74">
        <v>2.5000000000000001E-3</v>
      </c>
      <c r="AB143" s="74">
        <v>5.0000000000000001E-3</v>
      </c>
      <c r="AC143" s="74">
        <v>7.4999999999999997E-3</v>
      </c>
      <c r="AE143" s="74">
        <v>-0.75</v>
      </c>
      <c r="AF143" s="74">
        <v>2.25</v>
      </c>
      <c r="AG143" s="74">
        <v>0.75</v>
      </c>
      <c r="AI143" s="74">
        <v>-0.1</v>
      </c>
      <c r="AJ143" s="74">
        <v>0.3</v>
      </c>
      <c r="AK143" s="74">
        <v>0.1</v>
      </c>
      <c r="AM143" s="98">
        <v>46</v>
      </c>
      <c r="AN143" s="111">
        <v>0.4</v>
      </c>
      <c r="BE143" s="99">
        <v>40695</v>
      </c>
      <c r="BF143" s="113">
        <v>0.9</v>
      </c>
    </row>
    <row r="144" spans="1:58" x14ac:dyDescent="0.2">
      <c r="A144" s="110">
        <v>39845</v>
      </c>
      <c r="B144" s="60">
        <v>33.4</v>
      </c>
      <c r="C144" s="204">
        <v>34.799999999999997</v>
      </c>
      <c r="D144" s="60">
        <v>36.200000000000003</v>
      </c>
      <c r="E144" s="106"/>
      <c r="F144" s="60">
        <v>20.214997177124022</v>
      </c>
      <c r="G144" s="60">
        <v>20.914997177124022</v>
      </c>
      <c r="H144" s="60">
        <v>21.614997177124021</v>
      </c>
      <c r="I144" s="98"/>
      <c r="J144" s="99">
        <v>40725</v>
      </c>
      <c r="K144" s="74">
        <v>88.518000000000001</v>
      </c>
      <c r="L144" s="74">
        <v>92.268000000000001</v>
      </c>
      <c r="M144" s="74">
        <v>96.018000000000001</v>
      </c>
      <c r="O144" s="74">
        <v>64.900999999999996</v>
      </c>
      <c r="P144" s="74">
        <v>69.200999999999993</v>
      </c>
      <c r="Q144" s="74">
        <v>73.500999999999991</v>
      </c>
      <c r="S144" s="74">
        <v>0</v>
      </c>
      <c r="T144" s="74">
        <v>0</v>
      </c>
      <c r="U144" s="74">
        <v>0</v>
      </c>
      <c r="W144" s="74">
        <v>9.2307207052823845E-2</v>
      </c>
      <c r="X144" s="74">
        <v>0.18461441410564769</v>
      </c>
      <c r="Y144" s="74">
        <v>0.27692162115847152</v>
      </c>
      <c r="AA144" s="74">
        <v>2.5000000000000001E-3</v>
      </c>
      <c r="AB144" s="74">
        <v>5.0000000000000001E-3</v>
      </c>
      <c r="AC144" s="74">
        <v>7.4999999999999997E-3</v>
      </c>
      <c r="AE144" s="74">
        <v>-1</v>
      </c>
      <c r="AF144" s="74">
        <v>3</v>
      </c>
      <c r="AG144" s="74">
        <v>1</v>
      </c>
      <c r="AI144" s="74">
        <v>-0.1</v>
      </c>
      <c r="AJ144" s="74">
        <v>0.3</v>
      </c>
      <c r="AK144" s="74">
        <v>0.1</v>
      </c>
      <c r="AM144" s="98">
        <v>46</v>
      </c>
      <c r="AN144" s="111">
        <v>0.4</v>
      </c>
      <c r="BE144" s="99">
        <v>40725</v>
      </c>
      <c r="BF144" s="113">
        <v>0.9</v>
      </c>
    </row>
    <row r="145" spans="1:58" x14ac:dyDescent="0.2">
      <c r="A145" s="110">
        <v>39873</v>
      </c>
      <c r="B145" s="60">
        <v>26.225000000000001</v>
      </c>
      <c r="C145" s="204">
        <v>27.024999999999999</v>
      </c>
      <c r="D145" s="60">
        <v>27.824999999999999</v>
      </c>
      <c r="E145" s="106"/>
      <c r="F145" s="60">
        <v>17.764999084472656</v>
      </c>
      <c r="G145" s="60">
        <v>18.164999084472655</v>
      </c>
      <c r="H145" s="60">
        <v>18.564999084472653</v>
      </c>
      <c r="I145" s="98"/>
      <c r="J145" s="99">
        <v>40756</v>
      </c>
      <c r="K145" s="74">
        <v>81.212000000000003</v>
      </c>
      <c r="L145" s="74">
        <v>84.962000000000003</v>
      </c>
      <c r="M145" s="74">
        <v>88.712000000000003</v>
      </c>
      <c r="O145" s="74">
        <v>58.498000000000005</v>
      </c>
      <c r="P145" s="74">
        <v>62.798000000000002</v>
      </c>
      <c r="Q145" s="74">
        <v>67.097999999999999</v>
      </c>
      <c r="S145" s="74">
        <v>0</v>
      </c>
      <c r="T145" s="74">
        <v>0</v>
      </c>
      <c r="U145" s="74">
        <v>0</v>
      </c>
      <c r="W145" s="74">
        <v>9.2307207052823845E-2</v>
      </c>
      <c r="X145" s="74">
        <v>0.18461441410564769</v>
      </c>
      <c r="Y145" s="74">
        <v>0.27692162115847152</v>
      </c>
      <c r="AA145" s="74">
        <v>2.5000000000000001E-3</v>
      </c>
      <c r="AB145" s="74">
        <v>5.0000000000000001E-3</v>
      </c>
      <c r="AC145" s="74">
        <v>7.4999999999999997E-3</v>
      </c>
      <c r="AE145" s="74">
        <v>-1</v>
      </c>
      <c r="AF145" s="74">
        <v>3</v>
      </c>
      <c r="AG145" s="74">
        <v>1</v>
      </c>
      <c r="AI145" s="74">
        <v>-0.1</v>
      </c>
      <c r="AJ145" s="74">
        <v>0.3</v>
      </c>
      <c r="AK145" s="74">
        <v>0.1</v>
      </c>
      <c r="AM145" s="98">
        <v>47</v>
      </c>
      <c r="AN145" s="111">
        <v>0.4</v>
      </c>
      <c r="BE145" s="99">
        <v>40756</v>
      </c>
      <c r="BF145" s="113">
        <v>0.9</v>
      </c>
    </row>
    <row r="146" spans="1:58" x14ac:dyDescent="0.2">
      <c r="A146" s="110">
        <v>39904</v>
      </c>
      <c r="B146" s="60">
        <v>27.1</v>
      </c>
      <c r="C146" s="204">
        <v>27.75</v>
      </c>
      <c r="D146" s="60">
        <v>28.4</v>
      </c>
      <c r="E146" s="106"/>
      <c r="F146" s="60">
        <v>18.089999084472655</v>
      </c>
      <c r="G146" s="60">
        <v>18.414999084472655</v>
      </c>
      <c r="H146" s="60">
        <v>18.739999084472654</v>
      </c>
      <c r="I146" s="98"/>
      <c r="J146" s="99">
        <v>40787</v>
      </c>
      <c r="K146" s="74">
        <v>27.857999999999997</v>
      </c>
      <c r="L146" s="74">
        <v>29.132999999999999</v>
      </c>
      <c r="M146" s="74">
        <v>30.408000000000001</v>
      </c>
      <c r="O146" s="74">
        <v>18.515000000000001</v>
      </c>
      <c r="P146" s="74">
        <v>22.815000000000001</v>
      </c>
      <c r="Q146" s="74">
        <v>27.114999999999998</v>
      </c>
      <c r="S146" s="74">
        <v>0</v>
      </c>
      <c r="T146" s="74">
        <v>0</v>
      </c>
      <c r="U146" s="74">
        <v>0</v>
      </c>
      <c r="W146" s="74">
        <v>5.9334292871420294E-2</v>
      </c>
      <c r="X146" s="74">
        <v>0.11866858574284059</v>
      </c>
      <c r="Y146" s="74">
        <v>0.1780028786142609</v>
      </c>
      <c r="AA146" s="74">
        <v>2.5000000000000001E-3</v>
      </c>
      <c r="AB146" s="74">
        <v>5.0000000000000001E-3</v>
      </c>
      <c r="AC146" s="74">
        <v>7.4999999999999997E-3</v>
      </c>
      <c r="AE146" s="74">
        <v>-0.4</v>
      </c>
      <c r="AF146" s="74">
        <v>1.75</v>
      </c>
      <c r="AG146" s="74">
        <v>0.5</v>
      </c>
      <c r="AI146" s="74">
        <v>-0.1</v>
      </c>
      <c r="AJ146" s="74">
        <v>0.3</v>
      </c>
      <c r="AK146" s="74">
        <v>0.1</v>
      </c>
      <c r="AM146" s="98">
        <v>47</v>
      </c>
      <c r="AN146" s="111">
        <v>0.4</v>
      </c>
      <c r="BE146" s="99">
        <v>40787</v>
      </c>
      <c r="BF146" s="113">
        <v>0.9</v>
      </c>
    </row>
    <row r="147" spans="1:58" x14ac:dyDescent="0.2">
      <c r="A147" s="110">
        <v>39934</v>
      </c>
      <c r="B147" s="60">
        <v>32.700000000000003</v>
      </c>
      <c r="C147" s="204">
        <v>34.950000000000003</v>
      </c>
      <c r="D147" s="60">
        <v>37.200000000000003</v>
      </c>
      <c r="E147" s="106"/>
      <c r="F147" s="60">
        <v>16.739999847412108</v>
      </c>
      <c r="G147" s="60">
        <v>17.864999847412108</v>
      </c>
      <c r="H147" s="60">
        <v>18.989999847412108</v>
      </c>
      <c r="I147" s="98"/>
      <c r="J147" s="99">
        <v>40817</v>
      </c>
      <c r="K147" s="74">
        <v>14.826500000000001</v>
      </c>
      <c r="L147" s="74">
        <v>15.989000000000001</v>
      </c>
      <c r="M147" s="74">
        <v>17.151500000000002</v>
      </c>
      <c r="O147" s="74">
        <v>11.96</v>
      </c>
      <c r="P147" s="74">
        <v>16.260000000000002</v>
      </c>
      <c r="Q147" s="74">
        <v>20.56</v>
      </c>
      <c r="S147" s="74">
        <v>0</v>
      </c>
      <c r="T147" s="74">
        <v>0</v>
      </c>
      <c r="U147" s="74">
        <v>0</v>
      </c>
      <c r="W147" s="74">
        <v>4.1957821387647205E-2</v>
      </c>
      <c r="X147" s="74">
        <v>8.3915642775294411E-2</v>
      </c>
      <c r="Y147" s="74">
        <v>0.12587346416294162</v>
      </c>
      <c r="AA147" s="74">
        <v>2.5000000000000001E-3</v>
      </c>
      <c r="AB147" s="74">
        <v>5.0000000000000001E-3</v>
      </c>
      <c r="AC147" s="74">
        <v>7.4999999999999997E-3</v>
      </c>
      <c r="AE147" s="74">
        <v>-0.25</v>
      </c>
      <c r="AF147" s="74">
        <v>1.5</v>
      </c>
      <c r="AG147" s="74">
        <v>0.25</v>
      </c>
      <c r="AI147" s="74">
        <v>-0.1</v>
      </c>
      <c r="AJ147" s="74">
        <v>0.3</v>
      </c>
      <c r="AK147" s="74">
        <v>0.1</v>
      </c>
      <c r="AM147" s="98">
        <v>47</v>
      </c>
      <c r="AN147" s="111">
        <v>0.4</v>
      </c>
      <c r="BE147" s="99">
        <v>40817</v>
      </c>
      <c r="BF147" s="113">
        <v>0.9</v>
      </c>
    </row>
    <row r="148" spans="1:58" x14ac:dyDescent="0.2">
      <c r="A148" s="110">
        <v>39965</v>
      </c>
      <c r="B148" s="60">
        <v>53.04</v>
      </c>
      <c r="C148" s="204">
        <v>59.5</v>
      </c>
      <c r="D148" s="60">
        <v>65.959999999999994</v>
      </c>
      <c r="E148" s="106"/>
      <c r="F148" s="60">
        <v>14.695001220703123</v>
      </c>
      <c r="G148" s="60">
        <v>17.925001220703123</v>
      </c>
      <c r="H148" s="60">
        <v>21.155001220703124</v>
      </c>
      <c r="I148" s="98"/>
      <c r="J148" s="99">
        <v>40848</v>
      </c>
      <c r="K148" s="74">
        <v>11.692</v>
      </c>
      <c r="L148" s="74">
        <v>12.8545</v>
      </c>
      <c r="M148" s="74">
        <v>14.016999999999999</v>
      </c>
      <c r="O148" s="74">
        <v>12.11</v>
      </c>
      <c r="P148" s="74">
        <v>16.41</v>
      </c>
      <c r="Q148" s="74">
        <v>20.71</v>
      </c>
      <c r="S148" s="74">
        <v>0</v>
      </c>
      <c r="T148" s="74">
        <v>0</v>
      </c>
      <c r="U148" s="74">
        <v>0</v>
      </c>
      <c r="W148" s="74">
        <v>4.1957821387647205E-2</v>
      </c>
      <c r="X148" s="74">
        <v>8.3915642775294411E-2</v>
      </c>
      <c r="Y148" s="74">
        <v>0.12587346416294162</v>
      </c>
      <c r="AA148" s="74">
        <v>2.5000000000000001E-3</v>
      </c>
      <c r="AB148" s="74">
        <v>5.0000000000000001E-3</v>
      </c>
      <c r="AC148" s="74">
        <v>7.4999999999999997E-3</v>
      </c>
      <c r="AE148" s="74">
        <v>-0.25</v>
      </c>
      <c r="AF148" s="74">
        <v>1.5</v>
      </c>
      <c r="AG148" s="74">
        <v>0.25</v>
      </c>
      <c r="AI148" s="74">
        <v>-0.1</v>
      </c>
      <c r="AJ148" s="74">
        <v>0.3</v>
      </c>
      <c r="AK148" s="74">
        <v>0.1</v>
      </c>
      <c r="AM148" s="98">
        <v>48</v>
      </c>
      <c r="AN148" s="111">
        <v>0.4</v>
      </c>
      <c r="BE148" s="99">
        <v>40848</v>
      </c>
      <c r="BF148" s="113">
        <v>0.9</v>
      </c>
    </row>
    <row r="149" spans="1:58" x14ac:dyDescent="0.2">
      <c r="A149" s="110">
        <v>39995</v>
      </c>
      <c r="B149" s="60">
        <v>95.85</v>
      </c>
      <c r="C149" s="204">
        <v>100.85</v>
      </c>
      <c r="D149" s="60">
        <v>105.85</v>
      </c>
      <c r="E149" s="106"/>
      <c r="F149" s="60">
        <v>15.114999847412108</v>
      </c>
      <c r="G149" s="60">
        <v>17.614999847412108</v>
      </c>
      <c r="H149" s="60">
        <v>20.114999847412108</v>
      </c>
      <c r="I149" s="98"/>
      <c r="J149" s="99">
        <v>40878</v>
      </c>
      <c r="K149" s="74">
        <v>21.234000000000002</v>
      </c>
      <c r="L149" s="74">
        <v>22.396500000000003</v>
      </c>
      <c r="M149" s="74">
        <v>23.559000000000005</v>
      </c>
      <c r="O149" s="74">
        <v>12.71</v>
      </c>
      <c r="P149" s="74">
        <v>17.010000000000002</v>
      </c>
      <c r="Q149" s="74">
        <v>21.31</v>
      </c>
      <c r="S149" s="74">
        <v>0</v>
      </c>
      <c r="T149" s="74">
        <v>0</v>
      </c>
      <c r="U149" s="74">
        <v>0</v>
      </c>
      <c r="W149" s="74">
        <v>4.1957821387647205E-2</v>
      </c>
      <c r="X149" s="74">
        <v>8.3915642775294411E-2</v>
      </c>
      <c r="Y149" s="74">
        <v>0.12587346416294162</v>
      </c>
      <c r="AA149" s="74">
        <v>2.5000000000000001E-3</v>
      </c>
      <c r="AB149" s="74">
        <v>5.0000000000000001E-3</v>
      </c>
      <c r="AC149" s="74">
        <v>7.4999999999999997E-3</v>
      </c>
      <c r="AE149" s="74">
        <v>-0.25</v>
      </c>
      <c r="AF149" s="74">
        <v>1.5</v>
      </c>
      <c r="AG149" s="74">
        <v>0.25</v>
      </c>
      <c r="AI149" s="74">
        <v>-0.1</v>
      </c>
      <c r="AJ149" s="74">
        <v>0.3</v>
      </c>
      <c r="AK149" s="74">
        <v>0.1</v>
      </c>
      <c r="AM149" s="98">
        <v>48</v>
      </c>
      <c r="AN149" s="111">
        <v>0.4</v>
      </c>
      <c r="BE149" s="99">
        <v>40878</v>
      </c>
      <c r="BF149" s="113">
        <v>0.9</v>
      </c>
    </row>
    <row r="150" spans="1:58" x14ac:dyDescent="0.2">
      <c r="A150" s="110">
        <v>40026</v>
      </c>
      <c r="B150" s="60">
        <v>83.35</v>
      </c>
      <c r="C150" s="204">
        <v>88.35</v>
      </c>
      <c r="D150" s="60">
        <v>93.35</v>
      </c>
      <c r="E150" s="106"/>
      <c r="F150" s="60">
        <v>15.164999084472655</v>
      </c>
      <c r="G150" s="60">
        <v>17.664999084472655</v>
      </c>
      <c r="H150" s="60">
        <v>20.164999084472655</v>
      </c>
      <c r="I150" s="98"/>
      <c r="J150" s="99">
        <v>40909</v>
      </c>
      <c r="K150" s="74">
        <v>29.568999999999996</v>
      </c>
      <c r="L150" s="74">
        <v>30.843999999999998</v>
      </c>
      <c r="M150" s="74">
        <v>32.119</v>
      </c>
      <c r="O150" s="74">
        <v>19.183499999999999</v>
      </c>
      <c r="P150" s="74">
        <v>23.483499999999999</v>
      </c>
      <c r="Q150" s="74">
        <v>27.7835</v>
      </c>
      <c r="S150" s="74">
        <v>0.25</v>
      </c>
      <c r="T150" s="74">
        <v>0.25</v>
      </c>
      <c r="U150" s="74">
        <v>0.25</v>
      </c>
      <c r="W150" s="74">
        <v>6.4447213651426125E-2</v>
      </c>
      <c r="X150" s="74">
        <v>0.12889442730285225</v>
      </c>
      <c r="Y150" s="74">
        <v>0.19334164095427836</v>
      </c>
      <c r="AA150" s="74">
        <v>2.5000000000000001E-3</v>
      </c>
      <c r="AB150" s="74">
        <v>5.0000000000000001E-3</v>
      </c>
      <c r="AC150" s="74">
        <v>7.4999999999999997E-3</v>
      </c>
      <c r="AE150" s="74">
        <v>-0.4</v>
      </c>
      <c r="AF150" s="74">
        <v>1.75</v>
      </c>
      <c r="AG150" s="74">
        <v>0.5</v>
      </c>
      <c r="AI150" s="74">
        <v>-0.1</v>
      </c>
      <c r="AJ150" s="74">
        <v>0.3</v>
      </c>
      <c r="AK150" s="74">
        <v>0.1</v>
      </c>
      <c r="AM150" s="98">
        <v>48</v>
      </c>
      <c r="AN150" s="111">
        <v>0.4</v>
      </c>
      <c r="BE150" s="99">
        <v>40909</v>
      </c>
      <c r="BF150" s="113">
        <v>0.9</v>
      </c>
    </row>
    <row r="151" spans="1:58" x14ac:dyDescent="0.2">
      <c r="A151" s="110">
        <v>40057</v>
      </c>
      <c r="B151" s="60">
        <v>33.1</v>
      </c>
      <c r="C151" s="204">
        <v>34.6</v>
      </c>
      <c r="D151" s="60">
        <v>36.1</v>
      </c>
      <c r="E151" s="106"/>
      <c r="F151" s="60">
        <v>16.914999084472655</v>
      </c>
      <c r="G151" s="60">
        <v>17.664999084472655</v>
      </c>
      <c r="H151" s="60">
        <v>18.414999084472655</v>
      </c>
      <c r="I151" s="98"/>
      <c r="J151" s="99">
        <v>40940</v>
      </c>
      <c r="K151" s="74">
        <v>28.517499999999998</v>
      </c>
      <c r="L151" s="74">
        <v>29.7925</v>
      </c>
      <c r="M151" s="74">
        <v>31.067499999999999</v>
      </c>
      <c r="O151" s="74">
        <v>21.286499999999997</v>
      </c>
      <c r="P151" s="74">
        <v>25.586499999999997</v>
      </c>
      <c r="Q151" s="74">
        <v>29.886499999999998</v>
      </c>
      <c r="S151" s="74">
        <v>0</v>
      </c>
      <c r="T151" s="74">
        <v>0</v>
      </c>
      <c r="U151" s="74">
        <v>0</v>
      </c>
      <c r="W151" s="74">
        <v>6.4447213651426125E-2</v>
      </c>
      <c r="X151" s="74">
        <v>0.12889442730285225</v>
      </c>
      <c r="Y151" s="74">
        <v>0.19334164095427836</v>
      </c>
      <c r="AA151" s="74">
        <v>2.5000000000000001E-3</v>
      </c>
      <c r="AB151" s="74">
        <v>5.0000000000000001E-3</v>
      </c>
      <c r="AC151" s="74">
        <v>7.4999999999999997E-3</v>
      </c>
      <c r="AE151" s="74">
        <v>-0.4</v>
      </c>
      <c r="AF151" s="74">
        <v>1.75</v>
      </c>
      <c r="AG151" s="74">
        <v>0.5</v>
      </c>
      <c r="AI151" s="74">
        <v>-0.1</v>
      </c>
      <c r="AJ151" s="74">
        <v>0.3</v>
      </c>
      <c r="AK151" s="74">
        <v>0.1</v>
      </c>
      <c r="AM151" s="98">
        <v>49</v>
      </c>
      <c r="AN151" s="111">
        <v>0.4</v>
      </c>
      <c r="BE151" s="99">
        <v>40940</v>
      </c>
      <c r="BF151" s="113">
        <v>0.9</v>
      </c>
    </row>
    <row r="152" spans="1:58" x14ac:dyDescent="0.2">
      <c r="A152" s="110">
        <v>40087</v>
      </c>
      <c r="B152" s="60">
        <v>25.5</v>
      </c>
      <c r="C152" s="204">
        <v>26.85</v>
      </c>
      <c r="D152" s="60">
        <v>28.2</v>
      </c>
      <c r="E152" s="106"/>
      <c r="F152" s="60">
        <v>16.689999847412107</v>
      </c>
      <c r="G152" s="60">
        <v>17.364999847412108</v>
      </c>
      <c r="H152" s="60">
        <v>18.039999847412108</v>
      </c>
      <c r="I152" s="98"/>
      <c r="J152" s="99">
        <v>40969</v>
      </c>
      <c r="K152" s="74">
        <v>22.471250000000001</v>
      </c>
      <c r="L152" s="74">
        <v>23.18375</v>
      </c>
      <c r="M152" s="74">
        <v>23.896249999999998</v>
      </c>
      <c r="O152" s="74">
        <v>13.974250000000001</v>
      </c>
      <c r="P152" s="74">
        <v>18.274250000000002</v>
      </c>
      <c r="Q152" s="74">
        <v>22.574250000000003</v>
      </c>
      <c r="S152" s="74">
        <v>0</v>
      </c>
      <c r="T152" s="74">
        <v>0</v>
      </c>
      <c r="U152" s="74">
        <v>0</v>
      </c>
      <c r="W152" s="74">
        <v>5.3706011376188426E-2</v>
      </c>
      <c r="X152" s="74">
        <v>0.10741202275237685</v>
      </c>
      <c r="Y152" s="74">
        <v>0.16111803412856529</v>
      </c>
      <c r="AA152" s="74">
        <v>2.5000000000000001E-3</v>
      </c>
      <c r="AB152" s="74">
        <v>5.0000000000000001E-3</v>
      </c>
      <c r="AC152" s="74">
        <v>7.4999999999999997E-3</v>
      </c>
      <c r="AE152" s="74">
        <v>-0.25</v>
      </c>
      <c r="AF152" s="74">
        <v>1.1000000000000001</v>
      </c>
      <c r="AG152" s="74">
        <v>0.25</v>
      </c>
      <c r="AI152" s="74">
        <v>-0.1</v>
      </c>
      <c r="AJ152" s="74">
        <v>0.3</v>
      </c>
      <c r="AK152" s="74">
        <v>0.1</v>
      </c>
      <c r="AM152" s="98">
        <v>49</v>
      </c>
      <c r="AN152" s="111">
        <v>0.4</v>
      </c>
      <c r="BE152" s="99">
        <v>40969</v>
      </c>
      <c r="BF152" s="113">
        <v>0.9</v>
      </c>
    </row>
    <row r="153" spans="1:58" x14ac:dyDescent="0.2">
      <c r="A153" s="110">
        <v>40118</v>
      </c>
      <c r="B153" s="60">
        <v>25.75</v>
      </c>
      <c r="C153" s="204">
        <v>27.1</v>
      </c>
      <c r="D153" s="60">
        <v>28.45</v>
      </c>
      <c r="E153" s="106"/>
      <c r="F153" s="60">
        <v>14.939999847412109</v>
      </c>
      <c r="G153" s="60">
        <v>15.614999847412109</v>
      </c>
      <c r="H153" s="60">
        <v>16.289999847412108</v>
      </c>
      <c r="I153" s="98"/>
      <c r="J153" s="99">
        <v>41000</v>
      </c>
      <c r="K153" s="74">
        <v>23.48</v>
      </c>
      <c r="L153" s="74">
        <v>24.08</v>
      </c>
      <c r="M153" s="74">
        <v>24.68</v>
      </c>
      <c r="O153" s="74">
        <v>18.66</v>
      </c>
      <c r="P153" s="74">
        <v>22.96</v>
      </c>
      <c r="Q153" s="74">
        <v>27.26</v>
      </c>
      <c r="S153" s="74">
        <v>0</v>
      </c>
      <c r="T153" s="74">
        <v>0</v>
      </c>
      <c r="U153" s="74">
        <v>0</v>
      </c>
      <c r="W153" s="74">
        <v>5.1020710807379008E-2</v>
      </c>
      <c r="X153" s="74">
        <v>0.10204142161475802</v>
      </c>
      <c r="Y153" s="74">
        <v>0.15306213242213701</v>
      </c>
      <c r="AA153" s="74">
        <v>2.5000000000000001E-3</v>
      </c>
      <c r="AB153" s="74">
        <v>5.0000000000000001E-3</v>
      </c>
      <c r="AC153" s="74">
        <v>7.4999999999999997E-3</v>
      </c>
      <c r="AE153" s="74">
        <v>-0.25</v>
      </c>
      <c r="AF153" s="74">
        <v>1.2</v>
      </c>
      <c r="AG153" s="74">
        <v>0.25</v>
      </c>
      <c r="AI153" s="74">
        <v>-0.1</v>
      </c>
      <c r="AJ153" s="74">
        <v>0.3</v>
      </c>
      <c r="AK153" s="74">
        <v>0.1</v>
      </c>
      <c r="AM153" s="98">
        <v>49</v>
      </c>
      <c r="AN153" s="111">
        <v>0.4</v>
      </c>
      <c r="BE153" s="99">
        <v>41000</v>
      </c>
      <c r="BF153" s="113">
        <v>0.9</v>
      </c>
    </row>
    <row r="154" spans="1:58" x14ac:dyDescent="0.2">
      <c r="A154" s="110">
        <v>40148</v>
      </c>
      <c r="B154" s="60">
        <v>26.75</v>
      </c>
      <c r="C154" s="204">
        <v>28.1</v>
      </c>
      <c r="D154" s="60">
        <v>29.45</v>
      </c>
      <c r="E154" s="106"/>
      <c r="F154" s="60">
        <v>15.790000228881834</v>
      </c>
      <c r="G154" s="60">
        <v>16.465000228881834</v>
      </c>
      <c r="H154" s="60">
        <v>17.140000228881835</v>
      </c>
      <c r="I154" s="98"/>
      <c r="J154" s="99">
        <v>41030</v>
      </c>
      <c r="K154" s="74">
        <v>24.743000000000002</v>
      </c>
      <c r="L154" s="74">
        <v>26.603000000000002</v>
      </c>
      <c r="M154" s="74">
        <v>28.463000000000001</v>
      </c>
      <c r="O154" s="74">
        <v>21.584</v>
      </c>
      <c r="P154" s="74">
        <v>25.884</v>
      </c>
      <c r="Q154" s="74">
        <v>30.184000000000001</v>
      </c>
      <c r="S154" s="74">
        <v>0</v>
      </c>
      <c r="T154" s="74">
        <v>0</v>
      </c>
      <c r="U154" s="74">
        <v>0</v>
      </c>
      <c r="W154" s="74">
        <v>5.6391311944997843E-2</v>
      </c>
      <c r="X154" s="74">
        <v>0.11278262388999569</v>
      </c>
      <c r="Y154" s="74">
        <v>0.16917393583499352</v>
      </c>
      <c r="AA154" s="74">
        <v>2.5000000000000001E-3</v>
      </c>
      <c r="AB154" s="74">
        <v>5.0000000000000001E-3</v>
      </c>
      <c r="AC154" s="74">
        <v>7.4999999999999997E-3</v>
      </c>
      <c r="AE154" s="74">
        <v>-0.25</v>
      </c>
      <c r="AF154" s="74">
        <v>2</v>
      </c>
      <c r="AG154" s="74">
        <v>0.25</v>
      </c>
      <c r="AI154" s="74">
        <v>-0.1</v>
      </c>
      <c r="AJ154" s="74">
        <v>0.3</v>
      </c>
      <c r="AK154" s="74">
        <v>0.1</v>
      </c>
      <c r="AM154" s="98">
        <v>50</v>
      </c>
      <c r="AN154" s="111">
        <v>0.4</v>
      </c>
      <c r="BE154" s="99">
        <v>41030</v>
      </c>
      <c r="BF154" s="113">
        <v>0.9</v>
      </c>
    </row>
    <row r="155" spans="1:58" x14ac:dyDescent="0.2">
      <c r="A155" s="110">
        <v>40179</v>
      </c>
      <c r="B155" s="60">
        <v>33.549999999999997</v>
      </c>
      <c r="C155" s="204">
        <v>35.049999999999997</v>
      </c>
      <c r="D155" s="60">
        <v>36.549999999999997</v>
      </c>
      <c r="E155" s="106"/>
      <c r="F155" s="60">
        <v>20.264997558593748</v>
      </c>
      <c r="G155" s="60">
        <v>21.014997558593748</v>
      </c>
      <c r="H155" s="60">
        <v>21.764997558593748</v>
      </c>
      <c r="I155" s="98"/>
      <c r="J155" s="99">
        <v>41061</v>
      </c>
      <c r="K155" s="74">
        <v>51.247500000000002</v>
      </c>
      <c r="L155" s="74">
        <v>56.58</v>
      </c>
      <c r="M155" s="74">
        <v>61.912500000000001</v>
      </c>
      <c r="O155" s="74">
        <v>40.594999999999999</v>
      </c>
      <c r="P155" s="74">
        <v>44.895000000000003</v>
      </c>
      <c r="Q155" s="74">
        <v>49.195</v>
      </c>
      <c r="S155" s="74">
        <v>0</v>
      </c>
      <c r="T155" s="74">
        <v>0</v>
      </c>
      <c r="U155" s="74">
        <v>0</v>
      </c>
      <c r="W155" s="74">
        <v>7.2503115357854378E-2</v>
      </c>
      <c r="X155" s="74">
        <v>0.14500623071570876</v>
      </c>
      <c r="Y155" s="74">
        <v>0.21750934607356315</v>
      </c>
      <c r="AA155" s="74">
        <v>2.5000000000000001E-3</v>
      </c>
      <c r="AB155" s="74">
        <v>5.0000000000000001E-3</v>
      </c>
      <c r="AC155" s="74">
        <v>7.4999999999999997E-3</v>
      </c>
      <c r="AE155" s="74">
        <v>-0.75</v>
      </c>
      <c r="AF155" s="74">
        <v>2.25</v>
      </c>
      <c r="AG155" s="74">
        <v>0.75</v>
      </c>
      <c r="AI155" s="74">
        <v>-0.1</v>
      </c>
      <c r="AJ155" s="74">
        <v>0.3</v>
      </c>
      <c r="AK155" s="74">
        <v>0.1</v>
      </c>
      <c r="AM155" s="98">
        <v>50</v>
      </c>
      <c r="AN155" s="111">
        <v>0.4</v>
      </c>
      <c r="BE155" s="99">
        <v>41061</v>
      </c>
      <c r="BF155" s="113">
        <v>0.9</v>
      </c>
    </row>
    <row r="156" spans="1:58" x14ac:dyDescent="0.2">
      <c r="A156" s="110">
        <v>40210</v>
      </c>
      <c r="B156" s="60">
        <v>33.549999999999997</v>
      </c>
      <c r="C156" s="204">
        <v>35.049999999999997</v>
      </c>
      <c r="D156" s="60">
        <v>36.549999999999997</v>
      </c>
      <c r="E156" s="106"/>
      <c r="F156" s="60">
        <v>20.414997177124022</v>
      </c>
      <c r="G156" s="60">
        <v>21.164997177124022</v>
      </c>
      <c r="H156" s="60">
        <v>21.914997177124022</v>
      </c>
      <c r="I156" s="98"/>
      <c r="J156" s="99">
        <v>41091</v>
      </c>
      <c r="K156" s="74">
        <v>90.277999999999992</v>
      </c>
      <c r="L156" s="74">
        <v>94.027999999999992</v>
      </c>
      <c r="M156" s="74">
        <v>97.777999999999992</v>
      </c>
      <c r="O156" s="74">
        <v>66.221000000000004</v>
      </c>
      <c r="P156" s="74">
        <v>70.521000000000001</v>
      </c>
      <c r="Q156" s="74">
        <v>74.820999999999998</v>
      </c>
      <c r="S156" s="74">
        <v>0</v>
      </c>
      <c r="T156" s="74">
        <v>0</v>
      </c>
      <c r="U156" s="74">
        <v>0</v>
      </c>
      <c r="W156" s="74">
        <v>8.8614918770710885E-2</v>
      </c>
      <c r="X156" s="74">
        <v>0.17722983754142177</v>
      </c>
      <c r="Y156" s="74">
        <v>0.26584475631213267</v>
      </c>
      <c r="AA156" s="74">
        <v>2.5000000000000001E-3</v>
      </c>
      <c r="AB156" s="74">
        <v>5.0000000000000001E-3</v>
      </c>
      <c r="AC156" s="74">
        <v>7.4999999999999997E-3</v>
      </c>
      <c r="AE156" s="74">
        <v>-1</v>
      </c>
      <c r="AF156" s="74">
        <v>3</v>
      </c>
      <c r="AG156" s="74">
        <v>1</v>
      </c>
      <c r="AI156" s="74">
        <v>-0.1</v>
      </c>
      <c r="AJ156" s="74">
        <v>0.3</v>
      </c>
      <c r="AK156" s="74">
        <v>0.1</v>
      </c>
      <c r="AM156" s="98">
        <v>50</v>
      </c>
      <c r="AN156" s="111">
        <v>0.4</v>
      </c>
      <c r="BE156" s="99">
        <v>41091</v>
      </c>
      <c r="BF156" s="113">
        <v>0.9</v>
      </c>
    </row>
    <row r="157" spans="1:58" x14ac:dyDescent="0.2">
      <c r="A157" s="110">
        <v>40238</v>
      </c>
      <c r="B157" s="60">
        <v>26.425000000000001</v>
      </c>
      <c r="C157" s="204">
        <v>27.274999999999999</v>
      </c>
      <c r="D157" s="60">
        <v>28.125</v>
      </c>
      <c r="E157" s="106"/>
      <c r="F157" s="60">
        <v>17.989999084472654</v>
      </c>
      <c r="G157" s="60">
        <v>18.414999084472655</v>
      </c>
      <c r="H157" s="60">
        <v>18.839999084472655</v>
      </c>
      <c r="I157" s="98"/>
      <c r="J157" s="99">
        <v>41122</v>
      </c>
      <c r="K157" s="74">
        <v>83.051999999999992</v>
      </c>
      <c r="L157" s="74">
        <v>86.801999999999992</v>
      </c>
      <c r="M157" s="74">
        <v>90.551999999999992</v>
      </c>
      <c r="O157" s="74">
        <v>59.858000000000004</v>
      </c>
      <c r="P157" s="74">
        <v>64.158000000000001</v>
      </c>
      <c r="Q157" s="74">
        <v>68.457999999999998</v>
      </c>
      <c r="S157" s="74">
        <v>0</v>
      </c>
      <c r="T157" s="74">
        <v>0</v>
      </c>
      <c r="U157" s="74">
        <v>0</v>
      </c>
      <c r="W157" s="74">
        <v>8.8614918770710885E-2</v>
      </c>
      <c r="X157" s="74">
        <v>0.17722983754142177</v>
      </c>
      <c r="Y157" s="74">
        <v>0.26584475631213267</v>
      </c>
      <c r="AA157" s="74">
        <v>2.5000000000000001E-3</v>
      </c>
      <c r="AB157" s="74">
        <v>5.0000000000000001E-3</v>
      </c>
      <c r="AC157" s="74">
        <v>7.4999999999999997E-3</v>
      </c>
      <c r="AE157" s="74">
        <v>-1</v>
      </c>
      <c r="AF157" s="74">
        <v>3</v>
      </c>
      <c r="AG157" s="74">
        <v>1</v>
      </c>
      <c r="AI157" s="74">
        <v>-0.1</v>
      </c>
      <c r="AJ157" s="74">
        <v>0.3</v>
      </c>
      <c r="AK157" s="74">
        <v>0.1</v>
      </c>
      <c r="AM157" s="98">
        <v>51</v>
      </c>
      <c r="AN157" s="111">
        <v>0.4</v>
      </c>
      <c r="BE157" s="99">
        <v>41122</v>
      </c>
      <c r="BF157" s="113">
        <v>0.9</v>
      </c>
    </row>
    <row r="158" spans="1:58" x14ac:dyDescent="0.2">
      <c r="A158" s="110">
        <v>40269</v>
      </c>
      <c r="B158" s="60">
        <v>27.3</v>
      </c>
      <c r="C158" s="204">
        <v>28</v>
      </c>
      <c r="D158" s="60">
        <v>28.7</v>
      </c>
      <c r="E158" s="106"/>
      <c r="F158" s="60">
        <v>18.314999084472653</v>
      </c>
      <c r="G158" s="60">
        <v>18.664999084472655</v>
      </c>
      <c r="H158" s="60">
        <v>19.014999084472656</v>
      </c>
      <c r="I158" s="98"/>
      <c r="J158" s="99">
        <v>41153</v>
      </c>
      <c r="K158" s="74">
        <v>27.990499999999997</v>
      </c>
      <c r="L158" s="74">
        <v>29.340499999999999</v>
      </c>
      <c r="M158" s="74">
        <v>30.6905</v>
      </c>
      <c r="O158" s="74">
        <v>18.677499999999998</v>
      </c>
      <c r="P158" s="74">
        <v>22.977499999999999</v>
      </c>
      <c r="Q158" s="74">
        <v>27.2775</v>
      </c>
      <c r="S158" s="74">
        <v>0</v>
      </c>
      <c r="T158" s="74">
        <v>0</v>
      </c>
      <c r="U158" s="74">
        <v>0</v>
      </c>
      <c r="W158" s="74">
        <v>5.6960921156563482E-2</v>
      </c>
      <c r="X158" s="74">
        <v>0.11392184231312696</v>
      </c>
      <c r="Y158" s="74">
        <v>0.17088276346969045</v>
      </c>
      <c r="AA158" s="74">
        <v>2.5000000000000001E-3</v>
      </c>
      <c r="AB158" s="74">
        <v>5.0000000000000001E-3</v>
      </c>
      <c r="AC158" s="74">
        <v>7.4999999999999997E-3</v>
      </c>
      <c r="AE158" s="74">
        <v>-0.4</v>
      </c>
      <c r="AF158" s="74">
        <v>1.75</v>
      </c>
      <c r="AG158" s="74">
        <v>0.5</v>
      </c>
      <c r="AI158" s="74">
        <v>-0.1</v>
      </c>
      <c r="AJ158" s="74">
        <v>0.3</v>
      </c>
      <c r="AK158" s="74">
        <v>0.1</v>
      </c>
      <c r="AM158" s="98">
        <v>51</v>
      </c>
      <c r="AN158" s="111">
        <v>0.4</v>
      </c>
      <c r="BE158" s="99">
        <v>41153</v>
      </c>
      <c r="BF158" s="113">
        <v>0.9</v>
      </c>
    </row>
    <row r="159" spans="1:58" x14ac:dyDescent="0.2">
      <c r="A159" s="110">
        <v>40299</v>
      </c>
      <c r="B159" s="60">
        <v>33.47</v>
      </c>
      <c r="C159" s="204">
        <v>35.950000000000003</v>
      </c>
      <c r="D159" s="60">
        <v>38.43</v>
      </c>
      <c r="E159" s="106"/>
      <c r="F159" s="60">
        <v>16.874999847412109</v>
      </c>
      <c r="G159" s="60">
        <v>18.114999847412108</v>
      </c>
      <c r="H159" s="60">
        <v>19.354999847412106</v>
      </c>
      <c r="I159" s="98"/>
      <c r="J159" s="99">
        <v>41183</v>
      </c>
      <c r="K159" s="74">
        <v>19.087499999999999</v>
      </c>
      <c r="L159" s="74">
        <v>20.324999999999999</v>
      </c>
      <c r="M159" s="74">
        <v>21.5625</v>
      </c>
      <c r="O159" s="74">
        <v>11.96</v>
      </c>
      <c r="P159" s="74">
        <v>16.260000000000002</v>
      </c>
      <c r="Q159" s="74">
        <v>20.56</v>
      </c>
      <c r="S159" s="74">
        <v>0</v>
      </c>
      <c r="T159" s="74">
        <v>0</v>
      </c>
      <c r="U159" s="74">
        <v>0</v>
      </c>
      <c r="W159" s="74">
        <v>4.0279508532141316E-2</v>
      </c>
      <c r="X159" s="74">
        <v>8.0559017064282631E-2</v>
      </c>
      <c r="Y159" s="74">
        <v>0.12083852559642394</v>
      </c>
      <c r="AA159" s="74">
        <v>2.5000000000000001E-3</v>
      </c>
      <c r="AB159" s="74">
        <v>5.0000000000000001E-3</v>
      </c>
      <c r="AC159" s="74">
        <v>7.4999999999999997E-3</v>
      </c>
      <c r="AE159" s="74">
        <v>-0.25</v>
      </c>
      <c r="AF159" s="74">
        <v>1.5</v>
      </c>
      <c r="AG159" s="74">
        <v>0.25</v>
      </c>
      <c r="AI159" s="74">
        <v>-0.1</v>
      </c>
      <c r="AJ159" s="74">
        <v>0.3</v>
      </c>
      <c r="AK159" s="74">
        <v>0.1</v>
      </c>
      <c r="AM159" s="98">
        <v>51</v>
      </c>
      <c r="AN159" s="111">
        <v>0.4</v>
      </c>
      <c r="BE159" s="99">
        <v>41183</v>
      </c>
      <c r="BF159" s="113">
        <v>0.9</v>
      </c>
    </row>
    <row r="160" spans="1:58" x14ac:dyDescent="0.2">
      <c r="A160" s="110">
        <v>40330</v>
      </c>
      <c r="B160" s="60">
        <v>53.39</v>
      </c>
      <c r="C160" s="204">
        <v>60.5</v>
      </c>
      <c r="D160" s="60">
        <v>67.61</v>
      </c>
      <c r="E160" s="106"/>
      <c r="F160" s="60">
        <v>14.620001220703124</v>
      </c>
      <c r="G160" s="60">
        <v>18.175001220703123</v>
      </c>
      <c r="H160" s="60">
        <v>21.730001220703123</v>
      </c>
      <c r="I160" s="98"/>
      <c r="J160" s="99">
        <v>41214</v>
      </c>
      <c r="K160" s="74">
        <v>19.274999999999999</v>
      </c>
      <c r="L160" s="74">
        <v>20.512499999999999</v>
      </c>
      <c r="M160" s="74">
        <v>21.75</v>
      </c>
      <c r="O160" s="74">
        <v>12.11</v>
      </c>
      <c r="P160" s="74">
        <v>16.41</v>
      </c>
      <c r="Q160" s="74">
        <v>20.71</v>
      </c>
      <c r="S160" s="74">
        <v>0</v>
      </c>
      <c r="T160" s="74">
        <v>0</v>
      </c>
      <c r="U160" s="74">
        <v>0</v>
      </c>
      <c r="W160" s="74">
        <v>4.0279508532141316E-2</v>
      </c>
      <c r="X160" s="74">
        <v>8.0559017064282631E-2</v>
      </c>
      <c r="Y160" s="74">
        <v>0.12083852559642394</v>
      </c>
      <c r="AA160" s="74">
        <v>2.5000000000000001E-3</v>
      </c>
      <c r="AB160" s="74">
        <v>5.0000000000000001E-3</v>
      </c>
      <c r="AC160" s="74">
        <v>7.4999999999999997E-3</v>
      </c>
      <c r="AE160" s="74">
        <v>-0.25</v>
      </c>
      <c r="AF160" s="74">
        <v>1.5</v>
      </c>
      <c r="AG160" s="74">
        <v>0.25</v>
      </c>
      <c r="AI160" s="74">
        <v>-0.1</v>
      </c>
      <c r="AJ160" s="74">
        <v>0.3</v>
      </c>
      <c r="AK160" s="74">
        <v>0.1</v>
      </c>
      <c r="AM160" s="98">
        <v>52</v>
      </c>
      <c r="AN160" s="111">
        <v>0.4</v>
      </c>
      <c r="BE160" s="99">
        <v>41214</v>
      </c>
      <c r="BF160" s="113">
        <v>0.9</v>
      </c>
    </row>
    <row r="161" spans="1:58" x14ac:dyDescent="0.2">
      <c r="A161" s="110">
        <v>40360</v>
      </c>
      <c r="B161" s="60">
        <v>97.85</v>
      </c>
      <c r="C161" s="204">
        <v>102.85</v>
      </c>
      <c r="D161" s="60">
        <v>107.85</v>
      </c>
      <c r="E161" s="106"/>
      <c r="F161" s="60">
        <v>15.364999847412108</v>
      </c>
      <c r="G161" s="60">
        <v>17.864999847412108</v>
      </c>
      <c r="H161" s="60">
        <v>20.364999847412108</v>
      </c>
      <c r="I161" s="98"/>
      <c r="J161" s="99">
        <v>41244</v>
      </c>
      <c r="K161" s="74">
        <v>21.159000000000002</v>
      </c>
      <c r="L161" s="74">
        <v>22.396500000000003</v>
      </c>
      <c r="M161" s="74">
        <v>23.634000000000004</v>
      </c>
      <c r="O161" s="74">
        <v>12.71</v>
      </c>
      <c r="P161" s="74">
        <v>17.010000000000002</v>
      </c>
      <c r="Q161" s="74">
        <v>21.31</v>
      </c>
      <c r="S161" s="74">
        <v>0</v>
      </c>
      <c r="T161" s="74">
        <v>0</v>
      </c>
      <c r="U161" s="74">
        <v>0</v>
      </c>
      <c r="W161" s="74">
        <v>4.0279508532141316E-2</v>
      </c>
      <c r="X161" s="74">
        <v>8.0559017064282631E-2</v>
      </c>
      <c r="Y161" s="74">
        <v>0.12083852559642394</v>
      </c>
      <c r="AA161" s="74">
        <v>2.5000000000000001E-3</v>
      </c>
      <c r="AB161" s="74">
        <v>5.0000000000000001E-3</v>
      </c>
      <c r="AC161" s="74">
        <v>7.4999999999999997E-3</v>
      </c>
      <c r="AE161" s="74">
        <v>-0.25</v>
      </c>
      <c r="AF161" s="74">
        <v>1.5</v>
      </c>
      <c r="AG161" s="74">
        <v>0.25</v>
      </c>
      <c r="AI161" s="74">
        <v>-0.1</v>
      </c>
      <c r="AJ161" s="74">
        <v>0.3</v>
      </c>
      <c r="AK161" s="74">
        <v>0.1</v>
      </c>
      <c r="AM161" s="98">
        <v>52</v>
      </c>
      <c r="AN161" s="111">
        <v>0.4</v>
      </c>
      <c r="BE161" s="99">
        <v>41244</v>
      </c>
      <c r="BF161" s="113">
        <v>0.9</v>
      </c>
    </row>
    <row r="162" spans="1:58" x14ac:dyDescent="0.2">
      <c r="A162" s="110">
        <v>40391</v>
      </c>
      <c r="B162" s="60">
        <v>85.35</v>
      </c>
      <c r="C162" s="204">
        <v>90.35</v>
      </c>
      <c r="D162" s="60">
        <v>95.35</v>
      </c>
      <c r="E162" s="106"/>
      <c r="F162" s="60">
        <v>15.414999084472655</v>
      </c>
      <c r="G162" s="60">
        <v>17.914999084472655</v>
      </c>
      <c r="H162" s="60">
        <v>20.414999084472655</v>
      </c>
      <c r="I162" s="98"/>
      <c r="J162" s="99">
        <v>41275</v>
      </c>
      <c r="K162" s="74">
        <v>29.493999999999996</v>
      </c>
      <c r="L162" s="74">
        <v>30.843999999999998</v>
      </c>
      <c r="M162" s="74">
        <v>32.193999999999996</v>
      </c>
      <c r="O162" s="74">
        <v>19.183499999999999</v>
      </c>
      <c r="P162" s="74">
        <v>23.483499999999999</v>
      </c>
      <c r="Q162" s="74">
        <v>27.7835</v>
      </c>
      <c r="S162" s="74">
        <v>0.25</v>
      </c>
      <c r="T162" s="74">
        <v>0.25</v>
      </c>
      <c r="U162" s="74">
        <v>0.25</v>
      </c>
      <c r="W162" s="74">
        <v>6.1869325105369077E-2</v>
      </c>
      <c r="X162" s="74">
        <v>0.12373865021073815</v>
      </c>
      <c r="Y162" s="74">
        <v>0.18560797531610723</v>
      </c>
      <c r="AA162" s="74">
        <v>2.5000000000000001E-3</v>
      </c>
      <c r="AB162" s="74">
        <v>5.0000000000000001E-3</v>
      </c>
      <c r="AC162" s="74">
        <v>7.4999999999999997E-3</v>
      </c>
      <c r="AE162" s="74">
        <v>-0.4</v>
      </c>
      <c r="AF162" s="74">
        <v>1.75</v>
      </c>
      <c r="AG162" s="74">
        <v>0.5</v>
      </c>
      <c r="AI162" s="74">
        <v>-0.1</v>
      </c>
      <c r="AJ162" s="74">
        <v>0.3</v>
      </c>
      <c r="AK162" s="74">
        <v>0.1</v>
      </c>
      <c r="AM162" s="98">
        <v>52</v>
      </c>
      <c r="AN162" s="111">
        <v>0.4</v>
      </c>
      <c r="BE162" s="99">
        <v>41275</v>
      </c>
      <c r="BF162" s="113">
        <v>0.9</v>
      </c>
    </row>
    <row r="163" spans="1:58" x14ac:dyDescent="0.2">
      <c r="A163" s="110">
        <v>40422</v>
      </c>
      <c r="B163" s="60">
        <v>33.25</v>
      </c>
      <c r="C163" s="204">
        <v>34.85</v>
      </c>
      <c r="D163" s="60">
        <v>36.450000000000003</v>
      </c>
      <c r="E163" s="106"/>
      <c r="F163" s="60">
        <v>17.114999084472654</v>
      </c>
      <c r="G163" s="60">
        <v>17.914999084472655</v>
      </c>
      <c r="H163" s="60">
        <v>18.714999084472655</v>
      </c>
      <c r="I163" s="98"/>
      <c r="J163" s="99">
        <v>41306</v>
      </c>
      <c r="K163" s="74">
        <v>28.442499999999999</v>
      </c>
      <c r="L163" s="74">
        <v>29.7925</v>
      </c>
      <c r="M163" s="74">
        <v>31.142499999999998</v>
      </c>
      <c r="O163" s="74">
        <v>21.286499999999997</v>
      </c>
      <c r="P163" s="74">
        <v>25.586499999999997</v>
      </c>
      <c r="Q163" s="74">
        <v>29.886499999999998</v>
      </c>
      <c r="S163" s="74">
        <v>0</v>
      </c>
      <c r="T163" s="74">
        <v>0</v>
      </c>
      <c r="U163" s="74">
        <v>0</v>
      </c>
      <c r="W163" s="74">
        <v>6.1869325105369077E-2</v>
      </c>
      <c r="X163" s="74">
        <v>0.12373865021073815</v>
      </c>
      <c r="Y163" s="74">
        <v>0.18560797531610723</v>
      </c>
      <c r="AA163" s="74">
        <v>2.5000000000000001E-3</v>
      </c>
      <c r="AB163" s="74">
        <v>5.0000000000000001E-3</v>
      </c>
      <c r="AC163" s="74">
        <v>7.4999999999999997E-3</v>
      </c>
      <c r="AE163" s="74">
        <v>-0.4</v>
      </c>
      <c r="AF163" s="74">
        <v>1.75</v>
      </c>
      <c r="AG163" s="74">
        <v>0.5</v>
      </c>
      <c r="AI163" s="74">
        <v>-0.1</v>
      </c>
      <c r="AJ163" s="74">
        <v>0.3</v>
      </c>
      <c r="AK163" s="74">
        <v>0.1</v>
      </c>
      <c r="AM163" s="98">
        <v>53</v>
      </c>
      <c r="AN163" s="111">
        <v>0.4</v>
      </c>
      <c r="BE163" s="99">
        <v>41306</v>
      </c>
      <c r="BF163" s="113">
        <v>0.9</v>
      </c>
    </row>
    <row r="164" spans="1:58" x14ac:dyDescent="0.2">
      <c r="A164" s="110">
        <v>40452</v>
      </c>
      <c r="B164" s="60">
        <v>25.65</v>
      </c>
      <c r="C164" s="204">
        <v>27.1</v>
      </c>
      <c r="D164" s="60">
        <v>28.55</v>
      </c>
      <c r="E164" s="106"/>
      <c r="F164" s="60">
        <v>16.889999847412106</v>
      </c>
      <c r="G164" s="60">
        <v>17.614999847412108</v>
      </c>
      <c r="H164" s="60">
        <v>18.339999847412109</v>
      </c>
      <c r="I164" s="98"/>
      <c r="J164" s="99">
        <v>41334</v>
      </c>
      <c r="K164" s="74">
        <v>22.43375</v>
      </c>
      <c r="L164" s="74">
        <v>23.18375</v>
      </c>
      <c r="M164" s="74">
        <v>23.93375</v>
      </c>
      <c r="O164" s="74">
        <v>13.974250000000001</v>
      </c>
      <c r="P164" s="74">
        <v>18.274250000000002</v>
      </c>
      <c r="Q164" s="74">
        <v>22.574250000000003</v>
      </c>
      <c r="S164" s="74">
        <v>0</v>
      </c>
      <c r="T164" s="74">
        <v>0</v>
      </c>
      <c r="U164" s="74">
        <v>0</v>
      </c>
      <c r="W164" s="74">
        <v>5.1557770921140889E-2</v>
      </c>
      <c r="X164" s="74">
        <v>0.10311554184228178</v>
      </c>
      <c r="Y164" s="74">
        <v>0.15467331276342267</v>
      </c>
      <c r="AA164" s="74">
        <v>2.5000000000000001E-3</v>
      </c>
      <c r="AB164" s="74">
        <v>5.0000000000000001E-3</v>
      </c>
      <c r="AC164" s="74">
        <v>7.4999999999999997E-3</v>
      </c>
      <c r="AE164" s="74">
        <v>-0.25</v>
      </c>
      <c r="AF164" s="74">
        <v>1.1000000000000001</v>
      </c>
      <c r="AG164" s="74">
        <v>0.25</v>
      </c>
      <c r="AI164" s="74">
        <v>-0.1</v>
      </c>
      <c r="AJ164" s="74">
        <v>0.3</v>
      </c>
      <c r="AK164" s="74">
        <v>0.1</v>
      </c>
      <c r="AM164" s="98">
        <v>53</v>
      </c>
      <c r="AN164" s="111">
        <v>0.4</v>
      </c>
      <c r="BE164" s="99">
        <v>41334</v>
      </c>
      <c r="BF164" s="113">
        <v>0.9</v>
      </c>
    </row>
    <row r="165" spans="1:58" x14ac:dyDescent="0.2">
      <c r="A165" s="110">
        <v>40483</v>
      </c>
      <c r="B165" s="60">
        <v>25.9</v>
      </c>
      <c r="C165" s="204">
        <v>27.35</v>
      </c>
      <c r="D165" s="60">
        <v>28.8</v>
      </c>
      <c r="E165" s="106"/>
      <c r="F165" s="60">
        <v>15.13999984741211</v>
      </c>
      <c r="G165" s="60">
        <v>15.864999847412109</v>
      </c>
      <c r="H165" s="60">
        <v>16.589999847412109</v>
      </c>
      <c r="I165" s="98"/>
      <c r="J165" s="99">
        <v>41365</v>
      </c>
      <c r="K165" s="74">
        <v>23.442499999999999</v>
      </c>
      <c r="L165" s="74">
        <v>24.08</v>
      </c>
      <c r="M165" s="74">
        <v>24.717500000000001</v>
      </c>
      <c r="O165" s="74">
        <v>18.66</v>
      </c>
      <c r="P165" s="74">
        <v>22.96</v>
      </c>
      <c r="Q165" s="74">
        <v>27.26</v>
      </c>
      <c r="S165" s="74">
        <v>0</v>
      </c>
      <c r="T165" s="74">
        <v>0</v>
      </c>
      <c r="U165" s="74">
        <v>0</v>
      </c>
      <c r="W165" s="74">
        <v>4.8979882375083848E-2</v>
      </c>
      <c r="X165" s="74">
        <v>9.7959764750167697E-2</v>
      </c>
      <c r="Y165" s="74">
        <v>0.14693964712525154</v>
      </c>
      <c r="AA165" s="74">
        <v>2.5000000000000001E-3</v>
      </c>
      <c r="AB165" s="74">
        <v>5.0000000000000001E-3</v>
      </c>
      <c r="AC165" s="74">
        <v>7.4999999999999997E-3</v>
      </c>
      <c r="AE165" s="74">
        <v>-0.25</v>
      </c>
      <c r="AF165" s="74">
        <v>1.2</v>
      </c>
      <c r="AG165" s="74">
        <v>0.25</v>
      </c>
      <c r="AI165" s="74">
        <v>-0.1</v>
      </c>
      <c r="AJ165" s="74">
        <v>0.3</v>
      </c>
      <c r="AK165" s="74">
        <v>0.1</v>
      </c>
      <c r="AM165" s="98">
        <v>53</v>
      </c>
      <c r="AN165" s="111">
        <v>0.4</v>
      </c>
      <c r="BE165" s="99">
        <v>41365</v>
      </c>
      <c r="BF165" s="113">
        <v>0.9</v>
      </c>
    </row>
    <row r="166" spans="1:58" x14ac:dyDescent="0.2">
      <c r="A166" s="110">
        <v>40513</v>
      </c>
      <c r="B166" s="60">
        <v>26.9</v>
      </c>
      <c r="C166" s="204">
        <v>28.35</v>
      </c>
      <c r="D166" s="60">
        <v>29.8</v>
      </c>
      <c r="E166" s="106"/>
      <c r="F166" s="60">
        <v>15.990000228881835</v>
      </c>
      <c r="G166" s="60">
        <v>16.715000228881834</v>
      </c>
      <c r="H166" s="60">
        <v>17.440000228881836</v>
      </c>
      <c r="I166" s="98"/>
      <c r="J166" s="99">
        <v>41395</v>
      </c>
      <c r="K166" s="74">
        <v>24.743000000000002</v>
      </c>
      <c r="L166" s="74">
        <v>26.603000000000002</v>
      </c>
      <c r="M166" s="74">
        <v>28.463000000000001</v>
      </c>
      <c r="O166" s="74">
        <v>21.584</v>
      </c>
      <c r="P166" s="74">
        <v>25.884</v>
      </c>
      <c r="Q166" s="74">
        <v>30.184000000000001</v>
      </c>
      <c r="S166" s="74">
        <v>0</v>
      </c>
      <c r="T166" s="74">
        <v>0</v>
      </c>
      <c r="U166" s="74">
        <v>0</v>
      </c>
      <c r="W166" s="74">
        <v>5.4135659467197929E-2</v>
      </c>
      <c r="X166" s="74">
        <v>0.10827131893439586</v>
      </c>
      <c r="Y166" s="74">
        <v>0.16240697840159379</v>
      </c>
      <c r="AA166" s="74">
        <v>2.5000000000000001E-3</v>
      </c>
      <c r="AB166" s="74">
        <v>5.0000000000000001E-3</v>
      </c>
      <c r="AC166" s="74">
        <v>7.4999999999999997E-3</v>
      </c>
      <c r="AE166" s="74">
        <v>-0.25</v>
      </c>
      <c r="AF166" s="74">
        <v>2</v>
      </c>
      <c r="AG166" s="74">
        <v>0.25</v>
      </c>
      <c r="AI166" s="74">
        <v>-0.1</v>
      </c>
      <c r="AJ166" s="74">
        <v>0.3</v>
      </c>
      <c r="AK166" s="74">
        <v>0.1</v>
      </c>
      <c r="AM166" s="98">
        <v>54</v>
      </c>
      <c r="AN166" s="111">
        <v>0.4</v>
      </c>
      <c r="BE166" s="99">
        <v>41395</v>
      </c>
      <c r="BF166" s="113">
        <v>0.9</v>
      </c>
    </row>
    <row r="167" spans="1:58" x14ac:dyDescent="0.2">
      <c r="A167" s="110">
        <v>40544</v>
      </c>
      <c r="B167" s="60">
        <v>33.450000000000003</v>
      </c>
      <c r="C167" s="204">
        <v>35.049999999999997</v>
      </c>
      <c r="D167" s="60">
        <v>36.65</v>
      </c>
      <c r="E167" s="106"/>
      <c r="F167" s="60">
        <v>20.214997558593748</v>
      </c>
      <c r="G167" s="60">
        <v>21.014997558593748</v>
      </c>
      <c r="H167" s="60">
        <v>21.814997558593749</v>
      </c>
      <c r="I167" s="98"/>
      <c r="J167" s="99">
        <v>41426</v>
      </c>
      <c r="K167" s="74">
        <v>51.707500000000003</v>
      </c>
      <c r="L167" s="74">
        <v>57.04</v>
      </c>
      <c r="M167" s="74">
        <v>62.372500000000002</v>
      </c>
      <c r="O167" s="74">
        <v>40.96</v>
      </c>
      <c r="P167" s="74">
        <v>45.26</v>
      </c>
      <c r="Q167" s="74">
        <v>49.56</v>
      </c>
      <c r="S167" s="74">
        <v>0</v>
      </c>
      <c r="T167" s="74">
        <v>0</v>
      </c>
      <c r="U167" s="74">
        <v>0</v>
      </c>
      <c r="W167" s="74">
        <v>6.9602990743540205E-2</v>
      </c>
      <c r="X167" s="74">
        <v>0.13920598148708041</v>
      </c>
      <c r="Y167" s="74">
        <v>0.20880897223062062</v>
      </c>
      <c r="AA167" s="74">
        <v>2.5000000000000001E-3</v>
      </c>
      <c r="AB167" s="74">
        <v>5.0000000000000001E-3</v>
      </c>
      <c r="AC167" s="74">
        <v>7.4999999999999997E-3</v>
      </c>
      <c r="AE167" s="74">
        <v>-0.75</v>
      </c>
      <c r="AF167" s="74">
        <v>2.25</v>
      </c>
      <c r="AG167" s="74">
        <v>0.75</v>
      </c>
      <c r="AI167" s="74">
        <v>-0.1</v>
      </c>
      <c r="AJ167" s="74">
        <v>0.3</v>
      </c>
      <c r="AK167" s="74">
        <v>0.1</v>
      </c>
      <c r="AM167" s="98">
        <v>54</v>
      </c>
      <c r="AN167" s="111">
        <v>0.4</v>
      </c>
      <c r="BE167" s="99">
        <v>41426</v>
      </c>
      <c r="BF167" s="113">
        <v>0.9</v>
      </c>
    </row>
    <row r="168" spans="1:58" x14ac:dyDescent="0.2">
      <c r="A168" s="110">
        <v>40575</v>
      </c>
      <c r="B168" s="60">
        <v>33.450000000000003</v>
      </c>
      <c r="C168" s="204">
        <v>35.049999999999997</v>
      </c>
      <c r="D168" s="60">
        <v>36.65</v>
      </c>
      <c r="E168" s="106"/>
      <c r="F168" s="60">
        <v>20.364997177124021</v>
      </c>
      <c r="G168" s="60">
        <v>21.164997177124022</v>
      </c>
      <c r="H168" s="60">
        <v>21.964997177124022</v>
      </c>
      <c r="I168" s="98"/>
      <c r="J168" s="99">
        <v>41456</v>
      </c>
      <c r="K168" s="74">
        <v>92.037999999999997</v>
      </c>
      <c r="L168" s="74">
        <v>95.787999999999997</v>
      </c>
      <c r="M168" s="74">
        <v>99.537999999999997</v>
      </c>
      <c r="O168" s="74">
        <v>67.540999999999997</v>
      </c>
      <c r="P168" s="74">
        <v>71.840999999999994</v>
      </c>
      <c r="Q168" s="74">
        <v>76.140999999999991</v>
      </c>
      <c r="S168" s="74">
        <v>0</v>
      </c>
      <c r="T168" s="74">
        <v>0</v>
      </c>
      <c r="U168" s="74">
        <v>0</v>
      </c>
      <c r="W168" s="74">
        <v>8.5070322019882447E-2</v>
      </c>
      <c r="X168" s="74">
        <v>0.17014064403976489</v>
      </c>
      <c r="Y168" s="74">
        <v>0.25521096605964733</v>
      </c>
      <c r="AA168" s="74">
        <v>2.5000000000000001E-3</v>
      </c>
      <c r="AB168" s="74">
        <v>5.0000000000000001E-3</v>
      </c>
      <c r="AC168" s="74">
        <v>7.4999999999999997E-3</v>
      </c>
      <c r="AE168" s="74">
        <v>-1</v>
      </c>
      <c r="AF168" s="74">
        <v>3</v>
      </c>
      <c r="AG168" s="74">
        <v>1</v>
      </c>
      <c r="AI168" s="74">
        <v>-0.1</v>
      </c>
      <c r="AJ168" s="74">
        <v>0.3</v>
      </c>
      <c r="AK168" s="74">
        <v>0.1</v>
      </c>
      <c r="AM168" s="98">
        <v>54</v>
      </c>
      <c r="AN168" s="111">
        <v>0.4</v>
      </c>
      <c r="BE168" s="99">
        <v>41456</v>
      </c>
      <c r="BF168" s="113">
        <v>0.9</v>
      </c>
    </row>
    <row r="169" spans="1:58" x14ac:dyDescent="0.2">
      <c r="A169" s="110">
        <v>40603</v>
      </c>
      <c r="B169" s="60">
        <v>26.375</v>
      </c>
      <c r="C169" s="204">
        <v>27.274999999999999</v>
      </c>
      <c r="D169" s="60">
        <v>28.175000000000001</v>
      </c>
      <c r="E169" s="106"/>
      <c r="F169" s="60">
        <v>17.964999084472655</v>
      </c>
      <c r="G169" s="60">
        <v>18.414999084472655</v>
      </c>
      <c r="H169" s="60">
        <v>18.864999084472654</v>
      </c>
      <c r="I169" s="98"/>
      <c r="J169" s="99">
        <v>41487</v>
      </c>
      <c r="K169" s="74">
        <v>84.891999999999996</v>
      </c>
      <c r="L169" s="74">
        <v>88.641999999999996</v>
      </c>
      <c r="M169" s="74">
        <v>92.391999999999996</v>
      </c>
      <c r="O169" s="74">
        <v>61.218000000000004</v>
      </c>
      <c r="P169" s="74">
        <v>65.518000000000001</v>
      </c>
      <c r="Q169" s="74">
        <v>69.817999999999998</v>
      </c>
      <c r="S169" s="74">
        <v>0</v>
      </c>
      <c r="T169" s="74">
        <v>0</v>
      </c>
      <c r="U169" s="74">
        <v>0</v>
      </c>
      <c r="W169" s="74">
        <v>8.5070322019882447E-2</v>
      </c>
      <c r="X169" s="74">
        <v>0.17014064403976489</v>
      </c>
      <c r="Y169" s="74">
        <v>0.25521096605964733</v>
      </c>
      <c r="AA169" s="74">
        <v>2.5000000000000001E-3</v>
      </c>
      <c r="AB169" s="74">
        <v>5.0000000000000001E-3</v>
      </c>
      <c r="AC169" s="74">
        <v>7.4999999999999997E-3</v>
      </c>
      <c r="AE169" s="74">
        <v>-1</v>
      </c>
      <c r="AF169" s="74">
        <v>3</v>
      </c>
      <c r="AG169" s="74">
        <v>1</v>
      </c>
      <c r="AI169" s="74">
        <v>-0.1</v>
      </c>
      <c r="AJ169" s="74">
        <v>0.3</v>
      </c>
      <c r="AK169" s="74">
        <v>0.1</v>
      </c>
      <c r="AM169" s="98">
        <v>55</v>
      </c>
      <c r="AN169" s="111">
        <v>0.4</v>
      </c>
      <c r="BE169" s="99">
        <v>41487</v>
      </c>
      <c r="BF169" s="113">
        <v>0.9</v>
      </c>
    </row>
    <row r="170" spans="1:58" x14ac:dyDescent="0.2">
      <c r="A170" s="110">
        <v>40634</v>
      </c>
      <c r="B170" s="60">
        <v>27.25</v>
      </c>
      <c r="C170" s="204">
        <v>28</v>
      </c>
      <c r="D170" s="60">
        <v>28.75</v>
      </c>
      <c r="E170" s="106"/>
      <c r="F170" s="60">
        <v>18.289999084472655</v>
      </c>
      <c r="G170" s="60">
        <v>18.664999084472655</v>
      </c>
      <c r="H170" s="60">
        <v>19.039999084472655</v>
      </c>
      <c r="I170" s="98"/>
      <c r="J170" s="99">
        <v>41518</v>
      </c>
      <c r="K170" s="74">
        <v>28.122999999999998</v>
      </c>
      <c r="L170" s="74">
        <v>29.547999999999998</v>
      </c>
      <c r="M170" s="74">
        <v>30.972999999999999</v>
      </c>
      <c r="O170" s="74">
        <v>18.84</v>
      </c>
      <c r="P170" s="74">
        <v>23.14</v>
      </c>
      <c r="Q170" s="74">
        <v>27.44</v>
      </c>
      <c r="S170" s="74">
        <v>0</v>
      </c>
      <c r="T170" s="74">
        <v>0</v>
      </c>
      <c r="U170" s="74">
        <v>0</v>
      </c>
      <c r="W170" s="74">
        <v>5.4682484310300941E-2</v>
      </c>
      <c r="X170" s="74">
        <v>0.10936496862060188</v>
      </c>
      <c r="Y170" s="74">
        <v>0.16404745293090284</v>
      </c>
      <c r="AA170" s="74">
        <v>2.5000000000000001E-3</v>
      </c>
      <c r="AB170" s="74">
        <v>5.0000000000000001E-3</v>
      </c>
      <c r="AC170" s="74">
        <v>7.4999999999999997E-3</v>
      </c>
      <c r="AE170" s="74">
        <v>-0.4</v>
      </c>
      <c r="AF170" s="74">
        <v>1.75</v>
      </c>
      <c r="AG170" s="74">
        <v>0.5</v>
      </c>
      <c r="AI170" s="74">
        <v>-0.1</v>
      </c>
      <c r="AJ170" s="74">
        <v>0.3</v>
      </c>
      <c r="AK170" s="74">
        <v>0.1</v>
      </c>
      <c r="AM170" s="98">
        <v>55</v>
      </c>
      <c r="AN170" s="111">
        <v>0.4</v>
      </c>
      <c r="BE170" s="99">
        <v>41518</v>
      </c>
      <c r="BF170" s="113">
        <v>0.9</v>
      </c>
    </row>
    <row r="171" spans="1:58" x14ac:dyDescent="0.2">
      <c r="A171" s="110">
        <v>40664</v>
      </c>
      <c r="B171" s="60">
        <v>33.47</v>
      </c>
      <c r="C171" s="204">
        <v>35.950000000000003</v>
      </c>
      <c r="D171" s="60">
        <v>38.43</v>
      </c>
      <c r="E171" s="106"/>
      <c r="F171" s="60">
        <v>16.874999847412109</v>
      </c>
      <c r="G171" s="60">
        <v>18.114999847412108</v>
      </c>
      <c r="H171" s="60">
        <v>19.354999847412106</v>
      </c>
      <c r="I171" s="98"/>
      <c r="J171" s="99">
        <v>41548</v>
      </c>
      <c r="K171" s="74">
        <v>19.012499999999999</v>
      </c>
      <c r="L171" s="74">
        <v>20.324999999999999</v>
      </c>
      <c r="M171" s="74">
        <v>21.637499999999999</v>
      </c>
      <c r="O171" s="74">
        <v>11.96</v>
      </c>
      <c r="P171" s="74">
        <v>16.260000000000002</v>
      </c>
      <c r="Q171" s="74">
        <v>20.56</v>
      </c>
      <c r="S171" s="74">
        <v>0</v>
      </c>
      <c r="T171" s="74">
        <v>0</v>
      </c>
      <c r="U171" s="74">
        <v>0</v>
      </c>
      <c r="W171" s="74">
        <v>3.8668328190855659E-2</v>
      </c>
      <c r="X171" s="74">
        <v>7.7336656381711319E-2</v>
      </c>
      <c r="Y171" s="74">
        <v>0.11600498457256697</v>
      </c>
      <c r="AA171" s="74">
        <v>2.5000000000000001E-3</v>
      </c>
      <c r="AB171" s="74">
        <v>5.0000000000000001E-3</v>
      </c>
      <c r="AC171" s="74">
        <v>7.4999999999999997E-3</v>
      </c>
      <c r="AE171" s="74">
        <v>-0.25</v>
      </c>
      <c r="AF171" s="74">
        <v>1.5</v>
      </c>
      <c r="AG171" s="74">
        <v>0.25</v>
      </c>
      <c r="AI171" s="74">
        <v>-0.1</v>
      </c>
      <c r="AJ171" s="74">
        <v>0.3</v>
      </c>
      <c r="AK171" s="74">
        <v>0.1</v>
      </c>
      <c r="AM171" s="98">
        <v>55</v>
      </c>
      <c r="AN171" s="111">
        <v>0.4</v>
      </c>
      <c r="BE171" s="99">
        <v>41548</v>
      </c>
      <c r="BF171" s="113">
        <v>0.9</v>
      </c>
    </row>
    <row r="172" spans="1:58" x14ac:dyDescent="0.2">
      <c r="A172" s="110">
        <v>40695</v>
      </c>
      <c r="B172" s="60">
        <v>53.89</v>
      </c>
      <c r="C172" s="204">
        <v>61</v>
      </c>
      <c r="D172" s="60">
        <v>68.11</v>
      </c>
      <c r="E172" s="106"/>
      <c r="F172" s="60">
        <v>14.620001220703124</v>
      </c>
      <c r="G172" s="60">
        <v>18.175001220703123</v>
      </c>
      <c r="H172" s="60">
        <v>21.730001220703123</v>
      </c>
      <c r="I172" s="98"/>
      <c r="J172" s="99">
        <v>41579</v>
      </c>
      <c r="K172" s="74">
        <v>19.2</v>
      </c>
      <c r="L172" s="74">
        <v>20.512499999999999</v>
      </c>
      <c r="M172" s="74">
        <v>21.824999999999999</v>
      </c>
      <c r="O172" s="74">
        <v>12.11</v>
      </c>
      <c r="P172" s="74">
        <v>16.41</v>
      </c>
      <c r="Q172" s="74">
        <v>20.71</v>
      </c>
      <c r="S172" s="74">
        <v>0</v>
      </c>
      <c r="T172" s="74">
        <v>0</v>
      </c>
      <c r="U172" s="74">
        <v>0</v>
      </c>
      <c r="W172" s="74">
        <v>3.8668328190855659E-2</v>
      </c>
      <c r="X172" s="74">
        <v>7.7336656381711319E-2</v>
      </c>
      <c r="Y172" s="74">
        <v>0.11600498457256697</v>
      </c>
      <c r="AA172" s="74">
        <v>2.5000000000000001E-3</v>
      </c>
      <c r="AB172" s="74">
        <v>5.0000000000000001E-3</v>
      </c>
      <c r="AC172" s="74">
        <v>7.4999999999999997E-3</v>
      </c>
      <c r="AE172" s="74">
        <v>-0.25</v>
      </c>
      <c r="AF172" s="74">
        <v>1.5</v>
      </c>
      <c r="AG172" s="74">
        <v>0.25</v>
      </c>
      <c r="AI172" s="74">
        <v>-0.1</v>
      </c>
      <c r="AJ172" s="74">
        <v>0.3</v>
      </c>
      <c r="AK172" s="74">
        <v>0.1</v>
      </c>
      <c r="AM172" s="98">
        <v>56</v>
      </c>
      <c r="AN172" s="111">
        <v>0.4</v>
      </c>
      <c r="BE172" s="99">
        <v>41579</v>
      </c>
      <c r="BF172" s="113">
        <v>0.9</v>
      </c>
    </row>
    <row r="173" spans="1:58" x14ac:dyDescent="0.2">
      <c r="A173" s="110">
        <v>40725</v>
      </c>
      <c r="B173" s="60">
        <v>99.85</v>
      </c>
      <c r="C173" s="204">
        <v>104.85</v>
      </c>
      <c r="D173" s="60">
        <v>109.85</v>
      </c>
      <c r="E173" s="106"/>
      <c r="F173" s="60">
        <v>15.364999847412108</v>
      </c>
      <c r="G173" s="60">
        <v>17.864999847412108</v>
      </c>
      <c r="H173" s="60">
        <v>20.364999847412108</v>
      </c>
      <c r="I173" s="98"/>
      <c r="J173" s="99">
        <v>41609</v>
      </c>
      <c r="K173" s="74">
        <v>21.084000000000003</v>
      </c>
      <c r="L173" s="74">
        <v>22.396500000000003</v>
      </c>
      <c r="M173" s="74">
        <v>23.709000000000003</v>
      </c>
      <c r="O173" s="74">
        <v>12.71</v>
      </c>
      <c r="P173" s="74">
        <v>17.010000000000002</v>
      </c>
      <c r="Q173" s="74">
        <v>21.31</v>
      </c>
      <c r="S173" s="74">
        <v>0</v>
      </c>
      <c r="T173" s="74">
        <v>0</v>
      </c>
      <c r="U173" s="74">
        <v>0</v>
      </c>
      <c r="W173" s="74">
        <v>3.8668328190855659E-2</v>
      </c>
      <c r="X173" s="74">
        <v>7.7336656381711319E-2</v>
      </c>
      <c r="Y173" s="74">
        <v>0.11600498457256697</v>
      </c>
      <c r="AA173" s="74">
        <v>2.5000000000000001E-3</v>
      </c>
      <c r="AB173" s="74">
        <v>5.0000000000000001E-3</v>
      </c>
      <c r="AC173" s="74">
        <v>7.4999999999999997E-3</v>
      </c>
      <c r="AE173" s="74">
        <v>-0.25</v>
      </c>
      <c r="AF173" s="74">
        <v>1.5</v>
      </c>
      <c r="AG173" s="74">
        <v>0.25</v>
      </c>
      <c r="AI173" s="74">
        <v>-0.1</v>
      </c>
      <c r="AJ173" s="74">
        <v>0.3</v>
      </c>
      <c r="AK173" s="74">
        <v>0.1</v>
      </c>
      <c r="AM173" s="98">
        <v>56</v>
      </c>
      <c r="AN173" s="111">
        <v>0.4</v>
      </c>
      <c r="BE173" s="99">
        <v>41609</v>
      </c>
      <c r="BF173" s="113">
        <v>0.9</v>
      </c>
    </row>
    <row r="174" spans="1:58" x14ac:dyDescent="0.2">
      <c r="A174" s="110">
        <v>40756</v>
      </c>
      <c r="B174" s="60">
        <v>87.35</v>
      </c>
      <c r="C174" s="204">
        <v>92.35</v>
      </c>
      <c r="D174" s="60">
        <v>97.35</v>
      </c>
      <c r="E174" s="106"/>
      <c r="F174" s="60">
        <v>15.414999084472655</v>
      </c>
      <c r="G174" s="60">
        <v>17.914999084472655</v>
      </c>
      <c r="H174" s="60">
        <v>20.414999084472655</v>
      </c>
      <c r="I174" s="98"/>
      <c r="J174" s="99">
        <v>41640</v>
      </c>
      <c r="K174" s="74">
        <v>29.418999999999997</v>
      </c>
      <c r="L174" s="74">
        <v>30.843999999999998</v>
      </c>
      <c r="M174" s="74">
        <v>32.268999999999998</v>
      </c>
      <c r="O174" s="74">
        <v>19.183499999999999</v>
      </c>
      <c r="P174" s="74">
        <v>23.483499999999999</v>
      </c>
      <c r="Q174" s="74">
        <v>27.7835</v>
      </c>
      <c r="S174" s="74">
        <v>0.25</v>
      </c>
      <c r="T174" s="74">
        <v>0.25</v>
      </c>
      <c r="U174" s="74">
        <v>0.25</v>
      </c>
      <c r="W174" s="74">
        <v>5.939455210115431E-2</v>
      </c>
      <c r="X174" s="74">
        <v>0.11878910420230862</v>
      </c>
      <c r="Y174" s="74">
        <v>0.17818365630346295</v>
      </c>
      <c r="AA174" s="74">
        <v>2.5000000000000001E-3</v>
      </c>
      <c r="AB174" s="74">
        <v>5.0000000000000001E-3</v>
      </c>
      <c r="AC174" s="74">
        <v>7.4999999999999997E-3</v>
      </c>
      <c r="AE174" s="74">
        <v>-0.4</v>
      </c>
      <c r="AF174" s="74">
        <v>1.75</v>
      </c>
      <c r="AG174" s="74">
        <v>0.5</v>
      </c>
      <c r="AI174" s="74">
        <v>-0.1</v>
      </c>
      <c r="AJ174" s="74">
        <v>0.3</v>
      </c>
      <c r="AK174" s="74">
        <v>0.1</v>
      </c>
      <c r="AM174" s="98">
        <v>56</v>
      </c>
      <c r="AN174" s="111">
        <v>0.4</v>
      </c>
      <c r="BE174" s="99">
        <v>41640</v>
      </c>
      <c r="BF174" s="113">
        <v>0.9</v>
      </c>
    </row>
    <row r="175" spans="1:58" x14ac:dyDescent="0.2">
      <c r="A175" s="110">
        <v>40787</v>
      </c>
      <c r="B175" s="60">
        <v>33.4</v>
      </c>
      <c r="C175" s="204">
        <v>35.1</v>
      </c>
      <c r="D175" s="60">
        <v>36.799999999999997</v>
      </c>
      <c r="E175" s="106"/>
      <c r="F175" s="60">
        <v>17.064999084472653</v>
      </c>
      <c r="G175" s="60">
        <v>17.914999084472655</v>
      </c>
      <c r="H175" s="60">
        <v>18.764999084472656</v>
      </c>
      <c r="I175" s="98"/>
      <c r="J175" s="99">
        <v>41671</v>
      </c>
      <c r="K175" s="74">
        <v>28.3675</v>
      </c>
      <c r="L175" s="74">
        <v>29.7925</v>
      </c>
      <c r="M175" s="74">
        <v>31.217500000000001</v>
      </c>
      <c r="O175" s="74">
        <v>21.286499999999997</v>
      </c>
      <c r="P175" s="74">
        <v>25.586499999999997</v>
      </c>
      <c r="Q175" s="74">
        <v>29.886499999999998</v>
      </c>
      <c r="S175" s="74">
        <v>0</v>
      </c>
      <c r="T175" s="74">
        <v>0</v>
      </c>
      <c r="U175" s="74">
        <v>0</v>
      </c>
      <c r="W175" s="74">
        <v>5.939455210115431E-2</v>
      </c>
      <c r="X175" s="74">
        <v>0.11878910420230862</v>
      </c>
      <c r="Y175" s="74">
        <v>0.17818365630346295</v>
      </c>
      <c r="AA175" s="74">
        <v>2.5000000000000001E-3</v>
      </c>
      <c r="AB175" s="74">
        <v>5.0000000000000001E-3</v>
      </c>
      <c r="AC175" s="74">
        <v>7.4999999999999997E-3</v>
      </c>
      <c r="AE175" s="74">
        <v>-0.4</v>
      </c>
      <c r="AF175" s="74">
        <v>1.75</v>
      </c>
      <c r="AG175" s="74">
        <v>0.5</v>
      </c>
      <c r="AI175" s="74">
        <v>-0.1</v>
      </c>
      <c r="AJ175" s="74">
        <v>0.3</v>
      </c>
      <c r="AK175" s="74">
        <v>0.1</v>
      </c>
      <c r="AM175" s="98">
        <v>57</v>
      </c>
      <c r="AN175" s="111">
        <v>0.4</v>
      </c>
      <c r="BE175" s="99">
        <v>41671</v>
      </c>
      <c r="BF175" s="113">
        <v>0.9</v>
      </c>
    </row>
    <row r="176" spans="1:58" x14ac:dyDescent="0.2">
      <c r="A176" s="110">
        <v>40817</v>
      </c>
      <c r="B176" s="60">
        <v>25.55</v>
      </c>
      <c r="C176" s="204">
        <v>27.1</v>
      </c>
      <c r="D176" s="60">
        <v>28.65</v>
      </c>
      <c r="E176" s="106"/>
      <c r="F176" s="60">
        <v>16.839999847412109</v>
      </c>
      <c r="G176" s="60">
        <v>17.614999847412108</v>
      </c>
      <c r="H176" s="60">
        <v>18.389999847412106</v>
      </c>
      <c r="I176" s="98"/>
      <c r="J176" s="99">
        <v>41699</v>
      </c>
      <c r="K176" s="74">
        <v>22.396249999999998</v>
      </c>
      <c r="L176" s="74">
        <v>23.18375</v>
      </c>
      <c r="M176" s="74">
        <v>23.971250000000001</v>
      </c>
      <c r="O176" s="74">
        <v>13.974250000000001</v>
      </c>
      <c r="P176" s="74">
        <v>18.274250000000002</v>
      </c>
      <c r="Q176" s="74">
        <v>22.574250000000003</v>
      </c>
      <c r="S176" s="74">
        <v>0</v>
      </c>
      <c r="T176" s="74">
        <v>0</v>
      </c>
      <c r="U176" s="74">
        <v>0</v>
      </c>
      <c r="W176" s="74">
        <v>4.9495460084295249E-2</v>
      </c>
      <c r="X176" s="74">
        <v>9.8990920168590499E-2</v>
      </c>
      <c r="Y176" s="74">
        <v>0.14848638025288574</v>
      </c>
      <c r="AA176" s="74">
        <v>2.5000000000000001E-3</v>
      </c>
      <c r="AB176" s="74">
        <v>5.0000000000000001E-3</v>
      </c>
      <c r="AC176" s="74">
        <v>7.4999999999999997E-3</v>
      </c>
      <c r="AE176" s="74">
        <v>-0.25</v>
      </c>
      <c r="AF176" s="74">
        <v>1.1000000000000001</v>
      </c>
      <c r="AG176" s="74">
        <v>0.25</v>
      </c>
      <c r="AI176" s="74">
        <v>-0.1</v>
      </c>
      <c r="AJ176" s="74">
        <v>0.3</v>
      </c>
      <c r="AK176" s="74">
        <v>0.1</v>
      </c>
      <c r="AM176" s="98">
        <v>57</v>
      </c>
      <c r="AN176" s="111">
        <v>0.4</v>
      </c>
      <c r="BE176" s="99">
        <v>41699</v>
      </c>
      <c r="BF176" s="113">
        <v>0.9</v>
      </c>
    </row>
    <row r="177" spans="1:58" x14ac:dyDescent="0.2">
      <c r="A177" s="110">
        <v>40848</v>
      </c>
      <c r="B177" s="60">
        <v>25.8</v>
      </c>
      <c r="C177" s="204">
        <v>27.35</v>
      </c>
      <c r="D177" s="60">
        <v>28.9</v>
      </c>
      <c r="E177" s="106"/>
      <c r="F177" s="60">
        <v>15.089999847412109</v>
      </c>
      <c r="G177" s="60">
        <v>15.864999847412109</v>
      </c>
      <c r="H177" s="60">
        <v>16.63999984741211</v>
      </c>
      <c r="I177" s="98"/>
      <c r="J177" s="99">
        <v>41730</v>
      </c>
      <c r="K177" s="74">
        <v>23.405000000000001</v>
      </c>
      <c r="L177" s="74">
        <v>24.08</v>
      </c>
      <c r="M177" s="74">
        <v>24.754999999999999</v>
      </c>
      <c r="O177" s="74">
        <v>18.66</v>
      </c>
      <c r="P177" s="74">
        <v>22.96</v>
      </c>
      <c r="Q177" s="74">
        <v>27.26</v>
      </c>
      <c r="S177" s="74">
        <v>0</v>
      </c>
      <c r="T177" s="74">
        <v>0</v>
      </c>
      <c r="U177" s="74">
        <v>0</v>
      </c>
      <c r="W177" s="74">
        <v>4.7020687080080489E-2</v>
      </c>
      <c r="X177" s="74">
        <v>9.4041374160160979E-2</v>
      </c>
      <c r="Y177" s="74">
        <v>0.14106206124024145</v>
      </c>
      <c r="AA177" s="74">
        <v>2.5000000000000001E-3</v>
      </c>
      <c r="AB177" s="74">
        <v>5.0000000000000001E-3</v>
      </c>
      <c r="AC177" s="74">
        <v>7.4999999999999997E-3</v>
      </c>
      <c r="AE177" s="74">
        <v>-0.25</v>
      </c>
      <c r="AF177" s="74">
        <v>1.2</v>
      </c>
      <c r="AG177" s="74">
        <v>0.25</v>
      </c>
      <c r="AI177" s="74">
        <v>-0.1</v>
      </c>
      <c r="AJ177" s="74">
        <v>0.3</v>
      </c>
      <c r="AK177" s="74">
        <v>0.1</v>
      </c>
      <c r="AM177" s="98">
        <v>57</v>
      </c>
      <c r="AN177" s="111">
        <v>0.4</v>
      </c>
      <c r="BE177" s="99">
        <v>41730</v>
      </c>
      <c r="BF177" s="113">
        <v>0.9</v>
      </c>
    </row>
    <row r="178" spans="1:58" x14ac:dyDescent="0.2">
      <c r="A178" s="110">
        <v>40878</v>
      </c>
      <c r="B178" s="60">
        <v>26.8</v>
      </c>
      <c r="C178" s="204">
        <v>28.35</v>
      </c>
      <c r="D178" s="60">
        <v>29.9</v>
      </c>
      <c r="E178" s="106"/>
      <c r="F178" s="60">
        <v>15.940000228881834</v>
      </c>
      <c r="G178" s="60">
        <v>16.715000228881834</v>
      </c>
      <c r="H178" s="60">
        <v>17.490000228881833</v>
      </c>
      <c r="I178" s="98"/>
      <c r="J178" s="99">
        <v>41760</v>
      </c>
      <c r="K178" s="74">
        <v>24.743000000000002</v>
      </c>
      <c r="L178" s="74">
        <v>26.603000000000002</v>
      </c>
      <c r="M178" s="74">
        <v>28.463000000000001</v>
      </c>
      <c r="O178" s="74">
        <v>21.584</v>
      </c>
      <c r="P178" s="74">
        <v>25.884</v>
      </c>
      <c r="Q178" s="74">
        <v>30.184000000000001</v>
      </c>
      <c r="S178" s="74">
        <v>0</v>
      </c>
      <c r="T178" s="74">
        <v>0</v>
      </c>
      <c r="U178" s="74">
        <v>0</v>
      </c>
      <c r="W178" s="74">
        <v>5.1970233088510009E-2</v>
      </c>
      <c r="X178" s="74">
        <v>0.10394046617702002</v>
      </c>
      <c r="Y178" s="74">
        <v>0.15591069926553003</v>
      </c>
      <c r="AA178" s="74">
        <v>2.5000000000000001E-3</v>
      </c>
      <c r="AB178" s="74">
        <v>5.0000000000000001E-3</v>
      </c>
      <c r="AC178" s="74">
        <v>7.4999999999999997E-3</v>
      </c>
      <c r="AE178" s="74">
        <v>-0.25</v>
      </c>
      <c r="AF178" s="74">
        <v>2</v>
      </c>
      <c r="AG178" s="74">
        <v>0.25</v>
      </c>
      <c r="AI178" s="74">
        <v>-0.1</v>
      </c>
      <c r="AJ178" s="74">
        <v>0.3</v>
      </c>
      <c r="AK178" s="74">
        <v>0.1</v>
      </c>
      <c r="AM178" s="98">
        <v>58</v>
      </c>
      <c r="AN178" s="111">
        <v>0.4</v>
      </c>
      <c r="BE178" s="99">
        <v>41760</v>
      </c>
      <c r="BF178" s="113">
        <v>0.9</v>
      </c>
    </row>
    <row r="179" spans="1:58" x14ac:dyDescent="0.2">
      <c r="A179" s="110">
        <v>40909</v>
      </c>
      <c r="B179" s="60">
        <v>33.35</v>
      </c>
      <c r="C179" s="204">
        <v>35.049999999999997</v>
      </c>
      <c r="D179" s="60">
        <v>36.75</v>
      </c>
      <c r="E179" s="106"/>
      <c r="F179" s="60">
        <v>20.164997558593747</v>
      </c>
      <c r="G179" s="60">
        <v>21.014997558593748</v>
      </c>
      <c r="H179" s="60">
        <v>21.86499755859375</v>
      </c>
      <c r="I179" s="98"/>
      <c r="J179" s="99">
        <v>41791</v>
      </c>
      <c r="K179" s="74">
        <v>52.167499999999997</v>
      </c>
      <c r="L179" s="74">
        <v>57.5</v>
      </c>
      <c r="M179" s="74">
        <v>62.832500000000003</v>
      </c>
      <c r="O179" s="74">
        <v>41.325000000000003</v>
      </c>
      <c r="P179" s="74">
        <v>45.625</v>
      </c>
      <c r="Q179" s="74">
        <v>49.924999999999997</v>
      </c>
      <c r="S179" s="74">
        <v>0</v>
      </c>
      <c r="T179" s="74">
        <v>0</v>
      </c>
      <c r="U179" s="74">
        <v>0</v>
      </c>
      <c r="W179" s="74">
        <v>6.6818871113798597E-2</v>
      </c>
      <c r="X179" s="74">
        <v>0.13363774222759719</v>
      </c>
      <c r="Y179" s="74">
        <v>0.20045661334139581</v>
      </c>
      <c r="AA179" s="74">
        <v>2.5000000000000001E-3</v>
      </c>
      <c r="AB179" s="74">
        <v>5.0000000000000001E-3</v>
      </c>
      <c r="AC179" s="74">
        <v>7.4999999999999997E-3</v>
      </c>
      <c r="AE179" s="74">
        <v>-0.75</v>
      </c>
      <c r="AF179" s="74">
        <v>2.25</v>
      </c>
      <c r="AG179" s="74">
        <v>0.75</v>
      </c>
      <c r="AI179" s="74">
        <v>-0.1</v>
      </c>
      <c r="AJ179" s="74">
        <v>0.3</v>
      </c>
      <c r="AK179" s="74">
        <v>0.1</v>
      </c>
      <c r="AM179" s="98">
        <v>58</v>
      </c>
      <c r="AN179" s="111">
        <v>0.4</v>
      </c>
      <c r="BE179" s="99">
        <v>41791</v>
      </c>
      <c r="BF179" s="113">
        <v>0.9</v>
      </c>
    </row>
    <row r="180" spans="1:58" x14ac:dyDescent="0.2">
      <c r="A180" s="110">
        <v>40940</v>
      </c>
      <c r="B180" s="60">
        <v>33.35</v>
      </c>
      <c r="C180" s="204">
        <v>35.049999999999997</v>
      </c>
      <c r="D180" s="60">
        <v>36.75</v>
      </c>
      <c r="E180" s="106"/>
      <c r="F180" s="60">
        <v>20.31499717712402</v>
      </c>
      <c r="G180" s="60">
        <v>21.164997177124022</v>
      </c>
      <c r="H180" s="60">
        <v>22.014997177124023</v>
      </c>
      <c r="I180" s="98"/>
      <c r="J180" s="99">
        <v>41821</v>
      </c>
      <c r="K180" s="74">
        <v>93.798000000000002</v>
      </c>
      <c r="L180" s="74">
        <v>97.548000000000002</v>
      </c>
      <c r="M180" s="74">
        <v>101.298</v>
      </c>
      <c r="O180" s="74">
        <v>68.861000000000004</v>
      </c>
      <c r="P180" s="74">
        <v>73.161000000000001</v>
      </c>
      <c r="Q180" s="74">
        <v>77.460999999999999</v>
      </c>
      <c r="S180" s="74">
        <v>0</v>
      </c>
      <c r="T180" s="74">
        <v>0</v>
      </c>
      <c r="U180" s="74">
        <v>0</v>
      </c>
      <c r="W180" s="74">
        <v>8.1667509139087144E-2</v>
      </c>
      <c r="X180" s="74">
        <v>0.16333501827817429</v>
      </c>
      <c r="Y180" s="74">
        <v>0.24500252741726142</v>
      </c>
      <c r="AA180" s="74">
        <v>2.5000000000000001E-3</v>
      </c>
      <c r="AB180" s="74">
        <v>5.0000000000000001E-3</v>
      </c>
      <c r="AC180" s="74">
        <v>7.4999999999999997E-3</v>
      </c>
      <c r="AE180" s="74">
        <v>-1</v>
      </c>
      <c r="AF180" s="74">
        <v>3</v>
      </c>
      <c r="AG180" s="74">
        <v>1</v>
      </c>
      <c r="AI180" s="74">
        <v>-0.1</v>
      </c>
      <c r="AJ180" s="74">
        <v>0.3</v>
      </c>
      <c r="AK180" s="74">
        <v>0.1</v>
      </c>
      <c r="AM180" s="98">
        <v>58</v>
      </c>
      <c r="AN180" s="111">
        <v>0.4</v>
      </c>
      <c r="BE180" s="99">
        <v>41821</v>
      </c>
      <c r="BF180" s="113">
        <v>0.9</v>
      </c>
    </row>
    <row r="181" spans="1:58" x14ac:dyDescent="0.2">
      <c r="A181" s="110">
        <v>40969</v>
      </c>
      <c r="B181" s="60">
        <v>26.324999999999999</v>
      </c>
      <c r="C181" s="204">
        <v>27.274999999999999</v>
      </c>
      <c r="D181" s="60">
        <v>28.225000000000001</v>
      </c>
      <c r="E181" s="106"/>
      <c r="F181" s="60">
        <v>17.939999084472653</v>
      </c>
      <c r="G181" s="60">
        <v>18.414999084472655</v>
      </c>
      <c r="H181" s="60">
        <v>18.889999084472656</v>
      </c>
      <c r="I181" s="98"/>
      <c r="J181" s="99">
        <v>41852</v>
      </c>
      <c r="K181" s="74">
        <v>86.731999999999999</v>
      </c>
      <c r="L181" s="74">
        <v>90.481999999999999</v>
      </c>
      <c r="M181" s="74">
        <v>94.231999999999999</v>
      </c>
      <c r="O181" s="74">
        <v>62.578000000000003</v>
      </c>
      <c r="P181" s="74">
        <v>66.878</v>
      </c>
      <c r="Q181" s="74">
        <v>71.177999999999997</v>
      </c>
      <c r="S181" s="74">
        <v>0</v>
      </c>
      <c r="T181" s="74">
        <v>0</v>
      </c>
      <c r="U181" s="74">
        <v>0</v>
      </c>
      <c r="W181" s="74">
        <v>8.1667509139087144E-2</v>
      </c>
      <c r="X181" s="74">
        <v>0.16333501827817429</v>
      </c>
      <c r="Y181" s="74">
        <v>0.24500252741726142</v>
      </c>
      <c r="AA181" s="74">
        <v>2.5000000000000001E-3</v>
      </c>
      <c r="AB181" s="74">
        <v>5.0000000000000001E-3</v>
      </c>
      <c r="AC181" s="74">
        <v>7.4999999999999997E-3</v>
      </c>
      <c r="AE181" s="74">
        <v>-1</v>
      </c>
      <c r="AF181" s="74">
        <v>3</v>
      </c>
      <c r="AG181" s="74">
        <v>1</v>
      </c>
      <c r="AI181" s="74">
        <v>-0.1</v>
      </c>
      <c r="AJ181" s="74">
        <v>0.3</v>
      </c>
      <c r="AK181" s="74">
        <v>0.1</v>
      </c>
      <c r="AM181" s="98">
        <v>59</v>
      </c>
      <c r="AN181" s="111">
        <v>0.4</v>
      </c>
      <c r="BE181" s="99">
        <v>41852</v>
      </c>
      <c r="BF181" s="113">
        <v>0.9</v>
      </c>
    </row>
    <row r="182" spans="1:58" x14ac:dyDescent="0.2">
      <c r="A182" s="110">
        <v>41000</v>
      </c>
      <c r="B182" s="60">
        <v>27.2</v>
      </c>
      <c r="C182" s="204">
        <v>28</v>
      </c>
      <c r="D182" s="60">
        <v>28.8</v>
      </c>
      <c r="E182" s="106"/>
      <c r="F182" s="60">
        <v>18.264999084472656</v>
      </c>
      <c r="G182" s="60">
        <v>18.664999084472655</v>
      </c>
      <c r="H182" s="60">
        <v>19.064999084472653</v>
      </c>
      <c r="I182" s="98"/>
      <c r="J182" s="99">
        <v>41883</v>
      </c>
      <c r="K182" s="74">
        <v>28.255500000000001</v>
      </c>
      <c r="L182" s="74">
        <v>29.755500000000001</v>
      </c>
      <c r="M182" s="74">
        <v>31.255500000000001</v>
      </c>
      <c r="O182" s="74">
        <v>19.002500000000001</v>
      </c>
      <c r="P182" s="74">
        <v>23.302499999999998</v>
      </c>
      <c r="Q182" s="74">
        <v>27.602499999999999</v>
      </c>
      <c r="S182" s="74">
        <v>0</v>
      </c>
      <c r="T182" s="74">
        <v>0</v>
      </c>
      <c r="U182" s="74">
        <v>0</v>
      </c>
      <c r="W182" s="74">
        <v>5.2495184937888899E-2</v>
      </c>
      <c r="X182" s="74">
        <v>0.1049903698757778</v>
      </c>
      <c r="Y182" s="74">
        <v>0.15748555481366669</v>
      </c>
      <c r="AA182" s="74">
        <v>2.5000000000000001E-3</v>
      </c>
      <c r="AB182" s="74">
        <v>5.0000000000000001E-3</v>
      </c>
      <c r="AC182" s="74">
        <v>7.4999999999999997E-3</v>
      </c>
      <c r="AE182" s="74">
        <v>-0.4</v>
      </c>
      <c r="AF182" s="74">
        <v>1.75</v>
      </c>
      <c r="AG182" s="74">
        <v>0.5</v>
      </c>
      <c r="AI182" s="74">
        <v>-0.1</v>
      </c>
      <c r="AJ182" s="74">
        <v>0.3</v>
      </c>
      <c r="AK182" s="74">
        <v>0.1</v>
      </c>
      <c r="AM182" s="98">
        <v>59</v>
      </c>
      <c r="AN182" s="111">
        <v>0.4</v>
      </c>
      <c r="BE182" s="99">
        <v>41883</v>
      </c>
      <c r="BF182" s="113">
        <v>0.9</v>
      </c>
    </row>
    <row r="183" spans="1:58" x14ac:dyDescent="0.2">
      <c r="A183" s="110">
        <v>41030</v>
      </c>
      <c r="B183" s="60">
        <v>33.47</v>
      </c>
      <c r="C183" s="204">
        <v>35.950000000000003</v>
      </c>
      <c r="D183" s="60">
        <v>38.43</v>
      </c>
      <c r="E183" s="106"/>
      <c r="F183" s="60">
        <v>16.874999847412109</v>
      </c>
      <c r="G183" s="60">
        <v>18.114999847412108</v>
      </c>
      <c r="H183" s="60">
        <v>19.354999847412106</v>
      </c>
      <c r="I183" s="98"/>
      <c r="J183" s="99">
        <v>41913</v>
      </c>
      <c r="K183" s="74">
        <v>18.9375</v>
      </c>
      <c r="L183" s="74">
        <v>20.324999999999999</v>
      </c>
      <c r="M183" s="74">
        <v>21.712499999999999</v>
      </c>
      <c r="O183" s="74">
        <v>11.96</v>
      </c>
      <c r="P183" s="74">
        <v>16.260000000000002</v>
      </c>
      <c r="Q183" s="74">
        <v>20.56</v>
      </c>
      <c r="S183" s="74">
        <v>0</v>
      </c>
      <c r="T183" s="74">
        <v>0</v>
      </c>
      <c r="U183" s="74">
        <v>0</v>
      </c>
      <c r="W183" s="74">
        <v>3.7121595063221428E-2</v>
      </c>
      <c r="X183" s="74">
        <v>7.4243190126442857E-2</v>
      </c>
      <c r="Y183" s="74">
        <v>0.11136478518966428</v>
      </c>
      <c r="AA183" s="74">
        <v>2.5000000000000001E-3</v>
      </c>
      <c r="AB183" s="74">
        <v>5.0000000000000001E-3</v>
      </c>
      <c r="AC183" s="74">
        <v>7.4999999999999997E-3</v>
      </c>
      <c r="AE183" s="74">
        <v>-0.25</v>
      </c>
      <c r="AF183" s="74">
        <v>1.5</v>
      </c>
      <c r="AG183" s="74">
        <v>0.25</v>
      </c>
      <c r="AI183" s="74">
        <v>-0.1</v>
      </c>
      <c r="AJ183" s="74">
        <v>0.3</v>
      </c>
      <c r="AK183" s="74">
        <v>0.1</v>
      </c>
      <c r="AM183" s="98">
        <v>59</v>
      </c>
      <c r="AN183" s="111">
        <v>0.4</v>
      </c>
      <c r="BE183" s="99">
        <v>41913</v>
      </c>
      <c r="BF183" s="113">
        <v>0.9</v>
      </c>
    </row>
    <row r="184" spans="1:58" x14ac:dyDescent="0.2">
      <c r="A184" s="110">
        <v>41061</v>
      </c>
      <c r="B184" s="60">
        <v>54.39</v>
      </c>
      <c r="C184" s="204">
        <v>61.5</v>
      </c>
      <c r="D184" s="60">
        <v>68.61</v>
      </c>
      <c r="E184" s="106"/>
      <c r="F184" s="60">
        <v>14.620001220703124</v>
      </c>
      <c r="G184" s="60">
        <v>18.175001220703123</v>
      </c>
      <c r="H184" s="60">
        <v>21.730001220703123</v>
      </c>
      <c r="I184" s="98"/>
      <c r="J184" s="99">
        <v>41944</v>
      </c>
      <c r="K184" s="74">
        <v>19.125</v>
      </c>
      <c r="L184" s="74">
        <v>20.512499999999999</v>
      </c>
      <c r="M184" s="74">
        <v>21.9</v>
      </c>
      <c r="O184" s="74">
        <v>12.11</v>
      </c>
      <c r="P184" s="74">
        <v>16.41</v>
      </c>
      <c r="Q184" s="74">
        <v>20.71</v>
      </c>
      <c r="S184" s="74">
        <v>0</v>
      </c>
      <c r="T184" s="74">
        <v>0</v>
      </c>
      <c r="U184" s="74">
        <v>0</v>
      </c>
      <c r="W184" s="74">
        <v>3.7121595063221428E-2</v>
      </c>
      <c r="X184" s="74">
        <v>7.4243190126442857E-2</v>
      </c>
      <c r="Y184" s="74">
        <v>0.11136478518966428</v>
      </c>
      <c r="AA184" s="74">
        <v>2.5000000000000001E-3</v>
      </c>
      <c r="AB184" s="74">
        <v>5.0000000000000001E-3</v>
      </c>
      <c r="AC184" s="74">
        <v>7.4999999999999997E-3</v>
      </c>
      <c r="AE184" s="74">
        <v>-0.25</v>
      </c>
      <c r="AF184" s="74">
        <v>1.5</v>
      </c>
      <c r="AG184" s="74">
        <v>0.25</v>
      </c>
      <c r="AI184" s="74">
        <v>-0.1</v>
      </c>
      <c r="AJ184" s="74">
        <v>0.3</v>
      </c>
      <c r="AK184" s="74">
        <v>0.1</v>
      </c>
      <c r="AM184" s="98">
        <v>60</v>
      </c>
      <c r="AN184" s="111">
        <v>0.4</v>
      </c>
      <c r="BE184" s="99">
        <v>41944</v>
      </c>
      <c r="BF184" s="113">
        <v>0.9</v>
      </c>
    </row>
    <row r="185" spans="1:58" x14ac:dyDescent="0.2">
      <c r="A185" s="110">
        <v>41091</v>
      </c>
      <c r="B185" s="60">
        <v>101.85</v>
      </c>
      <c r="C185" s="204">
        <v>106.85</v>
      </c>
      <c r="D185" s="60">
        <v>111.85</v>
      </c>
      <c r="E185" s="106"/>
      <c r="F185" s="60">
        <v>15.364999847412108</v>
      </c>
      <c r="G185" s="60">
        <v>17.864999847412108</v>
      </c>
      <c r="H185" s="60">
        <v>20.364999847412108</v>
      </c>
      <c r="I185" s="98"/>
      <c r="J185" s="99">
        <v>41974</v>
      </c>
      <c r="K185" s="74">
        <v>21.009000000000004</v>
      </c>
      <c r="L185" s="74">
        <v>22.396500000000003</v>
      </c>
      <c r="M185" s="74">
        <v>23.784000000000002</v>
      </c>
      <c r="O185" s="74">
        <v>12.71</v>
      </c>
      <c r="P185" s="74">
        <v>17.010000000000002</v>
      </c>
      <c r="Q185" s="74">
        <v>21.31</v>
      </c>
      <c r="S185" s="74">
        <v>0</v>
      </c>
      <c r="T185" s="74">
        <v>0</v>
      </c>
      <c r="U185" s="74">
        <v>0</v>
      </c>
      <c r="W185" s="74">
        <v>3.7121595063221428E-2</v>
      </c>
      <c r="X185" s="74">
        <v>7.4243190126442857E-2</v>
      </c>
      <c r="Y185" s="74">
        <v>0.11136478518966428</v>
      </c>
      <c r="AA185" s="74">
        <v>2.5000000000000001E-3</v>
      </c>
      <c r="AB185" s="74">
        <v>5.0000000000000001E-3</v>
      </c>
      <c r="AC185" s="74">
        <v>7.4999999999999997E-3</v>
      </c>
      <c r="AE185" s="74">
        <v>-0.25</v>
      </c>
      <c r="AF185" s="74">
        <v>1.5</v>
      </c>
      <c r="AG185" s="74">
        <v>0.25</v>
      </c>
      <c r="AI185" s="74">
        <v>-0.1</v>
      </c>
      <c r="AJ185" s="74">
        <v>0.3</v>
      </c>
      <c r="AK185" s="74">
        <v>0.1</v>
      </c>
      <c r="AM185" s="98">
        <v>60</v>
      </c>
      <c r="AN185" s="111">
        <v>0.4</v>
      </c>
      <c r="BE185" s="99">
        <v>41974</v>
      </c>
      <c r="BF185" s="113">
        <v>0.9</v>
      </c>
    </row>
    <row r="186" spans="1:58" x14ac:dyDescent="0.2">
      <c r="A186" s="110">
        <v>41122</v>
      </c>
      <c r="B186" s="60">
        <v>89.35</v>
      </c>
      <c r="C186" s="204">
        <v>94.35</v>
      </c>
      <c r="D186" s="60">
        <v>99.35</v>
      </c>
      <c r="E186" s="106"/>
      <c r="F186" s="60">
        <v>15.414999084472655</v>
      </c>
      <c r="G186" s="60">
        <v>17.914999084472655</v>
      </c>
      <c r="H186" s="60">
        <v>20.414999084472655</v>
      </c>
      <c r="I186" s="98"/>
      <c r="J186" s="99">
        <v>42005</v>
      </c>
      <c r="K186" s="74">
        <v>29.343999999999998</v>
      </c>
      <c r="L186" s="74">
        <v>30.843999999999998</v>
      </c>
      <c r="M186" s="74">
        <v>32.344000000000001</v>
      </c>
      <c r="O186" s="74">
        <v>19.183499999999999</v>
      </c>
      <c r="P186" s="74">
        <v>23.483499999999999</v>
      </c>
      <c r="Q186" s="74">
        <v>27.7835</v>
      </c>
      <c r="S186" s="74">
        <v>0.25</v>
      </c>
      <c r="T186" s="74">
        <v>0.25</v>
      </c>
      <c r="U186" s="74">
        <v>0.25</v>
      </c>
      <c r="W186" s="74">
        <v>5.7018770017108138E-2</v>
      </c>
      <c r="X186" s="74">
        <v>0.11403754003421628</v>
      </c>
      <c r="Y186" s="74">
        <v>0.17105631005132441</v>
      </c>
      <c r="AA186" s="74">
        <v>2.5000000000000001E-3</v>
      </c>
      <c r="AB186" s="74">
        <v>5.0000000000000001E-3</v>
      </c>
      <c r="AC186" s="74">
        <v>7.4999999999999997E-3</v>
      </c>
      <c r="AE186" s="74">
        <v>-0.4</v>
      </c>
      <c r="AF186" s="74">
        <v>1.75</v>
      </c>
      <c r="AG186" s="74">
        <v>0.5</v>
      </c>
      <c r="AI186" s="74">
        <v>-0.1</v>
      </c>
      <c r="AJ186" s="74">
        <v>0.3</v>
      </c>
      <c r="AK186" s="74">
        <v>0.1</v>
      </c>
      <c r="AM186" s="98">
        <v>60</v>
      </c>
      <c r="AN186" s="111">
        <v>0.4</v>
      </c>
      <c r="BE186" s="99">
        <v>42005</v>
      </c>
      <c r="BF186" s="113">
        <v>0.9</v>
      </c>
    </row>
    <row r="187" spans="1:58" x14ac:dyDescent="0.2">
      <c r="A187" s="110">
        <v>41153</v>
      </c>
      <c r="B187" s="60">
        <v>33.549999999999997</v>
      </c>
      <c r="C187" s="204">
        <v>35.35</v>
      </c>
      <c r="D187" s="60">
        <v>37.15</v>
      </c>
      <c r="E187" s="106"/>
      <c r="F187" s="60">
        <v>17.014999084472656</v>
      </c>
      <c r="G187" s="60">
        <v>17.914999084472655</v>
      </c>
      <c r="H187" s="60">
        <v>18.814999084472653</v>
      </c>
      <c r="I187" s="98"/>
      <c r="J187" s="99">
        <v>42036</v>
      </c>
      <c r="K187" s="74">
        <v>28.2925</v>
      </c>
      <c r="L187" s="74">
        <v>29.7925</v>
      </c>
      <c r="M187" s="74">
        <v>31.2925</v>
      </c>
      <c r="O187" s="74">
        <v>21.286499999999997</v>
      </c>
      <c r="P187" s="74">
        <v>25.586499999999997</v>
      </c>
      <c r="Q187" s="74">
        <v>29.886499999999998</v>
      </c>
      <c r="S187" s="74">
        <v>0</v>
      </c>
      <c r="T187" s="74">
        <v>0</v>
      </c>
      <c r="U187" s="74">
        <v>0</v>
      </c>
      <c r="W187" s="74">
        <v>5.7018770017108138E-2</v>
      </c>
      <c r="X187" s="74">
        <v>0.11403754003421628</v>
      </c>
      <c r="Y187" s="74">
        <v>0.17105631005132441</v>
      </c>
      <c r="AA187" s="74">
        <v>2.5000000000000001E-3</v>
      </c>
      <c r="AB187" s="74">
        <v>5.0000000000000001E-3</v>
      </c>
      <c r="AC187" s="74">
        <v>7.4999999999999997E-3</v>
      </c>
      <c r="AE187" s="74">
        <v>-0.4</v>
      </c>
      <c r="AF187" s="74">
        <v>1.75</v>
      </c>
      <c r="AG187" s="74">
        <v>0.5</v>
      </c>
      <c r="AI187" s="74">
        <v>-0.1</v>
      </c>
      <c r="AJ187" s="74">
        <v>0.3</v>
      </c>
      <c r="AK187" s="74">
        <v>0.1</v>
      </c>
      <c r="AM187" s="98">
        <v>61</v>
      </c>
      <c r="AN187" s="111">
        <v>0.4</v>
      </c>
      <c r="BE187" s="99">
        <v>42036</v>
      </c>
      <c r="BF187" s="113">
        <v>0.9</v>
      </c>
    </row>
    <row r="188" spans="1:58" x14ac:dyDescent="0.2">
      <c r="A188" s="110">
        <v>41183</v>
      </c>
      <c r="B188" s="60">
        <v>25.45</v>
      </c>
      <c r="C188" s="204">
        <v>27.1</v>
      </c>
      <c r="D188" s="60">
        <v>28.75</v>
      </c>
      <c r="E188" s="106"/>
      <c r="F188" s="60">
        <v>16.789999847412108</v>
      </c>
      <c r="G188" s="60">
        <v>17.614999847412108</v>
      </c>
      <c r="H188" s="60">
        <v>18.439999847412107</v>
      </c>
      <c r="I188" s="98"/>
      <c r="J188" s="99">
        <v>42064</v>
      </c>
      <c r="K188" s="74">
        <v>22.358750000000001</v>
      </c>
      <c r="L188" s="74">
        <v>23.18375</v>
      </c>
      <c r="M188" s="74">
        <v>24.008749999999999</v>
      </c>
      <c r="O188" s="74">
        <v>13.974250000000001</v>
      </c>
      <c r="P188" s="74">
        <v>18.274250000000002</v>
      </c>
      <c r="Q188" s="74">
        <v>22.574250000000003</v>
      </c>
      <c r="S188" s="74">
        <v>0</v>
      </c>
      <c r="T188" s="74">
        <v>0</v>
      </c>
      <c r="U188" s="74">
        <v>0</v>
      </c>
      <c r="W188" s="74">
        <v>4.751564168092344E-2</v>
      </c>
      <c r="X188" s="74">
        <v>9.503128336184688E-2</v>
      </c>
      <c r="Y188" s="74">
        <v>0.14254692504277033</v>
      </c>
      <c r="AA188" s="74">
        <v>2.5000000000000001E-3</v>
      </c>
      <c r="AB188" s="74">
        <v>5.0000000000000001E-3</v>
      </c>
      <c r="AC188" s="74">
        <v>7.4999999999999997E-3</v>
      </c>
      <c r="AE188" s="74">
        <v>-0.25</v>
      </c>
      <c r="AF188" s="74">
        <v>1.1000000000000001</v>
      </c>
      <c r="AG188" s="74">
        <v>0.25</v>
      </c>
      <c r="AI188" s="74">
        <v>-0.1</v>
      </c>
      <c r="AJ188" s="74">
        <v>0.3</v>
      </c>
      <c r="AK188" s="74">
        <v>0.1</v>
      </c>
      <c r="AM188" s="98">
        <v>61</v>
      </c>
      <c r="AN188" s="111">
        <v>0.4</v>
      </c>
      <c r="BE188" s="99">
        <v>42064</v>
      </c>
      <c r="BF188" s="113">
        <v>0.9</v>
      </c>
    </row>
    <row r="189" spans="1:58" x14ac:dyDescent="0.2">
      <c r="A189" s="110">
        <v>41214</v>
      </c>
      <c r="B189" s="60">
        <v>25.7</v>
      </c>
      <c r="C189" s="204">
        <v>27.35</v>
      </c>
      <c r="D189" s="60">
        <v>29</v>
      </c>
      <c r="E189" s="106"/>
      <c r="F189" s="60">
        <v>15.039999847412108</v>
      </c>
      <c r="G189" s="60">
        <v>15.864999847412109</v>
      </c>
      <c r="H189" s="60">
        <v>16.689999847412111</v>
      </c>
      <c r="I189" s="98"/>
      <c r="J189" s="99">
        <v>42095</v>
      </c>
      <c r="K189" s="74">
        <v>23.3675</v>
      </c>
      <c r="L189" s="74">
        <v>24.08</v>
      </c>
      <c r="M189" s="74">
        <v>24.7925</v>
      </c>
      <c r="O189" s="74">
        <v>18.66</v>
      </c>
      <c r="P189" s="74">
        <v>22.96</v>
      </c>
      <c r="Q189" s="74">
        <v>27.26</v>
      </c>
      <c r="S189" s="74">
        <v>0</v>
      </c>
      <c r="T189" s="74">
        <v>0</v>
      </c>
      <c r="U189" s="74">
        <v>0</v>
      </c>
      <c r="W189" s="74">
        <v>4.5139859596877267E-2</v>
      </c>
      <c r="X189" s="74">
        <v>9.0279719193754535E-2</v>
      </c>
      <c r="Y189" s="74">
        <v>0.13541957879063179</v>
      </c>
      <c r="AA189" s="74">
        <v>2.5000000000000001E-3</v>
      </c>
      <c r="AB189" s="74">
        <v>5.0000000000000001E-3</v>
      </c>
      <c r="AC189" s="74">
        <v>7.4999999999999997E-3</v>
      </c>
      <c r="AE189" s="74">
        <v>-0.25</v>
      </c>
      <c r="AF189" s="74">
        <v>1.2</v>
      </c>
      <c r="AG189" s="74">
        <v>0.25</v>
      </c>
      <c r="AI189" s="74">
        <v>-0.1</v>
      </c>
      <c r="AJ189" s="74">
        <v>0.3</v>
      </c>
      <c r="AK189" s="74">
        <v>0.1</v>
      </c>
      <c r="AM189" s="98">
        <v>61</v>
      </c>
      <c r="AN189" s="111">
        <v>0.4</v>
      </c>
      <c r="BE189" s="99">
        <v>42095</v>
      </c>
      <c r="BF189" s="113">
        <v>0.9</v>
      </c>
    </row>
    <row r="190" spans="1:58" x14ac:dyDescent="0.2">
      <c r="A190" s="110">
        <v>41244</v>
      </c>
      <c r="B190" s="60">
        <v>26.7</v>
      </c>
      <c r="C190" s="204">
        <v>28.35</v>
      </c>
      <c r="D190" s="60">
        <v>30</v>
      </c>
      <c r="E190" s="106"/>
      <c r="F190" s="60">
        <v>15.890000228881835</v>
      </c>
      <c r="G190" s="60">
        <v>16.715000228881834</v>
      </c>
      <c r="H190" s="60">
        <v>17.540000228881834</v>
      </c>
      <c r="I190" s="98"/>
      <c r="J190" s="99">
        <v>42125</v>
      </c>
      <c r="K190" s="74">
        <v>24.743000000000002</v>
      </c>
      <c r="L190" s="74">
        <v>26.603000000000002</v>
      </c>
      <c r="M190" s="74">
        <v>28.463000000000001</v>
      </c>
      <c r="O190" s="74">
        <v>21.584</v>
      </c>
      <c r="P190" s="74">
        <v>25.884</v>
      </c>
      <c r="Q190" s="74">
        <v>30.184000000000001</v>
      </c>
      <c r="S190" s="74">
        <v>0</v>
      </c>
      <c r="T190" s="74">
        <v>0</v>
      </c>
      <c r="U190" s="74">
        <v>0</v>
      </c>
      <c r="W190" s="74">
        <v>4.9891423764969606E-2</v>
      </c>
      <c r="X190" s="74">
        <v>9.9782847529939211E-2</v>
      </c>
      <c r="Y190" s="74">
        <v>0.14967427129490882</v>
      </c>
      <c r="AA190" s="74">
        <v>2.5000000000000001E-3</v>
      </c>
      <c r="AB190" s="74">
        <v>5.0000000000000001E-3</v>
      </c>
      <c r="AC190" s="74">
        <v>7.4999999999999997E-3</v>
      </c>
      <c r="AE190" s="74">
        <v>-0.25</v>
      </c>
      <c r="AF190" s="74">
        <v>2</v>
      </c>
      <c r="AG190" s="74">
        <v>0.25</v>
      </c>
      <c r="AI190" s="74">
        <v>-0.1</v>
      </c>
      <c r="AJ190" s="74">
        <v>0.3</v>
      </c>
      <c r="AK190" s="74">
        <v>0.1</v>
      </c>
      <c r="AM190" s="98">
        <v>62</v>
      </c>
      <c r="AN190" s="111">
        <v>0.4</v>
      </c>
      <c r="BE190" s="99">
        <v>42125</v>
      </c>
      <c r="BF190" s="113">
        <v>0.9</v>
      </c>
    </row>
    <row r="191" spans="1:58" x14ac:dyDescent="0.2">
      <c r="A191" s="110">
        <v>41275</v>
      </c>
      <c r="B191" s="60">
        <v>33.25</v>
      </c>
      <c r="C191" s="204">
        <v>35.049999999999997</v>
      </c>
      <c r="D191" s="60">
        <v>36.85</v>
      </c>
      <c r="E191" s="106"/>
      <c r="F191" s="60">
        <v>20.11499755859375</v>
      </c>
      <c r="G191" s="60">
        <v>21.014997558593748</v>
      </c>
      <c r="H191" s="60">
        <v>21.914997558593747</v>
      </c>
      <c r="I191" s="98"/>
      <c r="J191" s="99">
        <v>42156</v>
      </c>
      <c r="K191" s="74">
        <v>52.627499999999998</v>
      </c>
      <c r="L191" s="74">
        <v>57.96</v>
      </c>
      <c r="M191" s="74">
        <v>63.292499999999997</v>
      </c>
      <c r="O191" s="74">
        <v>41.69</v>
      </c>
      <c r="P191" s="74">
        <v>45.99</v>
      </c>
      <c r="Q191" s="74">
        <v>50.29</v>
      </c>
      <c r="S191" s="74">
        <v>0</v>
      </c>
      <c r="T191" s="74">
        <v>0</v>
      </c>
      <c r="U191" s="74">
        <v>0</v>
      </c>
      <c r="W191" s="74">
        <v>6.4146116269246656E-2</v>
      </c>
      <c r="X191" s="74">
        <v>0.12829223253849331</v>
      </c>
      <c r="Y191" s="74">
        <v>0.19243834880773997</v>
      </c>
      <c r="AA191" s="74">
        <v>2.5000000000000001E-3</v>
      </c>
      <c r="AB191" s="74">
        <v>5.0000000000000001E-3</v>
      </c>
      <c r="AC191" s="74">
        <v>7.4999999999999997E-3</v>
      </c>
      <c r="AE191" s="74">
        <v>-0.75</v>
      </c>
      <c r="AF191" s="74">
        <v>2.25</v>
      </c>
      <c r="AG191" s="74">
        <v>0.75</v>
      </c>
      <c r="AI191" s="74">
        <v>-0.1</v>
      </c>
      <c r="AJ191" s="74">
        <v>0.3</v>
      </c>
      <c r="AK191" s="74">
        <v>0.1</v>
      </c>
      <c r="AM191" s="98">
        <v>62</v>
      </c>
      <c r="AN191" s="111">
        <v>0.4</v>
      </c>
      <c r="BE191" s="99">
        <v>42156</v>
      </c>
      <c r="BF191" s="113">
        <v>0.9</v>
      </c>
    </row>
    <row r="192" spans="1:58" x14ac:dyDescent="0.2">
      <c r="A192" s="110">
        <v>41306</v>
      </c>
      <c r="B192" s="60">
        <v>33.25</v>
      </c>
      <c r="C192" s="204">
        <v>35.049999999999997</v>
      </c>
      <c r="D192" s="60">
        <v>36.85</v>
      </c>
      <c r="E192" s="106"/>
      <c r="F192" s="60">
        <v>20.264997177124023</v>
      </c>
      <c r="G192" s="60">
        <v>21.164997177124022</v>
      </c>
      <c r="H192" s="60">
        <v>22.06499717712402</v>
      </c>
      <c r="I192" s="98"/>
      <c r="J192" s="99">
        <v>42186</v>
      </c>
      <c r="K192" s="74">
        <v>95.557999999999993</v>
      </c>
      <c r="L192" s="74">
        <v>99.307999999999993</v>
      </c>
      <c r="M192" s="74">
        <v>103.05799999999999</v>
      </c>
      <c r="O192" s="74">
        <v>70.180999999999997</v>
      </c>
      <c r="P192" s="74">
        <v>74.480999999999995</v>
      </c>
      <c r="Q192" s="74">
        <v>78.780999999999992</v>
      </c>
      <c r="S192" s="74">
        <v>0</v>
      </c>
      <c r="T192" s="74">
        <v>0</v>
      </c>
      <c r="U192" s="74">
        <v>0</v>
      </c>
      <c r="W192" s="74">
        <v>7.840080877352365E-2</v>
      </c>
      <c r="X192" s="74">
        <v>0.1568016175470473</v>
      </c>
      <c r="Y192" s="74">
        <v>0.23520242632057095</v>
      </c>
      <c r="AA192" s="74">
        <v>2.5000000000000001E-3</v>
      </c>
      <c r="AB192" s="74">
        <v>5.0000000000000001E-3</v>
      </c>
      <c r="AC192" s="74">
        <v>7.4999999999999997E-3</v>
      </c>
      <c r="AE192" s="74">
        <v>-1</v>
      </c>
      <c r="AF192" s="74">
        <v>3</v>
      </c>
      <c r="AG192" s="74">
        <v>1</v>
      </c>
      <c r="AI192" s="74">
        <v>-0.1</v>
      </c>
      <c r="AJ192" s="74">
        <v>0.3</v>
      </c>
      <c r="AK192" s="74">
        <v>0.1</v>
      </c>
      <c r="AM192" s="98">
        <v>62</v>
      </c>
      <c r="AN192" s="111">
        <v>0.4</v>
      </c>
      <c r="BE192" s="99">
        <v>42186</v>
      </c>
      <c r="BF192" s="113">
        <v>0.9</v>
      </c>
    </row>
    <row r="193" spans="1:58" x14ac:dyDescent="0.2">
      <c r="A193" s="110">
        <v>41334</v>
      </c>
      <c r="B193" s="60">
        <v>26.274999999999999</v>
      </c>
      <c r="C193" s="204">
        <v>27.274999999999999</v>
      </c>
      <c r="D193" s="60">
        <v>28.274999999999999</v>
      </c>
      <c r="E193" s="106"/>
      <c r="F193" s="60">
        <v>17.914999084472655</v>
      </c>
      <c r="G193" s="60">
        <v>18.414999084472655</v>
      </c>
      <c r="H193" s="60">
        <v>18.914999084472655</v>
      </c>
      <c r="I193" s="98"/>
      <c r="J193" s="99">
        <v>42217</v>
      </c>
      <c r="K193" s="74">
        <v>88.572000000000003</v>
      </c>
      <c r="L193" s="74">
        <v>92.322000000000003</v>
      </c>
      <c r="M193" s="74">
        <v>96.072000000000003</v>
      </c>
      <c r="O193" s="74">
        <v>63.938000000000002</v>
      </c>
      <c r="P193" s="74">
        <v>68.238</v>
      </c>
      <c r="Q193" s="74">
        <v>72.537999999999997</v>
      </c>
      <c r="S193" s="74">
        <v>0</v>
      </c>
      <c r="T193" s="74">
        <v>0</v>
      </c>
      <c r="U193" s="74">
        <v>0</v>
      </c>
      <c r="W193" s="74">
        <v>7.840080877352365E-2</v>
      </c>
      <c r="X193" s="74">
        <v>0.1568016175470473</v>
      </c>
      <c r="Y193" s="74">
        <v>0.23520242632057095</v>
      </c>
      <c r="AA193" s="74">
        <v>2.5000000000000001E-3</v>
      </c>
      <c r="AB193" s="74">
        <v>5.0000000000000001E-3</v>
      </c>
      <c r="AC193" s="74">
        <v>7.4999999999999997E-3</v>
      </c>
      <c r="AE193" s="74">
        <v>-1</v>
      </c>
      <c r="AF193" s="74">
        <v>3</v>
      </c>
      <c r="AG193" s="74">
        <v>1</v>
      </c>
      <c r="AI193" s="74">
        <v>-0.1</v>
      </c>
      <c r="AJ193" s="74">
        <v>0.3</v>
      </c>
      <c r="AK193" s="74">
        <v>0.1</v>
      </c>
      <c r="AM193" s="98">
        <v>63</v>
      </c>
      <c r="AN193" s="111">
        <v>0.4</v>
      </c>
      <c r="BE193" s="99">
        <v>42217</v>
      </c>
      <c r="BF193" s="113">
        <v>0.9</v>
      </c>
    </row>
    <row r="194" spans="1:58" x14ac:dyDescent="0.2">
      <c r="A194" s="110">
        <v>41365</v>
      </c>
      <c r="B194" s="60">
        <v>27.15</v>
      </c>
      <c r="C194" s="204">
        <v>28</v>
      </c>
      <c r="D194" s="60">
        <v>28.85</v>
      </c>
      <c r="E194" s="106"/>
      <c r="F194" s="60">
        <v>18.239999084472654</v>
      </c>
      <c r="G194" s="60">
        <v>18.664999084472655</v>
      </c>
      <c r="H194" s="60">
        <v>19.089999084472655</v>
      </c>
      <c r="I194" s="98"/>
      <c r="J194" s="99">
        <v>42248</v>
      </c>
      <c r="K194" s="74">
        <v>28.388000000000002</v>
      </c>
      <c r="L194" s="74">
        <v>29.963000000000001</v>
      </c>
      <c r="M194" s="74">
        <v>31.538</v>
      </c>
      <c r="O194" s="74">
        <v>19.164999999999999</v>
      </c>
      <c r="P194" s="74">
        <v>23.465</v>
      </c>
      <c r="Q194" s="74">
        <v>27.765000000000001</v>
      </c>
      <c r="S194" s="74">
        <v>0</v>
      </c>
      <c r="T194" s="74">
        <v>0</v>
      </c>
      <c r="U194" s="74">
        <v>0</v>
      </c>
      <c r="W194" s="74">
        <v>5.0395377540373341E-2</v>
      </c>
      <c r="X194" s="74">
        <v>0.10079075508074668</v>
      </c>
      <c r="Y194" s="74">
        <v>0.15118613262112002</v>
      </c>
      <c r="AA194" s="74">
        <v>2.5000000000000001E-3</v>
      </c>
      <c r="AB194" s="74">
        <v>5.0000000000000001E-3</v>
      </c>
      <c r="AC194" s="74">
        <v>7.4999999999999997E-3</v>
      </c>
      <c r="AE194" s="74">
        <v>-0.4</v>
      </c>
      <c r="AF194" s="74">
        <v>1.75</v>
      </c>
      <c r="AG194" s="74">
        <v>0.5</v>
      </c>
      <c r="AI194" s="74">
        <v>-0.1</v>
      </c>
      <c r="AJ194" s="74">
        <v>0.3</v>
      </c>
      <c r="AK194" s="74">
        <v>0.1</v>
      </c>
      <c r="AM194" s="98">
        <v>63</v>
      </c>
      <c r="AN194" s="111">
        <v>0.4</v>
      </c>
      <c r="BE194" s="99">
        <v>42248</v>
      </c>
      <c r="BF194" s="113">
        <v>0.9</v>
      </c>
    </row>
    <row r="195" spans="1:58" x14ac:dyDescent="0.2">
      <c r="A195" s="110">
        <v>41395</v>
      </c>
      <c r="B195" s="60">
        <v>33.47</v>
      </c>
      <c r="C195" s="204">
        <v>35.950000000000003</v>
      </c>
      <c r="D195" s="60">
        <v>38.43</v>
      </c>
      <c r="E195" s="106"/>
      <c r="F195" s="60">
        <v>16.874999847412109</v>
      </c>
      <c r="G195" s="60">
        <v>18.114999847412108</v>
      </c>
      <c r="H195" s="60">
        <v>19.354999847412106</v>
      </c>
      <c r="I195" s="98"/>
      <c r="J195" s="99">
        <v>42278</v>
      </c>
      <c r="K195" s="74">
        <v>18.862500000000001</v>
      </c>
      <c r="L195" s="74">
        <v>20.324999999999999</v>
      </c>
      <c r="M195" s="74">
        <v>21.787500000000001</v>
      </c>
      <c r="O195" s="74">
        <v>11.96</v>
      </c>
      <c r="P195" s="74">
        <v>16.260000000000002</v>
      </c>
      <c r="Q195" s="74">
        <v>20.56</v>
      </c>
      <c r="S195" s="74">
        <v>0</v>
      </c>
      <c r="T195" s="74">
        <v>0</v>
      </c>
      <c r="U195" s="74">
        <v>0</v>
      </c>
      <c r="W195" s="74">
        <v>3.563673126069257E-2</v>
      </c>
      <c r="X195" s="74">
        <v>7.1273462521385139E-2</v>
      </c>
      <c r="Y195" s="74">
        <v>0.10691019378207771</v>
      </c>
      <c r="AA195" s="74">
        <v>2.5000000000000001E-3</v>
      </c>
      <c r="AB195" s="74">
        <v>5.0000000000000001E-3</v>
      </c>
      <c r="AC195" s="74">
        <v>7.4999999999999997E-3</v>
      </c>
      <c r="AE195" s="74">
        <v>-0.25</v>
      </c>
      <c r="AF195" s="74">
        <v>1.5</v>
      </c>
      <c r="AG195" s="74">
        <v>0.25</v>
      </c>
      <c r="AI195" s="74">
        <v>-0.1</v>
      </c>
      <c r="AJ195" s="74">
        <v>0.3</v>
      </c>
      <c r="AK195" s="74">
        <v>0.1</v>
      </c>
      <c r="AM195" s="98">
        <v>63</v>
      </c>
      <c r="AN195" s="111">
        <v>0.4</v>
      </c>
      <c r="BE195" s="99">
        <v>42278</v>
      </c>
      <c r="BF195" s="113">
        <v>0.9</v>
      </c>
    </row>
    <row r="196" spans="1:58" x14ac:dyDescent="0.2">
      <c r="A196" s="110">
        <v>41426</v>
      </c>
      <c r="B196" s="60">
        <v>54.89</v>
      </c>
      <c r="C196" s="204">
        <v>62</v>
      </c>
      <c r="D196" s="60">
        <v>69.11</v>
      </c>
      <c r="E196" s="106"/>
      <c r="F196" s="60">
        <v>14.620001220703124</v>
      </c>
      <c r="G196" s="60">
        <v>18.175001220703123</v>
      </c>
      <c r="H196" s="60">
        <v>21.730001220703123</v>
      </c>
      <c r="I196" s="98"/>
      <c r="J196" s="99">
        <v>42309</v>
      </c>
      <c r="K196" s="74">
        <v>19.05</v>
      </c>
      <c r="L196" s="74">
        <v>20.512499999999999</v>
      </c>
      <c r="M196" s="74">
        <v>21.975000000000001</v>
      </c>
      <c r="O196" s="74">
        <v>12.11</v>
      </c>
      <c r="P196" s="74">
        <v>16.41</v>
      </c>
      <c r="Q196" s="74">
        <v>20.71</v>
      </c>
      <c r="S196" s="74">
        <v>0</v>
      </c>
      <c r="T196" s="74">
        <v>0</v>
      </c>
      <c r="U196" s="74">
        <v>0</v>
      </c>
      <c r="W196" s="74">
        <v>3.563673126069257E-2</v>
      </c>
      <c r="X196" s="74">
        <v>7.1273462521385139E-2</v>
      </c>
      <c r="Y196" s="74">
        <v>0.10691019378207771</v>
      </c>
      <c r="AA196" s="74">
        <v>2.5000000000000001E-3</v>
      </c>
      <c r="AB196" s="74">
        <v>5.0000000000000001E-3</v>
      </c>
      <c r="AC196" s="74">
        <v>7.4999999999999997E-3</v>
      </c>
      <c r="AE196" s="74">
        <v>-0.25</v>
      </c>
      <c r="AF196" s="74">
        <v>1.5</v>
      </c>
      <c r="AG196" s="74">
        <v>0.25</v>
      </c>
      <c r="AI196" s="74">
        <v>-0.1</v>
      </c>
      <c r="AJ196" s="74">
        <v>0.3</v>
      </c>
      <c r="AK196" s="74">
        <v>0.1</v>
      </c>
      <c r="AM196" s="98">
        <v>64</v>
      </c>
      <c r="AN196" s="111">
        <v>0.4</v>
      </c>
      <c r="BE196" s="99">
        <v>42309</v>
      </c>
      <c r="BF196" s="113">
        <v>0.9</v>
      </c>
    </row>
    <row r="197" spans="1:58" x14ac:dyDescent="0.2">
      <c r="A197" s="110">
        <v>41456</v>
      </c>
      <c r="B197" s="60">
        <v>103.85</v>
      </c>
      <c r="C197" s="204">
        <v>108.85</v>
      </c>
      <c r="D197" s="60">
        <v>113.85</v>
      </c>
      <c r="E197" s="106"/>
      <c r="F197" s="60">
        <v>15.364999847412108</v>
      </c>
      <c r="G197" s="60">
        <v>17.864999847412108</v>
      </c>
      <c r="H197" s="60">
        <v>20.364999847412108</v>
      </c>
      <c r="I197" s="98"/>
      <c r="J197" s="99">
        <v>42339</v>
      </c>
      <c r="K197" s="74">
        <v>20.934000000000005</v>
      </c>
      <c r="L197" s="74">
        <v>22.396500000000003</v>
      </c>
      <c r="M197" s="74">
        <v>23.859000000000002</v>
      </c>
      <c r="O197" s="74">
        <v>12.71</v>
      </c>
      <c r="P197" s="74">
        <v>17.010000000000002</v>
      </c>
      <c r="Q197" s="74">
        <v>21.31</v>
      </c>
      <c r="S197" s="74">
        <v>0</v>
      </c>
      <c r="T197" s="74">
        <v>0</v>
      </c>
      <c r="U197" s="74">
        <v>0</v>
      </c>
      <c r="W197" s="74">
        <v>3.563673126069257E-2</v>
      </c>
      <c r="X197" s="74">
        <v>7.1273462521385139E-2</v>
      </c>
      <c r="Y197" s="74">
        <v>0.10691019378207771</v>
      </c>
      <c r="AA197" s="74">
        <v>2.5000000000000001E-3</v>
      </c>
      <c r="AB197" s="74">
        <v>5.0000000000000001E-3</v>
      </c>
      <c r="AC197" s="74">
        <v>7.4999999999999997E-3</v>
      </c>
      <c r="AE197" s="74">
        <v>-0.25</v>
      </c>
      <c r="AF197" s="74">
        <v>1.5</v>
      </c>
      <c r="AG197" s="74">
        <v>0.25</v>
      </c>
      <c r="AI197" s="74">
        <v>-0.1</v>
      </c>
      <c r="AJ197" s="74">
        <v>0.3</v>
      </c>
      <c r="AK197" s="74">
        <v>0.1</v>
      </c>
      <c r="AM197" s="98">
        <v>64</v>
      </c>
      <c r="AN197" s="111">
        <v>0.4</v>
      </c>
      <c r="BE197" s="99">
        <v>42339</v>
      </c>
      <c r="BF197" s="113">
        <v>0.9</v>
      </c>
    </row>
    <row r="198" spans="1:58" x14ac:dyDescent="0.2">
      <c r="A198" s="110">
        <v>41487</v>
      </c>
      <c r="B198" s="60">
        <v>91.35</v>
      </c>
      <c r="C198" s="204">
        <v>96.35</v>
      </c>
      <c r="D198" s="60">
        <v>101.35</v>
      </c>
      <c r="E198" s="106"/>
      <c r="F198" s="60">
        <v>15.414999084472655</v>
      </c>
      <c r="G198" s="60">
        <v>17.914999084472655</v>
      </c>
      <c r="H198" s="60">
        <v>20.414999084472655</v>
      </c>
      <c r="I198" s="98"/>
      <c r="J198" s="99">
        <v>42370</v>
      </c>
      <c r="K198" s="74">
        <v>29.268999999999998</v>
      </c>
      <c r="L198" s="74">
        <v>30.843999999999998</v>
      </c>
      <c r="M198" s="74">
        <v>32.418999999999997</v>
      </c>
      <c r="O198" s="74">
        <v>19.183499999999999</v>
      </c>
      <c r="P198" s="74">
        <v>23.483499999999999</v>
      </c>
      <c r="Q198" s="74">
        <v>27.7835</v>
      </c>
      <c r="S198" s="74">
        <v>0.25</v>
      </c>
      <c r="T198" s="74">
        <v>0.25</v>
      </c>
      <c r="U198" s="74">
        <v>0.25</v>
      </c>
      <c r="W198" s="74">
        <v>5.4738019216423808E-2</v>
      </c>
      <c r="X198" s="74">
        <v>0.10947603843284762</v>
      </c>
      <c r="Y198" s="74">
        <v>0.16421405764927144</v>
      </c>
      <c r="AA198" s="74">
        <v>2.5000000000000001E-3</v>
      </c>
      <c r="AB198" s="74">
        <v>5.0000000000000001E-3</v>
      </c>
      <c r="AC198" s="74">
        <v>7.4999999999999997E-3</v>
      </c>
      <c r="AE198" s="74">
        <v>-0.4</v>
      </c>
      <c r="AF198" s="74">
        <v>1.75</v>
      </c>
      <c r="AG198" s="74">
        <v>0.5</v>
      </c>
      <c r="AI198" s="74">
        <v>-0.1</v>
      </c>
      <c r="AJ198" s="74">
        <v>0.3</v>
      </c>
      <c r="AK198" s="74">
        <v>0.1</v>
      </c>
      <c r="AM198" s="98">
        <v>64</v>
      </c>
      <c r="AN198" s="111">
        <v>0.4</v>
      </c>
      <c r="BE198" s="99">
        <v>42370</v>
      </c>
      <c r="BF198" s="113">
        <v>0.9</v>
      </c>
    </row>
    <row r="199" spans="1:58" x14ac:dyDescent="0.2">
      <c r="A199" s="110">
        <v>41518</v>
      </c>
      <c r="B199" s="60">
        <v>33.700000000000003</v>
      </c>
      <c r="C199" s="204">
        <v>35.6</v>
      </c>
      <c r="D199" s="60">
        <v>37.5</v>
      </c>
      <c r="E199" s="106"/>
      <c r="F199" s="60">
        <v>16.964999084472655</v>
      </c>
      <c r="G199" s="60">
        <v>17.914999084472655</v>
      </c>
      <c r="H199" s="60">
        <v>18.864999084472654</v>
      </c>
      <c r="I199" s="98"/>
      <c r="J199" s="99">
        <v>42401</v>
      </c>
      <c r="K199" s="74">
        <v>28.217500000000001</v>
      </c>
      <c r="L199" s="74">
        <v>29.7925</v>
      </c>
      <c r="M199" s="74">
        <v>31.3675</v>
      </c>
      <c r="O199" s="74">
        <v>21.286499999999997</v>
      </c>
      <c r="P199" s="74">
        <v>25.586499999999997</v>
      </c>
      <c r="Q199" s="74">
        <v>29.886499999999998</v>
      </c>
      <c r="S199" s="74">
        <v>0</v>
      </c>
      <c r="T199" s="74">
        <v>0</v>
      </c>
      <c r="U199" s="74">
        <v>0</v>
      </c>
      <c r="W199" s="74">
        <v>5.4738019216423808E-2</v>
      </c>
      <c r="X199" s="74">
        <v>0.10947603843284762</v>
      </c>
      <c r="Y199" s="74">
        <v>0.16421405764927144</v>
      </c>
      <c r="AA199" s="74">
        <v>2.5000000000000001E-3</v>
      </c>
      <c r="AB199" s="74">
        <v>5.0000000000000001E-3</v>
      </c>
      <c r="AC199" s="74">
        <v>7.4999999999999997E-3</v>
      </c>
      <c r="AE199" s="74">
        <v>-0.4</v>
      </c>
      <c r="AF199" s="74">
        <v>1.75</v>
      </c>
      <c r="AG199" s="74">
        <v>0.5</v>
      </c>
      <c r="AI199" s="74">
        <v>-0.1</v>
      </c>
      <c r="AJ199" s="74">
        <v>0.3</v>
      </c>
      <c r="AK199" s="74">
        <v>0.1</v>
      </c>
      <c r="AM199" s="98">
        <v>65</v>
      </c>
      <c r="AN199" s="111">
        <v>0.4</v>
      </c>
      <c r="BE199" s="99">
        <v>42401</v>
      </c>
      <c r="BF199" s="113">
        <v>0.9</v>
      </c>
    </row>
    <row r="200" spans="1:58" x14ac:dyDescent="0.2">
      <c r="A200" s="110">
        <v>41548</v>
      </c>
      <c r="B200" s="60">
        <v>25.35</v>
      </c>
      <c r="C200" s="204">
        <v>27.1</v>
      </c>
      <c r="D200" s="60">
        <v>28.85</v>
      </c>
      <c r="E200" s="106"/>
      <c r="F200" s="60">
        <v>16.739999847412108</v>
      </c>
      <c r="G200" s="60">
        <v>17.614999847412108</v>
      </c>
      <c r="H200" s="60">
        <v>18.489999847412108</v>
      </c>
      <c r="I200" s="98"/>
      <c r="J200" s="99">
        <v>42430</v>
      </c>
      <c r="K200" s="74">
        <v>22.321249999999999</v>
      </c>
      <c r="L200" s="74">
        <v>23.18375</v>
      </c>
      <c r="M200" s="74">
        <v>24.046250000000001</v>
      </c>
      <c r="O200" s="74">
        <v>13.974250000000001</v>
      </c>
      <c r="P200" s="74">
        <v>18.274250000000002</v>
      </c>
      <c r="Q200" s="74">
        <v>22.574250000000003</v>
      </c>
      <c r="S200" s="74">
        <v>0</v>
      </c>
      <c r="T200" s="74">
        <v>0</v>
      </c>
      <c r="U200" s="74">
        <v>0</v>
      </c>
      <c r="W200" s="74">
        <v>4.5615016013686498E-2</v>
      </c>
      <c r="X200" s="74">
        <v>9.1230032027372995E-2</v>
      </c>
      <c r="Y200" s="74">
        <v>0.13684504804105949</v>
      </c>
      <c r="AA200" s="74">
        <v>2.5000000000000001E-3</v>
      </c>
      <c r="AB200" s="74">
        <v>5.0000000000000001E-3</v>
      </c>
      <c r="AC200" s="74">
        <v>7.4999999999999997E-3</v>
      </c>
      <c r="AE200" s="74">
        <v>-0.25</v>
      </c>
      <c r="AF200" s="74">
        <v>1.1000000000000001</v>
      </c>
      <c r="AG200" s="74">
        <v>0.25</v>
      </c>
      <c r="AI200" s="74">
        <v>-0.1</v>
      </c>
      <c r="AJ200" s="74">
        <v>0.3</v>
      </c>
      <c r="AK200" s="74">
        <v>0.1</v>
      </c>
      <c r="AM200" s="98">
        <v>65</v>
      </c>
      <c r="AN200" s="111">
        <v>0.4</v>
      </c>
      <c r="BE200" s="99">
        <v>42430</v>
      </c>
      <c r="BF200" s="113">
        <v>0.9</v>
      </c>
    </row>
    <row r="201" spans="1:58" x14ac:dyDescent="0.2">
      <c r="A201" s="110">
        <v>41579</v>
      </c>
      <c r="B201" s="60">
        <v>25.6</v>
      </c>
      <c r="C201" s="204">
        <v>27.35</v>
      </c>
      <c r="D201" s="60">
        <v>29.1</v>
      </c>
      <c r="E201" s="106"/>
      <c r="F201" s="60">
        <v>14.989999847412109</v>
      </c>
      <c r="G201" s="60">
        <v>15.864999847412109</v>
      </c>
      <c r="H201" s="60">
        <v>16.739999847412111</v>
      </c>
      <c r="I201" s="98"/>
      <c r="J201" s="99">
        <v>42461</v>
      </c>
      <c r="K201" s="74">
        <v>23.33</v>
      </c>
      <c r="L201" s="74">
        <v>24.08</v>
      </c>
      <c r="M201" s="74">
        <v>24.83</v>
      </c>
      <c r="O201" s="74">
        <v>18.66</v>
      </c>
      <c r="P201" s="74">
        <v>22.96</v>
      </c>
      <c r="Q201" s="74">
        <v>27.26</v>
      </c>
      <c r="S201" s="74">
        <v>0</v>
      </c>
      <c r="T201" s="74">
        <v>0</v>
      </c>
      <c r="U201" s="74">
        <v>0</v>
      </c>
      <c r="W201" s="74">
        <v>4.3334265213002175E-2</v>
      </c>
      <c r="X201" s="74">
        <v>8.666853042600435E-2</v>
      </c>
      <c r="Y201" s="74">
        <v>0.13000279563900652</v>
      </c>
      <c r="AA201" s="74">
        <v>2.5000000000000001E-3</v>
      </c>
      <c r="AB201" s="74">
        <v>5.0000000000000001E-3</v>
      </c>
      <c r="AC201" s="74">
        <v>7.4999999999999997E-3</v>
      </c>
      <c r="AE201" s="74">
        <v>-0.25</v>
      </c>
      <c r="AF201" s="74">
        <v>1.2</v>
      </c>
      <c r="AG201" s="74">
        <v>0.25</v>
      </c>
      <c r="AI201" s="74">
        <v>-0.1</v>
      </c>
      <c r="AJ201" s="74">
        <v>0.3</v>
      </c>
      <c r="AK201" s="74">
        <v>0.1</v>
      </c>
      <c r="AM201" s="98">
        <v>65</v>
      </c>
      <c r="AN201" s="111">
        <v>0.4</v>
      </c>
      <c r="BE201" s="99">
        <v>42461</v>
      </c>
      <c r="BF201" s="113">
        <v>0.9</v>
      </c>
    </row>
    <row r="202" spans="1:58" x14ac:dyDescent="0.2">
      <c r="A202" s="110">
        <v>41609</v>
      </c>
      <c r="B202" s="60">
        <v>26.6</v>
      </c>
      <c r="C202" s="204">
        <v>28.35</v>
      </c>
      <c r="D202" s="60">
        <v>30.1</v>
      </c>
      <c r="E202" s="106"/>
      <c r="F202" s="60">
        <v>15.840000228881834</v>
      </c>
      <c r="G202" s="60">
        <v>16.715000228881834</v>
      </c>
      <c r="H202" s="60">
        <v>17.590000228881834</v>
      </c>
      <c r="I202" s="98"/>
      <c r="J202" s="99">
        <v>42491</v>
      </c>
      <c r="K202" s="74">
        <v>24.743000000000002</v>
      </c>
      <c r="L202" s="74">
        <v>26.603000000000002</v>
      </c>
      <c r="M202" s="74">
        <v>28.463000000000001</v>
      </c>
      <c r="O202" s="74">
        <v>21.584</v>
      </c>
      <c r="P202" s="74">
        <v>25.884</v>
      </c>
      <c r="Q202" s="74">
        <v>30.184000000000001</v>
      </c>
      <c r="S202" s="74">
        <v>0</v>
      </c>
      <c r="T202" s="74">
        <v>0</v>
      </c>
      <c r="U202" s="74">
        <v>0</v>
      </c>
      <c r="W202" s="74">
        <v>4.789576681437082E-2</v>
      </c>
      <c r="X202" s="74">
        <v>9.579153362874164E-2</v>
      </c>
      <c r="Y202" s="74">
        <v>0.14368730044311245</v>
      </c>
      <c r="AA202" s="74">
        <v>2.5000000000000001E-3</v>
      </c>
      <c r="AB202" s="74">
        <v>5.0000000000000001E-3</v>
      </c>
      <c r="AC202" s="74">
        <v>7.4999999999999997E-3</v>
      </c>
      <c r="AE202" s="74">
        <v>-0.25</v>
      </c>
      <c r="AF202" s="74">
        <v>2</v>
      </c>
      <c r="AG202" s="74">
        <v>0.25</v>
      </c>
      <c r="AI202" s="74">
        <v>-0.1</v>
      </c>
      <c r="AJ202" s="74">
        <v>0.3</v>
      </c>
      <c r="AK202" s="74">
        <v>0.1</v>
      </c>
      <c r="AM202" s="98">
        <v>66</v>
      </c>
      <c r="AN202" s="111">
        <v>0.4</v>
      </c>
      <c r="BE202" s="99">
        <v>42491</v>
      </c>
      <c r="BF202" s="113">
        <v>0.9</v>
      </c>
    </row>
    <row r="203" spans="1:58" x14ac:dyDescent="0.2">
      <c r="A203" s="110">
        <v>41640</v>
      </c>
      <c r="B203" s="60">
        <v>33.15</v>
      </c>
      <c r="C203" s="204">
        <v>35.049999999999997</v>
      </c>
      <c r="D203" s="60">
        <v>36.950000000000003</v>
      </c>
      <c r="E203" s="106"/>
      <c r="F203" s="60">
        <v>20.064997558593749</v>
      </c>
      <c r="G203" s="60">
        <v>21.014997558593748</v>
      </c>
      <c r="H203" s="60">
        <v>21.964997558593748</v>
      </c>
      <c r="I203" s="98"/>
      <c r="J203" s="99">
        <v>42522</v>
      </c>
      <c r="K203" s="74">
        <v>53.087499999999999</v>
      </c>
      <c r="L203" s="74">
        <v>58.42</v>
      </c>
      <c r="M203" s="74">
        <v>63.752499999999998</v>
      </c>
      <c r="O203" s="74">
        <v>42.055</v>
      </c>
      <c r="P203" s="74">
        <v>46.354999999999997</v>
      </c>
      <c r="Q203" s="74">
        <v>50.655000000000001</v>
      </c>
      <c r="S203" s="74">
        <v>0</v>
      </c>
      <c r="T203" s="74">
        <v>0</v>
      </c>
      <c r="U203" s="74">
        <v>0</v>
      </c>
      <c r="W203" s="74">
        <v>6.158027161847679E-2</v>
      </c>
      <c r="X203" s="74">
        <v>0.12316054323695358</v>
      </c>
      <c r="Y203" s="74">
        <v>0.18474081485543037</v>
      </c>
      <c r="AA203" s="74">
        <v>2.5000000000000001E-3</v>
      </c>
      <c r="AB203" s="74">
        <v>5.0000000000000001E-3</v>
      </c>
      <c r="AC203" s="74">
        <v>7.4999999999999997E-3</v>
      </c>
      <c r="AE203" s="74">
        <v>-0.75</v>
      </c>
      <c r="AF203" s="74">
        <v>2.25</v>
      </c>
      <c r="AG203" s="74">
        <v>0.75</v>
      </c>
      <c r="AI203" s="74">
        <v>-0.1</v>
      </c>
      <c r="AJ203" s="74">
        <v>0.3</v>
      </c>
      <c r="AK203" s="74">
        <v>0.1</v>
      </c>
      <c r="AM203" s="98">
        <v>66</v>
      </c>
      <c r="AN203" s="111">
        <v>0.4</v>
      </c>
      <c r="BE203" s="99">
        <v>42522</v>
      </c>
      <c r="BF203" s="113">
        <v>0.9</v>
      </c>
    </row>
    <row r="204" spans="1:58" x14ac:dyDescent="0.2">
      <c r="A204" s="110">
        <v>41671</v>
      </c>
      <c r="B204" s="60">
        <v>33.15</v>
      </c>
      <c r="C204" s="204">
        <v>35.049999999999997</v>
      </c>
      <c r="D204" s="60">
        <v>36.950000000000003</v>
      </c>
      <c r="E204" s="106"/>
      <c r="F204" s="60">
        <v>20.214997177124022</v>
      </c>
      <c r="G204" s="60">
        <v>21.164997177124022</v>
      </c>
      <c r="H204" s="60">
        <v>22.114997177124021</v>
      </c>
      <c r="I204" s="98"/>
      <c r="J204" s="99">
        <v>42552</v>
      </c>
      <c r="K204" s="74">
        <v>97.317999999999998</v>
      </c>
      <c r="L204" s="74">
        <v>101.068</v>
      </c>
      <c r="M204" s="74">
        <v>104.818</v>
      </c>
      <c r="O204" s="74">
        <v>71.501000000000005</v>
      </c>
      <c r="P204" s="74">
        <v>75.801000000000002</v>
      </c>
      <c r="Q204" s="74">
        <v>80.100999999999999</v>
      </c>
      <c r="S204" s="74">
        <v>0</v>
      </c>
      <c r="T204" s="74">
        <v>0</v>
      </c>
      <c r="U204" s="74">
        <v>0</v>
      </c>
      <c r="W204" s="74">
        <v>7.5264776422582697E-2</v>
      </c>
      <c r="X204" s="74">
        <v>0.15052955284516539</v>
      </c>
      <c r="Y204" s="74">
        <v>0.22579432926774809</v>
      </c>
      <c r="AA204" s="74">
        <v>2.5000000000000001E-3</v>
      </c>
      <c r="AB204" s="74">
        <v>5.0000000000000001E-3</v>
      </c>
      <c r="AC204" s="74">
        <v>7.4999999999999997E-3</v>
      </c>
      <c r="AE204" s="74">
        <v>-1</v>
      </c>
      <c r="AF204" s="74">
        <v>3</v>
      </c>
      <c r="AG204" s="74">
        <v>1</v>
      </c>
      <c r="AI204" s="74">
        <v>-0.1</v>
      </c>
      <c r="AJ204" s="74">
        <v>0.3</v>
      </c>
      <c r="AK204" s="74">
        <v>0.1</v>
      </c>
      <c r="AM204" s="98">
        <v>66</v>
      </c>
      <c r="AN204" s="111">
        <v>0.4</v>
      </c>
      <c r="BE204" s="99">
        <v>42552</v>
      </c>
      <c r="BF204" s="113">
        <v>0.9</v>
      </c>
    </row>
    <row r="205" spans="1:58" x14ac:dyDescent="0.2">
      <c r="A205" s="110">
        <v>41699</v>
      </c>
      <c r="B205" s="60">
        <v>26.225000000000001</v>
      </c>
      <c r="C205" s="204">
        <v>27.274999999999999</v>
      </c>
      <c r="D205" s="60">
        <v>28.324999999999999</v>
      </c>
      <c r="E205" s="106"/>
      <c r="F205" s="60">
        <v>17.889999084472656</v>
      </c>
      <c r="G205" s="60">
        <v>18.414999084472655</v>
      </c>
      <c r="H205" s="60">
        <v>18.939999084472653</v>
      </c>
      <c r="I205" s="98"/>
      <c r="J205" s="99">
        <v>42583</v>
      </c>
      <c r="K205" s="74">
        <v>90.411999999999992</v>
      </c>
      <c r="L205" s="74">
        <v>94.161999999999992</v>
      </c>
      <c r="M205" s="74">
        <v>97.911999999999992</v>
      </c>
      <c r="O205" s="74">
        <v>65.298000000000002</v>
      </c>
      <c r="P205" s="74">
        <v>69.597999999999999</v>
      </c>
      <c r="Q205" s="74">
        <v>73.897999999999996</v>
      </c>
      <c r="S205" s="74">
        <v>0</v>
      </c>
      <c r="T205" s="74">
        <v>0</v>
      </c>
      <c r="U205" s="74">
        <v>0</v>
      </c>
      <c r="W205" s="74">
        <v>7.5264776422582697E-2</v>
      </c>
      <c r="X205" s="74">
        <v>0.15052955284516539</v>
      </c>
      <c r="Y205" s="74">
        <v>0.22579432926774809</v>
      </c>
      <c r="AA205" s="74">
        <v>2.5000000000000001E-3</v>
      </c>
      <c r="AB205" s="74">
        <v>5.0000000000000001E-3</v>
      </c>
      <c r="AC205" s="74">
        <v>7.4999999999999997E-3</v>
      </c>
      <c r="AE205" s="74">
        <v>-1</v>
      </c>
      <c r="AF205" s="74">
        <v>3</v>
      </c>
      <c r="AG205" s="74">
        <v>1</v>
      </c>
      <c r="AI205" s="74">
        <v>-0.1</v>
      </c>
      <c r="AJ205" s="74">
        <v>0.3</v>
      </c>
      <c r="AK205" s="74">
        <v>0.1</v>
      </c>
      <c r="AM205" s="98">
        <v>67</v>
      </c>
      <c r="AN205" s="111">
        <v>0.4</v>
      </c>
      <c r="BE205" s="99">
        <v>42583</v>
      </c>
      <c r="BF205" s="113">
        <v>0.9</v>
      </c>
    </row>
    <row r="206" spans="1:58" x14ac:dyDescent="0.2">
      <c r="A206" s="110">
        <v>41730</v>
      </c>
      <c r="B206" s="60">
        <v>27.1</v>
      </c>
      <c r="C206" s="204">
        <v>28</v>
      </c>
      <c r="D206" s="60">
        <v>28.9</v>
      </c>
      <c r="E206" s="106"/>
      <c r="F206" s="60">
        <v>18.214999084472655</v>
      </c>
      <c r="G206" s="60">
        <v>18.664999084472655</v>
      </c>
      <c r="H206" s="60">
        <v>19.114999084472654</v>
      </c>
      <c r="I206" s="98"/>
      <c r="J206" s="99">
        <v>42614</v>
      </c>
      <c r="K206" s="74">
        <v>28.520499999999998</v>
      </c>
      <c r="L206" s="74">
        <v>30.170500000000001</v>
      </c>
      <c r="M206" s="74">
        <v>31.820500000000003</v>
      </c>
      <c r="O206" s="74">
        <v>19.327500000000001</v>
      </c>
      <c r="P206" s="74">
        <v>23.627500000000001</v>
      </c>
      <c r="Q206" s="74">
        <v>27.927499999999998</v>
      </c>
      <c r="S206" s="74">
        <v>0</v>
      </c>
      <c r="T206" s="74">
        <v>0</v>
      </c>
      <c r="U206" s="74">
        <v>0</v>
      </c>
      <c r="W206" s="74">
        <v>4.8379562438758406E-2</v>
      </c>
      <c r="X206" s="74">
        <v>9.6759124877516811E-2</v>
      </c>
      <c r="Y206" s="74">
        <v>0.14513868731627522</v>
      </c>
      <c r="AA206" s="74">
        <v>2.5000000000000001E-3</v>
      </c>
      <c r="AB206" s="74">
        <v>5.0000000000000001E-3</v>
      </c>
      <c r="AC206" s="74">
        <v>7.4999999999999997E-3</v>
      </c>
      <c r="AE206" s="74">
        <v>-0.4</v>
      </c>
      <c r="AF206" s="74">
        <v>1.75</v>
      </c>
      <c r="AG206" s="74">
        <v>0.5</v>
      </c>
      <c r="AI206" s="74">
        <v>-0.1</v>
      </c>
      <c r="AJ206" s="74">
        <v>0.3</v>
      </c>
      <c r="AK206" s="74">
        <v>0.1</v>
      </c>
      <c r="AM206" s="98">
        <v>67</v>
      </c>
      <c r="AN206" s="111">
        <v>0.4</v>
      </c>
      <c r="BE206" s="99">
        <v>42614</v>
      </c>
      <c r="BF206" s="113">
        <v>0.9</v>
      </c>
    </row>
    <row r="207" spans="1:58" x14ac:dyDescent="0.2">
      <c r="A207" s="110">
        <v>41760</v>
      </c>
      <c r="B207" s="60">
        <v>33.47</v>
      </c>
      <c r="C207" s="204">
        <v>35.950000000000003</v>
      </c>
      <c r="D207" s="60">
        <v>38.43</v>
      </c>
      <c r="E207" s="106"/>
      <c r="F207" s="60">
        <v>16.874999847412109</v>
      </c>
      <c r="G207" s="60">
        <v>18.114999847412108</v>
      </c>
      <c r="H207" s="60">
        <v>19.354999847412106</v>
      </c>
      <c r="I207" s="98"/>
      <c r="J207" s="99">
        <v>42644</v>
      </c>
      <c r="K207" s="74">
        <v>18.787500000000001</v>
      </c>
      <c r="L207" s="74">
        <v>20.324999999999999</v>
      </c>
      <c r="M207" s="74">
        <v>21.862500000000001</v>
      </c>
      <c r="O207" s="74">
        <v>11.96</v>
      </c>
      <c r="P207" s="74">
        <v>16.260000000000002</v>
      </c>
      <c r="Q207" s="74">
        <v>20.56</v>
      </c>
      <c r="S207" s="74">
        <v>0</v>
      </c>
      <c r="T207" s="74">
        <v>0</v>
      </c>
      <c r="U207" s="74">
        <v>0</v>
      </c>
      <c r="W207" s="74">
        <v>3.4211262010264865E-2</v>
      </c>
      <c r="X207" s="74">
        <v>6.8422524020529729E-2</v>
      </c>
      <c r="Y207" s="74">
        <v>0.10263378603079459</v>
      </c>
      <c r="AA207" s="74">
        <v>2.5000000000000001E-3</v>
      </c>
      <c r="AB207" s="74">
        <v>5.0000000000000001E-3</v>
      </c>
      <c r="AC207" s="74">
        <v>7.4999999999999997E-3</v>
      </c>
      <c r="AE207" s="74">
        <v>-0.25</v>
      </c>
      <c r="AF207" s="74">
        <v>1.5</v>
      </c>
      <c r="AG207" s="74">
        <v>0.25</v>
      </c>
      <c r="AI207" s="74">
        <v>-0.1</v>
      </c>
      <c r="AJ207" s="74">
        <v>0.3</v>
      </c>
      <c r="AK207" s="74">
        <v>0.1</v>
      </c>
      <c r="AM207" s="98">
        <v>67</v>
      </c>
      <c r="AN207" s="111">
        <v>0.4</v>
      </c>
      <c r="BE207" s="99">
        <v>42644</v>
      </c>
      <c r="BF207" s="113">
        <v>0.9</v>
      </c>
    </row>
    <row r="208" spans="1:58" x14ac:dyDescent="0.2">
      <c r="A208" s="110">
        <v>41791</v>
      </c>
      <c r="B208" s="60">
        <v>55.39</v>
      </c>
      <c r="C208" s="204">
        <v>62.5</v>
      </c>
      <c r="D208" s="60">
        <v>69.61</v>
      </c>
      <c r="E208" s="106"/>
      <c r="F208" s="60">
        <v>14.620001220703124</v>
      </c>
      <c r="G208" s="60">
        <v>18.175001220703123</v>
      </c>
      <c r="H208" s="60">
        <v>21.730001220703123</v>
      </c>
      <c r="I208" s="98"/>
      <c r="J208" s="99">
        <v>42675</v>
      </c>
      <c r="K208" s="74">
        <v>18.975000000000001</v>
      </c>
      <c r="L208" s="74">
        <v>20.512499999999999</v>
      </c>
      <c r="M208" s="74">
        <v>22.05</v>
      </c>
      <c r="O208" s="74">
        <v>12.11</v>
      </c>
      <c r="P208" s="74">
        <v>16.41</v>
      </c>
      <c r="Q208" s="74">
        <v>20.71</v>
      </c>
      <c r="S208" s="74">
        <v>0</v>
      </c>
      <c r="T208" s="74">
        <v>0</v>
      </c>
      <c r="U208" s="74">
        <v>0</v>
      </c>
      <c r="W208" s="74">
        <v>3.4211262010264865E-2</v>
      </c>
      <c r="X208" s="74">
        <v>6.8422524020529729E-2</v>
      </c>
      <c r="Y208" s="74">
        <v>0.10263378603079459</v>
      </c>
      <c r="AA208" s="74">
        <v>2.5000000000000001E-3</v>
      </c>
      <c r="AB208" s="74">
        <v>5.0000000000000001E-3</v>
      </c>
      <c r="AC208" s="74">
        <v>7.4999999999999997E-3</v>
      </c>
      <c r="AE208" s="74">
        <v>-0.25</v>
      </c>
      <c r="AF208" s="74">
        <v>1.5</v>
      </c>
      <c r="AG208" s="74">
        <v>0.25</v>
      </c>
      <c r="AI208" s="74">
        <v>-0.1</v>
      </c>
      <c r="AJ208" s="74">
        <v>0.3</v>
      </c>
      <c r="AK208" s="74">
        <v>0.1</v>
      </c>
      <c r="AM208" s="98">
        <v>68</v>
      </c>
      <c r="AN208" s="111">
        <v>0.4</v>
      </c>
      <c r="BE208" s="99">
        <v>42675</v>
      </c>
      <c r="BF208" s="113">
        <v>0.9</v>
      </c>
    </row>
    <row r="209" spans="1:58" x14ac:dyDescent="0.2">
      <c r="A209" s="110">
        <v>41821</v>
      </c>
      <c r="B209" s="60">
        <v>105.85</v>
      </c>
      <c r="C209" s="204">
        <v>110.85</v>
      </c>
      <c r="D209" s="60">
        <v>115.85</v>
      </c>
      <c r="E209" s="106"/>
      <c r="F209" s="60">
        <v>15.364999847412108</v>
      </c>
      <c r="G209" s="60">
        <v>17.864999847412108</v>
      </c>
      <c r="H209" s="60">
        <v>20.364999847412108</v>
      </c>
      <c r="I209" s="98"/>
      <c r="J209" s="99">
        <v>42705</v>
      </c>
      <c r="K209" s="74">
        <v>20.859000000000002</v>
      </c>
      <c r="L209" s="74">
        <v>22.396500000000003</v>
      </c>
      <c r="M209" s="74">
        <v>23.934000000000005</v>
      </c>
      <c r="O209" s="74">
        <v>12.71</v>
      </c>
      <c r="P209" s="74">
        <v>17.010000000000002</v>
      </c>
      <c r="Q209" s="74">
        <v>21.31</v>
      </c>
      <c r="S209" s="74">
        <v>0</v>
      </c>
      <c r="T209" s="74">
        <v>0</v>
      </c>
      <c r="U209" s="74">
        <v>0</v>
      </c>
      <c r="W209" s="74">
        <v>3.4211262010264865E-2</v>
      </c>
      <c r="X209" s="74">
        <v>6.8422524020529729E-2</v>
      </c>
      <c r="Y209" s="74">
        <v>0.10263378603079459</v>
      </c>
      <c r="AA209" s="74">
        <v>2.5000000000000001E-3</v>
      </c>
      <c r="AB209" s="74">
        <v>5.0000000000000001E-3</v>
      </c>
      <c r="AC209" s="74">
        <v>7.4999999999999997E-3</v>
      </c>
      <c r="AE209" s="74">
        <v>-0.25</v>
      </c>
      <c r="AF209" s="74">
        <v>1.5</v>
      </c>
      <c r="AG209" s="74">
        <v>0.25</v>
      </c>
      <c r="AI209" s="74">
        <v>-0.1</v>
      </c>
      <c r="AJ209" s="74">
        <v>0.3</v>
      </c>
      <c r="AK209" s="74">
        <v>0.1</v>
      </c>
      <c r="AM209" s="98">
        <v>68</v>
      </c>
      <c r="AN209" s="111">
        <v>0.4</v>
      </c>
      <c r="BE209" s="99">
        <v>42705</v>
      </c>
      <c r="BF209" s="113">
        <v>0.9</v>
      </c>
    </row>
    <row r="210" spans="1:58" x14ac:dyDescent="0.2">
      <c r="A210" s="110">
        <v>41852</v>
      </c>
      <c r="B210" s="60">
        <v>93.35</v>
      </c>
      <c r="C210" s="204">
        <v>98.35</v>
      </c>
      <c r="D210" s="60">
        <v>103.35</v>
      </c>
      <c r="E210" s="106"/>
      <c r="F210" s="60">
        <v>15.414999084472655</v>
      </c>
      <c r="G210" s="60">
        <v>17.914999084472655</v>
      </c>
      <c r="H210" s="60">
        <v>20.414999084472655</v>
      </c>
      <c r="I210" s="98"/>
      <c r="J210" s="99">
        <v>42736</v>
      </c>
      <c r="K210" s="74">
        <v>29.193999999999996</v>
      </c>
      <c r="L210" s="74">
        <v>30.843999999999998</v>
      </c>
      <c r="M210" s="74">
        <v>32.494</v>
      </c>
      <c r="O210" s="74">
        <v>19.183499999999999</v>
      </c>
      <c r="P210" s="74">
        <v>23.483499999999999</v>
      </c>
      <c r="Q210" s="74">
        <v>27.7835</v>
      </c>
      <c r="S210" s="74">
        <v>0.25</v>
      </c>
      <c r="T210" s="74">
        <v>0.25</v>
      </c>
      <c r="U210" s="74">
        <v>0.25</v>
      </c>
      <c r="W210" s="74">
        <v>5.2548498447766857E-2</v>
      </c>
      <c r="X210" s="74">
        <v>0.10509699689553371</v>
      </c>
      <c r="Y210" s="74">
        <v>0.15764549534330058</v>
      </c>
      <c r="AA210" s="74">
        <v>2.5000000000000001E-3</v>
      </c>
      <c r="AB210" s="74">
        <v>5.0000000000000001E-3</v>
      </c>
      <c r="AC210" s="74">
        <v>7.4999999999999997E-3</v>
      </c>
      <c r="AE210" s="74">
        <v>-0.4</v>
      </c>
      <c r="AF210" s="74">
        <v>1.75</v>
      </c>
      <c r="AG210" s="74">
        <v>0.5</v>
      </c>
      <c r="AI210" s="74">
        <v>-0.1</v>
      </c>
      <c r="AJ210" s="74">
        <v>0.3</v>
      </c>
      <c r="AK210" s="74">
        <v>0.1</v>
      </c>
      <c r="AM210" s="98">
        <v>68</v>
      </c>
      <c r="AN210" s="111">
        <v>0.4</v>
      </c>
      <c r="BE210" s="99">
        <v>42736</v>
      </c>
      <c r="BF210" s="113">
        <v>0.9</v>
      </c>
    </row>
    <row r="211" spans="1:58" x14ac:dyDescent="0.2">
      <c r="A211" s="110">
        <v>41883</v>
      </c>
      <c r="B211" s="60">
        <v>33.85</v>
      </c>
      <c r="C211" s="204">
        <v>35.85</v>
      </c>
      <c r="D211" s="60">
        <v>37.85</v>
      </c>
      <c r="E211" s="106"/>
      <c r="F211" s="60">
        <v>16.914999084472655</v>
      </c>
      <c r="G211" s="60">
        <v>17.914999084472655</v>
      </c>
      <c r="H211" s="60">
        <v>18.914999084472655</v>
      </c>
      <c r="I211" s="98"/>
      <c r="J211" s="99">
        <v>42767</v>
      </c>
      <c r="K211" s="74">
        <v>28.142499999999998</v>
      </c>
      <c r="L211" s="74">
        <v>29.7925</v>
      </c>
      <c r="M211" s="74">
        <v>31.442499999999999</v>
      </c>
      <c r="O211" s="74">
        <v>21.286499999999997</v>
      </c>
      <c r="P211" s="74">
        <v>25.586499999999997</v>
      </c>
      <c r="Q211" s="74">
        <v>29.886499999999998</v>
      </c>
      <c r="S211" s="74">
        <v>0</v>
      </c>
      <c r="T211" s="74">
        <v>0</v>
      </c>
      <c r="U211" s="74">
        <v>0</v>
      </c>
      <c r="W211" s="74">
        <v>5.2548498447766857E-2</v>
      </c>
      <c r="X211" s="74">
        <v>0.10509699689553371</v>
      </c>
      <c r="Y211" s="74">
        <v>0.15764549534330058</v>
      </c>
      <c r="AA211" s="74">
        <v>2.5000000000000001E-3</v>
      </c>
      <c r="AB211" s="74">
        <v>5.0000000000000001E-3</v>
      </c>
      <c r="AC211" s="74">
        <v>7.4999999999999997E-3</v>
      </c>
      <c r="AE211" s="74">
        <v>-0.4</v>
      </c>
      <c r="AF211" s="74">
        <v>1.75</v>
      </c>
      <c r="AG211" s="74">
        <v>0.5</v>
      </c>
      <c r="AI211" s="74">
        <v>-0.1</v>
      </c>
      <c r="AJ211" s="74">
        <v>0.3</v>
      </c>
      <c r="AK211" s="74">
        <v>0.1</v>
      </c>
      <c r="AM211" s="98">
        <v>69</v>
      </c>
      <c r="AN211" s="111">
        <v>0.4</v>
      </c>
      <c r="BE211" s="99">
        <v>42767</v>
      </c>
      <c r="BF211" s="113">
        <v>0.9</v>
      </c>
    </row>
    <row r="212" spans="1:58" x14ac:dyDescent="0.2">
      <c r="A212" s="110">
        <v>41913</v>
      </c>
      <c r="B212" s="60">
        <v>25.25</v>
      </c>
      <c r="C212" s="204">
        <v>27.1</v>
      </c>
      <c r="D212" s="60">
        <v>28.95</v>
      </c>
      <c r="E212" s="106"/>
      <c r="F212" s="60">
        <v>16.689999847412107</v>
      </c>
      <c r="G212" s="60">
        <v>17.614999847412108</v>
      </c>
      <c r="H212" s="60">
        <v>18.539999847412108</v>
      </c>
      <c r="I212" s="98"/>
      <c r="J212" s="99">
        <v>42795</v>
      </c>
      <c r="K212" s="74">
        <v>22.283750000000001</v>
      </c>
      <c r="L212" s="74">
        <v>23.18375</v>
      </c>
      <c r="M212" s="74">
        <v>24.083749999999998</v>
      </c>
      <c r="O212" s="74">
        <v>13.974250000000001</v>
      </c>
      <c r="P212" s="74">
        <v>18.274250000000002</v>
      </c>
      <c r="Q212" s="74">
        <v>22.574250000000003</v>
      </c>
      <c r="S212" s="74">
        <v>0</v>
      </c>
      <c r="T212" s="74">
        <v>0</v>
      </c>
      <c r="U212" s="74">
        <v>0</v>
      </c>
      <c r="W212" s="74">
        <v>4.3790415373139033E-2</v>
      </c>
      <c r="X212" s="74">
        <v>8.7580830746278066E-2</v>
      </c>
      <c r="Y212" s="74">
        <v>0.13137124611941708</v>
      </c>
      <c r="AA212" s="74">
        <v>2.5000000000000001E-3</v>
      </c>
      <c r="AB212" s="74">
        <v>5.0000000000000001E-3</v>
      </c>
      <c r="AC212" s="74">
        <v>7.4999999999999997E-3</v>
      </c>
      <c r="AE212" s="74">
        <v>-0.25</v>
      </c>
      <c r="AF212" s="74">
        <v>1.1000000000000001</v>
      </c>
      <c r="AG212" s="74">
        <v>0.25</v>
      </c>
      <c r="AI212" s="74">
        <v>-0.1</v>
      </c>
      <c r="AJ212" s="74">
        <v>0.3</v>
      </c>
      <c r="AK212" s="74">
        <v>0.1</v>
      </c>
      <c r="AM212" s="98">
        <v>69</v>
      </c>
      <c r="AN212" s="111">
        <v>0.4</v>
      </c>
      <c r="BE212" s="99">
        <v>42795</v>
      </c>
      <c r="BF212" s="113">
        <v>0.9</v>
      </c>
    </row>
    <row r="213" spans="1:58" x14ac:dyDescent="0.2">
      <c r="A213" s="110">
        <v>41944</v>
      </c>
      <c r="B213" s="60">
        <v>25.5</v>
      </c>
      <c r="C213" s="204">
        <v>27.35</v>
      </c>
      <c r="D213" s="60">
        <v>29.2</v>
      </c>
      <c r="E213" s="106"/>
      <c r="F213" s="60">
        <v>14.939999847412109</v>
      </c>
      <c r="G213" s="60">
        <v>15.864999847412109</v>
      </c>
      <c r="H213" s="60">
        <v>16.789999847412108</v>
      </c>
      <c r="I213" s="98"/>
      <c r="J213" s="99">
        <v>42826</v>
      </c>
      <c r="K213" s="74">
        <v>23.2925</v>
      </c>
      <c r="L213" s="74">
        <v>24.08</v>
      </c>
      <c r="M213" s="74">
        <v>24.8675</v>
      </c>
      <c r="O213" s="74">
        <v>18.66</v>
      </c>
      <c r="P213" s="74">
        <v>22.96</v>
      </c>
      <c r="Q213" s="74">
        <v>27.26</v>
      </c>
      <c r="S213" s="74">
        <v>0</v>
      </c>
      <c r="T213" s="74">
        <v>0</v>
      </c>
      <c r="U213" s="74">
        <v>0</v>
      </c>
      <c r="W213" s="74">
        <v>4.1600894604482089E-2</v>
      </c>
      <c r="X213" s="74">
        <v>8.3201789208964178E-2</v>
      </c>
      <c r="Y213" s="74">
        <v>0.12480268381344627</v>
      </c>
      <c r="AA213" s="74">
        <v>2.5000000000000001E-3</v>
      </c>
      <c r="AB213" s="74">
        <v>5.0000000000000001E-3</v>
      </c>
      <c r="AC213" s="74">
        <v>7.4999999999999997E-3</v>
      </c>
      <c r="AE213" s="74">
        <v>-0.25</v>
      </c>
      <c r="AF213" s="74">
        <v>1.2</v>
      </c>
      <c r="AG213" s="74">
        <v>0.25</v>
      </c>
      <c r="AI213" s="74">
        <v>-0.1</v>
      </c>
      <c r="AJ213" s="74">
        <v>0.3</v>
      </c>
      <c r="AK213" s="74">
        <v>0.1</v>
      </c>
      <c r="AM213" s="98">
        <v>69</v>
      </c>
      <c r="AN213" s="111">
        <v>0.4</v>
      </c>
      <c r="BE213" s="99">
        <v>42826</v>
      </c>
      <c r="BF213" s="113">
        <v>0.9</v>
      </c>
    </row>
    <row r="214" spans="1:58" x14ac:dyDescent="0.2">
      <c r="A214" s="110">
        <v>41974</v>
      </c>
      <c r="B214" s="60">
        <v>26.5</v>
      </c>
      <c r="C214" s="204">
        <v>28.35</v>
      </c>
      <c r="D214" s="60">
        <v>30.2</v>
      </c>
      <c r="E214" s="106"/>
      <c r="F214" s="60">
        <v>15.790000228881834</v>
      </c>
      <c r="G214" s="60">
        <v>16.715000228881834</v>
      </c>
      <c r="H214" s="60">
        <v>17.640000228881835</v>
      </c>
      <c r="I214" s="98"/>
      <c r="J214" s="99">
        <v>42856</v>
      </c>
      <c r="K214" s="74">
        <v>24.743000000000002</v>
      </c>
      <c r="L214" s="74">
        <v>26.603000000000002</v>
      </c>
      <c r="M214" s="74">
        <v>28.463000000000001</v>
      </c>
      <c r="O214" s="74">
        <v>21.584</v>
      </c>
      <c r="P214" s="74">
        <v>25.884</v>
      </c>
      <c r="Q214" s="74">
        <v>30.184000000000001</v>
      </c>
      <c r="S214" s="74">
        <v>0</v>
      </c>
      <c r="T214" s="74">
        <v>0</v>
      </c>
      <c r="U214" s="74">
        <v>0</v>
      </c>
      <c r="W214" s="74">
        <v>4.5979936141795984E-2</v>
      </c>
      <c r="X214" s="74">
        <v>9.1959872283591967E-2</v>
      </c>
      <c r="Y214" s="74">
        <v>0.13793980842538794</v>
      </c>
      <c r="AA214" s="74">
        <v>2.5000000000000001E-3</v>
      </c>
      <c r="AB214" s="74">
        <v>5.0000000000000001E-3</v>
      </c>
      <c r="AC214" s="74">
        <v>7.4999999999999997E-3</v>
      </c>
      <c r="AE214" s="74">
        <v>-0.25</v>
      </c>
      <c r="AF214" s="74">
        <v>2</v>
      </c>
      <c r="AG214" s="74">
        <v>0.25</v>
      </c>
      <c r="AI214" s="74">
        <v>-0.1</v>
      </c>
      <c r="AJ214" s="74">
        <v>0.3</v>
      </c>
      <c r="AK214" s="74">
        <v>0.1</v>
      </c>
      <c r="AM214" s="98">
        <v>70</v>
      </c>
      <c r="AN214" s="111">
        <v>0.4</v>
      </c>
      <c r="BE214" s="99">
        <v>42856</v>
      </c>
      <c r="BF214" s="113">
        <v>0.9</v>
      </c>
    </row>
    <row r="215" spans="1:58" x14ac:dyDescent="0.2">
      <c r="A215" s="110">
        <v>42005</v>
      </c>
      <c r="B215" s="60">
        <v>33.049999999999997</v>
      </c>
      <c r="C215" s="204">
        <v>35.049999999999997</v>
      </c>
      <c r="D215" s="60">
        <v>37.049999999999997</v>
      </c>
      <c r="E215" s="106"/>
      <c r="F215" s="60">
        <v>20.014997558593748</v>
      </c>
      <c r="G215" s="60">
        <v>21.014997558593748</v>
      </c>
      <c r="H215" s="60">
        <v>22.014997558593748</v>
      </c>
      <c r="I215" s="98"/>
      <c r="J215" s="99">
        <v>42887</v>
      </c>
      <c r="K215" s="74">
        <v>53.547499999999999</v>
      </c>
      <c r="L215" s="74">
        <v>58.88</v>
      </c>
      <c r="M215" s="74">
        <v>64.212500000000006</v>
      </c>
      <c r="O215" s="74">
        <v>42.42</v>
      </c>
      <c r="P215" s="74">
        <v>46.72</v>
      </c>
      <c r="Q215" s="74">
        <v>51.02</v>
      </c>
      <c r="S215" s="74">
        <v>0</v>
      </c>
      <c r="T215" s="74">
        <v>0</v>
      </c>
      <c r="U215" s="74">
        <v>0</v>
      </c>
      <c r="W215" s="74">
        <v>5.9117060753737717E-2</v>
      </c>
      <c r="X215" s="74">
        <v>0.11823412150747543</v>
      </c>
      <c r="Y215" s="74">
        <v>0.17735118226121316</v>
      </c>
      <c r="AA215" s="74">
        <v>2.5000000000000001E-3</v>
      </c>
      <c r="AB215" s="74">
        <v>5.0000000000000001E-3</v>
      </c>
      <c r="AC215" s="74">
        <v>7.4999999999999997E-3</v>
      </c>
      <c r="AE215" s="74">
        <v>-0.75</v>
      </c>
      <c r="AF215" s="74">
        <v>2.25</v>
      </c>
      <c r="AG215" s="74">
        <v>0.75</v>
      </c>
      <c r="AI215" s="74">
        <v>-0.1</v>
      </c>
      <c r="AJ215" s="74">
        <v>0.3</v>
      </c>
      <c r="AK215" s="74">
        <v>0.1</v>
      </c>
      <c r="AM215" s="98">
        <v>70</v>
      </c>
      <c r="AN215" s="111">
        <v>0.4</v>
      </c>
      <c r="BE215" s="99">
        <v>42887</v>
      </c>
      <c r="BF215" s="113">
        <v>0.9</v>
      </c>
    </row>
    <row r="216" spans="1:58" x14ac:dyDescent="0.2">
      <c r="A216" s="110">
        <v>42036</v>
      </c>
      <c r="B216" s="60">
        <v>33.049999999999997</v>
      </c>
      <c r="C216" s="204">
        <v>35.049999999999997</v>
      </c>
      <c r="D216" s="60">
        <v>37.049999999999997</v>
      </c>
      <c r="E216" s="106"/>
      <c r="F216" s="60">
        <v>20.164997177124022</v>
      </c>
      <c r="G216" s="60">
        <v>21.164997177124022</v>
      </c>
      <c r="H216" s="60">
        <v>22.164997177124022</v>
      </c>
      <c r="I216" s="98"/>
      <c r="J216" s="99">
        <v>42917</v>
      </c>
      <c r="K216" s="74">
        <v>99.077999999999989</v>
      </c>
      <c r="L216" s="74">
        <v>102.82799999999999</v>
      </c>
      <c r="M216" s="74">
        <v>106.57799999999999</v>
      </c>
      <c r="O216" s="74">
        <v>72.820999999999998</v>
      </c>
      <c r="P216" s="74">
        <v>77.120999999999995</v>
      </c>
      <c r="Q216" s="74">
        <v>81.420999999999992</v>
      </c>
      <c r="S216" s="74">
        <v>0</v>
      </c>
      <c r="T216" s="74">
        <v>0</v>
      </c>
      <c r="U216" s="74">
        <v>0</v>
      </c>
      <c r="W216" s="74">
        <v>7.2254185365679388E-2</v>
      </c>
      <c r="X216" s="74">
        <v>0.14450837073135878</v>
      </c>
      <c r="Y216" s="74">
        <v>0.21676255609703815</v>
      </c>
      <c r="AA216" s="74">
        <v>2.5000000000000001E-3</v>
      </c>
      <c r="AB216" s="74">
        <v>5.0000000000000001E-3</v>
      </c>
      <c r="AC216" s="74">
        <v>7.4999999999999997E-3</v>
      </c>
      <c r="AE216" s="74">
        <v>-1</v>
      </c>
      <c r="AF216" s="74">
        <v>3</v>
      </c>
      <c r="AG216" s="74">
        <v>1</v>
      </c>
      <c r="AI216" s="74">
        <v>-0.1</v>
      </c>
      <c r="AJ216" s="74">
        <v>0.3</v>
      </c>
      <c r="AK216" s="74">
        <v>0.1</v>
      </c>
      <c r="AM216" s="98">
        <v>70</v>
      </c>
      <c r="AN216" s="111">
        <v>0.4</v>
      </c>
      <c r="BE216" s="99">
        <v>42917</v>
      </c>
      <c r="BF216" s="113">
        <v>0.9</v>
      </c>
    </row>
    <row r="217" spans="1:58" x14ac:dyDescent="0.2">
      <c r="A217" s="110">
        <v>42064</v>
      </c>
      <c r="B217" s="60">
        <v>26.175000000000001</v>
      </c>
      <c r="C217" s="204">
        <v>27.274999999999999</v>
      </c>
      <c r="D217" s="60">
        <v>28.375</v>
      </c>
      <c r="E217" s="106"/>
      <c r="F217" s="60">
        <v>17.864999084472654</v>
      </c>
      <c r="G217" s="60">
        <v>18.414999084472655</v>
      </c>
      <c r="H217" s="60">
        <v>18.964999084472655</v>
      </c>
      <c r="I217" s="98"/>
      <c r="J217" s="99">
        <v>42948</v>
      </c>
      <c r="K217" s="74">
        <v>92.251999999999995</v>
      </c>
      <c r="L217" s="74">
        <v>96.001999999999995</v>
      </c>
      <c r="M217" s="74">
        <v>99.751999999999995</v>
      </c>
      <c r="O217" s="74">
        <v>66.658000000000001</v>
      </c>
      <c r="P217" s="74">
        <v>70.957999999999998</v>
      </c>
      <c r="Q217" s="74">
        <v>75.257999999999996</v>
      </c>
      <c r="S217" s="74">
        <v>0</v>
      </c>
      <c r="T217" s="74">
        <v>0</v>
      </c>
      <c r="U217" s="74">
        <v>0</v>
      </c>
      <c r="W217" s="74">
        <v>7.2254185365679388E-2</v>
      </c>
      <c r="X217" s="74">
        <v>0.14450837073135878</v>
      </c>
      <c r="Y217" s="74">
        <v>0.21676255609703815</v>
      </c>
      <c r="AA217" s="74">
        <v>2.5000000000000001E-3</v>
      </c>
      <c r="AB217" s="74">
        <v>5.0000000000000001E-3</v>
      </c>
      <c r="AC217" s="74">
        <v>7.4999999999999997E-3</v>
      </c>
      <c r="AE217" s="74">
        <v>-1</v>
      </c>
      <c r="AF217" s="74">
        <v>3</v>
      </c>
      <c r="AG217" s="74">
        <v>1</v>
      </c>
      <c r="AI217" s="74">
        <v>-0.1</v>
      </c>
      <c r="AJ217" s="74">
        <v>0.3</v>
      </c>
      <c r="AK217" s="74">
        <v>0.1</v>
      </c>
      <c r="AM217" s="98">
        <v>71</v>
      </c>
      <c r="AN217" s="111">
        <v>0.4</v>
      </c>
      <c r="BE217" s="99">
        <v>42948</v>
      </c>
      <c r="BF217" s="113">
        <v>0.9</v>
      </c>
    </row>
    <row r="218" spans="1:58" x14ac:dyDescent="0.2">
      <c r="A218" s="110">
        <v>42095</v>
      </c>
      <c r="B218" s="60">
        <v>27.05</v>
      </c>
      <c r="C218" s="204">
        <v>28</v>
      </c>
      <c r="D218" s="60">
        <v>28.95</v>
      </c>
      <c r="E218" s="106"/>
      <c r="F218" s="60">
        <v>18.189999084472653</v>
      </c>
      <c r="G218" s="60">
        <v>18.664999084472655</v>
      </c>
      <c r="H218" s="60">
        <v>19.139999084472656</v>
      </c>
      <c r="I218" s="98"/>
      <c r="J218" s="99">
        <v>42979</v>
      </c>
      <c r="K218" s="74">
        <v>28.652999999999999</v>
      </c>
      <c r="L218" s="74">
        <v>30.378</v>
      </c>
      <c r="M218" s="74">
        <v>32.103000000000002</v>
      </c>
      <c r="O218" s="74">
        <v>19.489999999999998</v>
      </c>
      <c r="P218" s="74">
        <v>23.79</v>
      </c>
      <c r="Q218" s="74">
        <v>28.09</v>
      </c>
      <c r="S218" s="74">
        <v>0</v>
      </c>
      <c r="T218" s="74">
        <v>0</v>
      </c>
      <c r="U218" s="74">
        <v>0</v>
      </c>
      <c r="W218" s="74">
        <v>4.6444379941208071E-2</v>
      </c>
      <c r="X218" s="74">
        <v>9.2888759882416141E-2</v>
      </c>
      <c r="Y218" s="74">
        <v>0.13933313982362422</v>
      </c>
      <c r="AA218" s="74">
        <v>2.5000000000000001E-3</v>
      </c>
      <c r="AB218" s="74">
        <v>5.0000000000000001E-3</v>
      </c>
      <c r="AC218" s="74">
        <v>7.4999999999999997E-3</v>
      </c>
      <c r="AE218" s="74">
        <v>-0.4</v>
      </c>
      <c r="AF218" s="74">
        <v>1.75</v>
      </c>
      <c r="AG218" s="74">
        <v>0.5</v>
      </c>
      <c r="AI218" s="74">
        <v>-0.1</v>
      </c>
      <c r="AJ218" s="74">
        <v>0.3</v>
      </c>
      <c r="AK218" s="74">
        <v>0.1</v>
      </c>
      <c r="AM218" s="98">
        <v>71</v>
      </c>
      <c r="AN218" s="111">
        <v>0.4</v>
      </c>
      <c r="BE218" s="99">
        <v>42979</v>
      </c>
      <c r="BF218" s="113">
        <v>0.9</v>
      </c>
    </row>
    <row r="219" spans="1:58" x14ac:dyDescent="0.2">
      <c r="A219" s="110">
        <v>42125</v>
      </c>
      <c r="B219" s="60">
        <v>33.47</v>
      </c>
      <c r="C219" s="204">
        <v>35.950000000000003</v>
      </c>
      <c r="D219" s="60">
        <v>38.43</v>
      </c>
      <c r="E219" s="106"/>
      <c r="F219" s="60">
        <v>16.874999847412109</v>
      </c>
      <c r="G219" s="60">
        <v>18.114999847412108</v>
      </c>
      <c r="H219" s="60">
        <v>19.354999847412106</v>
      </c>
      <c r="I219" s="98"/>
      <c r="J219" s="99">
        <v>43009</v>
      </c>
      <c r="K219" s="74">
        <v>18.712499999999999</v>
      </c>
      <c r="L219" s="74">
        <v>20.324999999999999</v>
      </c>
      <c r="M219" s="74">
        <v>21.9375</v>
      </c>
      <c r="O219" s="74">
        <v>11.96</v>
      </c>
      <c r="P219" s="74">
        <v>16.260000000000002</v>
      </c>
      <c r="Q219" s="74">
        <v>20.56</v>
      </c>
      <c r="S219" s="74">
        <v>0</v>
      </c>
      <c r="T219" s="74">
        <v>0</v>
      </c>
      <c r="U219" s="74">
        <v>0</v>
      </c>
      <c r="W219" s="74">
        <v>3.2842811529854271E-2</v>
      </c>
      <c r="X219" s="74">
        <v>6.5685623059708542E-2</v>
      </c>
      <c r="Y219" s="74">
        <v>9.8528434589562813E-2</v>
      </c>
      <c r="AA219" s="74">
        <v>2.5000000000000001E-3</v>
      </c>
      <c r="AB219" s="74">
        <v>5.0000000000000001E-3</v>
      </c>
      <c r="AC219" s="74">
        <v>7.4999999999999997E-3</v>
      </c>
      <c r="AE219" s="74">
        <v>-0.25</v>
      </c>
      <c r="AF219" s="74">
        <v>1.5</v>
      </c>
      <c r="AG219" s="74">
        <v>0.25</v>
      </c>
      <c r="AI219" s="74">
        <v>-0.1</v>
      </c>
      <c r="AJ219" s="74">
        <v>0.3</v>
      </c>
      <c r="AK219" s="74">
        <v>0.1</v>
      </c>
      <c r="AM219" s="98">
        <v>71</v>
      </c>
      <c r="AN219" s="111">
        <v>0.4</v>
      </c>
      <c r="BE219" s="99">
        <v>43009</v>
      </c>
      <c r="BF219" s="113">
        <v>0.9</v>
      </c>
    </row>
    <row r="220" spans="1:58" x14ac:dyDescent="0.2">
      <c r="A220" s="110">
        <v>42156</v>
      </c>
      <c r="B220" s="60">
        <v>55.89</v>
      </c>
      <c r="C220" s="204">
        <v>63</v>
      </c>
      <c r="D220" s="60">
        <v>70.11</v>
      </c>
      <c r="E220" s="106"/>
      <c r="F220" s="60">
        <v>14.620001220703124</v>
      </c>
      <c r="G220" s="60">
        <v>18.175001220703123</v>
      </c>
      <c r="H220" s="60">
        <v>21.730001220703123</v>
      </c>
      <c r="I220" s="98"/>
      <c r="J220" s="99">
        <v>43040</v>
      </c>
      <c r="K220" s="74">
        <v>18.899999999999999</v>
      </c>
      <c r="L220" s="74">
        <v>20.512499999999999</v>
      </c>
      <c r="M220" s="74">
        <v>22.125</v>
      </c>
      <c r="O220" s="74">
        <v>12.11</v>
      </c>
      <c r="P220" s="74">
        <v>16.41</v>
      </c>
      <c r="Q220" s="74">
        <v>20.71</v>
      </c>
      <c r="S220" s="74">
        <v>0</v>
      </c>
      <c r="T220" s="74">
        <v>0</v>
      </c>
      <c r="U220" s="74">
        <v>0</v>
      </c>
      <c r="W220" s="74">
        <v>3.2842811529854271E-2</v>
      </c>
      <c r="X220" s="74">
        <v>6.5685623059708542E-2</v>
      </c>
      <c r="Y220" s="74">
        <v>9.8528434589562813E-2</v>
      </c>
      <c r="AA220" s="74">
        <v>2.5000000000000001E-3</v>
      </c>
      <c r="AB220" s="74">
        <v>5.0000000000000001E-3</v>
      </c>
      <c r="AC220" s="74">
        <v>7.4999999999999997E-3</v>
      </c>
      <c r="AE220" s="74">
        <v>-0.25</v>
      </c>
      <c r="AF220" s="74">
        <v>1.5</v>
      </c>
      <c r="AG220" s="74">
        <v>0.25</v>
      </c>
      <c r="AI220" s="74">
        <v>-0.1</v>
      </c>
      <c r="AJ220" s="74">
        <v>0.3</v>
      </c>
      <c r="AK220" s="74">
        <v>0.1</v>
      </c>
      <c r="AM220" s="98">
        <v>72</v>
      </c>
      <c r="AN220" s="111">
        <v>0.4</v>
      </c>
      <c r="BE220" s="99">
        <v>43040</v>
      </c>
      <c r="BF220" s="113">
        <v>0.9</v>
      </c>
    </row>
    <row r="221" spans="1:58" x14ac:dyDescent="0.2">
      <c r="A221" s="110">
        <v>42186</v>
      </c>
      <c r="B221" s="60">
        <v>107.85</v>
      </c>
      <c r="C221" s="204">
        <v>112.85</v>
      </c>
      <c r="D221" s="60">
        <v>117.85</v>
      </c>
      <c r="E221" s="106"/>
      <c r="F221" s="60">
        <v>15.364999847412108</v>
      </c>
      <c r="G221" s="60">
        <v>17.864999847412108</v>
      </c>
      <c r="H221" s="60">
        <v>20.364999847412108</v>
      </c>
      <c r="I221" s="98"/>
      <c r="J221" s="99">
        <v>43070</v>
      </c>
      <c r="K221" s="74">
        <v>20.784000000000002</v>
      </c>
      <c r="L221" s="74">
        <v>22.396500000000003</v>
      </c>
      <c r="M221" s="74">
        <v>24.009000000000004</v>
      </c>
      <c r="O221" s="74">
        <v>12.71</v>
      </c>
      <c r="P221" s="74">
        <v>17.010000000000002</v>
      </c>
      <c r="Q221" s="74">
        <v>21.31</v>
      </c>
      <c r="S221" s="74">
        <v>0</v>
      </c>
      <c r="T221" s="74">
        <v>0</v>
      </c>
      <c r="U221" s="74">
        <v>0</v>
      </c>
      <c r="W221" s="74">
        <v>3.2842811529854271E-2</v>
      </c>
      <c r="X221" s="74">
        <v>6.5685623059708542E-2</v>
      </c>
      <c r="Y221" s="74">
        <v>9.8528434589562813E-2</v>
      </c>
      <c r="AA221" s="74">
        <v>2.5000000000000001E-3</v>
      </c>
      <c r="AB221" s="74">
        <v>5.0000000000000001E-3</v>
      </c>
      <c r="AC221" s="74">
        <v>7.4999999999999997E-3</v>
      </c>
      <c r="AE221" s="74">
        <v>-0.25</v>
      </c>
      <c r="AF221" s="74">
        <v>1.5</v>
      </c>
      <c r="AG221" s="74">
        <v>0.25</v>
      </c>
      <c r="AI221" s="74">
        <v>-0.1</v>
      </c>
      <c r="AJ221" s="74">
        <v>0.3</v>
      </c>
      <c r="AK221" s="74">
        <v>0.1</v>
      </c>
      <c r="AM221" s="98">
        <v>72</v>
      </c>
      <c r="AN221" s="111">
        <v>0.4</v>
      </c>
      <c r="BE221" s="99">
        <v>43070</v>
      </c>
      <c r="BF221" s="113">
        <v>0.9</v>
      </c>
    </row>
    <row r="222" spans="1:58" x14ac:dyDescent="0.2">
      <c r="A222" s="110">
        <v>42217</v>
      </c>
      <c r="B222" s="60">
        <v>95.35</v>
      </c>
      <c r="C222" s="204">
        <v>100.35</v>
      </c>
      <c r="D222" s="60">
        <v>105.35</v>
      </c>
      <c r="E222" s="106"/>
      <c r="F222" s="60">
        <v>15.414999084472655</v>
      </c>
      <c r="G222" s="60">
        <v>17.914999084472655</v>
      </c>
      <c r="H222" s="60">
        <v>20.414999084472655</v>
      </c>
      <c r="I222" s="98"/>
      <c r="J222" s="99">
        <v>43101</v>
      </c>
      <c r="K222" s="74">
        <v>29.193999999999996</v>
      </c>
      <c r="L222" s="74">
        <v>30.843999999999998</v>
      </c>
      <c r="M222" s="74">
        <v>32.494</v>
      </c>
      <c r="O222" s="74">
        <v>19.183499999999999</v>
      </c>
      <c r="P222" s="74">
        <v>23.483499999999999</v>
      </c>
      <c r="Q222" s="74">
        <v>27.7835</v>
      </c>
      <c r="S222" s="74">
        <v>0.25</v>
      </c>
      <c r="T222" s="74">
        <v>0.25</v>
      </c>
      <c r="U222" s="74">
        <v>0.25</v>
      </c>
      <c r="W222" s="74">
        <v>5.0446558509856181E-2</v>
      </c>
      <c r="X222" s="74">
        <v>0.10089311701971236</v>
      </c>
      <c r="Y222" s="74">
        <v>0.15133967552956853</v>
      </c>
      <c r="AA222" s="74">
        <v>2.5000000000000001E-3</v>
      </c>
      <c r="AB222" s="74">
        <v>5.0000000000000001E-3</v>
      </c>
      <c r="AC222" s="74">
        <v>7.4999999999999997E-3</v>
      </c>
      <c r="AE222" s="74">
        <v>-0.25</v>
      </c>
      <c r="AF222" s="74">
        <v>1.75</v>
      </c>
      <c r="AG222" s="74">
        <v>0.25</v>
      </c>
      <c r="AI222" s="74">
        <v>-0.1</v>
      </c>
      <c r="AJ222" s="74">
        <v>0.3</v>
      </c>
      <c r="AK222" s="74">
        <v>0.1</v>
      </c>
      <c r="AM222" s="98">
        <v>72</v>
      </c>
      <c r="AN222" s="111">
        <v>0.4</v>
      </c>
      <c r="BE222" s="99">
        <v>43101</v>
      </c>
      <c r="BF222" s="113">
        <v>0.9</v>
      </c>
    </row>
    <row r="223" spans="1:58" x14ac:dyDescent="0.2">
      <c r="A223" s="110">
        <v>42248</v>
      </c>
      <c r="B223" s="60">
        <v>34</v>
      </c>
      <c r="C223" s="204">
        <v>36.1</v>
      </c>
      <c r="D223" s="60">
        <v>38.200000000000003</v>
      </c>
      <c r="E223" s="106"/>
      <c r="F223" s="60">
        <v>16.864999084472654</v>
      </c>
      <c r="G223" s="60">
        <v>17.914999084472655</v>
      </c>
      <c r="H223" s="60">
        <v>18.964999084472655</v>
      </c>
      <c r="I223" s="98"/>
      <c r="J223" s="99">
        <v>43132</v>
      </c>
      <c r="K223" s="74">
        <v>28.142499999999998</v>
      </c>
      <c r="L223" s="74">
        <v>29.7925</v>
      </c>
      <c r="M223" s="74">
        <v>31.442499999999999</v>
      </c>
      <c r="O223" s="74">
        <v>21.286499999999997</v>
      </c>
      <c r="P223" s="74">
        <v>25.586499999999997</v>
      </c>
      <c r="Q223" s="74">
        <v>29.886499999999998</v>
      </c>
      <c r="S223" s="74">
        <v>0</v>
      </c>
      <c r="T223" s="74">
        <v>0</v>
      </c>
      <c r="U223" s="74">
        <v>0</v>
      </c>
      <c r="W223" s="74">
        <v>5.0446558509856181E-2</v>
      </c>
      <c r="X223" s="74">
        <v>0.10089311701971236</v>
      </c>
      <c r="Y223" s="74">
        <v>0.15133967552956853</v>
      </c>
      <c r="AA223" s="74">
        <v>2.5000000000000001E-3</v>
      </c>
      <c r="AB223" s="74">
        <v>5.0000000000000001E-3</v>
      </c>
      <c r="AC223" s="74">
        <v>7.4999999999999997E-3</v>
      </c>
      <c r="AE223" s="74">
        <v>-0.25</v>
      </c>
      <c r="AF223" s="74">
        <v>1.75</v>
      </c>
      <c r="AG223" s="74">
        <v>0.25</v>
      </c>
      <c r="AI223" s="74">
        <v>-0.1</v>
      </c>
      <c r="AJ223" s="74">
        <v>0.3</v>
      </c>
      <c r="AK223" s="74">
        <v>0.1</v>
      </c>
      <c r="AM223" s="98">
        <v>73</v>
      </c>
      <c r="AN223" s="111">
        <v>0.4</v>
      </c>
      <c r="BE223" s="99">
        <v>43132</v>
      </c>
      <c r="BF223" s="113">
        <v>0.9</v>
      </c>
    </row>
    <row r="224" spans="1:58" x14ac:dyDescent="0.2">
      <c r="A224" s="110">
        <v>42278</v>
      </c>
      <c r="B224" s="60">
        <v>25.15</v>
      </c>
      <c r="C224" s="204">
        <v>27.1</v>
      </c>
      <c r="D224" s="60">
        <v>29.05</v>
      </c>
      <c r="E224" s="106"/>
      <c r="F224" s="60">
        <v>16.639999847412106</v>
      </c>
      <c r="G224" s="60">
        <v>17.614999847412108</v>
      </c>
      <c r="H224" s="60">
        <v>18.589999847412109</v>
      </c>
      <c r="I224" s="98"/>
      <c r="J224" s="99">
        <v>43160</v>
      </c>
      <c r="K224" s="74">
        <v>22.283750000000001</v>
      </c>
      <c r="L224" s="74">
        <v>23.18375</v>
      </c>
      <c r="M224" s="74">
        <v>24.083749999999998</v>
      </c>
      <c r="O224" s="74">
        <v>13.974250000000001</v>
      </c>
      <c r="P224" s="74">
        <v>18.274250000000002</v>
      </c>
      <c r="Q224" s="74">
        <v>22.574250000000003</v>
      </c>
      <c r="S224" s="74">
        <v>0</v>
      </c>
      <c r="T224" s="74">
        <v>0</v>
      </c>
      <c r="U224" s="74">
        <v>0</v>
      </c>
      <c r="W224" s="74">
        <v>4.2038798758213466E-2</v>
      </c>
      <c r="X224" s="74">
        <v>8.4077597516426933E-2</v>
      </c>
      <c r="Y224" s="74">
        <v>0.12611639627464039</v>
      </c>
      <c r="AA224" s="74">
        <v>2.5000000000000001E-3</v>
      </c>
      <c r="AB224" s="74">
        <v>5.0000000000000001E-3</v>
      </c>
      <c r="AC224" s="74">
        <v>7.4999999999999997E-3</v>
      </c>
      <c r="AE224" s="74">
        <v>-0.25</v>
      </c>
      <c r="AF224" s="74">
        <v>1.1000000000000001</v>
      </c>
      <c r="AG224" s="74">
        <v>0.25</v>
      </c>
      <c r="AI224" s="74">
        <v>-0.1</v>
      </c>
      <c r="AJ224" s="74">
        <v>0.3</v>
      </c>
      <c r="AK224" s="74">
        <v>0.1</v>
      </c>
      <c r="AM224" s="98">
        <v>73</v>
      </c>
      <c r="AN224" s="111">
        <v>0.4</v>
      </c>
      <c r="BE224" s="99">
        <v>43160</v>
      </c>
      <c r="BF224" s="113">
        <v>0.9</v>
      </c>
    </row>
    <row r="225" spans="1:58" x14ac:dyDescent="0.2">
      <c r="A225" s="110">
        <v>42309</v>
      </c>
      <c r="B225" s="60">
        <v>25.4</v>
      </c>
      <c r="C225" s="204">
        <v>27.35</v>
      </c>
      <c r="D225" s="60">
        <v>29.3</v>
      </c>
      <c r="E225" s="106"/>
      <c r="F225" s="60">
        <v>14.88999984741211</v>
      </c>
      <c r="G225" s="60">
        <v>15.864999847412109</v>
      </c>
      <c r="H225" s="60">
        <v>16.839999847412109</v>
      </c>
      <c r="I225" s="98"/>
      <c r="J225" s="99">
        <v>43191</v>
      </c>
      <c r="K225" s="74">
        <v>23.2925</v>
      </c>
      <c r="L225" s="74">
        <v>24.08</v>
      </c>
      <c r="M225" s="74">
        <v>24.8675</v>
      </c>
      <c r="O225" s="74">
        <v>18.66</v>
      </c>
      <c r="P225" s="74">
        <v>22.96</v>
      </c>
      <c r="Q225" s="74">
        <v>27.26</v>
      </c>
      <c r="S225" s="74">
        <v>0</v>
      </c>
      <c r="T225" s="74">
        <v>0</v>
      </c>
      <c r="U225" s="74">
        <v>0</v>
      </c>
      <c r="W225" s="74">
        <v>3.9936858820302804E-2</v>
      </c>
      <c r="X225" s="74">
        <v>7.9873717640605607E-2</v>
      </c>
      <c r="Y225" s="74">
        <v>0.11981057646090841</v>
      </c>
      <c r="AA225" s="74">
        <v>2.5000000000000001E-3</v>
      </c>
      <c r="AB225" s="74">
        <v>5.0000000000000001E-3</v>
      </c>
      <c r="AC225" s="74">
        <v>7.4999999999999997E-3</v>
      </c>
      <c r="AE225" s="74">
        <v>-0.25</v>
      </c>
      <c r="AF225" s="74">
        <v>1.2</v>
      </c>
      <c r="AG225" s="74">
        <v>0.25</v>
      </c>
      <c r="AI225" s="74">
        <v>-0.1</v>
      </c>
      <c r="AJ225" s="74">
        <v>0.3</v>
      </c>
      <c r="AK225" s="74">
        <v>0.1</v>
      </c>
      <c r="AM225" s="98">
        <v>73</v>
      </c>
      <c r="AN225" s="111">
        <v>0.4</v>
      </c>
      <c r="BE225" s="99">
        <v>43191</v>
      </c>
      <c r="BF225" s="113">
        <v>0.9</v>
      </c>
    </row>
    <row r="226" spans="1:58" x14ac:dyDescent="0.2">
      <c r="A226" s="110">
        <v>42339</v>
      </c>
      <c r="B226" s="60">
        <v>26.4</v>
      </c>
      <c r="C226" s="204">
        <v>28.35</v>
      </c>
      <c r="D226" s="60">
        <v>30.3</v>
      </c>
      <c r="E226" s="106"/>
      <c r="F226" s="60">
        <v>15.740000228881835</v>
      </c>
      <c r="G226" s="60">
        <v>16.715000228881834</v>
      </c>
      <c r="H226" s="60">
        <v>17.690000228881836</v>
      </c>
      <c r="I226" s="98"/>
      <c r="J226" s="99">
        <v>43221</v>
      </c>
      <c r="K226" s="74">
        <v>24.743000000000002</v>
      </c>
      <c r="L226" s="74">
        <v>26.603000000000002</v>
      </c>
      <c r="M226" s="74">
        <v>28.463000000000001</v>
      </c>
      <c r="O226" s="74">
        <v>21.584</v>
      </c>
      <c r="P226" s="74">
        <v>25.884</v>
      </c>
      <c r="Q226" s="74">
        <v>30.184000000000001</v>
      </c>
      <c r="S226" s="74">
        <v>0</v>
      </c>
      <c r="T226" s="74">
        <v>0</v>
      </c>
      <c r="U226" s="74">
        <v>0</v>
      </c>
      <c r="W226" s="74">
        <v>4.4140738696124143E-2</v>
      </c>
      <c r="X226" s="74">
        <v>8.8281477392248286E-2</v>
      </c>
      <c r="Y226" s="74">
        <v>0.13242221608837243</v>
      </c>
      <c r="AA226" s="74">
        <v>2.5000000000000001E-3</v>
      </c>
      <c r="AB226" s="74">
        <v>5.0000000000000001E-3</v>
      </c>
      <c r="AC226" s="74">
        <v>7.4999999999999997E-3</v>
      </c>
      <c r="AE226" s="74">
        <v>-0.25</v>
      </c>
      <c r="AF226" s="74">
        <v>2</v>
      </c>
      <c r="AG226" s="74">
        <v>0.25</v>
      </c>
      <c r="AI226" s="74">
        <v>-0.1</v>
      </c>
      <c r="AJ226" s="74">
        <v>0.3</v>
      </c>
      <c r="AK226" s="74">
        <v>0.1</v>
      </c>
      <c r="AM226" s="98">
        <v>74</v>
      </c>
      <c r="AN226" s="111">
        <v>0.4</v>
      </c>
      <c r="BE226" s="99">
        <v>43221</v>
      </c>
      <c r="BF226" s="113">
        <v>0.9</v>
      </c>
    </row>
    <row r="227" spans="1:58" x14ac:dyDescent="0.2">
      <c r="A227" s="110">
        <v>42370</v>
      </c>
      <c r="B227" s="60">
        <v>32.950000000000003</v>
      </c>
      <c r="C227" s="204">
        <v>35.049999999999997</v>
      </c>
      <c r="D227" s="60">
        <v>37.15</v>
      </c>
      <c r="E227" s="106"/>
      <c r="F227" s="60">
        <v>19.964997558593748</v>
      </c>
      <c r="G227" s="60">
        <v>21.014997558593748</v>
      </c>
      <c r="H227" s="60">
        <v>22.064997558593749</v>
      </c>
      <c r="I227" s="98"/>
      <c r="J227" s="99">
        <v>43252</v>
      </c>
      <c r="K227" s="74">
        <v>54.0075</v>
      </c>
      <c r="L227" s="74">
        <v>59.34</v>
      </c>
      <c r="M227" s="74">
        <v>64.672499999999999</v>
      </c>
      <c r="O227" s="74">
        <v>42.784999999999997</v>
      </c>
      <c r="P227" s="74">
        <v>47.085000000000001</v>
      </c>
      <c r="Q227" s="74">
        <v>51.384999999999998</v>
      </c>
      <c r="S227" s="74">
        <v>0</v>
      </c>
      <c r="T227" s="74">
        <v>0</v>
      </c>
      <c r="U227" s="74">
        <v>0</v>
      </c>
      <c r="W227" s="74">
        <v>5.6752378323588204E-2</v>
      </c>
      <c r="X227" s="74">
        <v>0.11350475664717641</v>
      </c>
      <c r="Y227" s="74">
        <v>0.17025713497076461</v>
      </c>
      <c r="AA227" s="74">
        <v>2.5000000000000001E-3</v>
      </c>
      <c r="AB227" s="74">
        <v>5.0000000000000001E-3</v>
      </c>
      <c r="AC227" s="74">
        <v>7.4999999999999997E-3</v>
      </c>
      <c r="AE227" s="74">
        <v>-0.25</v>
      </c>
      <c r="AF227" s="74">
        <v>2.25</v>
      </c>
      <c r="AG227" s="74">
        <v>0.25</v>
      </c>
      <c r="AI227" s="74">
        <v>-0.1</v>
      </c>
      <c r="AJ227" s="74">
        <v>0.3</v>
      </c>
      <c r="AK227" s="74">
        <v>0.1</v>
      </c>
      <c r="AM227" s="98">
        <v>74</v>
      </c>
      <c r="AN227" s="111">
        <v>0.4</v>
      </c>
      <c r="BE227" s="99">
        <v>43252</v>
      </c>
      <c r="BF227" s="113">
        <v>0.9</v>
      </c>
    </row>
    <row r="228" spans="1:58" x14ac:dyDescent="0.2">
      <c r="A228" s="110">
        <v>42401</v>
      </c>
      <c r="B228" s="60">
        <v>32.950000000000003</v>
      </c>
      <c r="C228" s="204">
        <v>35.049999999999997</v>
      </c>
      <c r="D228" s="60">
        <v>37.15</v>
      </c>
      <c r="E228" s="106"/>
      <c r="F228" s="60">
        <v>20.114997177124021</v>
      </c>
      <c r="G228" s="60">
        <v>21.164997177124022</v>
      </c>
      <c r="H228" s="60">
        <v>22.214997177124022</v>
      </c>
      <c r="I228" s="98"/>
      <c r="J228" s="99">
        <v>43282</v>
      </c>
      <c r="K228" s="74">
        <v>105.592</v>
      </c>
      <c r="L228" s="74">
        <v>109.342</v>
      </c>
      <c r="M228" s="74">
        <v>113.092</v>
      </c>
      <c r="O228" s="74">
        <v>82.460499999999996</v>
      </c>
      <c r="P228" s="74">
        <v>86.760499999999993</v>
      </c>
      <c r="Q228" s="74">
        <v>91.06049999999999</v>
      </c>
      <c r="S228" s="74">
        <v>0</v>
      </c>
      <c r="T228" s="74">
        <v>0</v>
      </c>
      <c r="U228" s="74">
        <v>0</v>
      </c>
      <c r="W228" s="74">
        <v>6.9364017951052209E-2</v>
      </c>
      <c r="X228" s="74">
        <v>0.13872803590210442</v>
      </c>
      <c r="Y228" s="74">
        <v>0.20809205385315663</v>
      </c>
      <c r="AA228" s="74">
        <v>2.5000000000000001E-3</v>
      </c>
      <c r="AB228" s="74">
        <v>5.0000000000000001E-3</v>
      </c>
      <c r="AC228" s="74">
        <v>7.4999999999999997E-3</v>
      </c>
      <c r="AE228" s="74">
        <v>-0.25</v>
      </c>
      <c r="AF228" s="74">
        <v>3</v>
      </c>
      <c r="AG228" s="74">
        <v>0.25</v>
      </c>
      <c r="AI228" s="74">
        <v>-0.1</v>
      </c>
      <c r="AJ228" s="74">
        <v>0.3</v>
      </c>
      <c r="AK228" s="74">
        <v>0.1</v>
      </c>
      <c r="AM228" s="98">
        <v>74</v>
      </c>
      <c r="AN228" s="111">
        <v>0.4</v>
      </c>
      <c r="BE228" s="99">
        <v>43282</v>
      </c>
      <c r="BF228" s="113">
        <v>0.9</v>
      </c>
    </row>
    <row r="229" spans="1:58" x14ac:dyDescent="0.2">
      <c r="A229" s="110">
        <v>42430</v>
      </c>
      <c r="B229" s="60">
        <v>26.125</v>
      </c>
      <c r="C229" s="204">
        <v>27.274999999999999</v>
      </c>
      <c r="D229" s="60">
        <v>28.425000000000001</v>
      </c>
      <c r="E229" s="106"/>
      <c r="F229" s="60">
        <v>17.839999084472655</v>
      </c>
      <c r="G229" s="60">
        <v>18.414999084472655</v>
      </c>
      <c r="H229" s="60">
        <v>18.989999084472654</v>
      </c>
      <c r="I229" s="98"/>
      <c r="J229" s="99">
        <v>43313</v>
      </c>
      <c r="K229" s="74">
        <v>94.091999999999999</v>
      </c>
      <c r="L229" s="74">
        <v>97.841999999999999</v>
      </c>
      <c r="M229" s="74">
        <v>101.592</v>
      </c>
      <c r="O229" s="74">
        <v>73.335499999999996</v>
      </c>
      <c r="P229" s="74">
        <v>77.635499999999993</v>
      </c>
      <c r="Q229" s="74">
        <v>81.93549999999999</v>
      </c>
      <c r="S229" s="74">
        <v>0</v>
      </c>
      <c r="T229" s="74">
        <v>0</v>
      </c>
      <c r="U229" s="74">
        <v>0</v>
      </c>
      <c r="W229" s="74">
        <v>6.9364017951052209E-2</v>
      </c>
      <c r="X229" s="74">
        <v>0.13872803590210442</v>
      </c>
      <c r="Y229" s="74">
        <v>0.20809205385315663</v>
      </c>
      <c r="AA229" s="74">
        <v>2.5000000000000001E-3</v>
      </c>
      <c r="AB229" s="74">
        <v>5.0000000000000001E-3</v>
      </c>
      <c r="AC229" s="74">
        <v>7.4999999999999997E-3</v>
      </c>
      <c r="AE229" s="74">
        <v>-0.25</v>
      </c>
      <c r="AF229" s="74">
        <v>3</v>
      </c>
      <c r="AG229" s="74">
        <v>0.25</v>
      </c>
      <c r="AI229" s="74">
        <v>-0.1</v>
      </c>
      <c r="AJ229" s="74">
        <v>0.3</v>
      </c>
      <c r="AK229" s="74">
        <v>0.1</v>
      </c>
      <c r="AM229" s="98">
        <v>74</v>
      </c>
      <c r="AN229" s="111">
        <v>0.4</v>
      </c>
      <c r="BE229" s="99">
        <v>43313</v>
      </c>
      <c r="BF229" s="113">
        <v>0.9</v>
      </c>
    </row>
    <row r="230" spans="1:58" x14ac:dyDescent="0.2">
      <c r="A230" s="110">
        <v>42461</v>
      </c>
      <c r="B230" s="60">
        <v>27</v>
      </c>
      <c r="C230" s="204">
        <v>28</v>
      </c>
      <c r="D230" s="60">
        <v>29</v>
      </c>
      <c r="E230" s="106"/>
      <c r="F230" s="60">
        <v>18.164999084472655</v>
      </c>
      <c r="G230" s="60">
        <v>18.664999084472655</v>
      </c>
      <c r="H230" s="60">
        <v>19.164999084472655</v>
      </c>
      <c r="I230" s="98"/>
      <c r="J230" s="99">
        <v>43344</v>
      </c>
      <c r="K230" s="74">
        <v>32.177</v>
      </c>
      <c r="L230" s="74">
        <v>33.902000000000001</v>
      </c>
      <c r="M230" s="74">
        <v>35.627000000000002</v>
      </c>
      <c r="O230" s="74">
        <v>22.6005</v>
      </c>
      <c r="P230" s="74">
        <v>26.900500000000001</v>
      </c>
      <c r="Q230" s="74">
        <v>31.200500000000002</v>
      </c>
      <c r="S230" s="74">
        <v>0</v>
      </c>
      <c r="T230" s="74">
        <v>0</v>
      </c>
      <c r="U230" s="74">
        <v>0</v>
      </c>
      <c r="W230" s="74">
        <v>4.4586604743559743E-2</v>
      </c>
      <c r="X230" s="74">
        <v>8.9173209487119487E-2</v>
      </c>
      <c r="Y230" s="74">
        <v>0.13375981423067923</v>
      </c>
      <c r="AA230" s="74">
        <v>2.5000000000000001E-3</v>
      </c>
      <c r="AB230" s="74">
        <v>5.0000000000000001E-3</v>
      </c>
      <c r="AC230" s="74">
        <v>7.4999999999999997E-3</v>
      </c>
      <c r="AE230" s="74">
        <v>-0.25</v>
      </c>
      <c r="AF230" s="74">
        <v>1.75</v>
      </c>
      <c r="AG230" s="74">
        <v>0.25</v>
      </c>
      <c r="AI230" s="74">
        <v>-0.1</v>
      </c>
      <c r="AJ230" s="74">
        <v>0.3</v>
      </c>
      <c r="AK230" s="74">
        <v>0.1</v>
      </c>
      <c r="AM230" s="98">
        <v>74</v>
      </c>
      <c r="AN230" s="111">
        <v>0.4</v>
      </c>
      <c r="BE230" s="99">
        <v>43344</v>
      </c>
      <c r="BF230" s="113">
        <v>0.9</v>
      </c>
    </row>
    <row r="231" spans="1:58" x14ac:dyDescent="0.2">
      <c r="A231" s="110">
        <v>42491</v>
      </c>
      <c r="B231" s="60">
        <v>33.47</v>
      </c>
      <c r="C231" s="204">
        <v>35.950000000000003</v>
      </c>
      <c r="D231" s="60">
        <v>38.43</v>
      </c>
      <c r="E231" s="106"/>
      <c r="F231" s="60">
        <v>16.874999847412109</v>
      </c>
      <c r="G231" s="60">
        <v>18.114999847412108</v>
      </c>
      <c r="H231" s="60">
        <v>19.354999847412106</v>
      </c>
      <c r="I231" s="98"/>
      <c r="J231" s="99">
        <v>43374</v>
      </c>
      <c r="X231" s="74">
        <v>6.5685623059708542E-2</v>
      </c>
    </row>
    <row r="232" spans="1:58" x14ac:dyDescent="0.2">
      <c r="A232" s="110">
        <v>42522</v>
      </c>
      <c r="B232" s="60">
        <v>56.39</v>
      </c>
      <c r="C232" s="204">
        <v>63.5</v>
      </c>
      <c r="D232" s="60">
        <v>70.61</v>
      </c>
      <c r="E232" s="106"/>
      <c r="F232" s="60">
        <v>14.620001220703124</v>
      </c>
      <c r="G232" s="60">
        <v>18.175001220703123</v>
      </c>
      <c r="H232" s="60">
        <v>21.730001220703123</v>
      </c>
      <c r="I232" s="98"/>
      <c r="J232" s="99">
        <v>43405</v>
      </c>
      <c r="X232" s="74">
        <v>6.5685623059708542E-2</v>
      </c>
    </row>
    <row r="233" spans="1:58" x14ac:dyDescent="0.2">
      <c r="A233" s="110">
        <v>42552</v>
      </c>
      <c r="B233" s="60">
        <v>109.85</v>
      </c>
      <c r="C233" s="204">
        <v>114.85</v>
      </c>
      <c r="D233" s="60">
        <v>119.85</v>
      </c>
      <c r="E233" s="106"/>
      <c r="F233" s="60">
        <v>15.364999847412108</v>
      </c>
      <c r="G233" s="60">
        <v>17.864999847412108</v>
      </c>
      <c r="H233" s="60">
        <v>20.364999847412108</v>
      </c>
      <c r="I233" s="98"/>
      <c r="J233" s="99">
        <v>43435</v>
      </c>
      <c r="X233" s="74">
        <v>6.5685623059708542E-2</v>
      </c>
    </row>
    <row r="234" spans="1:58" x14ac:dyDescent="0.2">
      <c r="A234" s="110">
        <v>42583</v>
      </c>
      <c r="B234" s="60">
        <v>97.35</v>
      </c>
      <c r="C234" s="204">
        <v>102.35</v>
      </c>
      <c r="D234" s="60">
        <v>107.35</v>
      </c>
      <c r="E234" s="106"/>
      <c r="F234" s="60">
        <v>15.414999084472655</v>
      </c>
      <c r="G234" s="60">
        <v>17.914999084472655</v>
      </c>
      <c r="H234" s="60">
        <v>20.414999084472655</v>
      </c>
      <c r="I234" s="98"/>
      <c r="J234" s="99">
        <v>43466</v>
      </c>
      <c r="X234" s="74">
        <v>0.10089311701971236</v>
      </c>
    </row>
    <row r="235" spans="1:58" x14ac:dyDescent="0.2">
      <c r="A235" s="110">
        <v>42614</v>
      </c>
      <c r="B235" s="60">
        <v>34.15</v>
      </c>
      <c r="C235" s="204">
        <v>36.35</v>
      </c>
      <c r="D235" s="60">
        <v>38.549999999999997</v>
      </c>
      <c r="E235" s="106"/>
      <c r="F235" s="60">
        <v>16.814999084472653</v>
      </c>
      <c r="G235" s="60">
        <v>17.914999084472655</v>
      </c>
      <c r="H235" s="60">
        <v>19.014999084472656</v>
      </c>
      <c r="I235" s="98"/>
      <c r="J235" s="99">
        <v>43497</v>
      </c>
      <c r="X235" s="74">
        <v>0.10089311701971236</v>
      </c>
    </row>
    <row r="236" spans="1:58" x14ac:dyDescent="0.2">
      <c r="A236" s="110">
        <v>42644</v>
      </c>
      <c r="B236" s="60">
        <v>25.05</v>
      </c>
      <c r="C236" s="204">
        <v>27.1</v>
      </c>
      <c r="D236" s="60">
        <v>29.15</v>
      </c>
      <c r="E236" s="106"/>
      <c r="F236" s="60">
        <v>16.589999847412109</v>
      </c>
      <c r="G236" s="60">
        <v>17.614999847412108</v>
      </c>
      <c r="H236" s="60">
        <v>18.639999847412106</v>
      </c>
      <c r="I236" s="98"/>
      <c r="J236" s="99">
        <v>43525</v>
      </c>
      <c r="X236" s="74">
        <v>8.4077597516426933E-2</v>
      </c>
    </row>
    <row r="237" spans="1:58" x14ac:dyDescent="0.2">
      <c r="A237" s="110">
        <v>42675</v>
      </c>
      <c r="B237" s="60">
        <v>25.3</v>
      </c>
      <c r="C237" s="204">
        <v>27.35</v>
      </c>
      <c r="D237" s="60">
        <v>29.4</v>
      </c>
      <c r="E237" s="106"/>
      <c r="F237" s="60">
        <v>14.839999847412109</v>
      </c>
      <c r="G237" s="60">
        <v>15.864999847412109</v>
      </c>
      <c r="H237" s="60">
        <v>16.88999984741211</v>
      </c>
      <c r="I237" s="98"/>
      <c r="J237" s="99">
        <v>43556</v>
      </c>
      <c r="X237" s="74">
        <v>7.9873717640605607E-2</v>
      </c>
    </row>
    <row r="238" spans="1:58" x14ac:dyDescent="0.2">
      <c r="A238" s="110">
        <v>42705</v>
      </c>
      <c r="B238" s="60">
        <v>26.3</v>
      </c>
      <c r="C238" s="204">
        <v>28.35</v>
      </c>
      <c r="D238" s="60">
        <v>30.4</v>
      </c>
      <c r="E238" s="106"/>
      <c r="F238" s="60">
        <v>15.690000228881834</v>
      </c>
      <c r="G238" s="60">
        <v>16.715000228881834</v>
      </c>
      <c r="H238" s="60">
        <v>17.740000228881833</v>
      </c>
      <c r="I238" s="98"/>
      <c r="J238" s="99">
        <v>43586</v>
      </c>
      <c r="X238" s="74">
        <v>8.8281477392248286E-2</v>
      </c>
    </row>
    <row r="239" spans="1:58" x14ac:dyDescent="0.2">
      <c r="A239" s="110">
        <v>42736</v>
      </c>
      <c r="B239" s="60">
        <v>32.85</v>
      </c>
      <c r="C239" s="204">
        <v>35.049999999999997</v>
      </c>
      <c r="D239" s="60">
        <v>37.25</v>
      </c>
      <c r="E239" s="106"/>
      <c r="F239" s="60">
        <v>19.914997558593747</v>
      </c>
      <c r="G239" s="60">
        <v>21.014997558593748</v>
      </c>
      <c r="H239" s="60">
        <v>22.11499755859375</v>
      </c>
      <c r="I239" s="98"/>
      <c r="J239" s="99">
        <v>43617</v>
      </c>
      <c r="X239" s="74">
        <v>0.11350475664717641</v>
      </c>
    </row>
    <row r="240" spans="1:58" x14ac:dyDescent="0.2">
      <c r="A240" s="110">
        <v>42767</v>
      </c>
      <c r="B240" s="60">
        <v>32.85</v>
      </c>
      <c r="C240" s="204">
        <v>35.049999999999997</v>
      </c>
      <c r="D240" s="60">
        <v>37.25</v>
      </c>
      <c r="E240" s="106"/>
      <c r="F240" s="60">
        <v>20.06499717712402</v>
      </c>
      <c r="G240" s="60">
        <v>21.164997177124022</v>
      </c>
      <c r="H240" s="60">
        <v>22.264997177124023</v>
      </c>
      <c r="I240" s="98"/>
      <c r="J240" s="99">
        <v>43647</v>
      </c>
      <c r="X240" s="74">
        <v>0.13872803590210442</v>
      </c>
    </row>
    <row r="241" spans="1:24" x14ac:dyDescent="0.2">
      <c r="A241" s="110">
        <v>42795</v>
      </c>
      <c r="B241" s="60">
        <v>26.074999999999999</v>
      </c>
      <c r="C241" s="204">
        <v>27.274999999999999</v>
      </c>
      <c r="D241" s="60">
        <v>28.475000000000001</v>
      </c>
      <c r="E241" s="106"/>
      <c r="F241" s="60">
        <v>17.814999084472653</v>
      </c>
      <c r="G241" s="60">
        <v>18.414999084472655</v>
      </c>
      <c r="H241" s="60">
        <v>19.014999084472656</v>
      </c>
      <c r="I241" s="98"/>
      <c r="J241" s="99">
        <v>43678</v>
      </c>
      <c r="X241" s="74">
        <v>0.13872803590210442</v>
      </c>
    </row>
    <row r="242" spans="1:24" x14ac:dyDescent="0.2">
      <c r="A242" s="110">
        <v>42826</v>
      </c>
      <c r="B242" s="60">
        <v>26.95</v>
      </c>
      <c r="C242" s="204">
        <v>28</v>
      </c>
      <c r="D242" s="60">
        <v>29.05</v>
      </c>
      <c r="E242" s="106"/>
      <c r="F242" s="60">
        <v>18.139999084472656</v>
      </c>
      <c r="G242" s="60">
        <v>18.664999084472655</v>
      </c>
      <c r="H242" s="60">
        <v>19.189999084472653</v>
      </c>
      <c r="I242" s="98"/>
      <c r="J242" s="99">
        <v>43709</v>
      </c>
      <c r="X242" s="74">
        <v>8.9173209487119487E-2</v>
      </c>
    </row>
    <row r="243" spans="1:24" x14ac:dyDescent="0.2">
      <c r="A243" s="110">
        <v>42856</v>
      </c>
      <c r="B243" s="60">
        <v>33.47</v>
      </c>
      <c r="C243" s="204">
        <v>35.950000000000003</v>
      </c>
      <c r="D243" s="60">
        <v>38.43</v>
      </c>
      <c r="E243" s="106"/>
      <c r="F243" s="60">
        <v>16.874999847412109</v>
      </c>
      <c r="G243" s="60">
        <v>18.114999847412108</v>
      </c>
      <c r="H243" s="60">
        <v>19.354999847412106</v>
      </c>
      <c r="I243" s="98"/>
      <c r="J243" s="99">
        <v>43739</v>
      </c>
      <c r="X243" s="74">
        <v>6.5685623059708542E-2</v>
      </c>
    </row>
    <row r="244" spans="1:24" x14ac:dyDescent="0.2">
      <c r="A244" s="110">
        <v>42887</v>
      </c>
      <c r="B244" s="60">
        <v>56.89</v>
      </c>
      <c r="C244" s="204">
        <v>64</v>
      </c>
      <c r="D244" s="60">
        <v>71.11</v>
      </c>
      <c r="E244" s="106"/>
      <c r="F244" s="60">
        <v>14.620001220703124</v>
      </c>
      <c r="G244" s="60">
        <v>18.175001220703123</v>
      </c>
      <c r="H244" s="60">
        <v>21.730001220703123</v>
      </c>
      <c r="I244" s="98"/>
      <c r="J244" s="99">
        <v>43770</v>
      </c>
      <c r="X244" s="74">
        <v>6.5685623059708542E-2</v>
      </c>
    </row>
    <row r="245" spans="1:24" x14ac:dyDescent="0.2">
      <c r="A245" s="110">
        <v>42917</v>
      </c>
      <c r="B245" s="60">
        <v>111.85</v>
      </c>
      <c r="C245" s="204">
        <v>116.85</v>
      </c>
      <c r="D245" s="60">
        <v>121.85</v>
      </c>
      <c r="E245" s="106"/>
      <c r="F245" s="60">
        <v>15.364999847412108</v>
      </c>
      <c r="G245" s="60">
        <v>17.864999847412108</v>
      </c>
      <c r="H245" s="60">
        <v>20.364999847412108</v>
      </c>
      <c r="I245" s="98"/>
      <c r="J245" s="99">
        <v>43800</v>
      </c>
      <c r="X245" s="74">
        <v>6.5685623059708542E-2</v>
      </c>
    </row>
    <row r="246" spans="1:24" x14ac:dyDescent="0.2">
      <c r="A246" s="110">
        <v>42948</v>
      </c>
      <c r="B246" s="60">
        <v>99.35</v>
      </c>
      <c r="C246" s="204">
        <v>104.35</v>
      </c>
      <c r="D246" s="60">
        <v>109.35</v>
      </c>
      <c r="E246" s="117"/>
      <c r="F246" s="60">
        <v>15.414999084472655</v>
      </c>
      <c r="G246" s="60">
        <v>17.914999084472655</v>
      </c>
      <c r="H246" s="60">
        <v>20.414999084472655</v>
      </c>
      <c r="I246" s="98"/>
      <c r="J246" s="99">
        <v>43831</v>
      </c>
      <c r="X246" s="74">
        <v>0.10089311701971236</v>
      </c>
    </row>
    <row r="247" spans="1:24" x14ac:dyDescent="0.2">
      <c r="A247" s="110">
        <v>42979</v>
      </c>
      <c r="B247" s="60">
        <v>34.299999999999997</v>
      </c>
      <c r="C247" s="204">
        <v>36.6</v>
      </c>
      <c r="D247" s="60">
        <v>38.9</v>
      </c>
      <c r="E247" s="117"/>
      <c r="F247" s="60">
        <v>16.764999084472656</v>
      </c>
      <c r="G247" s="60">
        <v>17.914999084472655</v>
      </c>
      <c r="H247" s="60">
        <v>19.064999084472653</v>
      </c>
      <c r="I247" s="98"/>
      <c r="J247" s="99">
        <v>43862</v>
      </c>
      <c r="X247" s="74">
        <v>0.10089311701971236</v>
      </c>
    </row>
    <row r="248" spans="1:24" x14ac:dyDescent="0.2">
      <c r="A248" s="110">
        <v>43009</v>
      </c>
      <c r="B248" s="60">
        <v>24.95</v>
      </c>
      <c r="C248" s="204">
        <v>27.1</v>
      </c>
      <c r="D248" s="60">
        <v>29.25</v>
      </c>
      <c r="E248" s="117"/>
      <c r="F248" s="60">
        <v>16.539999847412108</v>
      </c>
      <c r="G248" s="60">
        <v>17.614999847412108</v>
      </c>
      <c r="H248" s="60">
        <v>18.689999847412107</v>
      </c>
      <c r="I248" s="98"/>
      <c r="J248" s="99">
        <v>43891</v>
      </c>
      <c r="X248" s="74">
        <v>8.4077597516426933E-2</v>
      </c>
    </row>
    <row r="249" spans="1:24" x14ac:dyDescent="0.2">
      <c r="A249" s="110">
        <v>43040</v>
      </c>
      <c r="B249" s="60">
        <v>25.2</v>
      </c>
      <c r="C249" s="204">
        <v>27.35</v>
      </c>
      <c r="D249" s="60">
        <v>29.5</v>
      </c>
      <c r="E249" s="117"/>
      <c r="F249" s="60">
        <v>14.789999847412108</v>
      </c>
      <c r="G249" s="60">
        <v>15.864999847412109</v>
      </c>
      <c r="H249" s="60">
        <v>16.939999847412111</v>
      </c>
      <c r="I249" s="98"/>
      <c r="J249" s="99">
        <v>43922</v>
      </c>
      <c r="X249" s="74">
        <v>7.9873717640605607E-2</v>
      </c>
    </row>
    <row r="250" spans="1:24" x14ac:dyDescent="0.2">
      <c r="A250" s="110">
        <v>43070</v>
      </c>
      <c r="B250" s="60">
        <v>26.2</v>
      </c>
      <c r="C250" s="204">
        <v>28.35</v>
      </c>
      <c r="D250" s="60">
        <v>30.5</v>
      </c>
      <c r="E250" s="117"/>
      <c r="F250" s="60">
        <v>15.640000228881833</v>
      </c>
      <c r="G250" s="60">
        <v>16.715000228881834</v>
      </c>
      <c r="H250" s="60">
        <v>17.790000228881834</v>
      </c>
      <c r="I250" s="98"/>
      <c r="J250" s="99">
        <v>43952</v>
      </c>
      <c r="X250" s="74">
        <v>8.8281477392248286E-2</v>
      </c>
    </row>
    <row r="251" spans="1:24" x14ac:dyDescent="0.2">
      <c r="A251" s="110">
        <v>43101</v>
      </c>
      <c r="B251" s="60">
        <v>32.85</v>
      </c>
      <c r="C251" s="204">
        <v>35.049999999999997</v>
      </c>
      <c r="D251" s="60">
        <v>37.25</v>
      </c>
      <c r="E251" s="117"/>
      <c r="F251" s="60">
        <v>19.914997558593747</v>
      </c>
      <c r="G251" s="60">
        <v>21.014997558593748</v>
      </c>
      <c r="H251" s="60">
        <v>22.11499755859375</v>
      </c>
      <c r="I251" s="98"/>
      <c r="J251" s="99">
        <v>43983</v>
      </c>
      <c r="X251" s="74">
        <v>0.11350475664717641</v>
      </c>
    </row>
    <row r="252" spans="1:24" x14ac:dyDescent="0.2">
      <c r="A252" s="110">
        <v>43132</v>
      </c>
      <c r="B252" s="60">
        <v>32.85</v>
      </c>
      <c r="C252" s="204">
        <v>35.049999999999997</v>
      </c>
      <c r="D252" s="60">
        <v>37.25</v>
      </c>
      <c r="E252" s="117"/>
      <c r="F252" s="60">
        <v>20.06499717712402</v>
      </c>
      <c r="G252" s="60">
        <v>21.164997177124022</v>
      </c>
      <c r="H252" s="60">
        <v>22.264997177124023</v>
      </c>
      <c r="I252" s="98"/>
      <c r="J252" s="99">
        <v>44013</v>
      </c>
      <c r="X252" s="74">
        <v>0.13872803590210442</v>
      </c>
    </row>
    <row r="253" spans="1:24" x14ac:dyDescent="0.2">
      <c r="A253" s="110">
        <v>43160</v>
      </c>
      <c r="B253" s="60">
        <v>26.074999999999999</v>
      </c>
      <c r="C253" s="204">
        <v>27.274999999999999</v>
      </c>
      <c r="D253" s="60">
        <v>28.475000000000001</v>
      </c>
      <c r="E253" s="117"/>
      <c r="F253" s="60">
        <v>17.814999084472653</v>
      </c>
      <c r="G253" s="60">
        <v>18.414999084472655</v>
      </c>
      <c r="H253" s="60">
        <v>19.014999084472656</v>
      </c>
      <c r="I253" s="98"/>
      <c r="J253" s="99">
        <v>44044</v>
      </c>
      <c r="X253" s="74">
        <v>0.13872803590210442</v>
      </c>
    </row>
    <row r="254" spans="1:24" x14ac:dyDescent="0.2">
      <c r="A254" s="110">
        <v>43191</v>
      </c>
      <c r="B254" s="60">
        <v>26.95</v>
      </c>
      <c r="C254" s="204">
        <v>28</v>
      </c>
      <c r="D254" s="60">
        <v>29.05</v>
      </c>
      <c r="E254" s="117"/>
      <c r="F254" s="60">
        <v>18.139999084472656</v>
      </c>
      <c r="G254" s="60">
        <v>18.664999084472655</v>
      </c>
      <c r="H254" s="60">
        <v>19.189999084472653</v>
      </c>
      <c r="I254" s="98"/>
      <c r="J254" s="99">
        <v>44075</v>
      </c>
      <c r="X254" s="74">
        <v>8.9173209487119487E-2</v>
      </c>
    </row>
    <row r="255" spans="1:24" x14ac:dyDescent="0.2">
      <c r="A255" s="110">
        <v>43221</v>
      </c>
      <c r="B255" s="60">
        <v>33.47</v>
      </c>
      <c r="C255" s="204">
        <v>35.950000000000003</v>
      </c>
      <c r="D255" s="60">
        <v>38.43</v>
      </c>
      <c r="E255" s="117"/>
      <c r="F255" s="60">
        <v>16.874999847412109</v>
      </c>
      <c r="G255" s="60">
        <v>18.114999847412108</v>
      </c>
      <c r="H255" s="60">
        <v>19.354999847412106</v>
      </c>
      <c r="I255" s="98"/>
      <c r="J255" s="99">
        <v>44105</v>
      </c>
      <c r="X255" s="74">
        <v>6.5685623059708542E-2</v>
      </c>
    </row>
    <row r="256" spans="1:24" x14ac:dyDescent="0.2">
      <c r="A256" s="110">
        <v>43252</v>
      </c>
      <c r="B256" s="60">
        <v>57.39</v>
      </c>
      <c r="C256" s="204">
        <v>64.5</v>
      </c>
      <c r="D256" s="60">
        <v>71.61</v>
      </c>
      <c r="E256" s="117"/>
      <c r="F256" s="60">
        <v>14.620001220703124</v>
      </c>
      <c r="G256" s="60">
        <v>18.175001220703123</v>
      </c>
      <c r="H256" s="60">
        <v>21.730001220703123</v>
      </c>
      <c r="I256" s="98"/>
      <c r="J256" s="99">
        <v>44136</v>
      </c>
      <c r="X256" s="74">
        <v>6.5685623059708542E-2</v>
      </c>
    </row>
    <row r="257" spans="1:24" x14ac:dyDescent="0.2">
      <c r="A257" s="110">
        <v>43282</v>
      </c>
      <c r="B257" s="60">
        <v>113.85</v>
      </c>
      <c r="C257" s="204">
        <v>118.85</v>
      </c>
      <c r="D257" s="60">
        <v>123.85</v>
      </c>
      <c r="E257" s="117"/>
      <c r="F257" s="60">
        <v>15.364999847412108</v>
      </c>
      <c r="G257" s="60">
        <v>17.864999847412108</v>
      </c>
      <c r="H257" s="60">
        <v>20.364999847412108</v>
      </c>
      <c r="I257" s="98"/>
      <c r="J257" s="99">
        <v>44166</v>
      </c>
      <c r="X257" s="74">
        <v>6.5685623059708542E-2</v>
      </c>
    </row>
    <row r="258" spans="1:24" x14ac:dyDescent="0.2">
      <c r="A258" s="110">
        <v>43313</v>
      </c>
      <c r="B258" s="60">
        <v>101.35</v>
      </c>
      <c r="C258" s="204">
        <v>106.35</v>
      </c>
      <c r="D258" s="60">
        <v>111.35</v>
      </c>
      <c r="E258" s="117"/>
      <c r="F258" s="60">
        <v>15.414999084472655</v>
      </c>
      <c r="G258" s="60">
        <v>17.914999084472655</v>
      </c>
      <c r="H258" s="60">
        <v>20.414999084472655</v>
      </c>
      <c r="I258" s="98"/>
      <c r="J258" s="99">
        <v>44197</v>
      </c>
      <c r="X258" s="74">
        <v>0.10089311701971236</v>
      </c>
    </row>
    <row r="259" spans="1:24" x14ac:dyDescent="0.2">
      <c r="A259" s="110">
        <v>43344</v>
      </c>
      <c r="B259" s="60">
        <v>34.549999999999997</v>
      </c>
      <c r="C259" s="204">
        <v>36.85</v>
      </c>
      <c r="D259" s="60">
        <v>39.15</v>
      </c>
      <c r="E259" s="117"/>
      <c r="F259" s="60">
        <v>16.764999084472656</v>
      </c>
      <c r="G259" s="60">
        <v>17.914999084472655</v>
      </c>
      <c r="H259" s="60">
        <v>19.064999084472653</v>
      </c>
      <c r="I259" s="98"/>
      <c r="J259" s="99">
        <v>44228</v>
      </c>
      <c r="X259" s="74">
        <v>0.10089311701971236</v>
      </c>
    </row>
    <row r="260" spans="1:24" x14ac:dyDescent="0.2">
      <c r="A260" s="110">
        <v>43374</v>
      </c>
      <c r="C260" s="204">
        <v>27.1</v>
      </c>
      <c r="X260" s="74"/>
    </row>
    <row r="261" spans="1:24" x14ac:dyDescent="0.2">
      <c r="A261" s="110">
        <v>43405</v>
      </c>
      <c r="C261" s="204">
        <v>27.35</v>
      </c>
      <c r="X261" s="74"/>
    </row>
    <row r="262" spans="1:24" x14ac:dyDescent="0.2">
      <c r="A262" s="110">
        <v>43435</v>
      </c>
      <c r="C262" s="204">
        <v>28.35</v>
      </c>
      <c r="X262" s="74"/>
    </row>
    <row r="263" spans="1:24" x14ac:dyDescent="0.2">
      <c r="A263" s="110">
        <v>43466</v>
      </c>
      <c r="C263" s="204">
        <v>35.049999999999997</v>
      </c>
      <c r="X263" s="74"/>
    </row>
    <row r="264" spans="1:24" x14ac:dyDescent="0.2">
      <c r="A264" s="110">
        <v>43497</v>
      </c>
      <c r="C264" s="204">
        <v>35.049999999999997</v>
      </c>
      <c r="X264" s="74"/>
    </row>
    <row r="265" spans="1:24" x14ac:dyDescent="0.2">
      <c r="A265" s="110">
        <v>43525</v>
      </c>
      <c r="C265" s="204">
        <v>27.274999999999999</v>
      </c>
      <c r="X265" s="74"/>
    </row>
    <row r="266" spans="1:24" x14ac:dyDescent="0.2">
      <c r="A266" s="110">
        <v>43556</v>
      </c>
      <c r="C266" s="204">
        <v>28</v>
      </c>
      <c r="X266" s="74"/>
    </row>
    <row r="267" spans="1:24" x14ac:dyDescent="0.2">
      <c r="A267" s="110">
        <v>43586</v>
      </c>
      <c r="C267" s="204">
        <v>35.950000000000003</v>
      </c>
    </row>
    <row r="268" spans="1:24" x14ac:dyDescent="0.2">
      <c r="A268" s="110">
        <v>43617</v>
      </c>
      <c r="C268" s="204">
        <v>64.5</v>
      </c>
    </row>
    <row r="269" spans="1:24" x14ac:dyDescent="0.2">
      <c r="A269" s="110">
        <v>43647</v>
      </c>
      <c r="C269" s="204">
        <v>118.85</v>
      </c>
    </row>
    <row r="270" spans="1:24" x14ac:dyDescent="0.2">
      <c r="A270" s="110">
        <v>43678</v>
      </c>
      <c r="C270" s="204">
        <v>106.35</v>
      </c>
    </row>
    <row r="271" spans="1:24" x14ac:dyDescent="0.2">
      <c r="A271" s="110">
        <v>43709</v>
      </c>
      <c r="C271" s="204">
        <v>36.85</v>
      </c>
    </row>
    <row r="272" spans="1:24" x14ac:dyDescent="0.2">
      <c r="A272" s="110">
        <v>43739</v>
      </c>
      <c r="C272" s="204">
        <v>27.1</v>
      </c>
    </row>
    <row r="273" spans="1:3" x14ac:dyDescent="0.2">
      <c r="A273" s="110">
        <v>43770</v>
      </c>
      <c r="C273" s="204">
        <v>27.35</v>
      </c>
    </row>
    <row r="274" spans="1:3" x14ac:dyDescent="0.2">
      <c r="A274" s="110">
        <v>43800</v>
      </c>
      <c r="C274" s="204">
        <v>28.35</v>
      </c>
    </row>
    <row r="275" spans="1:3" x14ac:dyDescent="0.2">
      <c r="A275" s="110">
        <v>43831</v>
      </c>
      <c r="C275" s="204">
        <v>35.049999999999997</v>
      </c>
    </row>
    <row r="276" spans="1:3" x14ac:dyDescent="0.2">
      <c r="A276" s="110">
        <v>43862</v>
      </c>
      <c r="C276" s="204">
        <v>35.049999999999997</v>
      </c>
    </row>
    <row r="277" spans="1:3" x14ac:dyDescent="0.2">
      <c r="A277" s="110">
        <v>43891</v>
      </c>
      <c r="C277" s="204">
        <v>27.274999999999999</v>
      </c>
    </row>
    <row r="278" spans="1:3" x14ac:dyDescent="0.2">
      <c r="A278" s="110">
        <v>43922</v>
      </c>
      <c r="C278" s="204">
        <v>28</v>
      </c>
    </row>
    <row r="279" spans="1:3" x14ac:dyDescent="0.2">
      <c r="A279" s="110">
        <v>43952</v>
      </c>
      <c r="C279" s="204">
        <v>35.950000000000003</v>
      </c>
    </row>
    <row r="280" spans="1:3" x14ac:dyDescent="0.2">
      <c r="A280" s="110">
        <v>43983</v>
      </c>
      <c r="C280" s="204">
        <v>64.5</v>
      </c>
    </row>
    <row r="281" spans="1:3" x14ac:dyDescent="0.2">
      <c r="A281" s="110">
        <v>44013</v>
      </c>
      <c r="C281" s="204">
        <v>118.85</v>
      </c>
    </row>
    <row r="282" spans="1:3" x14ac:dyDescent="0.2">
      <c r="A282" s="110">
        <v>44044</v>
      </c>
      <c r="C282" s="204">
        <v>106.35</v>
      </c>
    </row>
    <row r="283" spans="1:3" x14ac:dyDescent="0.2">
      <c r="A283" s="110">
        <v>44075</v>
      </c>
      <c r="C283" s="204">
        <v>36.85</v>
      </c>
    </row>
    <row r="284" spans="1:3" x14ac:dyDescent="0.2">
      <c r="A284" s="110">
        <v>44105</v>
      </c>
      <c r="C284" s="204">
        <v>27.1</v>
      </c>
    </row>
    <row r="285" spans="1:3" x14ac:dyDescent="0.2">
      <c r="A285" s="110">
        <v>44136</v>
      </c>
      <c r="C285" s="204">
        <v>27.35</v>
      </c>
    </row>
    <row r="286" spans="1:3" x14ac:dyDescent="0.2">
      <c r="A286" s="110">
        <v>44166</v>
      </c>
      <c r="C286" s="204">
        <v>28.35</v>
      </c>
    </row>
    <row r="287" spans="1:3" x14ac:dyDescent="0.2">
      <c r="A287" s="110">
        <v>44197</v>
      </c>
      <c r="C287" s="204">
        <v>35.049999999999997</v>
      </c>
    </row>
    <row r="288" spans="1:3" x14ac:dyDescent="0.2">
      <c r="A288" s="110">
        <v>44228</v>
      </c>
      <c r="C288" s="204">
        <v>35.049999999999997</v>
      </c>
    </row>
    <row r="289" spans="1:3" x14ac:dyDescent="0.2">
      <c r="A289" s="110">
        <v>44256</v>
      </c>
      <c r="C289" s="204">
        <v>27.274999999999999</v>
      </c>
    </row>
    <row r="290" spans="1:3" x14ac:dyDescent="0.2">
      <c r="A290" s="110">
        <v>44287</v>
      </c>
      <c r="C290" s="204">
        <v>28</v>
      </c>
    </row>
    <row r="291" spans="1:3" x14ac:dyDescent="0.2">
      <c r="C291" s="204"/>
    </row>
    <row r="292" spans="1:3" x14ac:dyDescent="0.2">
      <c r="C292" s="204"/>
    </row>
    <row r="293" spans="1:3" x14ac:dyDescent="0.2">
      <c r="C293" s="204"/>
    </row>
    <row r="294" spans="1:3" x14ac:dyDescent="0.2">
      <c r="C294" s="204"/>
    </row>
    <row r="295" spans="1:3" x14ac:dyDescent="0.2">
      <c r="C295" s="20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45</vt:i4>
      </vt:variant>
    </vt:vector>
  </HeadingPairs>
  <TitlesOfParts>
    <vt:vector size="51" baseType="lpstr">
      <vt:lpstr>sensitivity</vt:lpstr>
      <vt:lpstr>Calculation</vt:lpstr>
      <vt:lpstr>Data</vt:lpstr>
      <vt:lpstr>Scalars</vt:lpstr>
      <vt:lpstr>IR</vt:lpstr>
      <vt:lpstr>Curves</vt:lpstr>
      <vt:lpstr>ArrayOfFile</vt:lpstr>
      <vt:lpstr>Correlation</vt:lpstr>
      <vt:lpstr>CorrelationInput</vt:lpstr>
      <vt:lpstr>debt</vt:lpstr>
      <vt:lpstr>EmbeddedFirstMonth</vt:lpstr>
      <vt:lpstr>EmbeddedFrequency</vt:lpstr>
      <vt:lpstr>EmbeddedOptionValue</vt:lpstr>
      <vt:lpstr>filefield</vt:lpstr>
      <vt:lpstr>First_Date</vt:lpstr>
      <vt:lpstr>FirstMidPrice</vt:lpstr>
      <vt:lpstr>FirstMidVol</vt:lpstr>
      <vt:lpstr>FirstMonthOver</vt:lpstr>
      <vt:lpstr>firstname</vt:lpstr>
      <vt:lpstr>FOM_range</vt:lpstr>
      <vt:lpstr>forward_range</vt:lpstr>
      <vt:lpstr>FrequencyOver</vt:lpstr>
      <vt:lpstr>Fuel_Date</vt:lpstr>
      <vt:lpstr>GPadd</vt:lpstr>
      <vt:lpstr>gpaddOut</vt:lpstr>
      <vt:lpstr>GvolMult</vt:lpstr>
      <vt:lpstr>GvolOut</vt:lpstr>
      <vt:lpstr>IR_date</vt:lpstr>
      <vt:lpstr>OPtionValue</vt:lpstr>
      <vt:lpstr>OverEnd</vt:lpstr>
      <vt:lpstr>OverStart</vt:lpstr>
      <vt:lpstr>PostedFuelDate</vt:lpstr>
      <vt:lpstr>postedIrdt1</vt:lpstr>
      <vt:lpstr>postedIrdt2</vt:lpstr>
      <vt:lpstr>PostedPowerDate</vt:lpstr>
      <vt:lpstr>Power_Date</vt:lpstr>
      <vt:lpstr>PPadd</vt:lpstr>
      <vt:lpstr>ppaddOut</vt:lpstr>
      <vt:lpstr>PvolMult</vt:lpstr>
      <vt:lpstr>PvolOut</vt:lpstr>
      <vt:lpstr>ResCall</vt:lpstr>
      <vt:lpstr>residual_value</vt:lpstr>
      <vt:lpstr>ResPut</vt:lpstr>
      <vt:lpstr>resspread</vt:lpstr>
      <vt:lpstr>SpreadValue</vt:lpstr>
      <vt:lpstr>strike_range</vt:lpstr>
      <vt:lpstr>today</vt:lpstr>
      <vt:lpstr>UnderEnd</vt:lpstr>
      <vt:lpstr>UnderStart</vt:lpstr>
      <vt:lpstr>ValuationDate</vt:lpstr>
      <vt:lpstr>volRange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ahuang2</dc:creator>
  <cp:lastModifiedBy>Jan Havlíček</cp:lastModifiedBy>
  <cp:lastPrinted>2000-03-07T14:28:52Z</cp:lastPrinted>
  <dcterms:created xsi:type="dcterms:W3CDTF">2000-01-10T18:59:16Z</dcterms:created>
  <dcterms:modified xsi:type="dcterms:W3CDTF">2023-09-13T23:02:51Z</dcterms:modified>
</cp:coreProperties>
</file>