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C22A60-2865-4E68-B9E7-59B55860EE77}" xr6:coauthVersionLast="47" xr6:coauthVersionMax="47" xr10:uidLastSave="{00000000-0000-0000-0000-000000000000}"/>
  <bookViews>
    <workbookView xWindow="-120" yWindow="-120" windowWidth="23280" windowHeight="12480" tabRatio="686" firstSheet="10" activeTab="14"/>
    <workbookView xWindow="-120" yWindow="-120" windowWidth="23280" windowHeight="12480" tabRatio="895" activeTab="1"/>
    <workbookView xWindow="-120" yWindow="-120" windowWidth="23280" windowHeight="12480" firstSheet="24" activeTab="26"/>
    <workbookView xWindow="-120" yWindow="-120" windowWidth="23280" windowHeight="12480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Agave" sheetId="8" r:id="rId11"/>
    <sheet name="Conoco" sheetId="13" r:id="rId12"/>
    <sheet name="NW" sheetId="7" r:id="rId13"/>
    <sheet name="transcol" sheetId="19" r:id="rId14"/>
    <sheet name="Duke" sheetId="20" r:id="rId15"/>
    <sheet name="DEFS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Calpine" sheetId="74" r:id="rId27"/>
    <sheet name="EPFS" sheetId="75" r:id="rId28"/>
    <sheet name="SidR" sheetId="76" r:id="rId29"/>
    <sheet name="NS Steel" sheetId="77" r:id="rId30"/>
    <sheet name="Citizens-Griffith" sheetId="79" r:id="rId31"/>
    <sheet name="Citizens" sheetId="78" r:id="rId32"/>
    <sheet name="burlington" sheetId="69" r:id="rId33"/>
  </sheets>
  <externalReferences>
    <externalReference r:id="rId34"/>
  </externalReferences>
  <definedNames>
    <definedName name="_800applic">#REF!</definedName>
    <definedName name="cngint">#REF!</definedName>
    <definedName name="_imb8289">KN_Westar!$Q$2:$W$29</definedName>
    <definedName name="_xlnm.Print_Area" localSheetId="10">Agave!$A$3:$D$24</definedName>
    <definedName name="_xlnm.Print_Area" localSheetId="7">Amoco!$A$4:$D$41</definedName>
    <definedName name="_xlnm.Print_Area" localSheetId="17">'Amoco Abo'!$A$5:$D$44</definedName>
    <definedName name="_xlnm.Print_Area" localSheetId="11">Conoco!$A$1:$F$41</definedName>
    <definedName name="_xlnm.Print_Area" localSheetId="15">DEFS!$A$1:$J$54</definedName>
    <definedName name="_xlnm.Print_Area" localSheetId="14">Duke!$A$2:$C$62</definedName>
    <definedName name="_xlnm.Print_Area" localSheetId="6">'El Paso'!$A$2:$I$38</definedName>
    <definedName name="_xlnm.Print_Area" localSheetId="22">EOG!$A$1:$J$41</definedName>
    <definedName name="_xlnm.Print_Area" localSheetId="23">KN_Westar!$A$4:$F$41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0">summary!$A$6:$F$51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 calcMode="autoNoTable" calcOnSave="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C8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D5" i="11"/>
  <c r="H5" i="11"/>
  <c r="D6" i="11"/>
  <c r="H6" i="11"/>
  <c r="D7" i="11"/>
  <c r="H7" i="1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I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D25" i="11"/>
  <c r="H25" i="11"/>
  <c r="AC25" i="11"/>
  <c r="AF25" i="11"/>
  <c r="AI25" i="11"/>
  <c r="AL25" i="11"/>
  <c r="AM25" i="11"/>
  <c r="AN25" i="11"/>
  <c r="AO25" i="11"/>
  <c r="AP25" i="11"/>
  <c r="D26" i="11"/>
  <c r="H26" i="11"/>
  <c r="AC26" i="11"/>
  <c r="AF26" i="11"/>
  <c r="AI26" i="11"/>
  <c r="AL26" i="11"/>
  <c r="AM26" i="11"/>
  <c r="AN26" i="11"/>
  <c r="AO26" i="11"/>
  <c r="AP26" i="11"/>
  <c r="D27" i="11"/>
  <c r="H27" i="11"/>
  <c r="AC27" i="11"/>
  <c r="AE27" i="11"/>
  <c r="AF27" i="11"/>
  <c r="AI27" i="11"/>
  <c r="AL27" i="11"/>
  <c r="AM27" i="11"/>
  <c r="AN27" i="11"/>
  <c r="AO27" i="11"/>
  <c r="AP27" i="11"/>
  <c r="D28" i="11"/>
  <c r="H28" i="11"/>
  <c r="AC28" i="11"/>
  <c r="AF28" i="11"/>
  <c r="AI28" i="11"/>
  <c r="AL28" i="11"/>
  <c r="AM28" i="11"/>
  <c r="AN28" i="11"/>
  <c r="AO28" i="11"/>
  <c r="AP28" i="11"/>
  <c r="D29" i="11"/>
  <c r="H29" i="11"/>
  <c r="AC29" i="11"/>
  <c r="AF29" i="11"/>
  <c r="AI29" i="11"/>
  <c r="AL29" i="11"/>
  <c r="AM29" i="11"/>
  <c r="AN29" i="11"/>
  <c r="AO29" i="11"/>
  <c r="AP29" i="11"/>
  <c r="D30" i="11"/>
  <c r="H30" i="11"/>
  <c r="AC30" i="11"/>
  <c r="AF30" i="11"/>
  <c r="AI30" i="11"/>
  <c r="AL30" i="11"/>
  <c r="AM30" i="11"/>
  <c r="AN30" i="11"/>
  <c r="AO30" i="11"/>
  <c r="AP30" i="11"/>
  <c r="D31" i="11"/>
  <c r="H31" i="11"/>
  <c r="AC31" i="11"/>
  <c r="AF31" i="11"/>
  <c r="AI31" i="11"/>
  <c r="AL31" i="11"/>
  <c r="AM31" i="11"/>
  <c r="AN31" i="11"/>
  <c r="AO31" i="11"/>
  <c r="AP31" i="11"/>
  <c r="D32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I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D10" i="65"/>
  <c r="B11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O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B49" i="63"/>
  <c r="C49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<sst xmlns="http://schemas.openxmlformats.org/spreadsheetml/2006/main" count="434" uniqueCount="156">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</sst>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b/>
      <sz val="8"/>
      <color indexed="48"/>
      <name val="Arial"/>
      <family val="2"/>
    </font>
    <font>
      <b/>
      <sz val="8"/>
      <color indexed="12"/>
      <name val="Arial"/>
      <family val="2"/>
    </font>
    <font>
      <sz val="9"/>
      <color indexed="16"/>
      <name val="Arial"/>
      <family val="2"/>
    </font>
    <font>
      <sz val="8"/>
      <color indexed="60"/>
      <name val="Arial"/>
      <family val="2"/>
    </font>
    <font>
      <b/>
      <sz val="9"/>
      <color indexed="12"/>
      <name val="Arial"/>
      <family val="2"/>
    </font>
    <font>
      <b/>
      <sz val="9"/>
      <color indexed="4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37" fontId="39" fillId="0" borderId="0" xfId="1" applyNumberFormat="1" applyFont="1" applyFill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5" fontId="36" fillId="3" borderId="1" xfId="0" applyNumberFormat="1" applyFont="1" applyFill="1" applyBorder="1"/>
    <xf numFmtId="7" fontId="36" fillId="3" borderId="0" xfId="0" applyNumberFormat="1" applyFont="1" applyFill="1"/>
    <xf numFmtId="37" fontId="38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36" fillId="0" borderId="1" xfId="0" applyNumberFormat="1" applyFont="1" applyFill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7" fontId="36" fillId="0" borderId="0" xfId="0" applyNumberFormat="1" applyFont="1" applyFill="1"/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166" fontId="3" fillId="4" borderId="0" xfId="1" applyNumberFormat="1" applyFont="1" applyFill="1" applyBorder="1"/>
    <xf numFmtId="5" fontId="3" fillId="0" borderId="3" xfId="1" applyNumberFormat="1" applyFont="1" applyFill="1" applyBorder="1"/>
    <xf numFmtId="44" fontId="25" fillId="0" borderId="0" xfId="2" applyFont="1"/>
    <xf numFmtId="7" fontId="36" fillId="0" borderId="0" xfId="1" applyNumberFormat="1" applyFont="1" applyFill="1"/>
    <xf numFmtId="166" fontId="36" fillId="3" borderId="1" xfId="0" applyNumberFormat="1" applyFont="1" applyFill="1" applyBorder="1"/>
    <xf numFmtId="166" fontId="3" fillId="0" borderId="3" xfId="0" applyNumberFormat="1" applyFont="1" applyFill="1" applyBorder="1"/>
    <xf numFmtId="37" fontId="36" fillId="3" borderId="0" xfId="1" applyNumberFormat="1" applyFont="1" applyFill="1"/>
    <xf numFmtId="37" fontId="36" fillId="3" borderId="0" xfId="1" applyNumberFormat="1" applyFont="1" applyFill="1" applyBorder="1"/>
    <xf numFmtId="166" fontId="36" fillId="3" borderId="1" xfId="1" applyNumberFormat="1" applyFont="1" applyFill="1" applyBorder="1"/>
    <xf numFmtId="5" fontId="37" fillId="3" borderId="1" xfId="1" applyNumberFormat="1" applyFont="1" applyFill="1" applyBorder="1"/>
    <xf numFmtId="5" fontId="25" fillId="3" borderId="1" xfId="0" applyNumberFormat="1" applyFont="1" applyFill="1" applyBorder="1"/>
    <xf numFmtId="7" fontId="25" fillId="3" borderId="1" xfId="0" applyNumberFormat="1" applyFont="1" applyFill="1" applyBorder="1"/>
    <xf numFmtId="166" fontId="25" fillId="3" borderId="0" xfId="1" applyNumberFormat="1" applyFont="1" applyFill="1" applyBorder="1"/>
    <xf numFmtId="5" fontId="37" fillId="3" borderId="0" xfId="1" applyNumberFormat="1" applyFont="1" applyFill="1"/>
    <xf numFmtId="44" fontId="25" fillId="3" borderId="0" xfId="2" applyFont="1" applyFill="1"/>
    <xf numFmtId="7" fontId="40" fillId="3" borderId="1" xfId="1" applyNumberFormat="1" applyFont="1" applyFill="1" applyBorder="1"/>
    <xf numFmtId="5" fontId="3" fillId="3" borderId="1" xfId="0" applyNumberFormat="1" applyFont="1" applyFill="1" applyBorder="1"/>
    <xf numFmtId="192" fontId="36" fillId="3" borderId="0" xfId="0" applyNumberFormat="1" applyFont="1" applyFill="1"/>
    <xf numFmtId="5" fontId="36" fillId="3" borderId="0" xfId="0" applyNumberFormat="1" applyFont="1" applyFill="1"/>
    <xf numFmtId="5" fontId="3" fillId="3" borderId="0" xfId="0" applyNumberFormat="1" applyFont="1" applyFill="1"/>
    <xf numFmtId="5" fontId="36" fillId="3" borderId="0" xfId="1" applyNumberFormat="1" applyFont="1" applyFill="1"/>
    <xf numFmtId="7" fontId="41" fillId="3" borderId="1" xfId="1" applyNumberFormat="1" applyFont="1" applyFill="1" applyBorder="1"/>
    <xf numFmtId="5" fontId="37" fillId="3" borderId="0" xfId="0" applyNumberFormat="1" applyFont="1" applyFill="1" applyAlignment="1">
      <alignment horizontal="left" indent="2"/>
    </xf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42" fillId="0" borderId="0" xfId="0" applyFont="1"/>
    <xf numFmtId="0" fontId="43" fillId="0" borderId="0" xfId="0" applyFont="1"/>
    <xf numFmtId="5" fontId="43" fillId="0" borderId="0" xfId="0" applyNumberFormat="1" applyFont="1" applyAlignment="1">
      <alignment horizontal="right"/>
    </xf>
    <xf numFmtId="37" fontId="43" fillId="0" borderId="0" xfId="1" applyNumberFormat="1" applyFont="1" applyAlignment="1">
      <alignment horizontal="right"/>
    </xf>
    <xf numFmtId="0" fontId="43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5" fontId="36" fillId="0" borderId="0" xfId="1" applyNumberFormat="1" applyFont="1" applyFill="1" applyBorder="1"/>
    <xf numFmtId="37" fontId="14" fillId="0" borderId="1" xfId="1" applyNumberFormat="1" applyFont="1" applyBorder="1"/>
    <xf numFmtId="7" fontId="41" fillId="0" borderId="1" xfId="1" applyNumberFormat="1" applyFont="1" applyFill="1" applyBorder="1"/>
    <xf numFmtId="166" fontId="25" fillId="0" borderId="1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5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501"/>
    </sheetNames>
    <sheetDataSet>
      <sheetData sheetId="0">
        <row r="39">
          <cell r="H39">
            <v>4.01</v>
          </cell>
          <cell r="K39">
            <v>3.44</v>
          </cell>
          <cell r="M39">
            <v>3.82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2"/>
  <sheetViews>
    <sheetView topLeftCell="A10" workbookViewId="0">
      <selection activeCell="B15" sqref="B15"/>
    </sheetView>
    <sheetView topLeftCell="A7" workbookViewId="1">
      <selection activeCell="B16" sqref="B16"/>
    </sheetView>
    <sheetView topLeftCell="A34" workbookViewId="2">
      <selection activeCell="D45" sqref="D45"/>
    </sheetView>
    <sheetView tabSelected="1" topLeftCell="A6" workbookViewId="3">
      <selection activeCell="D19" sqref="D19"/>
    </sheetView>
  </sheetViews>
  <sheetFormatPr defaultRowHeight="12.75" x14ac:dyDescent="0.2"/>
  <cols>
    <col min="1" max="1" width="22.5703125" style="298" customWidth="1"/>
    <col min="2" max="2" width="11.85546875" style="253" customWidth="1"/>
    <col min="3" max="3" width="11.28515625" style="299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96</v>
      </c>
    </row>
    <row r="3" spans="1:16" ht="15.75" x14ac:dyDescent="0.25">
      <c r="A3" s="53" t="s">
        <v>91</v>
      </c>
    </row>
    <row r="4" spans="1:16" ht="15" customHeight="1" x14ac:dyDescent="0.25">
      <c r="A4" s="53" t="s">
        <v>93</v>
      </c>
    </row>
    <row r="5" spans="1:16" ht="15" customHeight="1" x14ac:dyDescent="0.25">
      <c r="A5" s="53" t="s">
        <v>92</v>
      </c>
    </row>
    <row r="6" spans="1:16" ht="20.100000000000001" customHeight="1" x14ac:dyDescent="0.25">
      <c r="A6" s="420" t="s">
        <v>155</v>
      </c>
    </row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69"/>
      <c r="O9" s="306" t="s">
        <v>82</v>
      </c>
      <c r="P9" s="307"/>
    </row>
    <row r="10" spans="1:16" ht="18" customHeight="1" x14ac:dyDescent="0.2">
      <c r="O10" s="308" t="s">
        <v>31</v>
      </c>
      <c r="P10" s="310">
        <f>+'[1]0501'!$K$39</f>
        <v>3.44</v>
      </c>
    </row>
    <row r="11" spans="1:16" ht="18" customHeight="1" x14ac:dyDescent="0.2">
      <c r="A11" s="421" t="s">
        <v>98</v>
      </c>
      <c r="B11" s="422" t="s">
        <v>18</v>
      </c>
      <c r="C11" s="423" t="s">
        <v>0</v>
      </c>
      <c r="D11" s="424" t="s">
        <v>85</v>
      </c>
      <c r="E11" s="421" t="s">
        <v>99</v>
      </c>
      <c r="F11" s="425" t="s">
        <v>111</v>
      </c>
      <c r="G11" s="302" t="s">
        <v>107</v>
      </c>
      <c r="O11" s="309" t="s">
        <v>32</v>
      </c>
      <c r="P11" s="311">
        <f>+'[1]0501'!$M$39</f>
        <v>3.82</v>
      </c>
    </row>
    <row r="12" spans="1:16" ht="18" customHeight="1" x14ac:dyDescent="0.2">
      <c r="A12" s="357" t="s">
        <v>35</v>
      </c>
      <c r="B12" s="381">
        <f>+C12*$P$11</f>
        <v>1139903.28</v>
      </c>
      <c r="C12" s="414">
        <f>+'El Paso'!H38</f>
        <v>298404</v>
      </c>
      <c r="D12" s="65">
        <f>+'El Paso'!A38</f>
        <v>37042</v>
      </c>
      <c r="E12" t="s">
        <v>89</v>
      </c>
      <c r="F12" t="s">
        <v>110</v>
      </c>
      <c r="G12" t="s">
        <v>129</v>
      </c>
      <c r="H12" s="64"/>
      <c r="O12" t="s">
        <v>127</v>
      </c>
      <c r="P12" s="270">
        <f>+'[1]0501'!$H$39</f>
        <v>4.01</v>
      </c>
    </row>
    <row r="13" spans="1:16" ht="15.95" customHeight="1" x14ac:dyDescent="0.2">
      <c r="A13" s="358" t="s">
        <v>95</v>
      </c>
      <c r="B13" s="381">
        <f>+NNG!$D$24</f>
        <v>1040469.46</v>
      </c>
      <c r="C13" s="414">
        <f>+B13/$P$11</f>
        <v>272374.20418848167</v>
      </c>
      <c r="D13" s="318">
        <f>+NNG!A24</f>
        <v>37042</v>
      </c>
      <c r="E13" s="315" t="s">
        <v>90</v>
      </c>
      <c r="F13" s="315" t="s">
        <v>110</v>
      </c>
    </row>
    <row r="14" spans="1:16" ht="15.95" customHeight="1" x14ac:dyDescent="0.2">
      <c r="A14" s="358" t="s">
        <v>30</v>
      </c>
      <c r="B14" s="381">
        <f>+C14*$P$10</f>
        <v>959010.08</v>
      </c>
      <c r="C14" s="414">
        <f>+williams!J40</f>
        <v>278782</v>
      </c>
      <c r="D14" s="318">
        <f>+williams!A40</f>
        <v>37042</v>
      </c>
      <c r="E14" s="315" t="s">
        <v>89</v>
      </c>
      <c r="F14" s="315" t="s">
        <v>125</v>
      </c>
    </row>
    <row r="15" spans="1:16" ht="15.95" customHeight="1" x14ac:dyDescent="0.2">
      <c r="A15" s="357" t="s">
        <v>145</v>
      </c>
      <c r="B15" s="381">
        <f>+SidR!D41</f>
        <v>823313.6</v>
      </c>
      <c r="C15" s="414">
        <f>+B15/$P$11</f>
        <v>215527.12041884818</v>
      </c>
      <c r="D15" s="65">
        <f>+SidR!A41</f>
        <v>37042</v>
      </c>
      <c r="E15" t="s">
        <v>90</v>
      </c>
      <c r="F15" t="s">
        <v>112</v>
      </c>
    </row>
    <row r="16" spans="1:16" ht="15.95" customHeight="1" x14ac:dyDescent="0.2">
      <c r="A16" s="357" t="s">
        <v>3</v>
      </c>
      <c r="B16" s="381">
        <f>+'Amoco Abo'!$D$43</f>
        <v>649489.49</v>
      </c>
      <c r="C16" s="414">
        <f>+B16/$P$11</f>
        <v>170023.42670157069</v>
      </c>
      <c r="D16" s="65">
        <f>+'Amoco Abo'!A43</f>
        <v>37042</v>
      </c>
      <c r="E16" t="s">
        <v>90</v>
      </c>
      <c r="F16" t="s">
        <v>109</v>
      </c>
    </row>
    <row r="17" spans="1:7" ht="15.95" customHeight="1" x14ac:dyDescent="0.2">
      <c r="A17" s="357" t="s">
        <v>87</v>
      </c>
      <c r="B17" s="381">
        <f>+PNM!$D$23</f>
        <v>597448.82999999996</v>
      </c>
      <c r="C17" s="414">
        <f>+B17/$P$11</f>
        <v>156400.2172774869</v>
      </c>
      <c r="D17" s="65">
        <f>+PNM!A23</f>
        <v>37042</v>
      </c>
      <c r="E17" t="s">
        <v>90</v>
      </c>
      <c r="F17" t="s">
        <v>108</v>
      </c>
    </row>
    <row r="18" spans="1:7" ht="15.95" customHeight="1" x14ac:dyDescent="0.2">
      <c r="A18" s="357" t="s">
        <v>25</v>
      </c>
      <c r="B18" s="372">
        <f>+'Red C'!$D$43</f>
        <v>529868.12</v>
      </c>
      <c r="C18" s="373">
        <f>+B18/$P$10</f>
        <v>154031.43023255814</v>
      </c>
      <c r="D18" s="318">
        <f>+'Red C'!B43</f>
        <v>37042</v>
      </c>
      <c r="E18" t="s">
        <v>90</v>
      </c>
      <c r="F18" t="s">
        <v>125</v>
      </c>
    </row>
    <row r="19" spans="1:7" ht="15.95" customHeight="1" x14ac:dyDescent="0.2">
      <c r="A19" s="357" t="s">
        <v>84</v>
      </c>
      <c r="B19" s="381">
        <f>+Conoco!$F$41</f>
        <v>420841.42999999993</v>
      </c>
      <c r="C19" s="414">
        <f>+B19/$P$10</f>
        <v>122337.62499999999</v>
      </c>
      <c r="D19" s="318">
        <f>+Conoco!A41</f>
        <v>37042</v>
      </c>
      <c r="E19" t="s">
        <v>90</v>
      </c>
      <c r="F19" t="s">
        <v>109</v>
      </c>
    </row>
    <row r="20" spans="1:7" ht="15.95" customHeight="1" x14ac:dyDescent="0.2">
      <c r="A20" s="357" t="s">
        <v>113</v>
      </c>
      <c r="B20" s="381">
        <f>+EOG!J41</f>
        <v>409153.20999999996</v>
      </c>
      <c r="C20" s="414">
        <f>+B20/$P$11</f>
        <v>107108.17015706806</v>
      </c>
      <c r="D20" s="318">
        <f>+EOG!A41</f>
        <v>37042</v>
      </c>
      <c r="E20" t="s">
        <v>90</v>
      </c>
      <c r="F20" t="s">
        <v>112</v>
      </c>
    </row>
    <row r="21" spans="1:7" ht="15.95" customHeight="1" x14ac:dyDescent="0.2">
      <c r="A21" s="357" t="s">
        <v>97</v>
      </c>
      <c r="B21" s="381">
        <f>+C21*$P$11</f>
        <v>366391.48</v>
      </c>
      <c r="C21" s="414">
        <f>+NGPL!F38</f>
        <v>95914</v>
      </c>
      <c r="D21" s="65">
        <f>+NGPL!A38</f>
        <v>37042</v>
      </c>
      <c r="E21" t="s">
        <v>89</v>
      </c>
      <c r="F21" t="s">
        <v>125</v>
      </c>
    </row>
    <row r="22" spans="1:7" ht="15.95" customHeight="1" x14ac:dyDescent="0.2">
      <c r="A22" s="357" t="s">
        <v>120</v>
      </c>
      <c r="B22" s="381">
        <f>+CIG!D43</f>
        <v>353361.1</v>
      </c>
      <c r="C22" s="414">
        <f>+B22/$P$11</f>
        <v>92502.905759162299</v>
      </c>
      <c r="D22" s="65">
        <f>+CIG!A43</f>
        <v>37042</v>
      </c>
      <c r="E22" t="s">
        <v>90</v>
      </c>
      <c r="F22" t="s">
        <v>123</v>
      </c>
      <c r="G22" t="s">
        <v>139</v>
      </c>
    </row>
    <row r="23" spans="1:7" ht="15.95" customHeight="1" x14ac:dyDescent="0.2">
      <c r="A23" s="357" t="s">
        <v>2</v>
      </c>
      <c r="B23" s="381">
        <f>+mewborne!$J$43</f>
        <v>346805.83</v>
      </c>
      <c r="C23" s="414">
        <f>+B23/$P$11</f>
        <v>90786.866492146612</v>
      </c>
      <c r="D23" s="65">
        <f>+mewborne!A43</f>
        <v>37042</v>
      </c>
      <c r="E23" t="s">
        <v>90</v>
      </c>
      <c r="F23" t="s">
        <v>109</v>
      </c>
    </row>
    <row r="24" spans="1:7" ht="15.95" customHeight="1" x14ac:dyDescent="0.2">
      <c r="A24" s="357" t="s">
        <v>117</v>
      </c>
      <c r="B24" s="381">
        <f>+KN_Westar!F41</f>
        <v>326781.87</v>
      </c>
      <c r="C24" s="414">
        <f>+B24/$P$11</f>
        <v>85544.992146596865</v>
      </c>
      <c r="D24" s="65">
        <f>+KN_Westar!A41</f>
        <v>37042</v>
      </c>
      <c r="E24" t="s">
        <v>90</v>
      </c>
      <c r="F24" t="s">
        <v>110</v>
      </c>
    </row>
    <row r="25" spans="1:7" ht="15.95" customHeight="1" x14ac:dyDescent="0.2">
      <c r="A25" s="357" t="s">
        <v>7</v>
      </c>
      <c r="B25" s="381">
        <f>+C25*$P$10</f>
        <v>326301.2</v>
      </c>
      <c r="C25" s="414">
        <f>+Amoco!D40</f>
        <v>94855</v>
      </c>
      <c r="D25" s="65">
        <f>+Amoco!A40</f>
        <v>37042</v>
      </c>
      <c r="E25" t="s">
        <v>89</v>
      </c>
      <c r="F25" t="s">
        <v>125</v>
      </c>
    </row>
    <row r="26" spans="1:7" ht="15.95" customHeight="1" x14ac:dyDescent="0.2">
      <c r="A26" s="358" t="s">
        <v>104</v>
      </c>
      <c r="B26" s="381">
        <f>+burlington!D42</f>
        <v>295327.44</v>
      </c>
      <c r="C26" s="414">
        <f>+B26/$P$10</f>
        <v>85851</v>
      </c>
      <c r="D26" s="318">
        <f>+burlington!A42</f>
        <v>37042</v>
      </c>
      <c r="E26" s="315" t="s">
        <v>90</v>
      </c>
      <c r="F26" t="s">
        <v>109</v>
      </c>
    </row>
    <row r="27" spans="1:7" ht="15.95" customHeight="1" x14ac:dyDescent="0.2">
      <c r="A27" s="357" t="s">
        <v>141</v>
      </c>
      <c r="B27" s="381">
        <f>+PGETX!$H$39</f>
        <v>239577.83999999997</v>
      </c>
      <c r="C27" s="414">
        <f>+B27/$P$11</f>
        <v>62716.712041884814</v>
      </c>
      <c r="D27" s="65">
        <f>+PGETX!E39</f>
        <v>37042</v>
      </c>
      <c r="E27" t="s">
        <v>90</v>
      </c>
      <c r="F27" t="s">
        <v>112</v>
      </c>
    </row>
    <row r="28" spans="1:7" ht="15.95" customHeight="1" x14ac:dyDescent="0.2">
      <c r="A28" s="357" t="s">
        <v>33</v>
      </c>
      <c r="B28" s="381">
        <f>+C28*$P$11</f>
        <v>236438.9</v>
      </c>
      <c r="C28" s="414">
        <f>+Lonestar!F42</f>
        <v>61895</v>
      </c>
      <c r="D28" s="318">
        <f>+Lonestar!B42</f>
        <v>37042</v>
      </c>
      <c r="E28" t="s">
        <v>89</v>
      </c>
      <c r="F28" t="s">
        <v>112</v>
      </c>
    </row>
    <row r="29" spans="1:7" ht="15.95" customHeight="1" x14ac:dyDescent="0.2">
      <c r="A29" s="358" t="s">
        <v>83</v>
      </c>
      <c r="B29" s="381">
        <f>+Agave!$D$24</f>
        <v>149635.26</v>
      </c>
      <c r="C29" s="428">
        <f>+B29/$P$11</f>
        <v>39171.534031413619</v>
      </c>
      <c r="D29" s="318">
        <f>+Agave!A24</f>
        <v>37042</v>
      </c>
      <c r="E29" s="315" t="s">
        <v>90</v>
      </c>
      <c r="F29" s="315" t="s">
        <v>112</v>
      </c>
    </row>
    <row r="30" spans="1:7" ht="15.95" customHeight="1" x14ac:dyDescent="0.2">
      <c r="A30" s="357" t="s">
        <v>75</v>
      </c>
      <c r="B30" s="372">
        <f>+transcol!$D$43</f>
        <v>93487.710000000021</v>
      </c>
      <c r="C30" s="373">
        <f>+B30/$P$11</f>
        <v>24473.222513089011</v>
      </c>
      <c r="D30" s="65">
        <f>+transcol!A43</f>
        <v>37042</v>
      </c>
      <c r="E30" t="s">
        <v>90</v>
      </c>
      <c r="F30" t="s">
        <v>125</v>
      </c>
    </row>
    <row r="31" spans="1:7" ht="15.95" customHeight="1" x14ac:dyDescent="0.2">
      <c r="A31" s="357" t="s">
        <v>103</v>
      </c>
      <c r="B31" s="381">
        <f>+C31*$P$11</f>
        <v>15089</v>
      </c>
      <c r="C31" s="414">
        <f>+Mojave!D40</f>
        <v>3950</v>
      </c>
      <c r="D31" s="65">
        <f>+Mojave!A40</f>
        <v>37042</v>
      </c>
      <c r="E31" t="s">
        <v>89</v>
      </c>
      <c r="F31" t="s">
        <v>110</v>
      </c>
    </row>
    <row r="32" spans="1:7" ht="15.95" customHeight="1" x14ac:dyDescent="0.2">
      <c r="A32" s="357" t="s">
        <v>154</v>
      </c>
      <c r="B32" s="415">
        <f>+'Citizens-Griffith'!D41</f>
        <v>12682.650000000023</v>
      </c>
      <c r="C32" s="431">
        <f>+B32/$P$11</f>
        <v>3320.0654450261841</v>
      </c>
      <c r="D32" s="318">
        <f>+'Citizens-Griffith'!A41</f>
        <v>37042</v>
      </c>
      <c r="E32" t="s">
        <v>90</v>
      </c>
      <c r="F32" t="s">
        <v>109</v>
      </c>
    </row>
    <row r="33" spans="1:15" ht="18" customHeight="1" x14ac:dyDescent="0.2">
      <c r="A33" s="298" t="s">
        <v>105</v>
      </c>
      <c r="B33" s="416">
        <f>SUM(B12:B32)</f>
        <v>9331377.7800000012</v>
      </c>
      <c r="C33" s="417">
        <f>SUM(C12:C32)</f>
        <v>2515969.4924053326</v>
      </c>
    </row>
    <row r="34" spans="1:15" ht="18" customHeight="1" x14ac:dyDescent="0.2">
      <c r="F34" s="367"/>
      <c r="O34">
        <v>50</v>
      </c>
    </row>
    <row r="35" spans="1:15" ht="18" customHeight="1" x14ac:dyDescent="0.2">
      <c r="O35">
        <v>79</v>
      </c>
    </row>
    <row r="36" spans="1:15" ht="18" customHeight="1" x14ac:dyDescent="0.2">
      <c r="A36" s="302" t="s">
        <v>98</v>
      </c>
      <c r="B36" s="303" t="s">
        <v>18</v>
      </c>
      <c r="C36" s="304" t="s">
        <v>0</v>
      </c>
      <c r="D36" s="305" t="s">
        <v>85</v>
      </c>
      <c r="E36" s="302" t="s">
        <v>99</v>
      </c>
      <c r="F36" s="335" t="s">
        <v>111</v>
      </c>
      <c r="G36" s="302" t="s">
        <v>107</v>
      </c>
      <c r="O36">
        <f>+O35*O34</f>
        <v>3950</v>
      </c>
    </row>
    <row r="37" spans="1:15" ht="18" customHeight="1" x14ac:dyDescent="0.2">
      <c r="A37" s="358" t="s">
        <v>149</v>
      </c>
      <c r="B37" s="381">
        <f>+Citizens!D18</f>
        <v>-791755.6</v>
      </c>
      <c r="C37" s="428">
        <f>+B37/$P$11</f>
        <v>-207265.86387434555</v>
      </c>
      <c r="D37" s="318">
        <f>+Citizens!A18</f>
        <v>37042</v>
      </c>
      <c r="E37" s="315" t="s">
        <v>90</v>
      </c>
      <c r="F37" s="315" t="s">
        <v>108</v>
      </c>
      <c r="G37" s="302"/>
    </row>
    <row r="38" spans="1:15" ht="18" customHeight="1" x14ac:dyDescent="0.2">
      <c r="A38" s="358" t="s">
        <v>140</v>
      </c>
      <c r="B38" s="381">
        <f>+Calpine!D41</f>
        <v>-357043.37000000011</v>
      </c>
      <c r="C38" s="428">
        <f>+B38/$P$11</f>
        <v>-93466.850785340343</v>
      </c>
      <c r="D38" s="318">
        <f>+Calpine!A41</f>
        <v>37042</v>
      </c>
      <c r="E38" s="315" t="s">
        <v>90</v>
      </c>
      <c r="F38" s="315" t="s">
        <v>109</v>
      </c>
      <c r="G38" s="302"/>
    </row>
    <row r="39" spans="1:15" ht="18" customHeight="1" x14ac:dyDescent="0.2">
      <c r="A39" s="357" t="s">
        <v>147</v>
      </c>
      <c r="B39" s="381">
        <f>+'NS Steel'!D41</f>
        <v>-304458.88</v>
      </c>
      <c r="C39" s="428">
        <f>+B39/$P$10</f>
        <v>-88505.488372093023</v>
      </c>
      <c r="D39" s="65">
        <f>+'NS Steel'!A41</f>
        <v>37042</v>
      </c>
      <c r="E39" t="s">
        <v>90</v>
      </c>
      <c r="F39" t="s">
        <v>110</v>
      </c>
      <c r="G39" s="302"/>
    </row>
    <row r="40" spans="1:15" ht="18" customHeight="1" x14ac:dyDescent="0.2">
      <c r="A40" s="357" t="s">
        <v>138</v>
      </c>
      <c r="B40" s="381">
        <f>+DEFS!F54</f>
        <v>-115936.18999999971</v>
      </c>
      <c r="C40" s="428">
        <f>+B40/$P$11</f>
        <v>-30349.78795811511</v>
      </c>
      <c r="D40" s="65">
        <f>+DEFS!A40</f>
        <v>37042</v>
      </c>
      <c r="E40" t="s">
        <v>90</v>
      </c>
      <c r="F40" t="s">
        <v>110</v>
      </c>
      <c r="G40" t="s">
        <v>128</v>
      </c>
    </row>
    <row r="41" spans="1:15" ht="18" customHeight="1" x14ac:dyDescent="0.2">
      <c r="A41" s="357" t="s">
        <v>34</v>
      </c>
      <c r="B41" s="381">
        <f>+C41*$P$11</f>
        <v>-82378.3</v>
      </c>
      <c r="C41" s="428">
        <f>+SoCal!F40</f>
        <v>-21565</v>
      </c>
      <c r="D41" s="413">
        <f>+SoCal!A40</f>
        <v>37042</v>
      </c>
      <c r="E41" t="s">
        <v>89</v>
      </c>
      <c r="F41" t="s">
        <v>108</v>
      </c>
    </row>
    <row r="42" spans="1:15" ht="18" customHeight="1" x14ac:dyDescent="0.2">
      <c r="A42" s="357" t="s">
        <v>124</v>
      </c>
      <c r="B42" s="381">
        <f>+C42*$P$11</f>
        <v>-38371.9</v>
      </c>
      <c r="C42" s="428">
        <f>+'PG&amp;E'!D40</f>
        <v>-10045</v>
      </c>
      <c r="D42" s="65">
        <f>+'PG&amp;E'!A40</f>
        <v>37042</v>
      </c>
      <c r="E42" t="s">
        <v>89</v>
      </c>
      <c r="F42" t="s">
        <v>112</v>
      </c>
    </row>
    <row r="43" spans="1:15" ht="18" customHeight="1" x14ac:dyDescent="0.2">
      <c r="A43" s="357" t="s">
        <v>143</v>
      </c>
      <c r="B43" s="381">
        <f>+EPFS!D41</f>
        <v>-25608.97</v>
      </c>
      <c r="C43" s="428">
        <f>+B43/$P$12</f>
        <v>-6386.2768079800508</v>
      </c>
      <c r="D43" s="318">
        <f>+EPFS!A41</f>
        <v>37042</v>
      </c>
      <c r="E43" t="s">
        <v>90</v>
      </c>
      <c r="F43" t="s">
        <v>110</v>
      </c>
    </row>
    <row r="44" spans="1:15" ht="18" customHeight="1" x14ac:dyDescent="0.2">
      <c r="A44" s="357" t="s">
        <v>119</v>
      </c>
      <c r="B44" s="381">
        <f>+Continental!F43</f>
        <v>-19786.129999999997</v>
      </c>
      <c r="C44" s="428">
        <f>+B44/$P$11</f>
        <v>-5179.6151832460728</v>
      </c>
      <c r="D44" s="65">
        <f>+Continental!A43</f>
        <v>37042</v>
      </c>
      <c r="E44" t="s">
        <v>90</v>
      </c>
      <c r="F44" t="s">
        <v>125</v>
      </c>
    </row>
    <row r="45" spans="1:15" ht="18" customHeight="1" x14ac:dyDescent="0.2">
      <c r="A45" s="357" t="s">
        <v>8</v>
      </c>
      <c r="B45" s="381">
        <f>+C45*$P$11</f>
        <v>-16689.579999999998</v>
      </c>
      <c r="C45" s="428">
        <f>+Oasis!D40</f>
        <v>-4369</v>
      </c>
      <c r="D45" s="65">
        <f>+Oasis!B40</f>
        <v>37042</v>
      </c>
      <c r="E45" t="s">
        <v>89</v>
      </c>
      <c r="F45" t="s">
        <v>112</v>
      </c>
    </row>
    <row r="46" spans="1:15" ht="18" customHeight="1" x14ac:dyDescent="0.2">
      <c r="A46" s="357" t="s">
        <v>1</v>
      </c>
      <c r="B46" s="415">
        <f>+C46*$P$10</f>
        <v>-6910.96</v>
      </c>
      <c r="C46" s="429">
        <f>+NW!$F$41</f>
        <v>-2009</v>
      </c>
      <c r="D46" s="318">
        <f>+NW!B41</f>
        <v>37042</v>
      </c>
      <c r="E46" t="s">
        <v>89</v>
      </c>
      <c r="F46" t="s">
        <v>109</v>
      </c>
    </row>
    <row r="47" spans="1:15" ht="18" customHeight="1" x14ac:dyDescent="0.2">
      <c r="A47" s="298" t="s">
        <v>106</v>
      </c>
      <c r="B47" s="381">
        <f>SUM(B37:B46)</f>
        <v>-1758939.8799999997</v>
      </c>
      <c r="C47" s="428">
        <f>SUM(C37:C46)</f>
        <v>-469141.88298112014</v>
      </c>
      <c r="D47" s="315"/>
    </row>
    <row r="48" spans="1:15" ht="18" customHeight="1" x14ac:dyDescent="0.2">
      <c r="B48" s="426"/>
      <c r="C48" s="427"/>
    </row>
    <row r="49" spans="1:5" ht="18" customHeight="1" thickBot="1" x14ac:dyDescent="0.25">
      <c r="A49" s="34" t="s">
        <v>100</v>
      </c>
      <c r="B49" s="418">
        <f>+B47+B33</f>
        <v>7572437.9000000013</v>
      </c>
      <c r="C49" s="419">
        <f>+C47+C33</f>
        <v>2046827.6094242125</v>
      </c>
    </row>
    <row r="50" spans="1:5" ht="18" customHeight="1" thickTop="1" x14ac:dyDescent="0.2"/>
    <row r="51" spans="1:5" x14ac:dyDescent="0.2">
      <c r="A51" s="34" t="s">
        <v>101</v>
      </c>
      <c r="C51" s="343"/>
    </row>
    <row r="57" spans="1:5" x14ac:dyDescent="0.2">
      <c r="C57" s="260"/>
      <c r="E57" s="341"/>
    </row>
    <row r="64" spans="1:5" x14ac:dyDescent="0.2">
      <c r="B64" s="312"/>
      <c r="C64" s="333"/>
    </row>
    <row r="65" spans="2:5" x14ac:dyDescent="0.2">
      <c r="B65" s="260"/>
    </row>
    <row r="66" spans="2:5" x14ac:dyDescent="0.2">
      <c r="B66" s="260"/>
    </row>
    <row r="67" spans="2:5" x14ac:dyDescent="0.2">
      <c r="B67" s="260"/>
    </row>
    <row r="68" spans="2:5" x14ac:dyDescent="0.2">
      <c r="B68" s="260"/>
      <c r="D68" s="64"/>
    </row>
    <row r="69" spans="2:5" x14ac:dyDescent="0.2">
      <c r="B69" s="260"/>
      <c r="C69" s="343"/>
    </row>
    <row r="70" spans="2:5" x14ac:dyDescent="0.2">
      <c r="B70" s="260"/>
      <c r="C70" s="343"/>
      <c r="D70" s="339"/>
      <c r="E70" s="344"/>
    </row>
    <row r="71" spans="2:5" x14ac:dyDescent="0.2">
      <c r="B71" s="260"/>
      <c r="C71" s="343"/>
      <c r="D71" s="270"/>
    </row>
    <row r="72" spans="2:5" x14ac:dyDescent="0.2">
      <c r="B72" s="260"/>
      <c r="C72" s="343"/>
      <c r="D72" s="270"/>
    </row>
    <row r="73" spans="2:5" x14ac:dyDescent="0.2">
      <c r="B73" s="260"/>
      <c r="C73" s="343"/>
      <c r="D73" s="31"/>
    </row>
    <row r="74" spans="2:5" x14ac:dyDescent="0.2">
      <c r="B74" s="260"/>
      <c r="C74" s="343"/>
      <c r="D74" s="345"/>
    </row>
    <row r="75" spans="2:5" x14ac:dyDescent="0.2">
      <c r="B75" s="340"/>
    </row>
    <row r="76" spans="2:5" x14ac:dyDescent="0.2">
      <c r="B76" s="340"/>
      <c r="D76" s="64"/>
    </row>
    <row r="77" spans="2:5" x14ac:dyDescent="0.2">
      <c r="B77" s="339"/>
      <c r="C77" s="260"/>
    </row>
    <row r="78" spans="2:5" x14ac:dyDescent="0.2">
      <c r="B78" s="339"/>
      <c r="C78" s="260"/>
    </row>
    <row r="79" spans="2:5" x14ac:dyDescent="0.2">
      <c r="B79" s="340"/>
      <c r="C79" s="260"/>
      <c r="D79" s="64"/>
    </row>
    <row r="80" spans="2:5" x14ac:dyDescent="0.2">
      <c r="B80" s="340"/>
      <c r="D80" s="64"/>
    </row>
    <row r="81" spans="2:3" x14ac:dyDescent="0.2">
      <c r="B81" s="340"/>
    </row>
    <row r="82" spans="2:3" x14ac:dyDescent="0.2">
      <c r="B82" s="312"/>
      <c r="C82" s="319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2" workbookViewId="3">
      <selection activeCell="B39" sqref="B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46611</v>
      </c>
      <c r="C5" s="24">
        <v>44328</v>
      </c>
      <c r="D5" s="24">
        <f>+C5-B5</f>
        <v>-2283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65176</v>
      </c>
      <c r="C6" s="51">
        <v>63211</v>
      </c>
      <c r="D6" s="24">
        <f t="shared" ref="D6:D36" si="0">+C6-B6</f>
        <v>-1965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94034</v>
      </c>
      <c r="C7" s="51">
        <v>92831</v>
      </c>
      <c r="D7" s="24">
        <f t="shared" si="0"/>
        <v>-1203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76582</v>
      </c>
      <c r="C8" s="24">
        <v>74062</v>
      </c>
      <c r="D8" s="24">
        <f t="shared" si="0"/>
        <v>-2520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101019</v>
      </c>
      <c r="C9" s="24">
        <v>97347</v>
      </c>
      <c r="D9" s="24">
        <f t="shared" si="0"/>
        <v>-3672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102615</v>
      </c>
      <c r="C10" s="24">
        <v>100148</v>
      </c>
      <c r="D10" s="24">
        <f t="shared" si="0"/>
        <v>-2467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107804</v>
      </c>
      <c r="C11" s="24">
        <v>107447</v>
      </c>
      <c r="D11" s="24">
        <f t="shared" si="0"/>
        <v>-357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117940</v>
      </c>
      <c r="C12" s="24">
        <v>118050</v>
      </c>
      <c r="D12" s="24">
        <f t="shared" si="0"/>
        <v>110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142432</v>
      </c>
      <c r="C13" s="24">
        <v>140283</v>
      </c>
      <c r="D13" s="24">
        <f t="shared" si="0"/>
        <v>-2149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152292</v>
      </c>
      <c r="C14" s="24">
        <v>150270</v>
      </c>
      <c r="D14" s="24">
        <f t="shared" si="0"/>
        <v>-2022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127017</v>
      </c>
      <c r="C15" s="24">
        <v>127042</v>
      </c>
      <c r="D15" s="24">
        <f t="shared" si="0"/>
        <v>25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157335</v>
      </c>
      <c r="C16" s="24">
        <v>154949</v>
      </c>
      <c r="D16" s="24">
        <f t="shared" si="0"/>
        <v>-2386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142478</v>
      </c>
      <c r="C17" s="24">
        <v>138723</v>
      </c>
      <c r="D17" s="24">
        <f t="shared" si="0"/>
        <v>-3755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111305</v>
      </c>
      <c r="C18" s="24">
        <v>109832</v>
      </c>
      <c r="D18" s="24">
        <f t="shared" si="0"/>
        <v>-1473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171451</v>
      </c>
      <c r="C19" s="24">
        <v>160899</v>
      </c>
      <c r="D19" s="24">
        <f t="shared" si="0"/>
        <v>-10552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89398</v>
      </c>
      <c r="C20" s="24">
        <v>83134</v>
      </c>
      <c r="D20" s="24">
        <f t="shared" si="0"/>
        <v>-6264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133573</v>
      </c>
      <c r="C21" s="24">
        <v>133017</v>
      </c>
      <c r="D21" s="24">
        <f t="shared" si="0"/>
        <v>-556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166773</v>
      </c>
      <c r="C22" s="24">
        <v>165795</v>
      </c>
      <c r="D22" s="24">
        <f t="shared" si="0"/>
        <v>-978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95360</v>
      </c>
      <c r="C23" s="24">
        <v>95413</v>
      </c>
      <c r="D23" s="24">
        <f t="shared" si="0"/>
        <v>53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88627</v>
      </c>
      <c r="C24" s="24">
        <v>88259</v>
      </c>
      <c r="D24" s="24">
        <f t="shared" si="0"/>
        <v>-368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88696</v>
      </c>
      <c r="C25" s="24">
        <v>87471</v>
      </c>
      <c r="D25" s="24">
        <f t="shared" si="0"/>
        <v>-1225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120644</v>
      </c>
      <c r="C26" s="24">
        <v>118793</v>
      </c>
      <c r="D26" s="24">
        <f t="shared" si="0"/>
        <v>-1851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120562</v>
      </c>
      <c r="C27" s="24">
        <v>119205</v>
      </c>
      <c r="D27" s="24">
        <f t="shared" si="0"/>
        <v>-1357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110138</v>
      </c>
      <c r="C28" s="24">
        <v>110861</v>
      </c>
      <c r="D28" s="24">
        <f t="shared" si="0"/>
        <v>723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86661</v>
      </c>
      <c r="C29" s="24">
        <v>86287</v>
      </c>
      <c r="D29" s="24">
        <f t="shared" si="0"/>
        <v>-374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>
        <v>101484</v>
      </c>
      <c r="C30" s="24">
        <v>101372</v>
      </c>
      <c r="D30" s="24">
        <f t="shared" si="0"/>
        <v>-112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101484</v>
      </c>
      <c r="C31" s="24">
        <v>101338</v>
      </c>
      <c r="D31" s="24">
        <f t="shared" si="0"/>
        <v>-146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>
        <v>102386</v>
      </c>
      <c r="C32" s="24">
        <v>100867</v>
      </c>
      <c r="D32" s="24">
        <f t="shared" si="0"/>
        <v>-1519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>
        <v>101411</v>
      </c>
      <c r="C33" s="24">
        <v>101056</v>
      </c>
      <c r="D33" s="24">
        <f t="shared" si="0"/>
        <v>-355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>
        <v>124508</v>
      </c>
      <c r="C34" s="24">
        <v>125273</v>
      </c>
      <c r="D34" s="24">
        <f t="shared" si="0"/>
        <v>765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5"/>
      <c r="W34" s="315"/>
      <c r="X34" s="315"/>
      <c r="Y34" s="315"/>
      <c r="Z34" s="149"/>
      <c r="AA34" s="150"/>
      <c r="AB34" s="150"/>
      <c r="AC34" s="150"/>
      <c r="AD34" s="315"/>
      <c r="AE34" s="315"/>
      <c r="AF34" s="315"/>
      <c r="AG34" s="315"/>
      <c r="AH34" s="315"/>
      <c r="AI34" s="315"/>
      <c r="AJ34" s="315"/>
      <c r="AK34" s="315"/>
      <c r="AL34" s="315"/>
      <c r="AM34" s="315"/>
      <c r="AN34" s="315"/>
      <c r="AO34" s="315"/>
      <c r="AP34" s="315"/>
      <c r="AQ34" s="315"/>
      <c r="AR34" s="315"/>
      <c r="AS34" s="315"/>
      <c r="AT34" s="315"/>
      <c r="AU34" s="315"/>
      <c r="AV34" s="315"/>
      <c r="AW34" s="315"/>
      <c r="AX34" s="315"/>
      <c r="AY34" s="315"/>
      <c r="AZ34" s="315"/>
      <c r="BA34" s="315"/>
      <c r="BB34" s="315"/>
      <c r="BC34" s="315"/>
      <c r="BD34" s="315"/>
      <c r="BE34" s="315"/>
      <c r="BF34" s="315"/>
      <c r="BG34" s="315"/>
      <c r="BH34" s="315"/>
      <c r="BI34" s="315"/>
      <c r="BJ34" s="315"/>
      <c r="BK34" s="315"/>
      <c r="BL34" s="315"/>
      <c r="BM34" s="315"/>
    </row>
    <row r="35" spans="1:65" ht="14.1" customHeight="1" x14ac:dyDescent="0.2">
      <c r="A35" s="12">
        <v>31</v>
      </c>
      <c r="B35" s="24">
        <v>53103</v>
      </c>
      <c r="C35" s="24">
        <v>53238</v>
      </c>
      <c r="D35" s="24">
        <f t="shared" si="0"/>
        <v>135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5"/>
      <c r="W35" s="315"/>
      <c r="X35" s="315"/>
      <c r="Y35" s="315"/>
      <c r="Z35" s="149"/>
      <c r="AA35" s="150"/>
      <c r="AB35" s="150"/>
      <c r="AC35" s="150"/>
      <c r="AD35" s="315"/>
      <c r="AE35" s="315"/>
      <c r="AF35" s="315"/>
      <c r="AG35" s="315"/>
      <c r="AH35" s="315"/>
      <c r="AI35" s="315"/>
      <c r="AJ35" s="315"/>
      <c r="AK35" s="315"/>
      <c r="AL35" s="315"/>
      <c r="AM35" s="315"/>
      <c r="AN35" s="315"/>
      <c r="AO35" s="315"/>
      <c r="AP35" s="315"/>
      <c r="AQ35" s="315"/>
      <c r="AR35" s="315"/>
      <c r="AS35" s="315"/>
      <c r="AT35" s="315"/>
      <c r="AU35" s="315"/>
      <c r="AV35" s="315"/>
      <c r="AW35" s="315"/>
      <c r="AX35" s="315"/>
      <c r="AY35" s="315"/>
      <c r="AZ35" s="315"/>
      <c r="BA35" s="315"/>
      <c r="BB35" s="315"/>
      <c r="BC35" s="315"/>
      <c r="BD35" s="315"/>
      <c r="BE35" s="315"/>
      <c r="BF35" s="315"/>
      <c r="BG35" s="315"/>
      <c r="BH35" s="315"/>
      <c r="BI35" s="315"/>
      <c r="BJ35" s="315"/>
      <c r="BK35" s="315"/>
      <c r="BL35" s="315"/>
      <c r="BM35" s="315"/>
    </row>
    <row r="36" spans="1:65" ht="14.1" customHeight="1" x14ac:dyDescent="0.2">
      <c r="A36" s="12"/>
      <c r="B36" s="24">
        <f>SUM(B5:B35)</f>
        <v>3400899</v>
      </c>
      <c r="C36" s="24">
        <f>SUM(C5:C35)</f>
        <v>3350801</v>
      </c>
      <c r="D36" s="24">
        <f t="shared" si="0"/>
        <v>-50098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5"/>
      <c r="W36" s="315"/>
      <c r="X36" s="315"/>
      <c r="Y36" s="315"/>
      <c r="Z36" s="149"/>
      <c r="AA36" s="150"/>
      <c r="AB36" s="150"/>
      <c r="AC36" s="150"/>
      <c r="AD36" s="315"/>
      <c r="AE36" s="315"/>
      <c r="AF36" s="315"/>
      <c r="AG36" s="315"/>
      <c r="AH36" s="315"/>
      <c r="AI36" s="315"/>
      <c r="AJ36" s="315"/>
      <c r="AK36" s="315"/>
      <c r="AL36" s="315"/>
      <c r="AM36" s="315"/>
      <c r="AN36" s="315"/>
      <c r="AO36" s="315"/>
      <c r="AP36" s="315"/>
      <c r="AQ36" s="315"/>
      <c r="AR36" s="315"/>
      <c r="AS36" s="315"/>
      <c r="AT36" s="315"/>
      <c r="AU36" s="315"/>
      <c r="AV36" s="315"/>
      <c r="AW36" s="315"/>
      <c r="AX36" s="315"/>
      <c r="AY36" s="315"/>
      <c r="AZ36" s="315"/>
      <c r="BA36" s="315"/>
      <c r="BB36" s="315"/>
      <c r="BC36" s="315"/>
      <c r="BD36" s="315"/>
      <c r="BE36" s="315"/>
      <c r="BF36" s="315"/>
      <c r="BG36" s="315"/>
      <c r="BH36" s="315"/>
      <c r="BI36" s="315"/>
      <c r="BJ36" s="315"/>
      <c r="BK36" s="315"/>
      <c r="BL36" s="315"/>
      <c r="BM36" s="315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5"/>
      <c r="W37" s="315"/>
      <c r="X37" s="315"/>
      <c r="Y37" s="315"/>
      <c r="Z37" s="206"/>
      <c r="AA37" s="208"/>
      <c r="AB37" s="208"/>
      <c r="AC37" s="208"/>
      <c r="AD37" s="315"/>
      <c r="AE37" s="315"/>
      <c r="AF37" s="315"/>
      <c r="AG37" s="315"/>
      <c r="AH37" s="315"/>
      <c r="AI37" s="315"/>
      <c r="AJ37" s="315"/>
      <c r="AK37" s="315"/>
      <c r="AL37" s="315"/>
      <c r="AM37" s="315"/>
      <c r="AN37" s="315"/>
      <c r="AO37" s="315"/>
      <c r="AP37" s="315"/>
      <c r="AQ37" s="315"/>
      <c r="AR37" s="315"/>
      <c r="AS37" s="315"/>
      <c r="AT37" s="315"/>
      <c r="AU37" s="315"/>
      <c r="AV37" s="315"/>
      <c r="AW37" s="315"/>
      <c r="AX37" s="315"/>
      <c r="AY37" s="315"/>
      <c r="AZ37" s="315"/>
      <c r="BA37" s="315"/>
      <c r="BB37" s="315"/>
      <c r="BC37" s="315"/>
      <c r="BD37" s="315"/>
      <c r="BE37" s="315"/>
      <c r="BF37" s="315"/>
      <c r="BG37" s="315"/>
      <c r="BH37" s="315"/>
      <c r="BI37" s="315"/>
      <c r="BJ37" s="315"/>
      <c r="BK37" s="315"/>
      <c r="BL37" s="315"/>
      <c r="BM37" s="315"/>
    </row>
    <row r="38" spans="1:65" x14ac:dyDescent="0.2">
      <c r="B38" s="256">
        <v>37011</v>
      </c>
      <c r="C38" s="24"/>
      <c r="D38" s="397">
        <v>45729</v>
      </c>
      <c r="E38" s="2"/>
      <c r="G38" s="24"/>
      <c r="H38" s="24"/>
      <c r="I38" s="150"/>
      <c r="J38" s="315"/>
      <c r="K38" s="150"/>
      <c r="L38" s="150"/>
      <c r="M38" s="150"/>
      <c r="N38" s="315"/>
      <c r="O38" s="150"/>
      <c r="P38" s="150"/>
      <c r="Q38" s="150"/>
      <c r="R38" s="315"/>
      <c r="S38" s="150"/>
      <c r="T38" s="150"/>
      <c r="U38" s="150"/>
      <c r="V38" s="315"/>
      <c r="W38" s="315"/>
      <c r="X38" s="315"/>
      <c r="Y38" s="315"/>
      <c r="Z38" s="315"/>
      <c r="AA38" s="150"/>
      <c r="AB38" s="150"/>
      <c r="AC38" s="150"/>
      <c r="AD38" s="315"/>
      <c r="AE38" s="315"/>
      <c r="AF38" s="315"/>
      <c r="AG38" s="315"/>
      <c r="AH38" s="315"/>
      <c r="AI38" s="315"/>
      <c r="AJ38" s="315"/>
      <c r="AK38" s="315"/>
      <c r="AL38" s="315"/>
      <c r="AM38" s="315"/>
      <c r="AN38" s="315"/>
      <c r="AO38" s="315"/>
      <c r="AP38" s="315"/>
      <c r="AQ38" s="315"/>
      <c r="AR38" s="315"/>
      <c r="AS38" s="315"/>
      <c r="AT38" s="315"/>
      <c r="AU38" s="315"/>
      <c r="AV38" s="315"/>
      <c r="AW38" s="315"/>
      <c r="AX38" s="315"/>
      <c r="AY38" s="315"/>
      <c r="AZ38" s="315"/>
      <c r="BA38" s="315"/>
      <c r="BB38" s="315"/>
      <c r="BC38" s="315"/>
      <c r="BD38" s="315"/>
      <c r="BE38" s="315"/>
      <c r="BF38" s="315"/>
      <c r="BG38" s="315"/>
      <c r="BH38" s="315"/>
      <c r="BI38" s="315"/>
      <c r="BJ38" s="315"/>
      <c r="BK38" s="315"/>
      <c r="BL38" s="315"/>
      <c r="BM38" s="315"/>
    </row>
    <row r="39" spans="1:65" x14ac:dyDescent="0.2">
      <c r="B39" s="256"/>
      <c r="C39" s="24"/>
      <c r="D39" s="24"/>
      <c r="E39" s="2"/>
      <c r="G39" s="24"/>
      <c r="H39" s="24"/>
      <c r="I39" s="150"/>
      <c r="J39" s="315"/>
      <c r="K39" s="150"/>
      <c r="L39" s="150"/>
      <c r="M39" s="150"/>
      <c r="N39" s="315"/>
      <c r="O39" s="150"/>
      <c r="P39" s="150"/>
      <c r="Q39" s="150"/>
      <c r="R39" s="315"/>
      <c r="S39" s="150"/>
      <c r="T39" s="150"/>
      <c r="U39" s="150"/>
      <c r="V39" s="315"/>
      <c r="W39" s="315"/>
      <c r="X39" s="315"/>
      <c r="Y39" s="315"/>
      <c r="Z39" s="315"/>
      <c r="AA39" s="150"/>
      <c r="AB39" s="150"/>
      <c r="AC39" s="150"/>
      <c r="AD39" s="315"/>
      <c r="AE39" s="315"/>
      <c r="AF39" s="315"/>
      <c r="AG39" s="315"/>
      <c r="AH39" s="315"/>
      <c r="AI39" s="315"/>
      <c r="AJ39" s="315"/>
      <c r="AK39" s="315"/>
      <c r="AL39" s="315"/>
      <c r="AM39" s="315"/>
      <c r="AN39" s="315"/>
      <c r="AO39" s="315"/>
      <c r="AP39" s="315"/>
      <c r="AQ39" s="315"/>
      <c r="AR39" s="315"/>
      <c r="AS39" s="315"/>
      <c r="AT39" s="315"/>
      <c r="AU39" s="315"/>
      <c r="AV39" s="315"/>
      <c r="AW39" s="315"/>
      <c r="AX39" s="315"/>
      <c r="AY39" s="315"/>
      <c r="AZ39" s="315"/>
      <c r="BA39" s="315"/>
      <c r="BB39" s="315"/>
      <c r="BC39" s="315"/>
      <c r="BD39" s="315"/>
      <c r="BE39" s="315"/>
      <c r="BF39" s="315"/>
      <c r="BG39" s="315"/>
      <c r="BH39" s="315"/>
      <c r="BI39" s="315"/>
      <c r="BJ39" s="315"/>
      <c r="BK39" s="315"/>
      <c r="BL39" s="315"/>
      <c r="BM39" s="315"/>
    </row>
    <row r="40" spans="1:65" ht="13.5" thickBot="1" x14ac:dyDescent="0.25">
      <c r="B40" s="256">
        <v>37042</v>
      </c>
      <c r="C40" s="24"/>
      <c r="D40" s="195">
        <f>+D36+D38</f>
        <v>-4369</v>
      </c>
      <c r="E40" s="196"/>
      <c r="G40" s="24"/>
      <c r="H40" s="24"/>
      <c r="I40" s="150"/>
      <c r="J40" s="315"/>
      <c r="K40" s="150"/>
      <c r="L40" s="150"/>
      <c r="M40" s="150"/>
      <c r="N40" s="315"/>
      <c r="O40" s="150"/>
      <c r="P40" s="150"/>
      <c r="Q40" s="169"/>
      <c r="R40" s="315"/>
      <c r="S40" s="150"/>
      <c r="T40" s="150"/>
      <c r="U40" s="169"/>
      <c r="V40" s="315"/>
      <c r="W40" s="315"/>
      <c r="X40" s="315"/>
      <c r="Y40" s="315"/>
      <c r="Z40" s="315"/>
      <c r="AA40" s="150"/>
      <c r="AB40" s="150"/>
      <c r="AC40" s="169"/>
      <c r="AD40" s="315"/>
      <c r="AE40" s="315"/>
      <c r="AF40" s="315"/>
      <c r="AG40" s="315"/>
      <c r="AH40" s="315"/>
      <c r="AI40" s="315"/>
      <c r="AJ40" s="315"/>
      <c r="AK40" s="315"/>
      <c r="AL40" s="315"/>
      <c r="AM40" s="315"/>
      <c r="AN40" s="315"/>
      <c r="AO40" s="315"/>
      <c r="AP40" s="315"/>
      <c r="AQ40" s="315"/>
      <c r="AR40" s="315"/>
      <c r="AS40" s="315"/>
      <c r="AT40" s="315"/>
      <c r="AU40" s="315"/>
      <c r="AV40" s="315"/>
      <c r="AW40" s="315"/>
      <c r="AX40" s="315"/>
      <c r="AY40" s="315"/>
      <c r="AZ40" s="315"/>
      <c r="BA40" s="315"/>
      <c r="BB40" s="315"/>
      <c r="BC40" s="315"/>
      <c r="BD40" s="315"/>
      <c r="BE40" s="315"/>
      <c r="BF40" s="315"/>
      <c r="BG40" s="315"/>
      <c r="BH40" s="315"/>
      <c r="BI40" s="315"/>
      <c r="BJ40" s="315"/>
      <c r="BK40" s="315"/>
      <c r="BL40" s="315"/>
      <c r="BM40" s="315"/>
    </row>
    <row r="41" spans="1:65" ht="13.5" thickTop="1" x14ac:dyDescent="0.2">
      <c r="B41" s="257"/>
      <c r="C41"/>
      <c r="D41"/>
      <c r="E41" s="2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15"/>
      <c r="AB41" s="315"/>
      <c r="AC41" s="315"/>
      <c r="AD41" s="315"/>
      <c r="AE41" s="315"/>
      <c r="AF41" s="315"/>
      <c r="AG41" s="315"/>
      <c r="AH41" s="315"/>
      <c r="AI41" s="315"/>
      <c r="AJ41" s="315"/>
      <c r="AK41" s="315"/>
      <c r="AL41" s="315"/>
      <c r="AM41" s="315"/>
      <c r="AN41" s="315"/>
      <c r="AO41" s="315"/>
      <c r="AP41" s="315"/>
      <c r="AQ41" s="315"/>
      <c r="AR41" s="315"/>
      <c r="AS41" s="315"/>
      <c r="AT41" s="315"/>
      <c r="AU41" s="315"/>
      <c r="AV41" s="315"/>
      <c r="AW41" s="315"/>
      <c r="AX41" s="315"/>
      <c r="AY41" s="315"/>
      <c r="AZ41" s="315"/>
      <c r="BA41" s="315"/>
      <c r="BB41" s="315"/>
      <c r="BC41" s="315"/>
      <c r="BD41" s="315"/>
      <c r="BE41" s="315"/>
      <c r="BF41" s="315"/>
      <c r="BG41" s="315"/>
      <c r="BH41" s="315"/>
      <c r="BI41" s="315"/>
      <c r="BJ41" s="315"/>
      <c r="BK41" s="315"/>
      <c r="BL41" s="315"/>
      <c r="BM41" s="315"/>
    </row>
    <row r="42" spans="1:65" x14ac:dyDescent="0.2">
      <c r="B42" s="2"/>
      <c r="C42"/>
      <c r="D42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  <c r="AA42" s="315"/>
      <c r="AB42" s="315"/>
      <c r="AC42" s="315"/>
      <c r="AD42" s="315"/>
      <c r="AE42" s="315"/>
      <c r="AF42" s="315"/>
      <c r="AG42" s="315"/>
      <c r="AH42" s="315"/>
      <c r="AI42" s="315"/>
      <c r="AJ42" s="315"/>
      <c r="AK42" s="315"/>
      <c r="AL42" s="315"/>
      <c r="AM42" s="315"/>
      <c r="AN42" s="315"/>
      <c r="AO42" s="315"/>
      <c r="AP42" s="315"/>
      <c r="AQ42" s="315"/>
      <c r="AR42" s="315"/>
      <c r="AS42" s="315"/>
      <c r="AT42" s="315"/>
      <c r="AU42" s="315"/>
      <c r="AV42" s="315"/>
      <c r="AW42" s="315"/>
      <c r="AX42" s="315"/>
      <c r="AY42" s="315"/>
      <c r="AZ42" s="315"/>
      <c r="BA42" s="315"/>
      <c r="BB42" s="315"/>
      <c r="BC42" s="315"/>
      <c r="BD42" s="315"/>
      <c r="BE42" s="315"/>
      <c r="BF42" s="315"/>
      <c r="BG42" s="315"/>
      <c r="BH42" s="315"/>
      <c r="BI42" s="315"/>
      <c r="BJ42" s="315"/>
      <c r="BK42" s="315"/>
      <c r="BL42" s="315"/>
      <c r="BM42" s="315"/>
    </row>
    <row r="43" spans="1:65" x14ac:dyDescent="0.2">
      <c r="B43"/>
      <c r="C43"/>
      <c r="D43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  <c r="AA43" s="315"/>
      <c r="AB43" s="315"/>
      <c r="AC43" s="315"/>
      <c r="AD43" s="315"/>
      <c r="AE43" s="315"/>
      <c r="AF43" s="315"/>
      <c r="AG43" s="315"/>
      <c r="AH43" s="315"/>
      <c r="AI43" s="315"/>
      <c r="AJ43" s="315"/>
      <c r="AK43" s="315"/>
      <c r="AL43" s="315"/>
      <c r="AM43" s="315"/>
      <c r="AN43" s="315"/>
      <c r="AO43" s="315"/>
      <c r="AP43" s="315"/>
      <c r="AQ43" s="315"/>
      <c r="AR43" s="315"/>
      <c r="AS43" s="315"/>
      <c r="AT43" s="315"/>
      <c r="AU43" s="315"/>
      <c r="AV43" s="315"/>
      <c r="AW43" s="315"/>
      <c r="AX43" s="315"/>
      <c r="AY43" s="315"/>
      <c r="AZ43" s="315"/>
      <c r="BA43" s="315"/>
      <c r="BB43" s="315"/>
      <c r="BC43" s="315"/>
      <c r="BD43" s="315"/>
      <c r="BE43" s="315"/>
      <c r="BF43" s="315"/>
      <c r="BG43" s="315"/>
      <c r="BH43" s="315"/>
      <c r="BI43" s="315"/>
      <c r="BJ43" s="315"/>
      <c r="BK43" s="315"/>
      <c r="BL43" s="315"/>
      <c r="BM43" s="315"/>
    </row>
    <row r="44" spans="1:65" x14ac:dyDescent="0.2">
      <c r="B44"/>
      <c r="C44"/>
      <c r="D44"/>
      <c r="I44" s="315"/>
      <c r="J44" s="315"/>
      <c r="K44" s="315"/>
      <c r="L44" s="315"/>
      <c r="M44" s="315"/>
      <c r="N44" s="315"/>
      <c r="O44" s="315"/>
      <c r="P44" s="315"/>
      <c r="Q44" s="315"/>
      <c r="R44" s="315"/>
      <c r="S44" s="315"/>
      <c r="T44" s="315"/>
      <c r="U44" s="315"/>
      <c r="V44" s="315"/>
      <c r="W44" s="315"/>
      <c r="X44" s="315"/>
      <c r="Y44" s="315"/>
      <c r="Z44" s="315"/>
      <c r="AA44" s="315"/>
      <c r="AB44" s="315"/>
      <c r="AC44" s="315"/>
      <c r="AD44" s="315"/>
      <c r="AE44" s="315"/>
      <c r="AF44" s="315"/>
      <c r="AG44" s="315"/>
      <c r="AH44" s="315"/>
      <c r="AI44" s="315"/>
      <c r="AJ44" s="315"/>
      <c r="AK44" s="315"/>
      <c r="AL44" s="315"/>
      <c r="AM44" s="315"/>
      <c r="AN44" s="315"/>
      <c r="AO44" s="315"/>
      <c r="AP44" s="315"/>
      <c r="AQ44" s="315"/>
      <c r="AR44" s="315"/>
      <c r="AS44" s="315"/>
      <c r="AT44" s="315"/>
      <c r="AU44" s="315"/>
      <c r="AV44" s="315"/>
      <c r="AW44" s="315"/>
      <c r="AX44" s="315"/>
      <c r="AY44" s="315"/>
      <c r="AZ44" s="315"/>
      <c r="BA44" s="315"/>
      <c r="BB44" s="315"/>
      <c r="BC44" s="315"/>
      <c r="BD44" s="315"/>
      <c r="BE44" s="315"/>
      <c r="BF44" s="315"/>
      <c r="BG44" s="315"/>
      <c r="BH44" s="315"/>
      <c r="BI44" s="315"/>
      <c r="BJ44" s="315"/>
      <c r="BK44" s="315"/>
      <c r="BL44" s="315"/>
      <c r="BM44" s="315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2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7"/>
      <c r="D3" s="88"/>
    </row>
    <row r="4" spans="1:13" x14ac:dyDescent="0.2">
      <c r="A4" s="87"/>
      <c r="B4" s="263" t="s">
        <v>21</v>
      </c>
      <c r="C4" s="263" t="s">
        <v>22</v>
      </c>
      <c r="D4" s="264" t="s">
        <v>52</v>
      </c>
    </row>
    <row r="5" spans="1:13" x14ac:dyDescent="0.2">
      <c r="A5" s="87">
        <v>56339</v>
      </c>
      <c r="B5" s="376">
        <v>988396</v>
      </c>
      <c r="C5" s="90">
        <v>1047797</v>
      </c>
      <c r="D5" s="90">
        <f>+C5-B5</f>
        <v>59401</v>
      </c>
      <c r="E5" s="288"/>
      <c r="F5" s="286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8"/>
      <c r="F6" s="286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920835</v>
      </c>
      <c r="C7" s="90">
        <v>821184</v>
      </c>
      <c r="D7" s="90">
        <f t="shared" si="0"/>
        <v>-99651</v>
      </c>
      <c r="E7" s="288"/>
      <c r="F7" s="286"/>
      <c r="L7" t="s">
        <v>27</v>
      </c>
      <c r="M7">
        <v>7.6</v>
      </c>
    </row>
    <row r="8" spans="1:13" x14ac:dyDescent="0.2">
      <c r="A8" s="87">
        <v>500239</v>
      </c>
      <c r="B8" s="92">
        <v>1244192</v>
      </c>
      <c r="C8" s="90">
        <v>1294979</v>
      </c>
      <c r="D8" s="90">
        <f t="shared" si="0"/>
        <v>50787</v>
      </c>
      <c r="E8" s="288"/>
      <c r="F8" s="286"/>
    </row>
    <row r="9" spans="1:13" x14ac:dyDescent="0.2">
      <c r="A9" s="87">
        <v>500293</v>
      </c>
      <c r="B9" s="92">
        <v>508987</v>
      </c>
      <c r="C9" s="90">
        <v>746798</v>
      </c>
      <c r="D9" s="90">
        <f t="shared" si="0"/>
        <v>237811</v>
      </c>
      <c r="E9" s="288"/>
      <c r="F9" s="286"/>
    </row>
    <row r="10" spans="1:13" x14ac:dyDescent="0.2">
      <c r="A10" s="87">
        <v>500302</v>
      </c>
      <c r="B10" s="90"/>
      <c r="C10" s="332">
        <v>10877</v>
      </c>
      <c r="D10" s="90">
        <f t="shared" si="0"/>
        <v>10877</v>
      </c>
      <c r="E10" s="288"/>
      <c r="F10" s="286"/>
    </row>
    <row r="11" spans="1:13" x14ac:dyDescent="0.2">
      <c r="A11" s="87">
        <v>500303</v>
      </c>
      <c r="B11" s="332">
        <v>211172</v>
      </c>
      <c r="C11" s="90">
        <v>544012</v>
      </c>
      <c r="D11" s="90">
        <f t="shared" si="0"/>
        <v>332840</v>
      </c>
      <c r="E11" s="288"/>
      <c r="F11" s="286"/>
    </row>
    <row r="12" spans="1:13" x14ac:dyDescent="0.2">
      <c r="A12" s="91">
        <v>500305</v>
      </c>
      <c r="B12" s="332">
        <v>1127301</v>
      </c>
      <c r="C12" s="90">
        <v>1374500</v>
      </c>
      <c r="D12" s="90">
        <f t="shared" si="0"/>
        <v>247199</v>
      </c>
      <c r="E12" s="289"/>
      <c r="F12" s="286"/>
    </row>
    <row r="13" spans="1:13" x14ac:dyDescent="0.2">
      <c r="A13" s="87">
        <v>500307</v>
      </c>
      <c r="B13" s="332">
        <v>70622</v>
      </c>
      <c r="C13" s="90">
        <v>67932</v>
      </c>
      <c r="D13" s="90">
        <f t="shared" si="0"/>
        <v>-2690</v>
      </c>
      <c r="E13" s="288"/>
      <c r="F13" s="286"/>
    </row>
    <row r="14" spans="1:13" x14ac:dyDescent="0.2">
      <c r="A14" s="87">
        <v>500313</v>
      </c>
      <c r="B14" s="90"/>
      <c r="C14" s="332">
        <v>3231</v>
      </c>
      <c r="D14" s="90">
        <f t="shared" si="0"/>
        <v>3231</v>
      </c>
      <c r="E14" s="288"/>
      <c r="F14" s="286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8"/>
      <c r="F15" s="286"/>
    </row>
    <row r="16" spans="1:13" x14ac:dyDescent="0.2">
      <c r="A16" s="87">
        <v>500655</v>
      </c>
      <c r="B16" s="346">
        <v>813434</v>
      </c>
      <c r="C16" s="90"/>
      <c r="D16" s="90">
        <f t="shared" si="0"/>
        <v>-813434</v>
      </c>
      <c r="E16" s="288"/>
      <c r="F16" s="286"/>
    </row>
    <row r="17" spans="1:6" x14ac:dyDescent="0.2">
      <c r="A17" s="87">
        <v>500657</v>
      </c>
      <c r="B17" s="361">
        <v>238811</v>
      </c>
      <c r="C17" s="88">
        <v>222799</v>
      </c>
      <c r="D17" s="94">
        <f t="shared" si="0"/>
        <v>-16012</v>
      </c>
      <c r="E17" s="288"/>
      <c r="F17" s="286"/>
    </row>
    <row r="18" spans="1:6" x14ac:dyDescent="0.2">
      <c r="A18" s="87"/>
      <c r="B18" s="88"/>
      <c r="C18" s="88"/>
      <c r="D18" s="88">
        <f>SUM(D5:D17)</f>
        <v>10359</v>
      </c>
      <c r="E18" s="288"/>
      <c r="F18" s="286"/>
    </row>
    <row r="19" spans="1:6" x14ac:dyDescent="0.2">
      <c r="A19" s="87" t="s">
        <v>86</v>
      </c>
      <c r="B19" s="88"/>
      <c r="C19" s="88"/>
      <c r="D19" s="95">
        <f>+summary!P11</f>
        <v>3.82</v>
      </c>
      <c r="E19" s="290"/>
      <c r="F19" s="286"/>
    </row>
    <row r="20" spans="1:6" x14ac:dyDescent="0.2">
      <c r="A20" s="87"/>
      <c r="B20" s="88"/>
      <c r="C20" s="88"/>
      <c r="D20" s="96">
        <f>+D19*D18</f>
        <v>39571.379999999997</v>
      </c>
      <c r="E20" s="209"/>
      <c r="F20" s="287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37011</v>
      </c>
      <c r="B22" s="88"/>
      <c r="C22" s="88"/>
      <c r="D22" s="432">
        <v>110063.88</v>
      </c>
      <c r="E22" s="209"/>
      <c r="F22" s="66"/>
    </row>
    <row r="23" spans="1:6" x14ac:dyDescent="0.2">
      <c r="A23" s="87"/>
      <c r="B23" s="88"/>
      <c r="C23" s="88"/>
      <c r="D23" s="337"/>
      <c r="E23" s="209"/>
      <c r="F23" s="66"/>
    </row>
    <row r="24" spans="1:6" ht="13.5" thickBot="1" x14ac:dyDescent="0.25">
      <c r="A24" s="99">
        <v>37042</v>
      </c>
      <c r="B24" s="88"/>
      <c r="C24" s="88"/>
      <c r="D24" s="360">
        <f>+D22+D20</f>
        <v>149635.26</v>
      </c>
      <c r="E24" s="209"/>
      <c r="F24" s="66"/>
    </row>
    <row r="25" spans="1:6" ht="13.5" thickTop="1" x14ac:dyDescent="0.2">
      <c r="E25" s="291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23" workbookViewId="3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34646</v>
      </c>
      <c r="C4" s="11">
        <v>30087</v>
      </c>
      <c r="D4" s="11">
        <v>40183</v>
      </c>
      <c r="E4" s="11">
        <v>38516</v>
      </c>
      <c r="F4" s="25">
        <f>+E4+C4-D4-B4</f>
        <v>-6226</v>
      </c>
      <c r="G4" s="25"/>
    </row>
    <row r="5" spans="1:7" x14ac:dyDescent="0.2">
      <c r="A5" s="41">
        <v>2</v>
      </c>
      <c r="B5" s="11">
        <v>28380</v>
      </c>
      <c r="C5" s="11">
        <v>28000</v>
      </c>
      <c r="D5" s="11">
        <v>43024</v>
      </c>
      <c r="E5" s="11">
        <v>38012</v>
      </c>
      <c r="F5" s="25">
        <f t="shared" ref="F5:F34" si="0">+E5+C5-D5-B5</f>
        <v>-5392</v>
      </c>
      <c r="G5" s="25"/>
    </row>
    <row r="6" spans="1:7" x14ac:dyDescent="0.2">
      <c r="A6" s="41">
        <v>3</v>
      </c>
      <c r="B6" s="11">
        <v>28454</v>
      </c>
      <c r="C6" s="11">
        <v>26983</v>
      </c>
      <c r="D6" s="11">
        <v>41117</v>
      </c>
      <c r="E6" s="11">
        <v>39064</v>
      </c>
      <c r="F6" s="25">
        <f t="shared" si="0"/>
        <v>-3524</v>
      </c>
      <c r="G6" s="25"/>
    </row>
    <row r="7" spans="1:7" x14ac:dyDescent="0.2">
      <c r="A7" s="41">
        <v>4</v>
      </c>
      <c r="B7" s="11">
        <v>31639</v>
      </c>
      <c r="C7" s="11">
        <v>23781</v>
      </c>
      <c r="D7" s="11">
        <v>39372</v>
      </c>
      <c r="E7" s="11">
        <v>35190</v>
      </c>
      <c r="F7" s="25">
        <f t="shared" si="0"/>
        <v>-12040</v>
      </c>
      <c r="G7" s="25"/>
    </row>
    <row r="8" spans="1:7" x14ac:dyDescent="0.2">
      <c r="A8" s="41">
        <v>5</v>
      </c>
      <c r="B8" s="11">
        <v>31954</v>
      </c>
      <c r="C8" s="11">
        <v>29855</v>
      </c>
      <c r="D8" s="11">
        <v>39138</v>
      </c>
      <c r="E8" s="11">
        <v>43319</v>
      </c>
      <c r="F8" s="25">
        <f t="shared" si="0"/>
        <v>2082</v>
      </c>
      <c r="G8" s="25"/>
    </row>
    <row r="9" spans="1:7" x14ac:dyDescent="0.2">
      <c r="A9" s="41">
        <v>6</v>
      </c>
      <c r="B9" s="11">
        <v>31651</v>
      </c>
      <c r="C9" s="11">
        <v>28949</v>
      </c>
      <c r="D9" s="11">
        <v>37927</v>
      </c>
      <c r="E9" s="11">
        <v>42003</v>
      </c>
      <c r="F9" s="25">
        <f t="shared" si="0"/>
        <v>1374</v>
      </c>
      <c r="G9" s="25"/>
    </row>
    <row r="10" spans="1:7" x14ac:dyDescent="0.2">
      <c r="A10" s="41">
        <v>7</v>
      </c>
      <c r="B10" s="11">
        <v>29942</v>
      </c>
      <c r="C10" s="11">
        <v>29549</v>
      </c>
      <c r="D10" s="11">
        <v>38926</v>
      </c>
      <c r="E10" s="11">
        <v>42878</v>
      </c>
      <c r="F10" s="25">
        <f t="shared" si="0"/>
        <v>3559</v>
      </c>
      <c r="G10" s="25"/>
    </row>
    <row r="11" spans="1:7" x14ac:dyDescent="0.2">
      <c r="A11" s="41">
        <v>8</v>
      </c>
      <c r="B11" s="11">
        <v>23809</v>
      </c>
      <c r="C11" s="11">
        <v>31012</v>
      </c>
      <c r="D11" s="11">
        <v>36156</v>
      </c>
      <c r="E11" s="11">
        <v>16922</v>
      </c>
      <c r="F11" s="25">
        <f t="shared" si="0"/>
        <v>-12031</v>
      </c>
      <c r="G11" s="25"/>
    </row>
    <row r="12" spans="1:7" x14ac:dyDescent="0.2">
      <c r="A12" s="41">
        <v>9</v>
      </c>
      <c r="B12" s="11">
        <v>27389</v>
      </c>
      <c r="C12" s="11">
        <v>31500</v>
      </c>
      <c r="D12" s="11">
        <v>37269</v>
      </c>
      <c r="E12" s="11">
        <v>46579</v>
      </c>
      <c r="F12" s="25">
        <f t="shared" si="0"/>
        <v>13421</v>
      </c>
      <c r="G12" s="25"/>
    </row>
    <row r="13" spans="1:7" x14ac:dyDescent="0.2">
      <c r="A13" s="41">
        <v>10</v>
      </c>
      <c r="B13" s="11">
        <v>28089</v>
      </c>
      <c r="C13" s="11">
        <v>31500</v>
      </c>
      <c r="D13" s="11">
        <v>41425</v>
      </c>
      <c r="E13" s="11">
        <v>44633</v>
      </c>
      <c r="F13" s="25">
        <f t="shared" si="0"/>
        <v>6619</v>
      </c>
      <c r="G13" s="25"/>
    </row>
    <row r="14" spans="1:7" x14ac:dyDescent="0.2">
      <c r="A14" s="41">
        <v>11</v>
      </c>
      <c r="B14" s="11">
        <v>26495</v>
      </c>
      <c r="C14" s="11">
        <v>36500</v>
      </c>
      <c r="D14" s="11">
        <v>43347</v>
      </c>
      <c r="E14" s="11">
        <v>24528</v>
      </c>
      <c r="F14" s="25">
        <f t="shared" si="0"/>
        <v>-8814</v>
      </c>
      <c r="G14" s="25"/>
    </row>
    <row r="15" spans="1:7" x14ac:dyDescent="0.2">
      <c r="A15" s="41">
        <v>12</v>
      </c>
      <c r="B15" s="11">
        <v>38474</v>
      </c>
      <c r="C15" s="11">
        <v>31500</v>
      </c>
      <c r="D15" s="11">
        <v>41700</v>
      </c>
      <c r="E15" s="11">
        <v>30487</v>
      </c>
      <c r="F15" s="25">
        <f t="shared" si="0"/>
        <v>-18187</v>
      </c>
      <c r="G15" s="25"/>
    </row>
    <row r="16" spans="1:7" x14ac:dyDescent="0.2">
      <c r="A16" s="41">
        <v>13</v>
      </c>
      <c r="B16" s="11">
        <v>19986</v>
      </c>
      <c r="C16" s="11">
        <v>23798</v>
      </c>
      <c r="D16" s="11">
        <v>35672</v>
      </c>
      <c r="E16" s="11">
        <v>49645</v>
      </c>
      <c r="F16" s="25">
        <f t="shared" si="0"/>
        <v>17785</v>
      </c>
      <c r="G16" s="25"/>
    </row>
    <row r="17" spans="1:7" x14ac:dyDescent="0.2">
      <c r="A17" s="41">
        <v>14</v>
      </c>
      <c r="B17" s="11"/>
      <c r="C17" s="11"/>
      <c r="D17" s="11">
        <v>40277</v>
      </c>
      <c r="E17" s="11">
        <v>48988</v>
      </c>
      <c r="F17" s="25">
        <f t="shared" si="0"/>
        <v>8711</v>
      </c>
      <c r="G17" s="25"/>
    </row>
    <row r="18" spans="1:7" x14ac:dyDescent="0.2">
      <c r="A18" s="41">
        <v>15</v>
      </c>
      <c r="B18" s="11"/>
      <c r="C18" s="11"/>
      <c r="D18" s="11">
        <v>38932</v>
      </c>
      <c r="E18" s="11">
        <v>45756</v>
      </c>
      <c r="F18" s="25">
        <f t="shared" si="0"/>
        <v>6824</v>
      </c>
      <c r="G18" s="25"/>
    </row>
    <row r="19" spans="1:7" x14ac:dyDescent="0.2">
      <c r="A19" s="41">
        <v>16</v>
      </c>
      <c r="B19" s="11">
        <v>4568</v>
      </c>
      <c r="C19" s="11">
        <v>11841</v>
      </c>
      <c r="D19" s="11">
        <v>35499</v>
      </c>
      <c r="E19" s="11">
        <v>56012</v>
      </c>
      <c r="F19" s="25">
        <f t="shared" si="0"/>
        <v>27786</v>
      </c>
      <c r="G19" s="25"/>
    </row>
    <row r="20" spans="1:7" x14ac:dyDescent="0.2">
      <c r="A20" s="41">
        <v>17</v>
      </c>
      <c r="B20" s="11">
        <v>28996</v>
      </c>
      <c r="C20" s="11">
        <v>28353</v>
      </c>
      <c r="D20" s="11">
        <v>37933</v>
      </c>
      <c r="E20" s="11">
        <v>41319</v>
      </c>
      <c r="F20" s="25">
        <f t="shared" si="0"/>
        <v>2743</v>
      </c>
      <c r="G20" s="25"/>
    </row>
    <row r="21" spans="1:7" x14ac:dyDescent="0.2">
      <c r="A21" s="41">
        <v>18</v>
      </c>
      <c r="B21" s="11">
        <v>29374</v>
      </c>
      <c r="C21" s="11">
        <v>26410</v>
      </c>
      <c r="D21" s="11">
        <v>40198</v>
      </c>
      <c r="E21" s="11">
        <v>43202</v>
      </c>
      <c r="F21" s="25">
        <f t="shared" si="0"/>
        <v>40</v>
      </c>
      <c r="G21" s="25"/>
    </row>
    <row r="22" spans="1:7" x14ac:dyDescent="0.2">
      <c r="A22" s="41">
        <v>19</v>
      </c>
      <c r="B22" s="11">
        <v>30964</v>
      </c>
      <c r="C22" s="11">
        <v>26168</v>
      </c>
      <c r="D22" s="11">
        <v>39946</v>
      </c>
      <c r="E22" s="11">
        <v>42806</v>
      </c>
      <c r="F22" s="25">
        <f t="shared" si="0"/>
        <v>-1936</v>
      </c>
      <c r="G22" s="25"/>
    </row>
    <row r="23" spans="1:7" x14ac:dyDescent="0.2">
      <c r="A23" s="41">
        <v>20</v>
      </c>
      <c r="B23" s="11">
        <v>30430</v>
      </c>
      <c r="C23" s="11">
        <v>25807</v>
      </c>
      <c r="D23" s="11">
        <v>35729</v>
      </c>
      <c r="E23" s="11">
        <v>42218</v>
      </c>
      <c r="F23" s="25">
        <f t="shared" si="0"/>
        <v>1866</v>
      </c>
      <c r="G23" s="25"/>
    </row>
    <row r="24" spans="1:7" x14ac:dyDescent="0.2">
      <c r="A24" s="41">
        <v>21</v>
      </c>
      <c r="B24" s="11">
        <v>38023</v>
      </c>
      <c r="C24" s="11">
        <v>26342</v>
      </c>
      <c r="D24" s="11">
        <v>37079</v>
      </c>
      <c r="E24" s="11">
        <v>43091</v>
      </c>
      <c r="F24" s="25">
        <f t="shared" si="0"/>
        <v>-5669</v>
      </c>
      <c r="G24" s="25"/>
    </row>
    <row r="25" spans="1:7" x14ac:dyDescent="0.2">
      <c r="A25" s="41">
        <v>22</v>
      </c>
      <c r="B25" s="11">
        <v>33996</v>
      </c>
      <c r="C25" s="11">
        <v>26658</v>
      </c>
      <c r="D25" s="11">
        <v>39907</v>
      </c>
      <c r="E25" s="11">
        <v>43396</v>
      </c>
      <c r="F25" s="25">
        <f t="shared" si="0"/>
        <v>-3849</v>
      </c>
      <c r="G25" s="25"/>
    </row>
    <row r="26" spans="1:7" x14ac:dyDescent="0.2">
      <c r="A26" s="41">
        <v>23</v>
      </c>
      <c r="B26" s="11">
        <v>30192</v>
      </c>
      <c r="C26" s="11">
        <v>25636</v>
      </c>
      <c r="D26" s="11">
        <v>40242</v>
      </c>
      <c r="E26" s="11">
        <v>41734</v>
      </c>
      <c r="F26" s="25">
        <f t="shared" si="0"/>
        <v>-3064</v>
      </c>
    </row>
    <row r="27" spans="1:7" x14ac:dyDescent="0.2">
      <c r="A27" s="41">
        <v>24</v>
      </c>
      <c r="B27" s="11">
        <v>27401</v>
      </c>
      <c r="C27" s="11">
        <v>25307</v>
      </c>
      <c r="D27" s="11">
        <v>37954</v>
      </c>
      <c r="E27" s="11">
        <v>41198</v>
      </c>
      <c r="F27" s="25">
        <f t="shared" si="0"/>
        <v>1150</v>
      </c>
    </row>
    <row r="28" spans="1:7" x14ac:dyDescent="0.2">
      <c r="A28" s="41">
        <v>25</v>
      </c>
      <c r="B28" s="11">
        <v>32725</v>
      </c>
      <c r="C28" s="11">
        <v>27648</v>
      </c>
      <c r="D28" s="11">
        <v>38822</v>
      </c>
      <c r="E28" s="11">
        <v>45011</v>
      </c>
      <c r="F28" s="25">
        <f t="shared" si="0"/>
        <v>1112</v>
      </c>
    </row>
    <row r="29" spans="1:7" x14ac:dyDescent="0.2">
      <c r="A29" s="41">
        <v>26</v>
      </c>
      <c r="B29" s="11">
        <v>32964</v>
      </c>
      <c r="C29" s="11">
        <v>27648</v>
      </c>
      <c r="D29" s="11">
        <v>37417</v>
      </c>
      <c r="E29" s="11">
        <v>45010</v>
      </c>
      <c r="F29" s="25">
        <f t="shared" si="0"/>
        <v>2277</v>
      </c>
    </row>
    <row r="30" spans="1:7" x14ac:dyDescent="0.2">
      <c r="A30" s="41">
        <v>27</v>
      </c>
      <c r="B30" s="11">
        <v>31937</v>
      </c>
      <c r="C30" s="11">
        <v>27648</v>
      </c>
      <c r="D30" s="11">
        <v>37737</v>
      </c>
      <c r="E30" s="11">
        <v>45010</v>
      </c>
      <c r="F30" s="25">
        <f t="shared" si="0"/>
        <v>2984</v>
      </c>
    </row>
    <row r="31" spans="1:7" x14ac:dyDescent="0.2">
      <c r="A31" s="41">
        <v>28</v>
      </c>
      <c r="B31" s="11">
        <v>30373</v>
      </c>
      <c r="C31" s="11">
        <v>27648</v>
      </c>
      <c r="D31" s="11">
        <v>37338</v>
      </c>
      <c r="E31" s="11">
        <v>45010</v>
      </c>
      <c r="F31" s="25">
        <f t="shared" si="0"/>
        <v>4947</v>
      </c>
    </row>
    <row r="32" spans="1:7" x14ac:dyDescent="0.2">
      <c r="A32" s="41">
        <v>29</v>
      </c>
      <c r="B32" s="11">
        <v>32613</v>
      </c>
      <c r="C32" s="11">
        <v>27648</v>
      </c>
      <c r="D32" s="11">
        <v>38119</v>
      </c>
      <c r="E32" s="11">
        <v>45010</v>
      </c>
      <c r="F32" s="25">
        <f t="shared" si="0"/>
        <v>1926</v>
      </c>
    </row>
    <row r="33" spans="1:7" x14ac:dyDescent="0.2">
      <c r="A33" s="41">
        <v>30</v>
      </c>
      <c r="B33" s="11">
        <v>22574</v>
      </c>
      <c r="C33" s="11">
        <v>31405</v>
      </c>
      <c r="D33" s="11">
        <v>39839</v>
      </c>
      <c r="E33" s="11">
        <v>40753</v>
      </c>
      <c r="F33" s="25">
        <f t="shared" si="0"/>
        <v>9745</v>
      </c>
    </row>
    <row r="34" spans="1:7" x14ac:dyDescent="0.2">
      <c r="A34" s="41">
        <v>31</v>
      </c>
      <c r="B34" s="11">
        <v>34547</v>
      </c>
      <c r="C34" s="11">
        <v>31648</v>
      </c>
      <c r="D34" s="11">
        <v>39491</v>
      </c>
      <c r="E34" s="11">
        <v>41011</v>
      </c>
      <c r="F34" s="25">
        <f t="shared" si="0"/>
        <v>-1379</v>
      </c>
    </row>
    <row r="35" spans="1:7" x14ac:dyDescent="0.2">
      <c r="A35" s="41"/>
      <c r="B35" s="11">
        <f>SUM(B4:B34)</f>
        <v>852585</v>
      </c>
      <c r="C35" s="11">
        <f>SUM(C4:C34)</f>
        <v>806829</v>
      </c>
      <c r="D35" s="11">
        <f>SUM(D4:D34)</f>
        <v>1207715</v>
      </c>
      <c r="E35" s="11">
        <f>SUM(E4:E34)</f>
        <v>1288311</v>
      </c>
      <c r="F35" s="11">
        <f>+E35-D35+C35-B35</f>
        <v>34840</v>
      </c>
    </row>
    <row r="36" spans="1:7" x14ac:dyDescent="0.2">
      <c r="A36" s="45"/>
      <c r="C36" s="14">
        <f>+C35-B35</f>
        <v>-45756</v>
      </c>
      <c r="D36" s="14"/>
      <c r="E36" s="14">
        <f>+E35-D35</f>
        <v>80596</v>
      </c>
      <c r="F36" s="47"/>
    </row>
    <row r="37" spans="1:7" x14ac:dyDescent="0.2">
      <c r="C37" s="15">
        <f>+summary!P11</f>
        <v>3.82</v>
      </c>
      <c r="D37" s="15"/>
      <c r="E37" s="15">
        <f>+C37</f>
        <v>3.82</v>
      </c>
      <c r="F37" s="24"/>
    </row>
    <row r="38" spans="1:7" x14ac:dyDescent="0.2">
      <c r="C38" s="48">
        <f>+C37*C36</f>
        <v>-174787.91999999998</v>
      </c>
      <c r="D38" s="47"/>
      <c r="E38" s="48">
        <f>+E37*E36</f>
        <v>307876.71999999997</v>
      </c>
      <c r="F38" s="46">
        <f>+E38+C38</f>
        <v>133088.79999999999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37011</v>
      </c>
      <c r="C40" s="403">
        <v>2668056.5299999998</v>
      </c>
      <c r="D40" s="111"/>
      <c r="E40" s="403">
        <v>-2380303.9</v>
      </c>
      <c r="F40" s="391">
        <f>+E40+C40</f>
        <v>287752.62999999989</v>
      </c>
      <c r="G40" s="25"/>
    </row>
    <row r="41" spans="1:7" x14ac:dyDescent="0.2">
      <c r="A41" s="57">
        <v>37042</v>
      </c>
      <c r="C41" s="106">
        <f>+C40+C38</f>
        <v>2493268.61</v>
      </c>
      <c r="D41" s="106"/>
      <c r="E41" s="106">
        <f>+E40+E38</f>
        <v>-2072427.18</v>
      </c>
      <c r="F41" s="106">
        <f>+E41+C41</f>
        <v>420841.42999999993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8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3" workbookViewId="3">
      <selection activeCell="C36" sqref="C3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188629</v>
      </c>
      <c r="C5" s="11">
        <v>197155</v>
      </c>
      <c r="D5" s="11"/>
      <c r="E5" s="11"/>
      <c r="F5" s="11">
        <f>+D5+C5-E5-B5</f>
        <v>8526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188677</v>
      </c>
      <c r="C6" s="11">
        <v>196592</v>
      </c>
      <c r="D6" s="11"/>
      <c r="E6" s="11"/>
      <c r="F6" s="11">
        <f>+D6+C6-E6-B6</f>
        <v>7915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163513</v>
      </c>
      <c r="C7" s="11">
        <v>188884</v>
      </c>
      <c r="D7" s="11"/>
      <c r="E7" s="11">
        <v>21160</v>
      </c>
      <c r="F7" s="11">
        <f>+D7+C7-E7-B7</f>
        <v>4211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228938</v>
      </c>
      <c r="C8" s="11">
        <v>227397</v>
      </c>
      <c r="D8" s="11"/>
      <c r="E8" s="11"/>
      <c r="F8" s="11">
        <f t="shared" ref="F8:F35" si="5">+D8+C8-E8-B8</f>
        <v>-1541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177948</v>
      </c>
      <c r="C9" s="11">
        <v>185783</v>
      </c>
      <c r="D9" s="11"/>
      <c r="E9" s="11">
        <v>10000</v>
      </c>
      <c r="F9" s="11">
        <f t="shared" si="5"/>
        <v>-2165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179093</v>
      </c>
      <c r="C10" s="11">
        <v>189000</v>
      </c>
      <c r="D10" s="11"/>
      <c r="E10" s="11">
        <v>12517</v>
      </c>
      <c r="F10" s="11">
        <f t="shared" si="5"/>
        <v>-2610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165774</v>
      </c>
      <c r="C11" s="11">
        <v>186653</v>
      </c>
      <c r="D11" s="11"/>
      <c r="E11" s="11">
        <v>23347</v>
      </c>
      <c r="F11" s="11">
        <f t="shared" si="5"/>
        <v>-2468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120878</v>
      </c>
      <c r="C12" s="11">
        <v>177358</v>
      </c>
      <c r="D12" s="11"/>
      <c r="E12" s="11">
        <v>59322</v>
      </c>
      <c r="F12" s="11">
        <f t="shared" si="5"/>
        <v>-2842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64267</v>
      </c>
      <c r="C13" s="11">
        <v>114492</v>
      </c>
      <c r="D13" s="11"/>
      <c r="E13" s="11">
        <v>51239</v>
      </c>
      <c r="F13" s="11">
        <f t="shared" si="5"/>
        <v>-1014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119730</v>
      </c>
      <c r="C14" s="11">
        <v>141648</v>
      </c>
      <c r="D14" s="11"/>
      <c r="E14" s="11">
        <v>20861</v>
      </c>
      <c r="F14" s="11">
        <f t="shared" si="5"/>
        <v>1057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150362</v>
      </c>
      <c r="C15" s="11">
        <v>179558</v>
      </c>
      <c r="D15" s="11"/>
      <c r="E15" s="11">
        <v>29721</v>
      </c>
      <c r="F15" s="11">
        <f t="shared" si="5"/>
        <v>-525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151573</v>
      </c>
      <c r="C16" s="11">
        <v>185940</v>
      </c>
      <c r="D16" s="11"/>
      <c r="E16" s="11">
        <v>38571</v>
      </c>
      <c r="F16" s="11">
        <f t="shared" si="5"/>
        <v>-4204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202839</v>
      </c>
      <c r="C17" s="11">
        <v>208216</v>
      </c>
      <c r="D17" s="11"/>
      <c r="E17" s="11">
        <v>7903</v>
      </c>
      <c r="F17" s="11">
        <f t="shared" si="5"/>
        <v>-2526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183005</v>
      </c>
      <c r="C18" s="11">
        <v>200761</v>
      </c>
      <c r="D18" s="11"/>
      <c r="E18" s="11">
        <v>18366</v>
      </c>
      <c r="F18" s="11">
        <f t="shared" si="5"/>
        <v>-610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>
        <v>170589</v>
      </c>
      <c r="C19" s="11">
        <v>195354</v>
      </c>
      <c r="D19" s="11"/>
      <c r="E19" s="11">
        <v>28134</v>
      </c>
      <c r="F19" s="11">
        <f t="shared" si="5"/>
        <v>-3369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>
        <v>164480</v>
      </c>
      <c r="C20" s="11">
        <v>187011</v>
      </c>
      <c r="D20" s="11"/>
      <c r="E20" s="11">
        <v>25808</v>
      </c>
      <c r="F20" s="11">
        <f t="shared" si="5"/>
        <v>-3277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>
        <v>174912</v>
      </c>
      <c r="C21" s="11">
        <v>185647</v>
      </c>
      <c r="D21" s="11"/>
      <c r="E21" s="11">
        <v>13643</v>
      </c>
      <c r="F21" s="11">
        <f t="shared" si="5"/>
        <v>-2908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>
        <v>200817</v>
      </c>
      <c r="C22" s="11">
        <v>202399</v>
      </c>
      <c r="D22" s="11"/>
      <c r="E22" s="11"/>
      <c r="F22" s="11">
        <f t="shared" si="5"/>
        <v>1582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186625</v>
      </c>
      <c r="C23" s="11">
        <v>196607</v>
      </c>
      <c r="D23" s="11"/>
      <c r="E23" s="11">
        <v>3576</v>
      </c>
      <c r="F23" s="11">
        <f t="shared" si="5"/>
        <v>6406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181567</v>
      </c>
      <c r="C24" s="11">
        <v>195179</v>
      </c>
      <c r="D24" s="11"/>
      <c r="E24" s="11">
        <v>5400</v>
      </c>
      <c r="F24" s="11">
        <f t="shared" si="5"/>
        <v>8212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201744</v>
      </c>
      <c r="C25" s="11">
        <v>205908</v>
      </c>
      <c r="D25" s="11"/>
      <c r="E25" s="11">
        <v>5400</v>
      </c>
      <c r="F25" s="11">
        <f t="shared" si="5"/>
        <v>-1236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245365</v>
      </c>
      <c r="C26" s="11">
        <v>259581</v>
      </c>
      <c r="D26" s="11"/>
      <c r="E26" s="11">
        <v>18326</v>
      </c>
      <c r="F26" s="11">
        <f t="shared" si="5"/>
        <v>-4110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252779</v>
      </c>
      <c r="C27" s="11">
        <v>248230</v>
      </c>
      <c r="D27" s="11"/>
      <c r="E27" s="11"/>
      <c r="F27" s="11">
        <f t="shared" si="5"/>
        <v>-4549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250612</v>
      </c>
      <c r="C28" s="11">
        <v>265102</v>
      </c>
      <c r="D28" s="11"/>
      <c r="E28" s="11">
        <v>9946</v>
      </c>
      <c r="F28" s="11">
        <f t="shared" si="5"/>
        <v>4544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219754</v>
      </c>
      <c r="C29" s="11">
        <v>227203</v>
      </c>
      <c r="D29" s="11"/>
      <c r="E29" s="11">
        <v>5919</v>
      </c>
      <c r="F29" s="11">
        <f t="shared" si="5"/>
        <v>1530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230053</v>
      </c>
      <c r="C30" s="11">
        <v>230339</v>
      </c>
      <c r="D30" s="11"/>
      <c r="E30" s="11"/>
      <c r="F30" s="11">
        <f t="shared" si="5"/>
        <v>286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201991</v>
      </c>
      <c r="C31" s="11">
        <v>206878</v>
      </c>
      <c r="D31" s="11"/>
      <c r="E31" s="11"/>
      <c r="F31" s="11">
        <f t="shared" si="5"/>
        <v>4887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>
        <v>202799</v>
      </c>
      <c r="C32" s="11">
        <v>198903</v>
      </c>
      <c r="D32" s="11"/>
      <c r="E32" s="11"/>
      <c r="F32" s="11">
        <f t="shared" si="5"/>
        <v>-3896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>
        <v>217797</v>
      </c>
      <c r="C33" s="11">
        <v>218202</v>
      </c>
      <c r="D33" s="11"/>
      <c r="E33" s="11"/>
      <c r="F33" s="11">
        <f t="shared" si="5"/>
        <v>405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>
        <v>210159</v>
      </c>
      <c r="C34" s="11">
        <v>213032</v>
      </c>
      <c r="D34" s="11"/>
      <c r="E34" s="11"/>
      <c r="F34" s="11">
        <f t="shared" si="5"/>
        <v>2873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>
        <v>200482</v>
      </c>
      <c r="C35" s="11">
        <v>215111</v>
      </c>
      <c r="D35" s="11"/>
      <c r="E35" s="11">
        <v>7314</v>
      </c>
      <c r="F35" s="11">
        <f t="shared" si="5"/>
        <v>7315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5797751</v>
      </c>
      <c r="C36" s="11">
        <f>SUM(C5:C35)</f>
        <v>6230123</v>
      </c>
      <c r="D36" s="11">
        <f>SUM(D5:D35)</f>
        <v>0</v>
      </c>
      <c r="E36" s="11">
        <f>SUM(E5:E35)</f>
        <v>416473</v>
      </c>
      <c r="F36" s="11">
        <f>SUM(F5:F35)</f>
        <v>15899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37011</v>
      </c>
      <c r="F39" s="393">
        <v>-17908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37042</v>
      </c>
      <c r="F41" s="394">
        <f>+F39+F36</f>
        <v>-2009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7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159138</v>
      </c>
      <c r="C8" s="11">
        <v>158066</v>
      </c>
      <c r="D8" s="11">
        <f>+C8-B8</f>
        <v>-1072</v>
      </c>
      <c r="E8" s="10"/>
      <c r="F8" s="11"/>
      <c r="G8" s="11"/>
      <c r="H8" s="11"/>
    </row>
    <row r="9" spans="1:8" x14ac:dyDescent="0.2">
      <c r="A9" s="10">
        <v>2</v>
      </c>
      <c r="B9" s="11">
        <v>159187</v>
      </c>
      <c r="C9" s="11">
        <v>134877</v>
      </c>
      <c r="D9" s="11">
        <f t="shared" ref="D9:D38" si="0">+C9-B9</f>
        <v>-24310</v>
      </c>
      <c r="E9" s="10"/>
      <c r="F9" s="11"/>
      <c r="G9" s="11"/>
      <c r="H9" s="11"/>
    </row>
    <row r="10" spans="1:8" x14ac:dyDescent="0.2">
      <c r="A10" s="10">
        <v>3</v>
      </c>
      <c r="B10" s="11">
        <v>88347</v>
      </c>
      <c r="C10" s="11">
        <v>88354</v>
      </c>
      <c r="D10" s="11">
        <f t="shared" si="0"/>
        <v>7</v>
      </c>
      <c r="E10" s="10"/>
      <c r="F10" s="11"/>
      <c r="G10" s="11"/>
      <c r="H10" s="11"/>
    </row>
    <row r="11" spans="1:8" x14ac:dyDescent="0.2">
      <c r="A11" s="10">
        <v>4</v>
      </c>
      <c r="B11" s="11">
        <v>81964</v>
      </c>
      <c r="C11" s="11">
        <v>82818</v>
      </c>
      <c r="D11" s="11">
        <f t="shared" si="0"/>
        <v>854</v>
      </c>
      <c r="E11" s="10"/>
      <c r="F11" s="11"/>
      <c r="G11" s="11"/>
      <c r="H11" s="11"/>
    </row>
    <row r="12" spans="1:8" x14ac:dyDescent="0.2">
      <c r="A12" s="10">
        <v>5</v>
      </c>
      <c r="B12" s="11">
        <v>45455</v>
      </c>
      <c r="C12" s="11">
        <v>44584</v>
      </c>
      <c r="D12" s="11">
        <f t="shared" si="0"/>
        <v>-871</v>
      </c>
      <c r="E12" s="10"/>
      <c r="F12" s="11"/>
      <c r="G12" s="11"/>
      <c r="H12" s="11"/>
    </row>
    <row r="13" spans="1:8" x14ac:dyDescent="0.2">
      <c r="A13" s="10">
        <v>6</v>
      </c>
      <c r="B13" s="11">
        <v>43987</v>
      </c>
      <c r="C13" s="11">
        <v>44275</v>
      </c>
      <c r="D13" s="11">
        <f t="shared" si="0"/>
        <v>288</v>
      </c>
      <c r="E13" s="10"/>
      <c r="F13" s="11"/>
      <c r="G13" s="11"/>
      <c r="H13" s="11"/>
    </row>
    <row r="14" spans="1:8" x14ac:dyDescent="0.2">
      <c r="A14" s="10">
        <v>7</v>
      </c>
      <c r="B14" s="11">
        <v>43900</v>
      </c>
      <c r="C14" s="11">
        <v>44573</v>
      </c>
      <c r="D14" s="11">
        <f t="shared" si="0"/>
        <v>673</v>
      </c>
      <c r="E14" s="10"/>
      <c r="F14" s="11"/>
      <c r="G14" s="11"/>
      <c r="H14" s="11"/>
    </row>
    <row r="15" spans="1:8" x14ac:dyDescent="0.2">
      <c r="A15" s="10">
        <v>8</v>
      </c>
      <c r="B15" s="11">
        <v>29493</v>
      </c>
      <c r="C15" s="11">
        <v>29372</v>
      </c>
      <c r="D15" s="11">
        <f t="shared" si="0"/>
        <v>-121</v>
      </c>
      <c r="E15" s="10"/>
      <c r="F15" s="11"/>
      <c r="G15" s="11"/>
      <c r="H15" s="11"/>
    </row>
    <row r="16" spans="1:8" x14ac:dyDescent="0.2">
      <c r="A16" s="10">
        <v>9</v>
      </c>
      <c r="B16" s="11">
        <v>40927</v>
      </c>
      <c r="C16" s="11">
        <v>39146</v>
      </c>
      <c r="D16" s="11">
        <f t="shared" si="0"/>
        <v>-1781</v>
      </c>
      <c r="E16" s="10"/>
      <c r="F16" s="11"/>
      <c r="G16" s="11"/>
      <c r="H16" s="11"/>
    </row>
    <row r="17" spans="1:8" x14ac:dyDescent="0.2">
      <c r="A17" s="10">
        <v>10</v>
      </c>
      <c r="B17" s="11">
        <v>37191</v>
      </c>
      <c r="C17" s="11">
        <v>37025</v>
      </c>
      <c r="D17" s="11">
        <f t="shared" si="0"/>
        <v>-166</v>
      </c>
      <c r="E17" s="10"/>
      <c r="F17" s="11"/>
      <c r="G17" s="11"/>
      <c r="H17" s="11"/>
    </row>
    <row r="18" spans="1:8" x14ac:dyDescent="0.2">
      <c r="A18" s="10">
        <v>11</v>
      </c>
      <c r="B18" s="11">
        <v>37001</v>
      </c>
      <c r="C18" s="11">
        <v>36528</v>
      </c>
      <c r="D18" s="11">
        <f t="shared" si="0"/>
        <v>-473</v>
      </c>
      <c r="E18" s="10"/>
      <c r="F18" s="11"/>
      <c r="G18" s="11"/>
      <c r="H18" s="11"/>
    </row>
    <row r="19" spans="1:8" x14ac:dyDescent="0.2">
      <c r="A19" s="10">
        <v>12</v>
      </c>
      <c r="B19" s="11">
        <v>36999</v>
      </c>
      <c r="C19" s="11">
        <v>35889</v>
      </c>
      <c r="D19" s="11">
        <f t="shared" si="0"/>
        <v>-1110</v>
      </c>
      <c r="E19" s="10"/>
      <c r="F19" s="11"/>
      <c r="G19" s="11"/>
      <c r="H19" s="11"/>
    </row>
    <row r="20" spans="1:8" x14ac:dyDescent="0.2">
      <c r="A20" s="10">
        <v>13</v>
      </c>
      <c r="B20" s="11">
        <v>38595</v>
      </c>
      <c r="C20" s="11">
        <v>38121</v>
      </c>
      <c r="D20" s="11">
        <f t="shared" si="0"/>
        <v>-474</v>
      </c>
      <c r="E20" s="10"/>
      <c r="F20" s="11"/>
      <c r="G20" s="11"/>
      <c r="H20" s="11"/>
    </row>
    <row r="21" spans="1:8" x14ac:dyDescent="0.2">
      <c r="A21" s="10">
        <v>14</v>
      </c>
      <c r="B21" s="11">
        <v>37805</v>
      </c>
      <c r="C21" s="11">
        <v>37712</v>
      </c>
      <c r="D21" s="11">
        <f t="shared" si="0"/>
        <v>-93</v>
      </c>
      <c r="E21" s="10"/>
      <c r="F21" s="11"/>
      <c r="G21" s="11"/>
      <c r="H21" s="11"/>
    </row>
    <row r="22" spans="1:8" x14ac:dyDescent="0.2">
      <c r="A22" s="10">
        <v>15</v>
      </c>
      <c r="B22" s="11">
        <v>41889</v>
      </c>
      <c r="C22" s="11">
        <v>41759</v>
      </c>
      <c r="D22" s="11">
        <f t="shared" si="0"/>
        <v>-130</v>
      </c>
      <c r="E22" s="10"/>
      <c r="F22" s="11"/>
      <c r="G22" s="11"/>
      <c r="H22" s="11"/>
    </row>
    <row r="23" spans="1:8" x14ac:dyDescent="0.2">
      <c r="A23" s="10">
        <v>16</v>
      </c>
      <c r="B23" s="11">
        <v>44380</v>
      </c>
      <c r="C23" s="11">
        <v>44304</v>
      </c>
      <c r="D23" s="11">
        <f t="shared" si="0"/>
        <v>-76</v>
      </c>
      <c r="E23" s="10"/>
      <c r="F23" s="11"/>
      <c r="G23" s="11"/>
      <c r="H23" s="11"/>
    </row>
    <row r="24" spans="1:8" x14ac:dyDescent="0.2">
      <c r="A24" s="10">
        <v>17</v>
      </c>
      <c r="B24" s="11">
        <v>44126</v>
      </c>
      <c r="C24" s="11">
        <v>43828</v>
      </c>
      <c r="D24" s="11">
        <f t="shared" si="0"/>
        <v>-298</v>
      </c>
      <c r="E24" s="10"/>
      <c r="F24" s="11"/>
      <c r="G24" s="11"/>
      <c r="H24" s="11"/>
    </row>
    <row r="25" spans="1:8" x14ac:dyDescent="0.2">
      <c r="A25" s="10">
        <v>18</v>
      </c>
      <c r="B25" s="11">
        <v>44656</v>
      </c>
      <c r="C25" s="11">
        <v>44316</v>
      </c>
      <c r="D25" s="11">
        <f t="shared" si="0"/>
        <v>-340</v>
      </c>
      <c r="E25" s="10"/>
      <c r="F25" s="11"/>
      <c r="G25" s="11"/>
      <c r="H25" s="11"/>
    </row>
    <row r="26" spans="1:8" x14ac:dyDescent="0.2">
      <c r="A26" s="10">
        <v>19</v>
      </c>
      <c r="B26" s="11">
        <v>54034</v>
      </c>
      <c r="C26" s="11">
        <v>52413</v>
      </c>
      <c r="D26" s="11">
        <f t="shared" si="0"/>
        <v>-1621</v>
      </c>
      <c r="E26" s="10"/>
      <c r="F26" s="11"/>
      <c r="G26" s="11"/>
      <c r="H26" s="11"/>
    </row>
    <row r="27" spans="1:8" x14ac:dyDescent="0.2">
      <c r="A27" s="10">
        <v>20</v>
      </c>
      <c r="B27" s="11">
        <v>50787</v>
      </c>
      <c r="C27" s="11">
        <v>52082</v>
      </c>
      <c r="D27" s="11">
        <f t="shared" si="0"/>
        <v>1295</v>
      </c>
      <c r="E27" s="10"/>
      <c r="F27" s="11"/>
      <c r="G27" s="11"/>
      <c r="H27" s="11"/>
    </row>
    <row r="28" spans="1:8" x14ac:dyDescent="0.2">
      <c r="A28" s="10">
        <v>21</v>
      </c>
      <c r="B28" s="11">
        <v>56987</v>
      </c>
      <c r="C28" s="11">
        <v>54383</v>
      </c>
      <c r="D28" s="11">
        <f t="shared" si="0"/>
        <v>-2604</v>
      </c>
      <c r="E28" s="10"/>
      <c r="F28" s="11"/>
      <c r="G28" s="11"/>
      <c r="H28" s="11"/>
    </row>
    <row r="29" spans="1:8" x14ac:dyDescent="0.2">
      <c r="A29" s="10">
        <v>22</v>
      </c>
      <c r="B29" s="11">
        <v>65055</v>
      </c>
      <c r="C29" s="11">
        <v>64227</v>
      </c>
      <c r="D29" s="11">
        <f t="shared" si="0"/>
        <v>-828</v>
      </c>
      <c r="E29" s="10"/>
      <c r="F29" s="11"/>
      <c r="G29" s="11"/>
      <c r="H29" s="11"/>
    </row>
    <row r="30" spans="1:8" x14ac:dyDescent="0.2">
      <c r="A30" s="10">
        <v>23</v>
      </c>
      <c r="B30" s="11">
        <v>67735</v>
      </c>
      <c r="C30" s="11">
        <v>67239</v>
      </c>
      <c r="D30" s="11">
        <f t="shared" si="0"/>
        <v>-496</v>
      </c>
      <c r="E30" s="10"/>
      <c r="F30" s="11"/>
      <c r="G30" s="11"/>
      <c r="H30" s="11"/>
    </row>
    <row r="31" spans="1:8" x14ac:dyDescent="0.2">
      <c r="A31" s="10">
        <v>24</v>
      </c>
      <c r="B31" s="11">
        <v>75022</v>
      </c>
      <c r="C31" s="11">
        <v>73930</v>
      </c>
      <c r="D31" s="11">
        <f t="shared" si="0"/>
        <v>-1092</v>
      </c>
      <c r="E31" s="10"/>
      <c r="F31" s="11"/>
      <c r="G31" s="11"/>
      <c r="H31" s="11"/>
    </row>
    <row r="32" spans="1:8" x14ac:dyDescent="0.2">
      <c r="A32" s="10">
        <v>25</v>
      </c>
      <c r="B32" s="11">
        <v>79805</v>
      </c>
      <c r="C32" s="11">
        <v>79589</v>
      </c>
      <c r="D32" s="11">
        <f t="shared" si="0"/>
        <v>-216</v>
      </c>
      <c r="E32" s="10"/>
      <c r="F32" s="11"/>
      <c r="G32" s="11"/>
      <c r="H32" s="11"/>
    </row>
    <row r="33" spans="1:8" x14ac:dyDescent="0.2">
      <c r="A33" s="10">
        <v>26</v>
      </c>
      <c r="B33" s="11">
        <v>69578</v>
      </c>
      <c r="C33" s="11">
        <v>69385</v>
      </c>
      <c r="D33" s="11">
        <f t="shared" si="0"/>
        <v>-193</v>
      </c>
      <c r="E33" s="10"/>
      <c r="F33" s="11"/>
      <c r="G33" s="11"/>
      <c r="H33" s="11"/>
    </row>
    <row r="34" spans="1:8" x14ac:dyDescent="0.2">
      <c r="A34" s="10">
        <v>27</v>
      </c>
      <c r="B34" s="11">
        <v>64134</v>
      </c>
      <c r="C34" s="11">
        <v>63981</v>
      </c>
      <c r="D34" s="11">
        <f t="shared" si="0"/>
        <v>-153</v>
      </c>
      <c r="E34" s="10"/>
      <c r="F34" s="11"/>
      <c r="G34" s="11"/>
      <c r="H34" s="11"/>
    </row>
    <row r="35" spans="1:8" x14ac:dyDescent="0.2">
      <c r="A35" s="10">
        <v>28</v>
      </c>
      <c r="B35" s="11">
        <v>65124</v>
      </c>
      <c r="C35" s="11">
        <v>64385</v>
      </c>
      <c r="D35" s="11">
        <f t="shared" si="0"/>
        <v>-739</v>
      </c>
      <c r="E35" s="10"/>
      <c r="F35" s="11"/>
      <c r="G35" s="11"/>
      <c r="H35" s="11"/>
    </row>
    <row r="36" spans="1:8" x14ac:dyDescent="0.2">
      <c r="A36" s="10">
        <v>29</v>
      </c>
      <c r="B36" s="11">
        <v>71709</v>
      </c>
      <c r="C36" s="11">
        <v>69343</v>
      </c>
      <c r="D36" s="11">
        <f t="shared" si="0"/>
        <v>-2366</v>
      </c>
      <c r="E36" s="10"/>
      <c r="F36" s="11"/>
      <c r="G36" s="11"/>
      <c r="H36" s="11"/>
    </row>
    <row r="37" spans="1:8" x14ac:dyDescent="0.2">
      <c r="A37" s="10">
        <v>30</v>
      </c>
      <c r="B37" s="11">
        <v>62664</v>
      </c>
      <c r="C37" s="11">
        <v>61885</v>
      </c>
      <c r="D37" s="11">
        <f t="shared" si="0"/>
        <v>-779</v>
      </c>
      <c r="E37" s="10"/>
      <c r="F37" s="11"/>
      <c r="G37" s="11"/>
      <c r="H37" s="11"/>
    </row>
    <row r="38" spans="1:8" x14ac:dyDescent="0.2">
      <c r="A38" s="10">
        <v>31</v>
      </c>
      <c r="B38" s="11">
        <v>60001</v>
      </c>
      <c r="C38" s="11">
        <v>59384</v>
      </c>
      <c r="D38" s="11">
        <f t="shared" si="0"/>
        <v>-617</v>
      </c>
      <c r="E38" s="10"/>
      <c r="F38" s="11"/>
      <c r="G38" s="11"/>
      <c r="H38" s="11"/>
    </row>
    <row r="39" spans="1:8" x14ac:dyDescent="0.2">
      <c r="A39" s="10"/>
      <c r="B39" s="11">
        <f>SUM(B8:B38)</f>
        <v>1897675</v>
      </c>
      <c r="C39" s="11">
        <f>SUM(C8:C38)</f>
        <v>1857773</v>
      </c>
      <c r="D39" s="11">
        <f>SUM(D8:D38)</f>
        <v>-39902</v>
      </c>
      <c r="E39" s="10"/>
      <c r="F39" s="11"/>
      <c r="G39" s="11"/>
      <c r="H39" s="11"/>
    </row>
    <row r="40" spans="1:8" x14ac:dyDescent="0.2">
      <c r="A40" s="26"/>
      <c r="D40" s="75">
        <f>+summary!P11</f>
        <v>3.82</v>
      </c>
      <c r="E40" s="26"/>
      <c r="H40" s="75"/>
    </row>
    <row r="41" spans="1:8" x14ac:dyDescent="0.2">
      <c r="D41" s="197">
        <f>+D40*D39</f>
        <v>-152425.63999999998</v>
      </c>
      <c r="F41" s="253"/>
      <c r="H41" s="197"/>
    </row>
    <row r="42" spans="1:8" x14ac:dyDescent="0.2">
      <c r="A42" s="57">
        <v>37011</v>
      </c>
      <c r="D42" s="411">
        <v>245913.35</v>
      </c>
      <c r="E42" s="57"/>
      <c r="H42" s="197"/>
    </row>
    <row r="43" spans="1:8" x14ac:dyDescent="0.2">
      <c r="A43" s="57">
        <v>37042</v>
      </c>
      <c r="D43" s="198">
        <f>+D42+D41</f>
        <v>93487.710000000021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C5" sqref="C5"/>
    </sheetView>
    <sheetView workbookViewId="1">
      <selection activeCell="B13" sqref="B13"/>
    </sheetView>
    <sheetView workbookViewId="2">
      <selection activeCell="C5" sqref="C5"/>
    </sheetView>
    <sheetView topLeftCell="A48" workbookViewId="3">
      <selection activeCell="B43" sqref="B4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8">
        <v>37011</v>
      </c>
      <c r="C5" s="375">
        <v>244553.25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37042</v>
      </c>
      <c r="G7" s="32"/>
      <c r="H7" s="15"/>
      <c r="I7" s="32"/>
      <c r="J7" s="32"/>
    </row>
    <row r="8" spans="1:10" x14ac:dyDescent="0.2">
      <c r="A8" s="254">
        <v>60874</v>
      </c>
      <c r="B8" s="363">
        <v>4959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212">
        <f>21649-25028</f>
        <v>-3379</v>
      </c>
      <c r="G10" s="32"/>
      <c r="H10" s="15"/>
      <c r="I10" s="32"/>
      <c r="J10" s="32"/>
    </row>
    <row r="11" spans="1:10" x14ac:dyDescent="0.2">
      <c r="A11" s="254">
        <v>500251</v>
      </c>
      <c r="B11" s="355">
        <f>16973-15717</f>
        <v>1256</v>
      </c>
      <c r="G11" s="32"/>
      <c r="H11" s="15"/>
      <c r="I11" s="32"/>
      <c r="J11" s="32"/>
    </row>
    <row r="12" spans="1:10" x14ac:dyDescent="0.2">
      <c r="A12" s="254">
        <v>500254</v>
      </c>
      <c r="B12" s="355">
        <f>1234-3390</f>
        <v>-2156</v>
      </c>
      <c r="G12" s="32"/>
      <c r="H12" s="15"/>
      <c r="I12" s="32"/>
      <c r="J12" s="32"/>
    </row>
    <row r="13" spans="1:10" x14ac:dyDescent="0.2">
      <c r="A13" s="32">
        <v>500255</v>
      </c>
      <c r="B13" s="355">
        <f>20743-18109</f>
        <v>2634</v>
      </c>
      <c r="G13" s="32"/>
      <c r="H13" s="15"/>
      <c r="I13" s="32"/>
      <c r="J13" s="32"/>
    </row>
    <row r="14" spans="1:10" x14ac:dyDescent="0.2">
      <c r="A14" s="32">
        <v>500262</v>
      </c>
      <c r="B14" s="355">
        <f>5614-3882</f>
        <v>1732</v>
      </c>
      <c r="G14" s="32"/>
      <c r="H14" s="15"/>
      <c r="I14" s="32"/>
      <c r="J14" s="32"/>
    </row>
    <row r="15" spans="1:10" x14ac:dyDescent="0.2">
      <c r="A15" s="293">
        <v>500267</v>
      </c>
      <c r="B15" s="356">
        <f>1886812-1766246</f>
        <v>120566</v>
      </c>
      <c r="G15" s="32"/>
      <c r="H15" s="15"/>
      <c r="I15" s="32"/>
      <c r="J15" s="32"/>
    </row>
    <row r="16" spans="1:10" x14ac:dyDescent="0.2">
      <c r="B16" s="14">
        <f>SUM(B8:B15)</f>
        <v>125612</v>
      </c>
      <c r="G16" s="32"/>
      <c r="H16" s="15"/>
      <c r="I16" s="32"/>
      <c r="J16" s="32"/>
    </row>
    <row r="17" spans="1:10" x14ac:dyDescent="0.2">
      <c r="B17" s="15">
        <f>+B30</f>
        <v>3.82</v>
      </c>
      <c r="C17" s="201">
        <f>+B17*B16</f>
        <v>479837.83999999997</v>
      </c>
      <c r="G17" s="32"/>
      <c r="H17" s="15"/>
      <c r="I17" s="32"/>
      <c r="J17" s="32"/>
    </row>
    <row r="18" spans="1:10" x14ac:dyDescent="0.2">
      <c r="C18" s="366">
        <f>+C17+C5</f>
        <v>724391.09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37011</v>
      </c>
      <c r="C24" s="375">
        <v>275313.71999999997</v>
      </c>
      <c r="G24" s="32"/>
      <c r="H24" s="15"/>
      <c r="I24" s="32"/>
      <c r="J24" s="32"/>
    </row>
    <row r="25" spans="1:10" x14ac:dyDescent="0.2">
      <c r="F25" s="270"/>
      <c r="G25" s="32"/>
      <c r="H25" s="15"/>
      <c r="I25" s="32"/>
      <c r="J25" s="32"/>
    </row>
    <row r="26" spans="1:10" x14ac:dyDescent="0.2">
      <c r="A26" s="57">
        <v>37042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3.82</v>
      </c>
      <c r="C30" s="201">
        <f>+B30*B29</f>
        <v>0</v>
      </c>
    </row>
    <row r="31" spans="1:10" x14ac:dyDescent="0.2">
      <c r="C31" s="366">
        <f>+C30+C24</f>
        <v>275313.71999999997</v>
      </c>
      <c r="E31" s="15"/>
    </row>
    <row r="33" spans="1:6" x14ac:dyDescent="0.2">
      <c r="E33" s="275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37011</v>
      </c>
      <c r="C38" s="375">
        <v>632591.31000000006</v>
      </c>
      <c r="E38" s="15"/>
      <c r="F38" s="270"/>
    </row>
    <row r="40" spans="1:6" x14ac:dyDescent="0.2">
      <c r="A40" s="250">
        <v>37042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5410</v>
      </c>
    </row>
    <row r="43" spans="1:6" x14ac:dyDescent="0.2">
      <c r="A43" s="32">
        <v>500392</v>
      </c>
      <c r="B43" s="258">
        <v>2328</v>
      </c>
    </row>
    <row r="44" spans="1:6" x14ac:dyDescent="0.2">
      <c r="B44" s="14">
        <f>SUM(B41:B43)</f>
        <v>7738</v>
      </c>
    </row>
    <row r="45" spans="1:6" x14ac:dyDescent="0.2">
      <c r="B45" s="201">
        <f>+B30</f>
        <v>3.82</v>
      </c>
      <c r="C45" s="201">
        <f>+B45*B44</f>
        <v>29559.16</v>
      </c>
    </row>
    <row r="46" spans="1:6" x14ac:dyDescent="0.2">
      <c r="C46" s="259">
        <f>+C45+C38</f>
        <v>662150.47000000009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2"/>
      <c r="E49" s="217"/>
    </row>
    <row r="50" spans="1:9" x14ac:dyDescent="0.2">
      <c r="A50" s="32" t="s">
        <v>94</v>
      </c>
    </row>
    <row r="51" spans="1:9" x14ac:dyDescent="0.2">
      <c r="A51" s="32">
        <v>21665</v>
      </c>
      <c r="B51" s="15" t="s">
        <v>151</v>
      </c>
      <c r="C51" s="406">
        <v>73449.16</v>
      </c>
      <c r="D51" s="32" t="s">
        <v>130</v>
      </c>
      <c r="E51" s="50"/>
    </row>
    <row r="52" spans="1:9" x14ac:dyDescent="0.2">
      <c r="A52" s="32">
        <v>22664</v>
      </c>
      <c r="B52" s="15" t="s">
        <v>151</v>
      </c>
      <c r="C52" s="407">
        <v>23612.35</v>
      </c>
      <c r="D52" s="32" t="s">
        <v>131</v>
      </c>
    </row>
    <row r="53" spans="1:9" x14ac:dyDescent="0.2">
      <c r="A53" s="32">
        <v>20248</v>
      </c>
      <c r="B53" s="15" t="s">
        <v>152</v>
      </c>
      <c r="C53" s="138">
        <v>-15794</v>
      </c>
      <c r="D53" s="15"/>
      <c r="E53" s="15"/>
      <c r="H53" s="353"/>
    </row>
    <row r="54" spans="1:9" x14ac:dyDescent="0.2">
      <c r="A54" s="32">
        <v>25873</v>
      </c>
      <c r="C54" s="47">
        <v>-259</v>
      </c>
      <c r="D54" s="15"/>
      <c r="H54" s="15"/>
    </row>
    <row r="55" spans="1:9" x14ac:dyDescent="0.2">
      <c r="A55" s="32">
        <v>26758</v>
      </c>
      <c r="C55" s="47">
        <v>-596</v>
      </c>
      <c r="D55" s="15"/>
      <c r="H55" s="15"/>
    </row>
    <row r="56" spans="1:9" x14ac:dyDescent="0.2">
      <c r="A56" s="32">
        <v>26372</v>
      </c>
      <c r="C56" s="47">
        <v>2997.09</v>
      </c>
      <c r="D56" s="15"/>
      <c r="H56" s="15"/>
    </row>
    <row r="57" spans="1:9" x14ac:dyDescent="0.2">
      <c r="A57" s="32">
        <v>26700</v>
      </c>
      <c r="C57" s="47">
        <v>4077.9</v>
      </c>
      <c r="D57" s="15"/>
      <c r="H57" s="353"/>
    </row>
    <row r="58" spans="1:9" x14ac:dyDescent="0.2">
      <c r="A58" s="32">
        <v>26422</v>
      </c>
      <c r="C58" s="47">
        <v>8155.8</v>
      </c>
      <c r="D58" s="15"/>
      <c r="H58" s="47"/>
    </row>
    <row r="59" spans="1:9" x14ac:dyDescent="0.2">
      <c r="A59" s="32">
        <v>26661</v>
      </c>
      <c r="C59" s="47">
        <v>146862.35</v>
      </c>
      <c r="D59" s="15"/>
      <c r="H59" s="371"/>
      <c r="I59" s="32"/>
    </row>
    <row r="60" spans="1:9" x14ac:dyDescent="0.2">
      <c r="A60" s="32">
        <v>27291</v>
      </c>
      <c r="C60" s="47">
        <v>-17965</v>
      </c>
      <c r="D60" s="15"/>
    </row>
    <row r="61" spans="1:9" x14ac:dyDescent="0.2">
      <c r="A61" s="32">
        <v>27123</v>
      </c>
      <c r="C61" s="354">
        <v>-6425.19</v>
      </c>
      <c r="D61" s="15"/>
    </row>
    <row r="62" spans="1:9" x14ac:dyDescent="0.2">
      <c r="C62" s="353">
        <f>+C18+C31+C46+C51+C52+C53+C54+C55+C56+C57+C58+C59+C60+C61</f>
        <v>1879970.7400000002</v>
      </c>
    </row>
    <row r="63" spans="1:9" x14ac:dyDescent="0.2">
      <c r="C63" s="353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0" workbookViewId="3">
      <selection activeCell="E30" sqref="E30"/>
    </sheetView>
  </sheetViews>
  <sheetFormatPr defaultRowHeight="12.75" x14ac:dyDescent="0.2"/>
  <cols>
    <col min="3" max="3" width="9.85546875" bestFit="1" customWidth="1"/>
    <col min="6" max="6" width="12.28515625" bestFit="1" customWidth="1"/>
    <col min="9" max="9" width="12.7109375" customWidth="1"/>
  </cols>
  <sheetData>
    <row r="1" spans="1:8" x14ac:dyDescent="0.2">
      <c r="A1" s="54"/>
      <c r="B1" s="350">
        <v>23995</v>
      </c>
      <c r="C1" s="236"/>
      <c r="D1" s="349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/>
      <c r="C4" s="11"/>
      <c r="D4" s="11">
        <v>14443</v>
      </c>
      <c r="E4" s="11">
        <v>24000</v>
      </c>
      <c r="F4" s="11">
        <f>+E4+C4-D4-B4</f>
        <v>9557</v>
      </c>
      <c r="G4" s="11"/>
      <c r="H4" s="24"/>
    </row>
    <row r="5" spans="1:8" x14ac:dyDescent="0.2">
      <c r="A5" s="10">
        <v>2</v>
      </c>
      <c r="B5" s="11"/>
      <c r="C5" s="11"/>
      <c r="D5" s="11">
        <v>7988</v>
      </c>
      <c r="E5" s="11">
        <v>20922</v>
      </c>
      <c r="F5" s="11">
        <f t="shared" ref="F5:F34" si="0">+E5+C5-D5-B5</f>
        <v>12934</v>
      </c>
      <c r="G5" s="11"/>
      <c r="H5" s="24"/>
    </row>
    <row r="6" spans="1:8" x14ac:dyDescent="0.2">
      <c r="A6" s="10">
        <v>3</v>
      </c>
      <c r="B6" s="11"/>
      <c r="C6" s="11"/>
      <c r="D6" s="129">
        <v>22176</v>
      </c>
      <c r="E6" s="11">
        <v>22374</v>
      </c>
      <c r="F6" s="11">
        <f t="shared" si="0"/>
        <v>198</v>
      </c>
      <c r="G6" s="11"/>
      <c r="H6" s="24"/>
    </row>
    <row r="7" spans="1:8" x14ac:dyDescent="0.2">
      <c r="A7" s="10">
        <v>4</v>
      </c>
      <c r="B7" s="11"/>
      <c r="C7" s="11"/>
      <c r="D7" s="129">
        <v>21396</v>
      </c>
      <c r="E7" s="11">
        <v>22446</v>
      </c>
      <c r="F7" s="11">
        <f t="shared" si="0"/>
        <v>1050</v>
      </c>
      <c r="G7" s="11"/>
      <c r="H7" s="24"/>
    </row>
    <row r="8" spans="1:8" x14ac:dyDescent="0.2">
      <c r="A8" s="10">
        <v>5</v>
      </c>
      <c r="B8" s="11"/>
      <c r="C8" s="11"/>
      <c r="D8" s="11">
        <v>12474</v>
      </c>
      <c r="E8" s="11">
        <v>23727</v>
      </c>
      <c r="F8" s="11">
        <f t="shared" si="0"/>
        <v>11253</v>
      </c>
      <c r="G8" s="11"/>
      <c r="H8" s="24"/>
    </row>
    <row r="9" spans="1:8" x14ac:dyDescent="0.2">
      <c r="A9" s="10">
        <v>6</v>
      </c>
      <c r="B9" s="11"/>
      <c r="C9" s="11"/>
      <c r="D9" s="11">
        <v>20608</v>
      </c>
      <c r="E9" s="11">
        <v>23262</v>
      </c>
      <c r="F9" s="11">
        <f t="shared" si="0"/>
        <v>2654</v>
      </c>
      <c r="G9" s="11"/>
      <c r="H9" s="24"/>
    </row>
    <row r="10" spans="1:8" x14ac:dyDescent="0.2">
      <c r="A10" s="10">
        <v>7</v>
      </c>
      <c r="B10" s="11"/>
      <c r="C10" s="11"/>
      <c r="D10" s="11">
        <v>21477</v>
      </c>
      <c r="E10" s="11">
        <v>24000</v>
      </c>
      <c r="F10" s="11">
        <f t="shared" si="0"/>
        <v>2523</v>
      </c>
      <c r="G10" s="11"/>
      <c r="H10" s="24"/>
    </row>
    <row r="11" spans="1:8" x14ac:dyDescent="0.2">
      <c r="A11" s="10">
        <v>8</v>
      </c>
      <c r="B11" s="11">
        <v>4</v>
      </c>
      <c r="C11" s="11"/>
      <c r="D11" s="11">
        <v>20417</v>
      </c>
      <c r="E11" s="11">
        <v>24000</v>
      </c>
      <c r="F11" s="11">
        <f t="shared" si="0"/>
        <v>3579</v>
      </c>
      <c r="G11" s="11"/>
      <c r="H11" s="24"/>
    </row>
    <row r="12" spans="1:8" x14ac:dyDescent="0.2">
      <c r="A12" s="10">
        <v>9</v>
      </c>
      <c r="B12" s="11"/>
      <c r="C12" s="11"/>
      <c r="D12" s="11">
        <v>19701</v>
      </c>
      <c r="E12" s="11">
        <v>24000</v>
      </c>
      <c r="F12" s="11">
        <f t="shared" si="0"/>
        <v>4299</v>
      </c>
      <c r="G12" s="11"/>
      <c r="H12" s="24"/>
    </row>
    <row r="13" spans="1:8" x14ac:dyDescent="0.2">
      <c r="A13" s="10">
        <v>10</v>
      </c>
      <c r="B13" s="11">
        <v>1</v>
      </c>
      <c r="C13" s="11"/>
      <c r="D13" s="11">
        <v>19487</v>
      </c>
      <c r="E13" s="11">
        <v>16785</v>
      </c>
      <c r="F13" s="11">
        <f t="shared" si="0"/>
        <v>-2703</v>
      </c>
      <c r="G13" s="11"/>
      <c r="H13" s="24"/>
    </row>
    <row r="14" spans="1:8" x14ac:dyDescent="0.2">
      <c r="A14" s="10">
        <v>11</v>
      </c>
      <c r="B14" s="11">
        <v>1</v>
      </c>
      <c r="C14" s="11"/>
      <c r="D14" s="11">
        <v>19662</v>
      </c>
      <c r="E14" s="11">
        <v>16858</v>
      </c>
      <c r="F14" s="11">
        <f t="shared" si="0"/>
        <v>-2805</v>
      </c>
      <c r="G14" s="11"/>
      <c r="H14" s="24"/>
    </row>
    <row r="15" spans="1:8" x14ac:dyDescent="0.2">
      <c r="A15" s="10">
        <v>12</v>
      </c>
      <c r="B15" s="11"/>
      <c r="C15" s="11"/>
      <c r="D15" s="11">
        <v>20535</v>
      </c>
      <c r="E15" s="11">
        <v>24000</v>
      </c>
      <c r="F15" s="11">
        <f t="shared" si="0"/>
        <v>3465</v>
      </c>
      <c r="G15" s="11"/>
      <c r="H15" s="24"/>
    </row>
    <row r="16" spans="1:8" x14ac:dyDescent="0.2">
      <c r="A16" s="10">
        <v>13</v>
      </c>
      <c r="B16" s="11"/>
      <c r="C16" s="11"/>
      <c r="D16" s="11">
        <v>20357</v>
      </c>
      <c r="E16" s="11">
        <v>24000</v>
      </c>
      <c r="F16" s="11">
        <f t="shared" si="0"/>
        <v>3643</v>
      </c>
      <c r="G16" s="11"/>
      <c r="H16" s="24"/>
    </row>
    <row r="17" spans="1:8" x14ac:dyDescent="0.2">
      <c r="A17" s="10">
        <v>14</v>
      </c>
      <c r="B17" s="11"/>
      <c r="C17" s="11"/>
      <c r="D17" s="11">
        <v>20779</v>
      </c>
      <c r="E17" s="11">
        <v>24000</v>
      </c>
      <c r="F17" s="11">
        <f t="shared" si="0"/>
        <v>3221</v>
      </c>
      <c r="G17" s="11"/>
      <c r="H17" s="24"/>
    </row>
    <row r="18" spans="1:8" x14ac:dyDescent="0.2">
      <c r="A18" s="10">
        <v>15</v>
      </c>
      <c r="B18" s="11"/>
      <c r="C18" s="11"/>
      <c r="D18" s="11">
        <v>24022</v>
      </c>
      <c r="E18" s="11">
        <v>24000</v>
      </c>
      <c r="F18" s="11">
        <f t="shared" si="0"/>
        <v>-22</v>
      </c>
      <c r="G18" s="11"/>
      <c r="H18" s="24"/>
    </row>
    <row r="19" spans="1:8" x14ac:dyDescent="0.2">
      <c r="A19" s="10">
        <v>16</v>
      </c>
      <c r="B19" s="11"/>
      <c r="C19" s="11"/>
      <c r="D19" s="11">
        <v>21983</v>
      </c>
      <c r="E19" s="11">
        <v>24000</v>
      </c>
      <c r="F19" s="11">
        <f t="shared" si="0"/>
        <v>2017</v>
      </c>
      <c r="G19" s="11"/>
      <c r="H19" s="24"/>
    </row>
    <row r="20" spans="1:8" x14ac:dyDescent="0.2">
      <c r="A20" s="10">
        <v>17</v>
      </c>
      <c r="B20" s="11"/>
      <c r="C20" s="11"/>
      <c r="D20" s="11">
        <v>24947</v>
      </c>
      <c r="E20" s="11">
        <v>22874</v>
      </c>
      <c r="F20" s="11">
        <f t="shared" si="0"/>
        <v>-2073</v>
      </c>
      <c r="G20" s="11"/>
      <c r="H20" s="24"/>
    </row>
    <row r="21" spans="1:8" x14ac:dyDescent="0.2">
      <c r="A21" s="10">
        <v>18</v>
      </c>
      <c r="B21" s="129"/>
      <c r="C21" s="11"/>
      <c r="D21" s="11">
        <v>24043</v>
      </c>
      <c r="E21" s="11">
        <v>24000</v>
      </c>
      <c r="F21" s="11">
        <f t="shared" si="0"/>
        <v>-43</v>
      </c>
      <c r="G21" s="11"/>
      <c r="H21" s="24"/>
    </row>
    <row r="22" spans="1:8" x14ac:dyDescent="0.2">
      <c r="A22" s="10">
        <v>19</v>
      </c>
      <c r="B22" s="11"/>
      <c r="C22" s="11"/>
      <c r="D22" s="11">
        <v>22857</v>
      </c>
      <c r="E22" s="11">
        <v>24000</v>
      </c>
      <c r="F22" s="11">
        <f t="shared" si="0"/>
        <v>1143</v>
      </c>
      <c r="G22" s="11"/>
      <c r="H22" s="24"/>
    </row>
    <row r="23" spans="1:8" x14ac:dyDescent="0.2">
      <c r="A23" s="10">
        <v>20</v>
      </c>
      <c r="B23" s="11">
        <v>18</v>
      </c>
      <c r="C23" s="11"/>
      <c r="D23" s="11">
        <v>24365</v>
      </c>
      <c r="E23" s="11">
        <v>24000</v>
      </c>
      <c r="F23" s="11">
        <f t="shared" si="0"/>
        <v>-383</v>
      </c>
      <c r="G23" s="11"/>
      <c r="H23" s="24"/>
    </row>
    <row r="24" spans="1:8" x14ac:dyDescent="0.2">
      <c r="A24" s="10">
        <v>21</v>
      </c>
      <c r="B24" s="11"/>
      <c r="C24" s="11"/>
      <c r="D24" s="11">
        <v>23707</v>
      </c>
      <c r="E24" s="11">
        <v>24000</v>
      </c>
      <c r="F24" s="11">
        <f t="shared" si="0"/>
        <v>293</v>
      </c>
      <c r="G24" s="11"/>
      <c r="H24" s="24"/>
    </row>
    <row r="25" spans="1:8" x14ac:dyDescent="0.2">
      <c r="A25" s="10">
        <v>22</v>
      </c>
      <c r="B25" s="11">
        <v>44</v>
      </c>
      <c r="C25" s="11"/>
      <c r="D25" s="11">
        <v>24795</v>
      </c>
      <c r="E25" s="11">
        <v>24000</v>
      </c>
      <c r="F25" s="11">
        <f t="shared" si="0"/>
        <v>-839</v>
      </c>
      <c r="G25" s="11"/>
      <c r="H25" s="24"/>
    </row>
    <row r="26" spans="1:8" x14ac:dyDescent="0.2">
      <c r="A26" s="10">
        <v>23</v>
      </c>
      <c r="B26" s="11"/>
      <c r="C26" s="11"/>
      <c r="D26" s="11">
        <v>25135</v>
      </c>
      <c r="E26" s="11">
        <v>24000</v>
      </c>
      <c r="F26" s="11">
        <f t="shared" si="0"/>
        <v>-1135</v>
      </c>
      <c r="G26" s="11"/>
      <c r="H26" s="24"/>
    </row>
    <row r="27" spans="1:8" x14ac:dyDescent="0.2">
      <c r="A27" s="10">
        <v>24</v>
      </c>
      <c r="B27" s="11"/>
      <c r="C27" s="11"/>
      <c r="D27" s="11">
        <v>24460</v>
      </c>
      <c r="E27" s="11">
        <v>24000</v>
      </c>
      <c r="F27" s="11">
        <f t="shared" si="0"/>
        <v>-460</v>
      </c>
      <c r="G27" s="11"/>
      <c r="H27" s="24"/>
    </row>
    <row r="28" spans="1:8" x14ac:dyDescent="0.2">
      <c r="A28" s="10">
        <v>25</v>
      </c>
      <c r="B28" s="11">
        <v>11</v>
      </c>
      <c r="C28" s="11"/>
      <c r="D28" s="11">
        <v>24019</v>
      </c>
      <c r="E28" s="11">
        <v>24000</v>
      </c>
      <c r="F28" s="11">
        <f t="shared" si="0"/>
        <v>-30</v>
      </c>
      <c r="G28" s="11"/>
      <c r="H28" s="24"/>
    </row>
    <row r="29" spans="1:8" x14ac:dyDescent="0.2">
      <c r="A29" s="10">
        <v>26</v>
      </c>
      <c r="B29" s="11"/>
      <c r="C29" s="11"/>
      <c r="D29" s="11">
        <v>19664</v>
      </c>
      <c r="E29" s="11">
        <v>24000</v>
      </c>
      <c r="F29" s="11">
        <f t="shared" si="0"/>
        <v>4336</v>
      </c>
      <c r="G29" s="11"/>
      <c r="H29" s="24"/>
    </row>
    <row r="30" spans="1:8" x14ac:dyDescent="0.2">
      <c r="A30" s="10">
        <v>27</v>
      </c>
      <c r="B30" s="11"/>
      <c r="C30" s="11"/>
      <c r="D30" s="11">
        <v>23814</v>
      </c>
      <c r="E30" s="11">
        <v>24000</v>
      </c>
      <c r="F30" s="11">
        <f t="shared" si="0"/>
        <v>186</v>
      </c>
      <c r="G30" s="11"/>
      <c r="H30" s="24"/>
    </row>
    <row r="31" spans="1:8" x14ac:dyDescent="0.2">
      <c r="A31" s="10">
        <v>28</v>
      </c>
      <c r="B31" s="11"/>
      <c r="C31" s="11"/>
      <c r="D31" s="11">
        <v>24155</v>
      </c>
      <c r="E31" s="11">
        <v>24000</v>
      </c>
      <c r="F31" s="11">
        <f t="shared" si="0"/>
        <v>-155</v>
      </c>
      <c r="G31" s="11"/>
      <c r="H31" s="24"/>
    </row>
    <row r="32" spans="1:8" x14ac:dyDescent="0.2">
      <c r="A32" s="10">
        <v>29</v>
      </c>
      <c r="B32" s="11">
        <v>4</v>
      </c>
      <c r="C32" s="11"/>
      <c r="D32" s="11">
        <v>23738</v>
      </c>
      <c r="E32" s="11">
        <v>24000</v>
      </c>
      <c r="F32" s="11">
        <f t="shared" si="0"/>
        <v>258</v>
      </c>
      <c r="G32" s="11"/>
      <c r="H32" s="24"/>
    </row>
    <row r="33" spans="1:8" x14ac:dyDescent="0.2">
      <c r="A33" s="10">
        <v>30</v>
      </c>
      <c r="B33" s="11"/>
      <c r="C33" s="11"/>
      <c r="D33" s="11">
        <v>24117</v>
      </c>
      <c r="E33" s="11">
        <v>24000</v>
      </c>
      <c r="F33" s="11">
        <f t="shared" si="0"/>
        <v>-117</v>
      </c>
      <c r="G33" s="11"/>
      <c r="H33" s="24"/>
    </row>
    <row r="34" spans="1:8" x14ac:dyDescent="0.2">
      <c r="A34" s="10">
        <v>31</v>
      </c>
      <c r="B34" s="11"/>
      <c r="C34" s="11"/>
      <c r="D34" s="11">
        <v>23688</v>
      </c>
      <c r="E34" s="11">
        <v>24000</v>
      </c>
      <c r="F34" s="11">
        <f t="shared" si="0"/>
        <v>312</v>
      </c>
      <c r="G34" s="11"/>
      <c r="H34" s="24"/>
    </row>
    <row r="35" spans="1:8" x14ac:dyDescent="0.2">
      <c r="A35" s="10"/>
      <c r="B35" s="11">
        <f>SUM(B4:B34)</f>
        <v>83</v>
      </c>
      <c r="C35" s="11">
        <f>SUM(C4:C34)</f>
        <v>0</v>
      </c>
      <c r="D35" s="11">
        <f>SUM(D4:D34)</f>
        <v>665009</v>
      </c>
      <c r="E35" s="11">
        <f>SUM(E4:E34)</f>
        <v>721248</v>
      </c>
      <c r="F35" s="11">
        <f>SUM(F4:F34)</f>
        <v>56156</v>
      </c>
      <c r="G35" s="11"/>
      <c r="H35" s="11"/>
    </row>
    <row r="36" spans="1:8" x14ac:dyDescent="0.2">
      <c r="C36" s="25">
        <f>+C35-B35</f>
        <v>-83</v>
      </c>
      <c r="E36" s="25">
        <f>+E35-D35</f>
        <v>56239</v>
      </c>
      <c r="F36" s="25">
        <f>+E36+C36</f>
        <v>56156</v>
      </c>
    </row>
    <row r="37" spans="1:8" x14ac:dyDescent="0.2">
      <c r="C37" s="351">
        <f>+summary!P12</f>
        <v>4.01</v>
      </c>
      <c r="E37" s="351">
        <f>+C37</f>
        <v>4.01</v>
      </c>
      <c r="F37" s="351">
        <f>+E37</f>
        <v>4.01</v>
      </c>
    </row>
    <row r="38" spans="1:8" x14ac:dyDescent="0.2">
      <c r="C38" s="138">
        <f>+C37*C36</f>
        <v>-332.83</v>
      </c>
      <c r="E38" s="138">
        <f>+E37*E36</f>
        <v>225518.38999999998</v>
      </c>
      <c r="F38" s="138">
        <f>+F37*F36</f>
        <v>225185.56</v>
      </c>
    </row>
    <row r="39" spans="1:8" x14ac:dyDescent="0.2">
      <c r="A39" s="57">
        <v>37011</v>
      </c>
      <c r="B39" s="2" t="s">
        <v>47</v>
      </c>
      <c r="C39" s="409">
        <v>-1023092.89</v>
      </c>
      <c r="D39" s="365"/>
      <c r="E39" s="409">
        <v>-592038.64</v>
      </c>
      <c r="F39" s="364">
        <f>+E39+C39</f>
        <v>-1615131.53</v>
      </c>
      <c r="G39" s="51"/>
      <c r="H39" s="24"/>
    </row>
    <row r="40" spans="1:8" x14ac:dyDescent="0.2">
      <c r="A40" s="57">
        <v>37042</v>
      </c>
      <c r="B40" s="2" t="s">
        <v>47</v>
      </c>
      <c r="C40" s="352">
        <f>+C39+C38</f>
        <v>-1023425.72</v>
      </c>
      <c r="D40" s="261"/>
      <c r="E40" s="352">
        <f>+E39+E38</f>
        <v>-366520.25</v>
      </c>
      <c r="F40" s="352">
        <f>+F39+F38</f>
        <v>-1389945.97</v>
      </c>
      <c r="G40" s="131"/>
      <c r="H40" s="131"/>
    </row>
    <row r="41" spans="1:8" x14ac:dyDescent="0.2">
      <c r="C41" s="385"/>
      <c r="D41" s="251"/>
      <c r="E41" s="251"/>
      <c r="F41" s="251"/>
      <c r="G41" s="251"/>
    </row>
    <row r="42" spans="1:8" x14ac:dyDescent="0.2">
      <c r="C42" s="251"/>
      <c r="D42" s="251"/>
      <c r="E42" s="251"/>
      <c r="F42" s="275"/>
      <c r="G42" s="251"/>
    </row>
    <row r="43" spans="1:8" x14ac:dyDescent="0.2">
      <c r="B43" s="12" t="s">
        <v>122</v>
      </c>
      <c r="C43" s="251"/>
      <c r="D43" s="251"/>
      <c r="E43" s="251"/>
      <c r="F43" s="275"/>
      <c r="G43" s="251"/>
    </row>
    <row r="44" spans="1:8" x14ac:dyDescent="0.2">
      <c r="B44" s="12">
        <v>22864</v>
      </c>
      <c r="C44" s="251"/>
      <c r="D44" s="251"/>
      <c r="E44" s="251"/>
      <c r="F44" s="375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384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386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375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384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07">
        <v>-611980.99</v>
      </c>
      <c r="G49" s="255" t="s">
        <v>132</v>
      </c>
    </row>
    <row r="50" spans="2:7" x14ac:dyDescent="0.2">
      <c r="C50" s="251"/>
      <c r="D50" s="251"/>
      <c r="E50" s="251"/>
      <c r="F50" s="387">
        <f>SUM(F40:F49)</f>
        <v>-1995906.93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153</v>
      </c>
      <c r="F52" s="138">
        <f>+Duke!C62</f>
        <v>1879970.7400000002</v>
      </c>
    </row>
    <row r="54" spans="2:7" x14ac:dyDescent="0.2">
      <c r="F54" s="104">
        <f>+F52+F50</f>
        <v>-115936.18999999971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5" workbookViewId="3">
      <selection activeCell="A44" sqref="A44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6746</v>
      </c>
      <c r="C8" s="11">
        <v>5965</v>
      </c>
      <c r="D8" s="11">
        <v>0</v>
      </c>
      <c r="E8" s="11">
        <v>114</v>
      </c>
      <c r="F8" s="11">
        <v>996</v>
      </c>
      <c r="G8" s="11">
        <v>1255</v>
      </c>
      <c r="H8" s="11">
        <v>1790</v>
      </c>
      <c r="I8" s="11">
        <v>1485</v>
      </c>
      <c r="J8" s="25">
        <f>+C8-B8+E8-D8+G8-F8+I8-H8</f>
        <v>-713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2857</v>
      </c>
      <c r="C9" s="11">
        <v>6168</v>
      </c>
      <c r="D9" s="11">
        <v>125</v>
      </c>
      <c r="E9" s="11">
        <v>38</v>
      </c>
      <c r="F9" s="11">
        <v>1026</v>
      </c>
      <c r="G9" s="11">
        <v>418</v>
      </c>
      <c r="H9" s="11">
        <v>1644</v>
      </c>
      <c r="I9" s="11">
        <v>1485</v>
      </c>
      <c r="J9" s="25">
        <f t="shared" ref="J9:J38" si="0">+C9-B9+E9-D9+G9-F9+I9-H9</f>
        <v>2457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6887</v>
      </c>
      <c r="C10" s="11">
        <v>6168</v>
      </c>
      <c r="D10" s="11">
        <v>83</v>
      </c>
      <c r="E10" s="11"/>
      <c r="F10" s="11">
        <v>908</v>
      </c>
      <c r="G10" s="11"/>
      <c r="H10" s="11">
        <v>1520</v>
      </c>
      <c r="I10" s="11">
        <v>1485</v>
      </c>
      <c r="J10" s="25">
        <f t="shared" si="0"/>
        <v>-1745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6424</v>
      </c>
      <c r="C11" s="11">
        <v>6168</v>
      </c>
      <c r="D11" s="11">
        <v>51</v>
      </c>
      <c r="E11" s="11">
        <v>114</v>
      </c>
      <c r="F11" s="11">
        <v>925</v>
      </c>
      <c r="G11" s="11">
        <v>1255</v>
      </c>
      <c r="H11" s="11">
        <v>1441</v>
      </c>
      <c r="I11" s="11">
        <v>1485</v>
      </c>
      <c r="J11" s="25">
        <f t="shared" si="0"/>
        <v>181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6996</v>
      </c>
      <c r="C12" s="11">
        <v>6168</v>
      </c>
      <c r="D12" s="11"/>
      <c r="E12" s="11">
        <v>114</v>
      </c>
      <c r="F12" s="11">
        <v>941</v>
      </c>
      <c r="G12" s="11">
        <v>1255</v>
      </c>
      <c r="H12" s="11">
        <v>1920</v>
      </c>
      <c r="I12" s="11">
        <v>1485</v>
      </c>
      <c r="J12" s="25">
        <f t="shared" si="0"/>
        <v>-835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6651</v>
      </c>
      <c r="C13" s="11">
        <v>6011</v>
      </c>
      <c r="D13" s="11">
        <v>84</v>
      </c>
      <c r="E13" s="11">
        <v>114</v>
      </c>
      <c r="F13" s="11">
        <v>937</v>
      </c>
      <c r="G13" s="11">
        <v>1255</v>
      </c>
      <c r="H13" s="11">
        <v>2028</v>
      </c>
      <c r="I13" s="11">
        <v>1485</v>
      </c>
      <c r="J13" s="25">
        <f t="shared" si="0"/>
        <v>-835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6732</v>
      </c>
      <c r="C14" s="11">
        <v>6168</v>
      </c>
      <c r="D14" s="11">
        <v>76</v>
      </c>
      <c r="E14" s="11">
        <v>114</v>
      </c>
      <c r="F14" s="11">
        <v>942</v>
      </c>
      <c r="G14" s="11">
        <v>1255</v>
      </c>
      <c r="H14" s="11">
        <v>1792</v>
      </c>
      <c r="I14" s="129">
        <v>1485</v>
      </c>
      <c r="J14" s="25">
        <f t="shared" si="0"/>
        <v>-520</v>
      </c>
      <c r="K14" s="10"/>
      <c r="L14" s="11"/>
      <c r="M14" s="11"/>
      <c r="N14" s="11"/>
      <c r="O14" s="11"/>
      <c r="P14" s="11"/>
      <c r="Q14" s="11"/>
      <c r="R14" s="123"/>
      <c r="S14" s="292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6843</v>
      </c>
      <c r="C15" s="11">
        <v>6168</v>
      </c>
      <c r="D15" s="11">
        <v>84</v>
      </c>
      <c r="E15" s="11">
        <v>114</v>
      </c>
      <c r="F15" s="11">
        <v>936</v>
      </c>
      <c r="G15" s="11">
        <v>1255</v>
      </c>
      <c r="H15" s="11">
        <v>1581</v>
      </c>
      <c r="I15" s="11">
        <v>1485</v>
      </c>
      <c r="J15" s="25">
        <f t="shared" si="0"/>
        <v>-422</v>
      </c>
      <c r="K15" s="10"/>
      <c r="L15" s="11"/>
      <c r="M15" s="11"/>
      <c r="N15" s="11"/>
      <c r="O15" s="11"/>
      <c r="P15" s="11"/>
      <c r="Q15" s="11"/>
      <c r="R15" s="123"/>
      <c r="S15" s="292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6554</v>
      </c>
      <c r="C16" s="11">
        <v>6168</v>
      </c>
      <c r="D16" s="11">
        <v>77</v>
      </c>
      <c r="E16" s="11">
        <v>114</v>
      </c>
      <c r="F16" s="11">
        <v>926</v>
      </c>
      <c r="G16" s="11">
        <v>1255</v>
      </c>
      <c r="H16" s="11">
        <v>1541</v>
      </c>
      <c r="I16" s="11">
        <v>1485</v>
      </c>
      <c r="J16" s="25">
        <f t="shared" si="0"/>
        <v>-76</v>
      </c>
      <c r="K16" s="10"/>
      <c r="L16" s="11"/>
      <c r="M16" s="11"/>
      <c r="N16" s="11"/>
      <c r="O16" s="11"/>
      <c r="P16" s="11"/>
      <c r="Q16" s="11"/>
      <c r="R16" s="123"/>
      <c r="S16" s="292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6601</v>
      </c>
      <c r="C17" s="11">
        <v>6168</v>
      </c>
      <c r="D17" s="11">
        <v>133</v>
      </c>
      <c r="E17" s="11">
        <v>114</v>
      </c>
      <c r="F17" s="11">
        <v>1071</v>
      </c>
      <c r="G17" s="11">
        <v>1255</v>
      </c>
      <c r="H17" s="11">
        <v>1392</v>
      </c>
      <c r="I17" s="11">
        <v>1485</v>
      </c>
      <c r="J17" s="25">
        <f t="shared" si="0"/>
        <v>-175</v>
      </c>
      <c r="K17" s="10"/>
      <c r="L17" s="11"/>
      <c r="M17" s="11"/>
      <c r="N17" s="11"/>
      <c r="O17" s="11"/>
      <c r="P17" s="11"/>
      <c r="Q17" s="11"/>
      <c r="R17" s="123"/>
      <c r="S17" s="292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6692</v>
      </c>
      <c r="C18" s="11">
        <v>6168</v>
      </c>
      <c r="D18" s="11">
        <v>32</v>
      </c>
      <c r="E18" s="11">
        <v>114</v>
      </c>
      <c r="F18" s="11">
        <v>1136</v>
      </c>
      <c r="G18" s="11">
        <v>1255</v>
      </c>
      <c r="H18" s="11">
        <v>1542</v>
      </c>
      <c r="I18" s="11">
        <v>1485</v>
      </c>
      <c r="J18" s="25">
        <f t="shared" si="0"/>
        <v>-380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6585</v>
      </c>
      <c r="C19" s="11">
        <v>6168</v>
      </c>
      <c r="D19" s="11">
        <v>115</v>
      </c>
      <c r="E19" s="11">
        <v>114</v>
      </c>
      <c r="F19" s="11">
        <v>1045</v>
      </c>
      <c r="G19" s="11">
        <v>1255</v>
      </c>
      <c r="H19" s="11">
        <v>1923</v>
      </c>
      <c r="I19" s="11">
        <v>1485</v>
      </c>
      <c r="J19" s="25">
        <f t="shared" si="0"/>
        <v>-646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6748</v>
      </c>
      <c r="C20" s="11">
        <v>6168</v>
      </c>
      <c r="D20" s="11">
        <v>117</v>
      </c>
      <c r="E20" s="11">
        <v>114</v>
      </c>
      <c r="F20" s="11">
        <v>821</v>
      </c>
      <c r="G20" s="11">
        <v>1255</v>
      </c>
      <c r="H20" s="11">
        <v>1698</v>
      </c>
      <c r="I20" s="11">
        <v>1485</v>
      </c>
      <c r="J20" s="25">
        <f t="shared" si="0"/>
        <v>-362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6775</v>
      </c>
      <c r="C21" s="11">
        <v>6168</v>
      </c>
      <c r="D21" s="11">
        <v>101</v>
      </c>
      <c r="E21" s="11">
        <v>114</v>
      </c>
      <c r="F21" s="11">
        <v>1059</v>
      </c>
      <c r="G21" s="11">
        <v>1255</v>
      </c>
      <c r="H21" s="11">
        <v>1573</v>
      </c>
      <c r="I21" s="11">
        <v>1485</v>
      </c>
      <c r="J21" s="25">
        <f t="shared" si="0"/>
        <v>-486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6565</v>
      </c>
      <c r="C22" s="11">
        <v>6168</v>
      </c>
      <c r="D22" s="11">
        <v>93</v>
      </c>
      <c r="E22" s="11">
        <v>114</v>
      </c>
      <c r="F22" s="11">
        <v>1153</v>
      </c>
      <c r="G22" s="11">
        <v>1255</v>
      </c>
      <c r="H22" s="11">
        <v>1462</v>
      </c>
      <c r="I22" s="11">
        <v>1485</v>
      </c>
      <c r="J22" s="25">
        <f t="shared" si="0"/>
        <v>-251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6537</v>
      </c>
      <c r="C23" s="11">
        <v>6168</v>
      </c>
      <c r="D23" s="11">
        <v>42</v>
      </c>
      <c r="E23" s="11">
        <v>114</v>
      </c>
      <c r="F23" s="11">
        <v>1056</v>
      </c>
      <c r="G23" s="11">
        <v>1255</v>
      </c>
      <c r="H23" s="11">
        <v>1550</v>
      </c>
      <c r="I23" s="11">
        <v>1485</v>
      </c>
      <c r="J23" s="25">
        <f t="shared" si="0"/>
        <v>-163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4021</v>
      </c>
      <c r="C24" s="11">
        <v>6168</v>
      </c>
      <c r="D24" s="11"/>
      <c r="E24" s="11">
        <v>114</v>
      </c>
      <c r="F24" s="11">
        <v>1096</v>
      </c>
      <c r="G24" s="11">
        <v>1255</v>
      </c>
      <c r="H24" s="11">
        <v>1733</v>
      </c>
      <c r="I24" s="11">
        <v>1485</v>
      </c>
      <c r="J24" s="25">
        <f t="shared" si="0"/>
        <v>2172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6553</v>
      </c>
      <c r="C25" s="11">
        <v>6168</v>
      </c>
      <c r="D25" s="11">
        <v>24</v>
      </c>
      <c r="E25" s="11">
        <v>114</v>
      </c>
      <c r="F25" s="11">
        <v>962</v>
      </c>
      <c r="G25" s="11">
        <v>1255</v>
      </c>
      <c r="H25" s="11">
        <v>1500</v>
      </c>
      <c r="I25" s="11">
        <v>1485</v>
      </c>
      <c r="J25" s="25">
        <f t="shared" si="0"/>
        <v>-17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6647</v>
      </c>
      <c r="C26" s="11">
        <v>6168</v>
      </c>
      <c r="D26" s="11">
        <v>117</v>
      </c>
      <c r="E26" s="11">
        <v>114</v>
      </c>
      <c r="F26" s="11">
        <v>990</v>
      </c>
      <c r="G26" s="11">
        <v>1255</v>
      </c>
      <c r="H26" s="11">
        <v>2150</v>
      </c>
      <c r="I26" s="11">
        <v>1485</v>
      </c>
      <c r="J26" s="25">
        <f t="shared" si="0"/>
        <v>-882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6372</v>
      </c>
      <c r="C27" s="11">
        <v>6168</v>
      </c>
      <c r="D27" s="11">
        <v>75</v>
      </c>
      <c r="E27" s="11">
        <v>114</v>
      </c>
      <c r="F27" s="11">
        <v>1119</v>
      </c>
      <c r="G27" s="11">
        <v>1255</v>
      </c>
      <c r="H27" s="11">
        <v>2392</v>
      </c>
      <c r="I27" s="11">
        <v>1485</v>
      </c>
      <c r="J27" s="25">
        <f t="shared" si="0"/>
        <v>-936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4497</v>
      </c>
      <c r="C28" s="11">
        <v>6168</v>
      </c>
      <c r="D28" s="11">
        <v>139</v>
      </c>
      <c r="E28" s="11">
        <v>114</v>
      </c>
      <c r="F28" s="11">
        <v>1102</v>
      </c>
      <c r="G28" s="11">
        <v>1255</v>
      </c>
      <c r="H28" s="11">
        <v>1688</v>
      </c>
      <c r="I28" s="11">
        <v>1485</v>
      </c>
      <c r="J28" s="25">
        <f t="shared" si="0"/>
        <v>1596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7156</v>
      </c>
      <c r="C29" s="11">
        <v>6168</v>
      </c>
      <c r="D29" s="11">
        <v>115</v>
      </c>
      <c r="E29" s="11">
        <v>114</v>
      </c>
      <c r="F29" s="11">
        <v>1088</v>
      </c>
      <c r="G29" s="11">
        <v>1255</v>
      </c>
      <c r="H29" s="11">
        <v>1733</v>
      </c>
      <c r="I29" s="11">
        <v>1485</v>
      </c>
      <c r="J29" s="25">
        <f t="shared" si="0"/>
        <v>-1070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6358</v>
      </c>
      <c r="C30" s="11">
        <v>6168</v>
      </c>
      <c r="D30" s="11">
        <v>28</v>
      </c>
      <c r="E30" s="11">
        <v>114</v>
      </c>
      <c r="F30" s="11">
        <v>1049</v>
      </c>
      <c r="G30" s="11">
        <v>1255</v>
      </c>
      <c r="H30" s="11">
        <v>2185</v>
      </c>
      <c r="I30" s="11">
        <v>1485</v>
      </c>
      <c r="J30" s="25">
        <f t="shared" si="0"/>
        <v>-598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6451</v>
      </c>
      <c r="C31" s="11">
        <v>6168</v>
      </c>
      <c r="D31" s="11">
        <v>11</v>
      </c>
      <c r="E31" s="11">
        <v>114</v>
      </c>
      <c r="F31" s="11">
        <v>1033</v>
      </c>
      <c r="G31" s="11">
        <v>1255</v>
      </c>
      <c r="H31" s="11">
        <v>2226</v>
      </c>
      <c r="I31" s="11">
        <v>1485</v>
      </c>
      <c r="J31" s="25">
        <f t="shared" si="0"/>
        <v>-699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6344</v>
      </c>
      <c r="C32" s="11">
        <v>6168</v>
      </c>
      <c r="D32" s="11">
        <v>114</v>
      </c>
      <c r="E32" s="11">
        <v>114</v>
      </c>
      <c r="F32" s="11">
        <v>988</v>
      </c>
      <c r="G32" s="11">
        <v>1255</v>
      </c>
      <c r="H32" s="11">
        <v>2228</v>
      </c>
      <c r="I32" s="11">
        <v>1485</v>
      </c>
      <c r="J32" s="25">
        <f t="shared" si="0"/>
        <v>-652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6390</v>
      </c>
      <c r="C33" s="11">
        <v>6167</v>
      </c>
      <c r="D33" s="11">
        <v>28</v>
      </c>
      <c r="E33" s="11">
        <v>114</v>
      </c>
      <c r="F33" s="11">
        <v>1050</v>
      </c>
      <c r="G33" s="11">
        <v>1255</v>
      </c>
      <c r="H33" s="11">
        <v>2208</v>
      </c>
      <c r="I33" s="11">
        <v>1485</v>
      </c>
      <c r="J33" s="25">
        <f t="shared" si="0"/>
        <v>-655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6444</v>
      </c>
      <c r="C34" s="11">
        <v>6167</v>
      </c>
      <c r="D34" s="11">
        <v>25</v>
      </c>
      <c r="E34" s="11">
        <v>114</v>
      </c>
      <c r="F34" s="11">
        <v>1061</v>
      </c>
      <c r="G34" s="11">
        <v>1255</v>
      </c>
      <c r="H34" s="11">
        <v>1078</v>
      </c>
      <c r="I34" s="11">
        <v>1485</v>
      </c>
      <c r="J34" s="25">
        <f t="shared" si="0"/>
        <v>413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6463</v>
      </c>
      <c r="C35" s="11">
        <v>6167</v>
      </c>
      <c r="D35" s="11">
        <v>102</v>
      </c>
      <c r="E35" s="11">
        <v>114</v>
      </c>
      <c r="F35" s="11">
        <v>1151</v>
      </c>
      <c r="G35" s="11">
        <v>1255</v>
      </c>
      <c r="H35" s="11"/>
      <c r="I35" s="11"/>
      <c r="J35" s="25">
        <f t="shared" si="0"/>
        <v>-180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>
        <v>6591</v>
      </c>
      <c r="C36" s="11">
        <v>6167</v>
      </c>
      <c r="D36" s="11">
        <v>84</v>
      </c>
      <c r="E36" s="11">
        <v>114</v>
      </c>
      <c r="F36" s="11">
        <v>1087</v>
      </c>
      <c r="G36" s="11">
        <v>1255</v>
      </c>
      <c r="H36" s="11">
        <v>1542</v>
      </c>
      <c r="I36" s="11">
        <v>1485</v>
      </c>
      <c r="J36" s="25">
        <f t="shared" si="0"/>
        <v>-283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>
        <v>6482</v>
      </c>
      <c r="C37" s="11">
        <v>6168</v>
      </c>
      <c r="D37" s="11">
        <v>87</v>
      </c>
      <c r="E37" s="11">
        <v>114</v>
      </c>
      <c r="F37" s="11">
        <v>1158</v>
      </c>
      <c r="G37" s="11">
        <v>1255</v>
      </c>
      <c r="H37" s="11">
        <v>1285</v>
      </c>
      <c r="I37" s="11">
        <v>1485</v>
      </c>
      <c r="J37" s="25">
        <f t="shared" si="0"/>
        <v>10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>
        <v>6482</v>
      </c>
      <c r="C38" s="11">
        <v>6168</v>
      </c>
      <c r="D38" s="11">
        <v>70</v>
      </c>
      <c r="E38" s="11">
        <v>114</v>
      </c>
      <c r="F38" s="11">
        <v>1194</v>
      </c>
      <c r="G38" s="11">
        <v>1255</v>
      </c>
      <c r="H38" s="11">
        <v>2081</v>
      </c>
      <c r="I38" s="11">
        <v>1485</v>
      </c>
      <c r="J38" s="25">
        <f t="shared" si="0"/>
        <v>-805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196444</v>
      </c>
      <c r="C39" s="11">
        <f t="shared" si="1"/>
        <v>190844</v>
      </c>
      <c r="D39" s="11">
        <f t="shared" si="1"/>
        <v>2232</v>
      </c>
      <c r="E39" s="11">
        <f t="shared" si="1"/>
        <v>3344</v>
      </c>
      <c r="F39" s="11">
        <f t="shared" si="1"/>
        <v>32006</v>
      </c>
      <c r="G39" s="11">
        <f t="shared" si="1"/>
        <v>36813</v>
      </c>
      <c r="H39" s="11">
        <f t="shared" si="1"/>
        <v>52426</v>
      </c>
      <c r="I39" s="11">
        <f t="shared" si="1"/>
        <v>44550</v>
      </c>
      <c r="J39" s="25">
        <f t="shared" si="1"/>
        <v>-7557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2">
        <f>+summary!P11</f>
        <v>3.82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-28867.739999999998</v>
      </c>
      <c r="L41"/>
      <c r="R41" s="138"/>
      <c r="X41" s="138"/>
    </row>
    <row r="42" spans="1:24" x14ac:dyDescent="0.2">
      <c r="A42" s="57">
        <v>37011</v>
      </c>
      <c r="C42" s="15"/>
      <c r="J42" s="405">
        <v>375673.57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37042</v>
      </c>
      <c r="C43" s="48"/>
      <c r="J43" s="138">
        <f>+J42+J41</f>
        <v>346805.83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4" workbookViewId="3">
      <selection activeCell="C39" sqref="C39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74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46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12152</v>
      </c>
      <c r="C8" s="11">
        <v>11113</v>
      </c>
      <c r="D8" s="25">
        <f>+C8-B8</f>
        <v>-1039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12960</v>
      </c>
      <c r="C9" s="11">
        <v>8342</v>
      </c>
      <c r="D9" s="25">
        <f>+C9-B9</f>
        <v>-4618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11834</v>
      </c>
      <c r="C10" s="11">
        <v>8029</v>
      </c>
      <c r="D10" s="25">
        <f t="shared" ref="D10:D38" si="0">+C10-B10</f>
        <v>-3805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12393</v>
      </c>
      <c r="C11" s="11">
        <v>9688</v>
      </c>
      <c r="D11" s="25">
        <f t="shared" si="0"/>
        <v>-2705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10920</v>
      </c>
      <c r="C12" s="11">
        <v>8516</v>
      </c>
      <c r="D12" s="25">
        <f t="shared" si="0"/>
        <v>-2404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12799</v>
      </c>
      <c r="C13" s="11">
        <v>8957</v>
      </c>
      <c r="D13" s="25">
        <f t="shared" si="0"/>
        <v>-3842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12698</v>
      </c>
      <c r="C14" s="11">
        <v>11113</v>
      </c>
      <c r="D14" s="25">
        <f t="shared" si="0"/>
        <v>-1585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>
        <v>11768</v>
      </c>
      <c r="C15" s="11">
        <v>11113</v>
      </c>
      <c r="D15" s="25">
        <f t="shared" si="0"/>
        <v>-655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>
        <v>12240</v>
      </c>
      <c r="C16" s="11">
        <v>11113</v>
      </c>
      <c r="D16" s="25">
        <f t="shared" si="0"/>
        <v>-1127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>
        <v>12157</v>
      </c>
      <c r="C17" s="11">
        <v>10485</v>
      </c>
      <c r="D17" s="25">
        <f t="shared" si="0"/>
        <v>-1672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>
        <v>11607</v>
      </c>
      <c r="C18" s="11">
        <v>10414</v>
      </c>
      <c r="D18" s="25">
        <f t="shared" si="0"/>
        <v>-1193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>
        <v>11592</v>
      </c>
      <c r="C19" s="11">
        <v>11113</v>
      </c>
      <c r="D19" s="25">
        <f t="shared" si="0"/>
        <v>-479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>
        <v>11841</v>
      </c>
      <c r="C20" s="11">
        <v>11113</v>
      </c>
      <c r="D20" s="25">
        <f t="shared" si="0"/>
        <v>-728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>
        <v>11728</v>
      </c>
      <c r="C21" s="11">
        <v>11113</v>
      </c>
      <c r="D21" s="25">
        <f t="shared" si="0"/>
        <v>-615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>
        <v>11954</v>
      </c>
      <c r="C22" s="11">
        <v>11113</v>
      </c>
      <c r="D22" s="25">
        <f t="shared" si="0"/>
        <v>-841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>
        <v>11825</v>
      </c>
      <c r="C23" s="11">
        <v>11113</v>
      </c>
      <c r="D23" s="25">
        <f t="shared" si="0"/>
        <v>-712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>
        <v>11390</v>
      </c>
      <c r="C24" s="11">
        <v>11113</v>
      </c>
      <c r="D24" s="25">
        <f t="shared" si="0"/>
        <v>-277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>
        <v>11948</v>
      </c>
      <c r="C25" s="11">
        <v>11113</v>
      </c>
      <c r="D25" s="25">
        <f t="shared" si="0"/>
        <v>-835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>
        <v>11966</v>
      </c>
      <c r="C26" s="11">
        <v>11113</v>
      </c>
      <c r="D26" s="25">
        <f t="shared" si="0"/>
        <v>-853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>
        <v>11938</v>
      </c>
      <c r="C27" s="11">
        <v>11113</v>
      </c>
      <c r="D27" s="25">
        <f t="shared" si="0"/>
        <v>-825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>
        <v>12081</v>
      </c>
      <c r="C28" s="11">
        <v>11113</v>
      </c>
      <c r="D28" s="25">
        <f t="shared" si="0"/>
        <v>-968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>
        <v>12471</v>
      </c>
      <c r="C29" s="11">
        <v>11113</v>
      </c>
      <c r="D29" s="25">
        <f t="shared" si="0"/>
        <v>-1358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>
        <v>12560</v>
      </c>
      <c r="C30" s="11">
        <v>11113</v>
      </c>
      <c r="D30" s="25">
        <f t="shared" si="0"/>
        <v>-1447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>
        <v>12966</v>
      </c>
      <c r="C31" s="11">
        <v>11113</v>
      </c>
      <c r="D31" s="25">
        <f t="shared" si="0"/>
        <v>-1853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>
        <v>13166</v>
      </c>
      <c r="C32" s="11">
        <v>11113</v>
      </c>
      <c r="D32" s="25">
        <f t="shared" si="0"/>
        <v>-2053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>
        <v>9982</v>
      </c>
      <c r="C33" s="11">
        <v>11113</v>
      </c>
      <c r="D33" s="25">
        <f t="shared" si="0"/>
        <v>1131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>
        <v>12765</v>
      </c>
      <c r="C34" s="11">
        <v>11113</v>
      </c>
      <c r="D34" s="25">
        <f t="shared" si="0"/>
        <v>-1652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>
        <v>12455</v>
      </c>
      <c r="C35" s="11">
        <v>11113</v>
      </c>
      <c r="D35" s="25">
        <f t="shared" si="0"/>
        <v>-1342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>
        <v>12308</v>
      </c>
      <c r="C36" s="11">
        <v>11113</v>
      </c>
      <c r="D36" s="25">
        <f t="shared" si="0"/>
        <v>-1195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>
        <v>12336</v>
      </c>
      <c r="C37" s="11">
        <v>11113</v>
      </c>
      <c r="D37" s="25">
        <f t="shared" si="0"/>
        <v>-1223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>
        <v>12205</v>
      </c>
      <c r="C38" s="11">
        <v>11113</v>
      </c>
      <c r="D38" s="25">
        <f t="shared" si="0"/>
        <v>-1092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375005</v>
      </c>
      <c r="C39" s="11">
        <f>SUM(C8:C38)</f>
        <v>331143</v>
      </c>
      <c r="D39" s="11">
        <f>SUM(D8:D38)</f>
        <v>-43862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+summary!P11</f>
        <v>3.82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-167552.84</v>
      </c>
      <c r="H41" s="138"/>
      <c r="L41" s="138"/>
      <c r="P41" s="138"/>
      <c r="T41" s="138"/>
      <c r="X41" s="138"/>
    </row>
    <row r="42" spans="1:24" x14ac:dyDescent="0.2">
      <c r="A42" s="57">
        <v>37011</v>
      </c>
      <c r="C42" s="15"/>
      <c r="D42" s="392">
        <v>817042.33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37042</v>
      </c>
      <c r="C43" s="48"/>
      <c r="D43" s="110">
        <f>+D42+D41</f>
        <v>649489.49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4"/>
      <c r="D4" s="69"/>
    </row>
    <row r="5" spans="1:8" x14ac:dyDescent="0.2">
      <c r="B5" s="295" t="s">
        <v>21</v>
      </c>
      <c r="C5" s="295" t="s">
        <v>22</v>
      </c>
      <c r="D5" s="296" t="s">
        <v>52</v>
      </c>
    </row>
    <row r="6" spans="1:8" x14ac:dyDescent="0.2">
      <c r="A6" s="32">
        <v>1635</v>
      </c>
      <c r="B6" s="378">
        <v>-156302</v>
      </c>
      <c r="C6" s="80"/>
      <c r="D6" s="80">
        <f t="shared" ref="D6:D14" si="0">+C6-B6</f>
        <v>156302</v>
      </c>
    </row>
    <row r="7" spans="1:8" x14ac:dyDescent="0.2">
      <c r="A7" s="32">
        <v>3531</v>
      </c>
      <c r="B7" s="378">
        <v>-822537</v>
      </c>
      <c r="C7" s="80">
        <v>-485780</v>
      </c>
      <c r="D7" s="80">
        <f t="shared" si="0"/>
        <v>336757</v>
      </c>
    </row>
    <row r="8" spans="1:8" x14ac:dyDescent="0.2">
      <c r="A8" s="32">
        <v>60667</v>
      </c>
      <c r="B8" s="378">
        <v>-749520</v>
      </c>
      <c r="C8" s="80">
        <v>-6000</v>
      </c>
      <c r="D8" s="80">
        <f t="shared" si="0"/>
        <v>743520</v>
      </c>
      <c r="H8" s="255"/>
    </row>
    <row r="9" spans="1:8" x14ac:dyDescent="0.2">
      <c r="A9" s="32">
        <v>60749</v>
      </c>
      <c r="B9" s="370">
        <v>137431</v>
      </c>
      <c r="C9" s="80">
        <v>-1243312</v>
      </c>
      <c r="D9" s="80">
        <f t="shared" si="0"/>
        <v>-1380743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78">
        <f>-104102-9076</f>
        <v>-113178</v>
      </c>
      <c r="C11" s="80"/>
      <c r="D11" s="80">
        <f t="shared" si="0"/>
        <v>113178</v>
      </c>
      <c r="H11" s="255"/>
    </row>
    <row r="12" spans="1:8" x14ac:dyDescent="0.2">
      <c r="A12" s="32">
        <v>62960</v>
      </c>
      <c r="B12" s="338"/>
      <c r="C12" s="80"/>
      <c r="D12" s="80">
        <f t="shared" si="0"/>
        <v>0</v>
      </c>
      <c r="H12" s="255"/>
    </row>
    <row r="13" spans="1:8" x14ac:dyDescent="0.2">
      <c r="A13" s="297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-30986</v>
      </c>
    </row>
    <row r="19" spans="1:5" x14ac:dyDescent="0.2">
      <c r="A19" s="32" t="s">
        <v>86</v>
      </c>
      <c r="B19" s="69"/>
      <c r="C19" s="69"/>
      <c r="D19" s="73">
        <f>+summary!P11</f>
        <v>3.82</v>
      </c>
    </row>
    <row r="20" spans="1:5" x14ac:dyDescent="0.2">
      <c r="B20" s="69"/>
      <c r="C20" s="69"/>
      <c r="D20" s="75">
        <f>+D19*D18</f>
        <v>-118366.51999999999</v>
      </c>
    </row>
    <row r="21" spans="1:5" x14ac:dyDescent="0.2">
      <c r="B21" s="69"/>
      <c r="C21" s="80"/>
      <c r="D21" s="301"/>
      <c r="E21" s="255"/>
    </row>
    <row r="22" spans="1:5" x14ac:dyDescent="0.2">
      <c r="A22" s="49">
        <v>37011</v>
      </c>
      <c r="B22" s="69"/>
      <c r="C22" s="80"/>
      <c r="D22" s="398">
        <v>1158835.98</v>
      </c>
      <c r="E22" s="255"/>
    </row>
    <row r="23" spans="1:5" x14ac:dyDescent="0.2">
      <c r="B23" s="69"/>
      <c r="C23" s="80"/>
      <c r="D23" s="301"/>
      <c r="E23" s="255"/>
    </row>
    <row r="24" spans="1:5" ht="12" thickBot="1" x14ac:dyDescent="0.25">
      <c r="A24" s="49">
        <v>37042</v>
      </c>
      <c r="B24" s="69"/>
      <c r="C24" s="69"/>
      <c r="D24" s="390">
        <f>+D22+D20</f>
        <v>1040469.46</v>
      </c>
      <c r="E24" s="255"/>
    </row>
    <row r="25" spans="1:5" ht="12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2" workbookViewId="3">
      <selection activeCell="F34" sqref="F34"/>
    </sheetView>
  </sheetViews>
  <sheetFormatPr defaultRowHeight="12.75" x14ac:dyDescent="0.2"/>
  <cols>
    <col min="2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4652</v>
      </c>
      <c r="C4" s="11"/>
      <c r="D4" s="11">
        <v>28288</v>
      </c>
      <c r="E4" s="11">
        <v>50798</v>
      </c>
      <c r="F4" s="11">
        <v>79025</v>
      </c>
      <c r="G4" s="11">
        <v>76749</v>
      </c>
      <c r="H4" s="11">
        <v>132385</v>
      </c>
      <c r="I4" s="11">
        <v>140756</v>
      </c>
      <c r="J4" s="11">
        <f t="shared" ref="J4:J34" si="0">+C4+E4+G4+I4-H4-F4-D4-B4</f>
        <v>23953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-1</v>
      </c>
      <c r="C5" s="11"/>
      <c r="D5" s="11">
        <v>53826</v>
      </c>
      <c r="E5" s="11">
        <v>60396</v>
      </c>
      <c r="F5" s="11">
        <v>78689</v>
      </c>
      <c r="G5" s="11">
        <v>85692</v>
      </c>
      <c r="H5" s="11">
        <v>130343</v>
      </c>
      <c r="I5" s="11">
        <v>126423</v>
      </c>
      <c r="J5" s="11">
        <f t="shared" si="0"/>
        <v>9654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197315</v>
      </c>
      <c r="C6" s="11">
        <v>313424</v>
      </c>
      <c r="D6" s="11">
        <v>62495</v>
      </c>
      <c r="E6" s="11">
        <v>33205</v>
      </c>
      <c r="F6" s="11">
        <v>77186</v>
      </c>
      <c r="G6" s="11">
        <v>58206</v>
      </c>
      <c r="H6" s="11">
        <v>125773</v>
      </c>
      <c r="I6" s="11">
        <v>57088</v>
      </c>
      <c r="J6" s="11">
        <f t="shared" si="0"/>
        <v>-846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308805</v>
      </c>
      <c r="C7" s="11">
        <v>338667</v>
      </c>
      <c r="D7" s="11">
        <v>45825</v>
      </c>
      <c r="E7" s="11">
        <v>29306</v>
      </c>
      <c r="F7" s="11">
        <v>71210</v>
      </c>
      <c r="G7" s="11">
        <v>60175</v>
      </c>
      <c r="H7" s="11">
        <v>58408</v>
      </c>
      <c r="I7" s="11">
        <v>53799</v>
      </c>
      <c r="J7" s="11">
        <f t="shared" si="0"/>
        <v>-2301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323081</v>
      </c>
      <c r="C8" s="11">
        <v>361761</v>
      </c>
      <c r="D8" s="11">
        <v>56768</v>
      </c>
      <c r="E8" s="11">
        <v>28626</v>
      </c>
      <c r="F8" s="11">
        <v>74446</v>
      </c>
      <c r="G8" s="11">
        <v>72010</v>
      </c>
      <c r="H8" s="11">
        <v>56003</v>
      </c>
      <c r="I8" s="11">
        <v>50231</v>
      </c>
      <c r="J8" s="11">
        <f t="shared" si="0"/>
        <v>2330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252940</v>
      </c>
      <c r="C9" s="11">
        <v>366062</v>
      </c>
      <c r="D9" s="11">
        <v>76241</v>
      </c>
      <c r="E9" s="11">
        <v>27943</v>
      </c>
      <c r="F9" s="11">
        <v>73394</v>
      </c>
      <c r="G9" s="11">
        <v>76372</v>
      </c>
      <c r="H9" s="11">
        <v>81292</v>
      </c>
      <c r="I9" s="11">
        <v>54526</v>
      </c>
      <c r="J9" s="11">
        <f t="shared" si="0"/>
        <v>41036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305923</v>
      </c>
      <c r="C10" s="11">
        <v>368573</v>
      </c>
      <c r="D10" s="11">
        <v>66604</v>
      </c>
      <c r="E10" s="11">
        <v>31346</v>
      </c>
      <c r="F10" s="11">
        <v>73724</v>
      </c>
      <c r="G10" s="11">
        <v>72666</v>
      </c>
      <c r="H10" s="11">
        <v>47776</v>
      </c>
      <c r="I10" s="11">
        <v>43779</v>
      </c>
      <c r="J10" s="11">
        <f t="shared" si="0"/>
        <v>22337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221328</v>
      </c>
      <c r="C11" s="11">
        <v>265324</v>
      </c>
      <c r="D11" s="11">
        <v>45319</v>
      </c>
      <c r="E11" s="11">
        <v>64954</v>
      </c>
      <c r="F11" s="11">
        <v>69302</v>
      </c>
      <c r="G11" s="11">
        <v>79288</v>
      </c>
      <c r="H11" s="11">
        <v>130760</v>
      </c>
      <c r="I11" s="11">
        <v>111396</v>
      </c>
      <c r="J11" s="11">
        <f t="shared" si="0"/>
        <v>54253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252735</v>
      </c>
      <c r="C12" s="11">
        <v>296907</v>
      </c>
      <c r="D12" s="11">
        <v>70250</v>
      </c>
      <c r="E12" s="11">
        <v>34878</v>
      </c>
      <c r="F12" s="11">
        <v>73090</v>
      </c>
      <c r="G12" s="11">
        <v>86109</v>
      </c>
      <c r="H12" s="11">
        <v>125832</v>
      </c>
      <c r="I12" s="11">
        <v>108701</v>
      </c>
      <c r="J12" s="11">
        <f t="shared" si="0"/>
        <v>4688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188758</v>
      </c>
      <c r="C13" s="11">
        <v>202635</v>
      </c>
      <c r="D13" s="11">
        <v>44489</v>
      </c>
      <c r="E13" s="11">
        <v>37249</v>
      </c>
      <c r="F13" s="11">
        <v>66377</v>
      </c>
      <c r="G13" s="11">
        <v>51517</v>
      </c>
      <c r="H13" s="11">
        <v>58469</v>
      </c>
      <c r="I13" s="11">
        <v>58589</v>
      </c>
      <c r="J13" s="11">
        <f t="shared" si="0"/>
        <v>-8103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247605</v>
      </c>
      <c r="C14" s="11">
        <v>286527</v>
      </c>
      <c r="D14" s="11">
        <v>69784</v>
      </c>
      <c r="E14" s="11">
        <v>37849</v>
      </c>
      <c r="F14" s="11">
        <v>73261</v>
      </c>
      <c r="G14" s="11">
        <v>55374</v>
      </c>
      <c r="H14" s="11">
        <v>75486</v>
      </c>
      <c r="I14" s="11">
        <v>89393</v>
      </c>
      <c r="J14" s="11">
        <f t="shared" si="0"/>
        <v>3007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282187</v>
      </c>
      <c r="C15" s="11">
        <v>274222</v>
      </c>
      <c r="D15" s="11">
        <v>31078</v>
      </c>
      <c r="E15" s="11">
        <v>38984</v>
      </c>
      <c r="F15" s="11">
        <v>65029</v>
      </c>
      <c r="G15" s="11">
        <v>63250</v>
      </c>
      <c r="H15" s="11">
        <v>68804</v>
      </c>
      <c r="I15" s="11">
        <v>71913</v>
      </c>
      <c r="J15" s="11">
        <f t="shared" si="0"/>
        <v>1271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338951</v>
      </c>
      <c r="C16" s="11">
        <v>354319</v>
      </c>
      <c r="D16" s="11">
        <v>49769</v>
      </c>
      <c r="E16" s="11">
        <v>45963</v>
      </c>
      <c r="F16" s="11">
        <v>83305</v>
      </c>
      <c r="G16" s="11">
        <v>85499</v>
      </c>
      <c r="H16" s="11">
        <v>72011</v>
      </c>
      <c r="I16" s="11">
        <v>66573</v>
      </c>
      <c r="J16" s="11">
        <f t="shared" si="0"/>
        <v>8318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354197</v>
      </c>
      <c r="C17" s="11">
        <v>365904</v>
      </c>
      <c r="D17" s="11">
        <v>36694</v>
      </c>
      <c r="E17" s="11">
        <v>34138</v>
      </c>
      <c r="F17" s="11">
        <v>76310</v>
      </c>
      <c r="G17" s="11">
        <v>62170</v>
      </c>
      <c r="H17" s="11">
        <v>81824</v>
      </c>
      <c r="I17" s="11">
        <v>76268</v>
      </c>
      <c r="J17" s="11">
        <f t="shared" si="0"/>
        <v>-10545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337580</v>
      </c>
      <c r="C18" s="11">
        <v>385340</v>
      </c>
      <c r="D18" s="11">
        <v>71773</v>
      </c>
      <c r="E18" s="11">
        <v>40868</v>
      </c>
      <c r="F18" s="11">
        <v>73127</v>
      </c>
      <c r="G18" s="11">
        <v>75316</v>
      </c>
      <c r="H18" s="11">
        <v>75607</v>
      </c>
      <c r="I18" s="11">
        <v>81412</v>
      </c>
      <c r="J18" s="11">
        <f t="shared" si="0"/>
        <v>24849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317974</v>
      </c>
      <c r="C19" s="11">
        <v>371627</v>
      </c>
      <c r="D19" s="11">
        <v>98213</v>
      </c>
      <c r="E19" s="11">
        <v>39255</v>
      </c>
      <c r="F19" s="11">
        <v>79545</v>
      </c>
      <c r="G19" s="11">
        <v>61945</v>
      </c>
      <c r="H19" s="11">
        <v>93931</v>
      </c>
      <c r="I19" s="11">
        <v>94217</v>
      </c>
      <c r="J19" s="11">
        <f t="shared" si="0"/>
        <v>-22619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336508</v>
      </c>
      <c r="C20" s="11">
        <v>393239</v>
      </c>
      <c r="D20" s="11">
        <v>91999</v>
      </c>
      <c r="E20" s="11">
        <v>39492</v>
      </c>
      <c r="F20" s="11">
        <v>79712</v>
      </c>
      <c r="G20" s="11">
        <v>78276</v>
      </c>
      <c r="H20" s="11">
        <v>91584</v>
      </c>
      <c r="I20" s="11">
        <v>84564</v>
      </c>
      <c r="J20" s="11">
        <f t="shared" si="0"/>
        <v>-4232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353040</v>
      </c>
      <c r="C21" s="11">
        <v>356711</v>
      </c>
      <c r="D21" s="11">
        <v>50054</v>
      </c>
      <c r="E21" s="11">
        <v>38659</v>
      </c>
      <c r="F21" s="11">
        <v>80874</v>
      </c>
      <c r="G21" s="11">
        <v>87077</v>
      </c>
      <c r="H21" s="11">
        <v>93427</v>
      </c>
      <c r="I21" s="11">
        <v>93798</v>
      </c>
      <c r="J21" s="11">
        <f t="shared" si="0"/>
        <v>-1150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328744</v>
      </c>
      <c r="C22" s="11">
        <v>347351</v>
      </c>
      <c r="D22" s="11">
        <v>64022</v>
      </c>
      <c r="E22" s="11">
        <v>28274</v>
      </c>
      <c r="F22" s="11">
        <v>70066</v>
      </c>
      <c r="G22" s="11">
        <v>70465</v>
      </c>
      <c r="H22" s="11">
        <v>72841</v>
      </c>
      <c r="I22" s="11">
        <v>85956</v>
      </c>
      <c r="J22" s="11">
        <f t="shared" si="0"/>
        <v>-3627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318636</v>
      </c>
      <c r="C23" s="11">
        <v>341618</v>
      </c>
      <c r="D23" s="11">
        <v>77135</v>
      </c>
      <c r="E23" s="11">
        <v>27571</v>
      </c>
      <c r="F23" s="11">
        <v>74747</v>
      </c>
      <c r="G23" s="11">
        <v>71666</v>
      </c>
      <c r="H23" s="11">
        <v>60071</v>
      </c>
      <c r="I23" s="11">
        <v>86173</v>
      </c>
      <c r="J23" s="11">
        <f t="shared" si="0"/>
        <v>-3561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321868</v>
      </c>
      <c r="C24" s="11">
        <v>371772</v>
      </c>
      <c r="D24" s="11">
        <v>89058</v>
      </c>
      <c r="E24" s="11">
        <v>36668</v>
      </c>
      <c r="F24" s="11">
        <v>76975</v>
      </c>
      <c r="G24" s="11">
        <v>71296</v>
      </c>
      <c r="H24" s="11">
        <v>61514</v>
      </c>
      <c r="I24" s="11">
        <v>85398</v>
      </c>
      <c r="J24" s="11">
        <f t="shared" si="0"/>
        <v>15719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366585</v>
      </c>
      <c r="C25" s="11">
        <v>371289</v>
      </c>
      <c r="D25" s="11">
        <v>76764</v>
      </c>
      <c r="E25" s="11">
        <v>38757</v>
      </c>
      <c r="F25" s="11">
        <v>73031</v>
      </c>
      <c r="G25" s="11">
        <v>89581</v>
      </c>
      <c r="H25" s="11">
        <v>74806</v>
      </c>
      <c r="I25" s="11">
        <v>83101</v>
      </c>
      <c r="J25" s="11">
        <f t="shared" si="0"/>
        <v>-8458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377764</v>
      </c>
      <c r="C26" s="11">
        <v>400000</v>
      </c>
      <c r="D26" s="11">
        <v>67400</v>
      </c>
      <c r="E26" s="11">
        <v>32380</v>
      </c>
      <c r="F26" s="11">
        <v>78531</v>
      </c>
      <c r="G26" s="11">
        <v>82465</v>
      </c>
      <c r="H26" s="11">
        <v>77649</v>
      </c>
      <c r="I26" s="11">
        <v>81288</v>
      </c>
      <c r="J26" s="11">
        <f t="shared" si="0"/>
        <v>-5211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383537</v>
      </c>
      <c r="C27" s="11">
        <v>391061</v>
      </c>
      <c r="D27" s="11">
        <v>41311</v>
      </c>
      <c r="E27" s="11">
        <v>28694</v>
      </c>
      <c r="F27" s="11">
        <v>82184</v>
      </c>
      <c r="G27" s="11">
        <v>80629</v>
      </c>
      <c r="H27" s="11">
        <v>78044</v>
      </c>
      <c r="I27" s="11">
        <v>81660</v>
      </c>
      <c r="J27" s="11">
        <f t="shared" si="0"/>
        <v>-3032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371542</v>
      </c>
      <c r="C28" s="11">
        <v>379613</v>
      </c>
      <c r="D28" s="11">
        <v>35195</v>
      </c>
      <c r="E28" s="11">
        <v>35052</v>
      </c>
      <c r="F28" s="11">
        <v>85799</v>
      </c>
      <c r="G28" s="11">
        <v>86073</v>
      </c>
      <c r="H28" s="11">
        <v>81997</v>
      </c>
      <c r="I28" s="11">
        <v>81905</v>
      </c>
      <c r="J28" s="11">
        <f t="shared" si="0"/>
        <v>8110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386701</v>
      </c>
      <c r="C29" s="11">
        <v>400000</v>
      </c>
      <c r="D29" s="11">
        <v>30477</v>
      </c>
      <c r="E29" s="11">
        <v>29168</v>
      </c>
      <c r="F29" s="11">
        <v>88394</v>
      </c>
      <c r="G29" s="11">
        <v>87088</v>
      </c>
      <c r="H29" s="11">
        <v>78280</v>
      </c>
      <c r="I29" s="11">
        <v>79413</v>
      </c>
      <c r="J29" s="11">
        <f t="shared" si="0"/>
        <v>11817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350647</v>
      </c>
      <c r="C30" s="11">
        <v>374798</v>
      </c>
      <c r="D30" s="11">
        <v>55625</v>
      </c>
      <c r="E30" s="11">
        <v>46218</v>
      </c>
      <c r="F30" s="11">
        <v>88239</v>
      </c>
      <c r="G30" s="11">
        <v>86310</v>
      </c>
      <c r="H30" s="11">
        <v>83229</v>
      </c>
      <c r="I30" s="11">
        <v>76145</v>
      </c>
      <c r="J30" s="11">
        <f t="shared" si="0"/>
        <v>5731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364520</v>
      </c>
      <c r="C31" s="11">
        <v>372660</v>
      </c>
      <c r="D31" s="11">
        <v>62941</v>
      </c>
      <c r="E31" s="11">
        <v>39039</v>
      </c>
      <c r="F31" s="11">
        <v>86836</v>
      </c>
      <c r="G31" s="11">
        <v>86095</v>
      </c>
      <c r="H31" s="11">
        <v>74549</v>
      </c>
      <c r="I31" s="11">
        <v>82736</v>
      </c>
      <c r="J31" s="11">
        <f t="shared" si="0"/>
        <v>-8316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>
        <v>394445</v>
      </c>
      <c r="C32" s="11">
        <v>385365</v>
      </c>
      <c r="D32" s="11">
        <v>56617</v>
      </c>
      <c r="E32" s="11">
        <v>50225</v>
      </c>
      <c r="F32" s="11">
        <v>87532</v>
      </c>
      <c r="G32" s="11">
        <v>91074</v>
      </c>
      <c r="H32" s="11">
        <v>90488</v>
      </c>
      <c r="I32" s="11">
        <v>98155</v>
      </c>
      <c r="J32" s="11">
        <f t="shared" si="0"/>
        <v>-4263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>
        <v>359437</v>
      </c>
      <c r="C33" s="11">
        <v>384757</v>
      </c>
      <c r="D33" s="11">
        <v>47823</v>
      </c>
      <c r="E33" s="11">
        <v>37338</v>
      </c>
      <c r="F33" s="11">
        <v>87580</v>
      </c>
      <c r="G33" s="11">
        <v>76965</v>
      </c>
      <c r="H33" s="11">
        <v>79708</v>
      </c>
      <c r="I33" s="11">
        <v>78183</v>
      </c>
      <c r="J33" s="11">
        <f t="shared" si="0"/>
        <v>2695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>
        <v>380403</v>
      </c>
      <c r="C34" s="11">
        <v>387946</v>
      </c>
      <c r="D34" s="11">
        <v>42953</v>
      </c>
      <c r="E34" s="11">
        <v>38650</v>
      </c>
      <c r="F34" s="11">
        <v>84790</v>
      </c>
      <c r="G34" s="11">
        <v>82281</v>
      </c>
      <c r="H34" s="11">
        <v>74590</v>
      </c>
      <c r="I34" s="11">
        <v>77388</v>
      </c>
      <c r="J34" s="11">
        <f t="shared" si="0"/>
        <v>3529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9328407</v>
      </c>
      <c r="C35" s="11">
        <f t="shared" ref="C35:I35" si="1">SUM(C4:C34)</f>
        <v>10209472</v>
      </c>
      <c r="D35" s="11">
        <f t="shared" si="1"/>
        <v>1796790</v>
      </c>
      <c r="E35" s="11">
        <f t="shared" si="1"/>
        <v>1181943</v>
      </c>
      <c r="F35" s="11">
        <f t="shared" si="1"/>
        <v>2412310</v>
      </c>
      <c r="G35" s="11">
        <f t="shared" si="1"/>
        <v>2349679</v>
      </c>
      <c r="H35" s="11">
        <f t="shared" si="1"/>
        <v>2587481</v>
      </c>
      <c r="I35" s="11">
        <f t="shared" si="1"/>
        <v>2540927</v>
      </c>
      <c r="J35" s="11">
        <f>SUM(J4:J34)</f>
        <v>157033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37011</v>
      </c>
      <c r="C38" s="25"/>
      <c r="E38" s="25"/>
      <c r="G38" s="25"/>
      <c r="I38" s="25"/>
      <c r="J38" s="433">
        <v>121749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37042</v>
      </c>
      <c r="J40" s="51">
        <f>+J38+J35</f>
        <v>278782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4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4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4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4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B11" sqref="B11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7"/>
      <c r="D3" s="88"/>
    </row>
    <row r="4" spans="1:13" x14ac:dyDescent="0.2">
      <c r="A4" s="87"/>
      <c r="B4" s="263" t="s">
        <v>21</v>
      </c>
      <c r="C4" s="263" t="s">
        <v>22</v>
      </c>
      <c r="D4" s="264" t="s">
        <v>52</v>
      </c>
    </row>
    <row r="5" spans="1:13" x14ac:dyDescent="0.2">
      <c r="A5" s="87">
        <v>9236</v>
      </c>
      <c r="B5" s="332">
        <v>-62004</v>
      </c>
      <c r="C5" s="90">
        <v>-55369</v>
      </c>
      <c r="D5" s="90">
        <f t="shared" ref="D5:D13" si="0">+C5-B5</f>
        <v>6635</v>
      </c>
      <c r="E5" s="69"/>
      <c r="F5" s="70"/>
    </row>
    <row r="6" spans="1:13" x14ac:dyDescent="0.2">
      <c r="A6" s="87">
        <v>9238</v>
      </c>
      <c r="B6" s="332"/>
      <c r="C6" s="90"/>
      <c r="D6" s="90">
        <f t="shared" si="0"/>
        <v>0</v>
      </c>
      <c r="E6" s="288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32">
        <v>-3280111</v>
      </c>
      <c r="C7" s="90">
        <v>-3537584</v>
      </c>
      <c r="D7" s="90">
        <f t="shared" si="0"/>
        <v>-257473</v>
      </c>
      <c r="E7" s="288"/>
      <c r="F7" s="70"/>
    </row>
    <row r="8" spans="1:13" x14ac:dyDescent="0.2">
      <c r="A8" s="87">
        <v>58710</v>
      </c>
      <c r="B8" s="332">
        <v>-20439</v>
      </c>
      <c r="C8" s="90">
        <v>-2052</v>
      </c>
      <c r="D8" s="90">
        <f t="shared" si="0"/>
        <v>18387</v>
      </c>
      <c r="E8" s="288"/>
      <c r="F8" s="70"/>
    </row>
    <row r="9" spans="1:13" x14ac:dyDescent="0.2">
      <c r="A9" s="87">
        <v>60921</v>
      </c>
      <c r="B9" s="332">
        <v>1191558</v>
      </c>
      <c r="C9" s="90">
        <v>1425613</v>
      </c>
      <c r="D9" s="90">
        <f t="shared" si="0"/>
        <v>234055</v>
      </c>
      <c r="E9" s="288"/>
      <c r="F9" s="70"/>
    </row>
    <row r="10" spans="1:13" x14ac:dyDescent="0.2">
      <c r="A10" s="87">
        <v>78026</v>
      </c>
      <c r="B10" s="332">
        <v>106655</v>
      </c>
      <c r="C10" s="90">
        <v>83134</v>
      </c>
      <c r="D10" s="90">
        <f t="shared" si="0"/>
        <v>-23521</v>
      </c>
      <c r="E10" s="288"/>
      <c r="F10" s="286"/>
    </row>
    <row r="11" spans="1:13" x14ac:dyDescent="0.2">
      <c r="A11" s="87">
        <v>500084</v>
      </c>
      <c r="B11" s="332">
        <v>-21493</v>
      </c>
      <c r="C11" s="90">
        <v>-27000</v>
      </c>
      <c r="D11" s="90">
        <f t="shared" si="0"/>
        <v>-5507</v>
      </c>
      <c r="E11" s="289"/>
      <c r="F11" s="286"/>
    </row>
    <row r="12" spans="1:13" x14ac:dyDescent="0.2">
      <c r="A12" s="359">
        <v>500085</v>
      </c>
      <c r="B12" s="90">
        <v>-24286</v>
      </c>
      <c r="C12" s="90"/>
      <c r="D12" s="90">
        <f t="shared" si="0"/>
        <v>24286</v>
      </c>
      <c r="E12" s="288"/>
      <c r="F12" s="286"/>
    </row>
    <row r="13" spans="1:13" x14ac:dyDescent="0.2">
      <c r="A13" s="87">
        <v>500097</v>
      </c>
      <c r="B13" s="362"/>
      <c r="C13" s="90"/>
      <c r="D13" s="90">
        <f t="shared" si="0"/>
        <v>0</v>
      </c>
      <c r="E13" s="288"/>
      <c r="F13" s="286"/>
    </row>
    <row r="14" spans="1:13" x14ac:dyDescent="0.2">
      <c r="A14" s="87"/>
      <c r="B14" s="90"/>
      <c r="C14" s="90"/>
      <c r="D14" s="90"/>
      <c r="E14" s="288"/>
      <c r="F14" s="286"/>
    </row>
    <row r="15" spans="1:13" x14ac:dyDescent="0.2">
      <c r="A15" s="87"/>
      <c r="B15" s="90"/>
      <c r="C15" s="90"/>
      <c r="D15" s="90"/>
      <c r="E15" s="288"/>
      <c r="F15" s="286"/>
    </row>
    <row r="16" spans="1:13" x14ac:dyDescent="0.2">
      <c r="A16" s="87"/>
      <c r="B16" s="88"/>
      <c r="C16" s="88"/>
      <c r="D16" s="94"/>
      <c r="E16" s="288"/>
      <c r="F16" s="286"/>
    </row>
    <row r="17" spans="1:7" x14ac:dyDescent="0.2">
      <c r="A17" s="87"/>
      <c r="B17" s="88"/>
      <c r="C17" s="88"/>
      <c r="D17" s="88">
        <f>SUM(D5:D16)</f>
        <v>-3138</v>
      </c>
      <c r="E17" s="288"/>
      <c r="F17" s="286"/>
    </row>
    <row r="18" spans="1:7" x14ac:dyDescent="0.2">
      <c r="A18" s="87" t="s">
        <v>86</v>
      </c>
      <c r="B18" s="88"/>
      <c r="C18" s="88"/>
      <c r="D18" s="95">
        <f>+summary!P11</f>
        <v>3.82</v>
      </c>
      <c r="E18" s="290"/>
      <c r="F18" s="286"/>
    </row>
    <row r="19" spans="1:7" x14ac:dyDescent="0.2">
      <c r="A19" s="87"/>
      <c r="B19" s="88"/>
      <c r="C19" s="88"/>
      <c r="D19" s="96">
        <f>+D18*D17</f>
        <v>-11987.16</v>
      </c>
      <c r="E19" s="209"/>
      <c r="F19" s="287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37011</v>
      </c>
      <c r="B21" s="88"/>
      <c r="C21" s="88"/>
      <c r="D21" s="404">
        <v>609435.99</v>
      </c>
      <c r="E21" s="209"/>
      <c r="F21" s="66"/>
    </row>
    <row r="22" spans="1:7" x14ac:dyDescent="0.2">
      <c r="A22" s="87"/>
      <c r="B22" s="88"/>
      <c r="C22" s="88"/>
      <c r="D22" s="337"/>
      <c r="E22" s="209"/>
      <c r="F22" s="66"/>
    </row>
    <row r="23" spans="1:7" ht="13.5" thickBot="1" x14ac:dyDescent="0.25">
      <c r="A23" s="99">
        <v>37042</v>
      </c>
      <c r="B23" s="88"/>
      <c r="C23" s="88"/>
      <c r="D23" s="360">
        <f>+D21+D19</f>
        <v>597448.82999999996</v>
      </c>
      <c r="E23" s="209"/>
      <c r="F23" s="66"/>
    </row>
    <row r="24" spans="1:7" ht="13.5" thickTop="1" x14ac:dyDescent="0.2">
      <c r="E24" s="291"/>
    </row>
    <row r="25" spans="1:7" x14ac:dyDescent="0.2">
      <c r="E25" s="291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6"/>
      <c r="E36" s="69"/>
      <c r="F36" s="70"/>
      <c r="G36" s="32"/>
    </row>
    <row r="37" spans="1:7" x14ac:dyDescent="0.2">
      <c r="B37" s="69"/>
      <c r="C37" s="69"/>
      <c r="D37" s="316"/>
      <c r="E37" s="69"/>
      <c r="F37" s="70"/>
      <c r="G37" s="32"/>
    </row>
    <row r="38" spans="1:7" x14ac:dyDescent="0.2">
      <c r="B38" s="69"/>
      <c r="C38" s="69"/>
      <c r="D38" s="316"/>
      <c r="E38" s="69"/>
      <c r="F38" s="70"/>
      <c r="G38" s="32"/>
    </row>
    <row r="39" spans="1:7" x14ac:dyDescent="0.2">
      <c r="B39" s="69"/>
      <c r="C39" s="69"/>
      <c r="D39" s="316"/>
      <c r="E39" s="69"/>
      <c r="F39" s="70"/>
      <c r="G39" s="32"/>
    </row>
    <row r="40" spans="1:7" x14ac:dyDescent="0.2">
      <c r="B40" s="69"/>
      <c r="C40" s="69"/>
      <c r="D40" s="316"/>
      <c r="E40" s="69"/>
      <c r="F40" s="70"/>
      <c r="G40" s="32"/>
    </row>
    <row r="41" spans="1:7" x14ac:dyDescent="0.2">
      <c r="B41" s="69"/>
      <c r="C41" s="69"/>
      <c r="D41" s="316"/>
      <c r="E41" s="69"/>
      <c r="F41" s="70"/>
      <c r="G41" s="32"/>
    </row>
    <row r="42" spans="1:7" x14ac:dyDescent="0.2">
      <c r="B42" s="69"/>
      <c r="C42" s="69"/>
      <c r="D42" s="316"/>
      <c r="E42" s="69"/>
      <c r="F42" s="70"/>
      <c r="G42" s="32"/>
    </row>
    <row r="43" spans="1:7" x14ac:dyDescent="0.2">
      <c r="B43" s="69"/>
      <c r="C43" s="69"/>
      <c r="D43" s="316"/>
      <c r="E43" s="69"/>
      <c r="F43" s="70"/>
      <c r="G43" s="32"/>
    </row>
    <row r="44" spans="1:7" x14ac:dyDescent="0.2">
      <c r="B44" s="69"/>
      <c r="C44" s="69"/>
      <c r="D44" s="317"/>
      <c r="E44" s="288"/>
      <c r="F44" s="286"/>
      <c r="G44" s="206"/>
    </row>
    <row r="45" spans="1:7" x14ac:dyDescent="0.2">
      <c r="B45" s="69"/>
      <c r="C45" s="69"/>
      <c r="D45" s="317"/>
      <c r="E45" s="288"/>
      <c r="F45" s="286"/>
      <c r="G45" s="206"/>
    </row>
    <row r="46" spans="1:7" x14ac:dyDescent="0.2">
      <c r="A46" s="32"/>
      <c r="B46" s="69"/>
      <c r="C46" s="69"/>
      <c r="D46" s="288"/>
      <c r="E46" s="288"/>
      <c r="F46" s="286"/>
      <c r="G46" s="206"/>
    </row>
    <row r="47" spans="1:7" x14ac:dyDescent="0.2">
      <c r="A47" s="32"/>
      <c r="B47" s="69"/>
      <c r="C47" s="69"/>
      <c r="D47" s="290"/>
      <c r="E47" s="290"/>
      <c r="F47" s="286"/>
      <c r="G47" s="206"/>
    </row>
    <row r="48" spans="1:7" x14ac:dyDescent="0.2">
      <c r="B48" s="69"/>
      <c r="C48" s="69"/>
      <c r="D48" s="288"/>
      <c r="E48" s="288"/>
      <c r="F48" s="287"/>
      <c r="G48" s="206"/>
    </row>
    <row r="49" spans="1:7" x14ac:dyDescent="0.2">
      <c r="B49" s="69"/>
      <c r="C49" s="69"/>
      <c r="D49" s="288"/>
      <c r="E49" s="288"/>
      <c r="F49" s="287"/>
      <c r="G49" s="206"/>
    </row>
    <row r="50" spans="1:7" x14ac:dyDescent="0.2">
      <c r="C50" s="313"/>
      <c r="D50" s="313"/>
      <c r="E50" s="313"/>
      <c r="F50" s="314"/>
      <c r="G50" s="315"/>
    </row>
    <row r="51" spans="1:7" x14ac:dyDescent="0.2">
      <c r="A51" s="32"/>
      <c r="C51" s="313"/>
      <c r="D51" s="313"/>
      <c r="E51" s="313"/>
      <c r="F51" s="314"/>
    </row>
    <row r="52" spans="1:7" x14ac:dyDescent="0.2">
      <c r="A52" s="32"/>
      <c r="C52" s="313"/>
      <c r="D52" s="313"/>
      <c r="E52" s="313"/>
      <c r="F52" s="314"/>
    </row>
    <row r="53" spans="1:7" x14ac:dyDescent="0.2">
      <c r="A53" s="32"/>
      <c r="C53" s="313"/>
      <c r="D53" s="313"/>
      <c r="E53" s="313"/>
      <c r="F53" s="314"/>
    </row>
    <row r="54" spans="1:7" x14ac:dyDescent="0.2">
      <c r="A54" s="32"/>
      <c r="C54" s="313"/>
      <c r="D54" s="313"/>
      <c r="E54" s="313"/>
      <c r="F54" s="314"/>
    </row>
    <row r="55" spans="1:7" x14ac:dyDescent="0.2">
      <c r="A55" s="32"/>
      <c r="C55" s="313"/>
      <c r="D55" s="313"/>
      <c r="E55" s="291"/>
      <c r="F55" s="291"/>
    </row>
    <row r="56" spans="1:7" x14ac:dyDescent="0.2">
      <c r="C56" s="313"/>
      <c r="D56" s="313"/>
      <c r="E56" s="291"/>
      <c r="F56" s="291"/>
    </row>
    <row r="57" spans="1:7" x14ac:dyDescent="0.2">
      <c r="C57" s="313"/>
      <c r="D57" s="313"/>
      <c r="E57" s="291"/>
      <c r="F57" s="291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topLeftCell="A26" workbookViewId="2">
      <selection activeCell="C40" sqref="C40"/>
    </sheetView>
    <sheetView topLeftCell="A26" workbookViewId="3">
      <selection activeCell="D33" sqref="D33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3" t="s">
        <v>21</v>
      </c>
      <c r="C2" s="263" t="s">
        <v>22</v>
      </c>
      <c r="D2" s="263" t="s">
        <v>21</v>
      </c>
      <c r="E2" s="263" t="s">
        <v>22</v>
      </c>
      <c r="F2" s="264" t="s">
        <v>52</v>
      </c>
    </row>
    <row r="3" spans="1:6" x14ac:dyDescent="0.2">
      <c r="A3">
        <v>1</v>
      </c>
      <c r="B3" s="90">
        <v>36637</v>
      </c>
      <c r="C3" s="90">
        <v>36726</v>
      </c>
      <c r="D3" s="90"/>
      <c r="E3" s="90"/>
      <c r="F3" s="90">
        <f>+C3-B3+D3-E3</f>
        <v>89</v>
      </c>
    </row>
    <row r="4" spans="1:6" x14ac:dyDescent="0.2">
      <c r="A4">
        <v>2</v>
      </c>
      <c r="B4" s="90">
        <v>36900</v>
      </c>
      <c r="C4" s="90">
        <v>37000</v>
      </c>
      <c r="D4" s="90"/>
      <c r="E4" s="90"/>
      <c r="F4" s="90">
        <f t="shared" ref="F4:F33" si="0">+C4-B4+D4-E4</f>
        <v>100</v>
      </c>
    </row>
    <row r="5" spans="1:6" x14ac:dyDescent="0.2">
      <c r="A5">
        <v>3</v>
      </c>
      <c r="B5" s="90">
        <v>45813</v>
      </c>
      <c r="C5" s="90">
        <v>35879</v>
      </c>
      <c r="D5" s="90"/>
      <c r="E5" s="90"/>
      <c r="F5" s="90">
        <f t="shared" si="0"/>
        <v>-9934</v>
      </c>
    </row>
    <row r="6" spans="1:6" x14ac:dyDescent="0.2">
      <c r="A6">
        <v>4</v>
      </c>
      <c r="B6" s="90">
        <v>35939</v>
      </c>
      <c r="C6" s="90">
        <v>35982</v>
      </c>
      <c r="D6" s="90"/>
      <c r="E6" s="90"/>
      <c r="F6" s="90">
        <f t="shared" si="0"/>
        <v>43</v>
      </c>
    </row>
    <row r="7" spans="1:6" x14ac:dyDescent="0.2">
      <c r="A7">
        <v>5</v>
      </c>
      <c r="B7" s="90">
        <v>33821</v>
      </c>
      <c r="C7" s="90">
        <v>33935</v>
      </c>
      <c r="D7" s="90">
        <v>21029</v>
      </c>
      <c r="E7" s="90">
        <v>20000</v>
      </c>
      <c r="F7" s="90">
        <f t="shared" si="0"/>
        <v>1143</v>
      </c>
    </row>
    <row r="8" spans="1:6" x14ac:dyDescent="0.2">
      <c r="A8">
        <v>6</v>
      </c>
      <c r="B8" s="90">
        <v>34083</v>
      </c>
      <c r="C8" s="90">
        <v>34059</v>
      </c>
      <c r="D8" s="90">
        <v>21614</v>
      </c>
      <c r="E8" s="90">
        <v>20000</v>
      </c>
      <c r="F8" s="90">
        <f t="shared" si="0"/>
        <v>1590</v>
      </c>
    </row>
    <row r="9" spans="1:6" x14ac:dyDescent="0.2">
      <c r="A9">
        <v>7</v>
      </c>
      <c r="B9" s="90">
        <v>33492</v>
      </c>
      <c r="C9" s="90">
        <v>33556</v>
      </c>
      <c r="D9" s="90">
        <v>20202</v>
      </c>
      <c r="E9" s="90">
        <v>20000</v>
      </c>
      <c r="F9" s="90">
        <f t="shared" si="0"/>
        <v>266</v>
      </c>
    </row>
    <row r="10" spans="1:6" x14ac:dyDescent="0.2">
      <c r="A10">
        <v>8</v>
      </c>
      <c r="B10" s="90">
        <v>312</v>
      </c>
      <c r="C10" s="90">
        <v>33402</v>
      </c>
      <c r="D10" s="90">
        <v>1450</v>
      </c>
      <c r="E10" s="90"/>
      <c r="F10" s="90">
        <f t="shared" si="0"/>
        <v>34540</v>
      </c>
    </row>
    <row r="11" spans="1:6" x14ac:dyDescent="0.2">
      <c r="A11">
        <v>9</v>
      </c>
      <c r="B11" s="90">
        <v>40205</v>
      </c>
      <c r="C11" s="90">
        <v>33482</v>
      </c>
      <c r="D11" s="90"/>
      <c r="E11" s="90"/>
      <c r="F11" s="90">
        <f t="shared" si="0"/>
        <v>-6723</v>
      </c>
    </row>
    <row r="12" spans="1:6" x14ac:dyDescent="0.2">
      <c r="A12">
        <v>10</v>
      </c>
      <c r="B12" s="90">
        <v>33501</v>
      </c>
      <c r="C12" s="90">
        <v>33483</v>
      </c>
      <c r="D12" s="90"/>
      <c r="E12" s="90"/>
      <c r="F12" s="90">
        <f t="shared" si="0"/>
        <v>-18</v>
      </c>
    </row>
    <row r="13" spans="1:6" x14ac:dyDescent="0.2">
      <c r="A13">
        <v>11</v>
      </c>
      <c r="B13" s="90">
        <v>34803</v>
      </c>
      <c r="C13" s="90">
        <v>35000</v>
      </c>
      <c r="D13" s="90"/>
      <c r="E13" s="90"/>
      <c r="F13" s="90">
        <f t="shared" si="0"/>
        <v>197</v>
      </c>
    </row>
    <row r="14" spans="1:6" x14ac:dyDescent="0.2">
      <c r="A14">
        <v>12</v>
      </c>
      <c r="B14" s="88">
        <v>34882</v>
      </c>
      <c r="C14" s="88">
        <v>35000</v>
      </c>
      <c r="D14" s="88"/>
      <c r="E14" s="88"/>
      <c r="F14" s="90">
        <f t="shared" si="0"/>
        <v>118</v>
      </c>
    </row>
    <row r="15" spans="1:6" x14ac:dyDescent="0.2">
      <c r="A15">
        <v>13</v>
      </c>
      <c r="B15" s="88">
        <v>36001</v>
      </c>
      <c r="C15" s="88">
        <v>36469</v>
      </c>
      <c r="D15" s="88"/>
      <c r="E15" s="88"/>
      <c r="F15" s="90">
        <f t="shared" si="0"/>
        <v>468</v>
      </c>
    </row>
    <row r="16" spans="1:6" x14ac:dyDescent="0.2">
      <c r="A16">
        <v>14</v>
      </c>
      <c r="B16" s="88">
        <v>36841</v>
      </c>
      <c r="C16" s="88">
        <v>37000</v>
      </c>
      <c r="D16" s="88"/>
      <c r="E16" s="88"/>
      <c r="F16" s="90">
        <f t="shared" si="0"/>
        <v>159</v>
      </c>
    </row>
    <row r="17" spans="1:6" x14ac:dyDescent="0.2">
      <c r="A17">
        <v>15</v>
      </c>
      <c r="B17" s="88">
        <v>36363</v>
      </c>
      <c r="C17" s="88">
        <v>36483</v>
      </c>
      <c r="D17" s="14"/>
      <c r="E17" s="14"/>
      <c r="F17" s="90">
        <f t="shared" si="0"/>
        <v>120</v>
      </c>
    </row>
    <row r="18" spans="1:6" x14ac:dyDescent="0.2">
      <c r="A18">
        <v>16</v>
      </c>
      <c r="B18" s="88">
        <v>37262</v>
      </c>
      <c r="C18" s="88">
        <v>37398</v>
      </c>
      <c r="D18" s="14"/>
      <c r="E18" s="14"/>
      <c r="F18" s="90">
        <f t="shared" si="0"/>
        <v>136</v>
      </c>
    </row>
    <row r="19" spans="1:6" x14ac:dyDescent="0.2">
      <c r="A19">
        <v>17</v>
      </c>
      <c r="B19" s="88">
        <v>37890</v>
      </c>
      <c r="C19" s="14">
        <v>38036</v>
      </c>
      <c r="D19" s="14"/>
      <c r="E19" s="14"/>
      <c r="F19" s="90">
        <f t="shared" si="0"/>
        <v>146</v>
      </c>
    </row>
    <row r="20" spans="1:6" x14ac:dyDescent="0.2">
      <c r="A20">
        <v>18</v>
      </c>
      <c r="B20" s="382">
        <v>37532</v>
      </c>
      <c r="C20" s="382">
        <v>37672</v>
      </c>
      <c r="D20" s="14"/>
      <c r="E20" s="14"/>
      <c r="F20" s="90">
        <f t="shared" si="0"/>
        <v>140</v>
      </c>
    </row>
    <row r="21" spans="1:6" x14ac:dyDescent="0.2">
      <c r="A21">
        <v>19</v>
      </c>
      <c r="B21" s="382">
        <v>38743</v>
      </c>
      <c r="C21" s="382">
        <v>38875</v>
      </c>
      <c r="D21" s="14"/>
      <c r="E21" s="14"/>
      <c r="F21" s="90">
        <f t="shared" si="0"/>
        <v>132</v>
      </c>
    </row>
    <row r="22" spans="1:6" x14ac:dyDescent="0.2">
      <c r="A22">
        <v>20</v>
      </c>
      <c r="B22" s="382">
        <v>36438</v>
      </c>
      <c r="C22" s="382">
        <v>36559</v>
      </c>
      <c r="D22" s="14"/>
      <c r="E22" s="14"/>
      <c r="F22" s="90">
        <f t="shared" si="0"/>
        <v>121</v>
      </c>
    </row>
    <row r="23" spans="1:6" x14ac:dyDescent="0.2">
      <c r="A23">
        <v>21</v>
      </c>
      <c r="B23" s="382">
        <v>38511</v>
      </c>
      <c r="C23" s="382">
        <v>38652</v>
      </c>
      <c r="D23" s="14"/>
      <c r="E23" s="14"/>
      <c r="F23" s="90">
        <f t="shared" si="0"/>
        <v>141</v>
      </c>
    </row>
    <row r="24" spans="1:6" x14ac:dyDescent="0.2">
      <c r="A24">
        <v>22</v>
      </c>
      <c r="B24" s="382">
        <v>36491</v>
      </c>
      <c r="C24" s="382">
        <v>37870</v>
      </c>
      <c r="D24" s="14">
        <v>1</v>
      </c>
      <c r="E24" s="14"/>
      <c r="F24" s="90">
        <f t="shared" si="0"/>
        <v>1380</v>
      </c>
    </row>
    <row r="25" spans="1:6" x14ac:dyDescent="0.2">
      <c r="A25">
        <v>23</v>
      </c>
      <c r="B25" s="382">
        <v>35541</v>
      </c>
      <c r="C25" s="382">
        <v>36037</v>
      </c>
      <c r="D25" s="14">
        <v>4353</v>
      </c>
      <c r="E25" s="14">
        <v>5000</v>
      </c>
      <c r="F25" s="90">
        <f t="shared" si="0"/>
        <v>-151</v>
      </c>
    </row>
    <row r="26" spans="1:6" x14ac:dyDescent="0.2">
      <c r="A26">
        <v>24</v>
      </c>
      <c r="B26" s="382">
        <v>36366</v>
      </c>
      <c r="C26" s="382">
        <v>35949</v>
      </c>
      <c r="D26" s="14">
        <v>4</v>
      </c>
      <c r="E26" s="14"/>
      <c r="F26" s="90">
        <f t="shared" si="0"/>
        <v>-413</v>
      </c>
    </row>
    <row r="27" spans="1:6" x14ac:dyDescent="0.2">
      <c r="A27">
        <v>25</v>
      </c>
      <c r="B27" s="382">
        <v>36849</v>
      </c>
      <c r="C27" s="382">
        <v>37000</v>
      </c>
      <c r="D27" s="14"/>
      <c r="E27" s="14"/>
      <c r="F27" s="90">
        <f t="shared" si="0"/>
        <v>151</v>
      </c>
    </row>
    <row r="28" spans="1:6" x14ac:dyDescent="0.2">
      <c r="A28">
        <v>26</v>
      </c>
      <c r="B28" s="382">
        <v>36858</v>
      </c>
      <c r="C28" s="382">
        <v>37000</v>
      </c>
      <c r="D28" s="14">
        <v>31737</v>
      </c>
      <c r="E28" s="14">
        <v>30000</v>
      </c>
      <c r="F28" s="90">
        <f t="shared" si="0"/>
        <v>1879</v>
      </c>
    </row>
    <row r="29" spans="1:6" x14ac:dyDescent="0.2">
      <c r="A29">
        <v>27</v>
      </c>
      <c r="B29" s="382">
        <v>36860</v>
      </c>
      <c r="C29" s="382">
        <v>37000</v>
      </c>
      <c r="D29" s="14">
        <v>30426</v>
      </c>
      <c r="E29" s="14">
        <v>30000</v>
      </c>
      <c r="F29" s="90">
        <f t="shared" si="0"/>
        <v>566</v>
      </c>
    </row>
    <row r="30" spans="1:6" x14ac:dyDescent="0.2">
      <c r="A30">
        <v>28</v>
      </c>
      <c r="B30" s="382">
        <v>34385</v>
      </c>
      <c r="C30" s="382">
        <v>34528</v>
      </c>
      <c r="D30" s="14">
        <v>39356</v>
      </c>
      <c r="E30" s="14">
        <v>30000</v>
      </c>
      <c r="F30" s="90">
        <f t="shared" si="0"/>
        <v>9499</v>
      </c>
    </row>
    <row r="31" spans="1:6" x14ac:dyDescent="0.2">
      <c r="A31">
        <v>29</v>
      </c>
      <c r="B31" s="382">
        <v>36606</v>
      </c>
      <c r="C31" s="382">
        <v>36761</v>
      </c>
      <c r="D31" s="14">
        <v>30273</v>
      </c>
      <c r="E31" s="14">
        <v>30000</v>
      </c>
      <c r="F31" s="90">
        <f t="shared" si="0"/>
        <v>428</v>
      </c>
    </row>
    <row r="32" spans="1:6" x14ac:dyDescent="0.2">
      <c r="A32">
        <v>30</v>
      </c>
      <c r="B32" s="382">
        <v>36869</v>
      </c>
      <c r="C32" s="382">
        <v>37000</v>
      </c>
      <c r="D32" s="14">
        <v>2281</v>
      </c>
      <c r="E32" s="14"/>
      <c r="F32" s="90">
        <f t="shared" si="0"/>
        <v>2412</v>
      </c>
    </row>
    <row r="33" spans="1:6" x14ac:dyDescent="0.2">
      <c r="A33">
        <v>31</v>
      </c>
      <c r="B33" s="382">
        <v>36876</v>
      </c>
      <c r="C33" s="382">
        <v>37000</v>
      </c>
      <c r="D33" s="14"/>
      <c r="E33" s="14"/>
      <c r="F33" s="90">
        <f t="shared" si="0"/>
        <v>124</v>
      </c>
    </row>
    <row r="34" spans="1:6" x14ac:dyDescent="0.2">
      <c r="B34" s="300">
        <f>SUM(B3:B33)</f>
        <v>1099670</v>
      </c>
      <c r="C34" s="300">
        <f>SUM(C3:C33)</f>
        <v>1120793</v>
      </c>
      <c r="D34" s="14">
        <f>SUM(D3:D33)</f>
        <v>202726</v>
      </c>
      <c r="E34" s="14">
        <f>SUM(E3:E33)</f>
        <v>185000</v>
      </c>
      <c r="F34" s="14">
        <f>SUM(F3:F33)</f>
        <v>38849</v>
      </c>
    </row>
    <row r="35" spans="1:6" x14ac:dyDescent="0.2">
      <c r="D35" s="14"/>
      <c r="E35" s="14"/>
      <c r="F35" s="14"/>
    </row>
    <row r="36" spans="1:6" x14ac:dyDescent="0.2">
      <c r="F36" s="388"/>
    </row>
    <row r="37" spans="1:6" x14ac:dyDescent="0.2">
      <c r="A37" s="265">
        <v>37011</v>
      </c>
      <c r="B37" s="14"/>
      <c r="C37" s="14"/>
      <c r="D37" s="14"/>
      <c r="E37" s="14"/>
      <c r="F37" s="389">
        <f>37185+19880</f>
        <v>57065</v>
      </c>
    </row>
    <row r="38" spans="1:6" x14ac:dyDescent="0.2">
      <c r="A38" s="265">
        <v>37042</v>
      </c>
      <c r="B38" s="14"/>
      <c r="C38" s="14"/>
      <c r="D38" s="14"/>
      <c r="E38" s="14"/>
      <c r="F38" s="150">
        <f>+F37+F34</f>
        <v>95914</v>
      </c>
    </row>
    <row r="39" spans="1:6" x14ac:dyDescent="0.2">
      <c r="F39" s="315"/>
    </row>
    <row r="40" spans="1:6" x14ac:dyDescent="0.2">
      <c r="F40" s="315"/>
    </row>
    <row r="41" spans="1:6" x14ac:dyDescent="0.2">
      <c r="F41" s="315"/>
    </row>
    <row r="42" spans="1:6" x14ac:dyDescent="0.2">
      <c r="F42" s="315"/>
    </row>
    <row r="43" spans="1:6" x14ac:dyDescent="0.2">
      <c r="F43" s="315"/>
    </row>
    <row r="44" spans="1:6" x14ac:dyDescent="0.2">
      <c r="F44" s="315"/>
    </row>
    <row r="45" spans="1:6" x14ac:dyDescent="0.2">
      <c r="F45" s="315"/>
    </row>
    <row r="46" spans="1:6" x14ac:dyDescent="0.2">
      <c r="F46" s="315"/>
    </row>
    <row r="47" spans="1:6" x14ac:dyDescent="0.2">
      <c r="F47" s="315"/>
    </row>
    <row r="48" spans="1:6" x14ac:dyDescent="0.2">
      <c r="F48" s="31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17" workbookViewId="3">
      <selection activeCell="G38" sqref="G38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43421</v>
      </c>
      <c r="C4" s="11">
        <v>40535</v>
      </c>
      <c r="D4" s="25">
        <f>+C4-B4</f>
        <v>-2886</v>
      </c>
    </row>
    <row r="5" spans="1:4" x14ac:dyDescent="0.2">
      <c r="A5" s="10">
        <v>2</v>
      </c>
      <c r="B5" s="11">
        <v>20000</v>
      </c>
      <c r="C5" s="11">
        <v>17999</v>
      </c>
      <c r="D5" s="25">
        <f t="shared" ref="D5:D34" si="0">+C5-B5</f>
        <v>-2001</v>
      </c>
    </row>
    <row r="6" spans="1:4" x14ac:dyDescent="0.2">
      <c r="A6" s="10">
        <v>3</v>
      </c>
      <c r="B6" s="11">
        <v>18659</v>
      </c>
      <c r="C6" s="11">
        <v>17999</v>
      </c>
      <c r="D6" s="25">
        <f t="shared" si="0"/>
        <v>-660</v>
      </c>
    </row>
    <row r="7" spans="1:4" x14ac:dyDescent="0.2">
      <c r="A7" s="10">
        <v>4</v>
      </c>
      <c r="B7" s="11">
        <v>18787</v>
      </c>
      <c r="C7" s="11">
        <v>18989</v>
      </c>
      <c r="D7" s="25">
        <f t="shared" si="0"/>
        <v>202</v>
      </c>
    </row>
    <row r="8" spans="1:4" x14ac:dyDescent="0.2">
      <c r="A8" s="10">
        <v>5</v>
      </c>
      <c r="B8" s="11">
        <v>19282</v>
      </c>
      <c r="C8" s="11">
        <v>19001</v>
      </c>
      <c r="D8" s="25">
        <f t="shared" si="0"/>
        <v>-281</v>
      </c>
    </row>
    <row r="9" spans="1:4" x14ac:dyDescent="0.2">
      <c r="A9" s="10">
        <v>6</v>
      </c>
      <c r="B9" s="11">
        <v>18528</v>
      </c>
      <c r="C9" s="11">
        <v>18995</v>
      </c>
      <c r="D9" s="25">
        <f t="shared" si="0"/>
        <v>467</v>
      </c>
    </row>
    <row r="10" spans="1:4" x14ac:dyDescent="0.2">
      <c r="A10" s="10">
        <v>7</v>
      </c>
      <c r="B10" s="11">
        <v>19276</v>
      </c>
      <c r="C10" s="11">
        <v>18188</v>
      </c>
      <c r="D10" s="25">
        <f t="shared" si="0"/>
        <v>-1088</v>
      </c>
    </row>
    <row r="11" spans="1:4" x14ac:dyDescent="0.2">
      <c r="A11" s="10">
        <v>8</v>
      </c>
      <c r="B11" s="11">
        <v>12636</v>
      </c>
      <c r="C11" s="11">
        <v>3697</v>
      </c>
      <c r="D11" s="25">
        <f t="shared" si="0"/>
        <v>-8939</v>
      </c>
    </row>
    <row r="12" spans="1:4" x14ac:dyDescent="0.2">
      <c r="A12" s="10">
        <v>9</v>
      </c>
      <c r="B12" s="11">
        <v>13128</v>
      </c>
      <c r="C12" s="11">
        <v>24927</v>
      </c>
      <c r="D12" s="25">
        <f t="shared" si="0"/>
        <v>11799</v>
      </c>
    </row>
    <row r="13" spans="1:4" x14ac:dyDescent="0.2">
      <c r="A13" s="10">
        <v>10</v>
      </c>
      <c r="B13" s="11">
        <v>13437</v>
      </c>
      <c r="C13" s="11"/>
      <c r="D13" s="25">
        <f t="shared" si="0"/>
        <v>-13437</v>
      </c>
    </row>
    <row r="14" spans="1:4" x14ac:dyDescent="0.2">
      <c r="A14" s="10">
        <v>11</v>
      </c>
      <c r="B14" s="11">
        <v>25613</v>
      </c>
      <c r="C14" s="11">
        <v>23800</v>
      </c>
      <c r="D14" s="25">
        <f t="shared" si="0"/>
        <v>-1813</v>
      </c>
    </row>
    <row r="15" spans="1:4" x14ac:dyDescent="0.2">
      <c r="A15" s="10">
        <v>12</v>
      </c>
      <c r="B15" s="11">
        <v>13395</v>
      </c>
      <c r="C15" s="11">
        <v>13533</v>
      </c>
      <c r="D15" s="25">
        <f t="shared" si="0"/>
        <v>138</v>
      </c>
    </row>
    <row r="16" spans="1:4" x14ac:dyDescent="0.2">
      <c r="A16" s="10">
        <v>13</v>
      </c>
      <c r="B16" s="11">
        <v>18907</v>
      </c>
      <c r="C16" s="11">
        <v>18949</v>
      </c>
      <c r="D16" s="25">
        <f t="shared" si="0"/>
        <v>42</v>
      </c>
    </row>
    <row r="17" spans="1:4" x14ac:dyDescent="0.2">
      <c r="A17" s="10">
        <v>14</v>
      </c>
      <c r="B17" s="11">
        <v>19810</v>
      </c>
      <c r="C17" s="11">
        <v>19370</v>
      </c>
      <c r="D17" s="25">
        <f t="shared" si="0"/>
        <v>-440</v>
      </c>
    </row>
    <row r="18" spans="1:4" x14ac:dyDescent="0.2">
      <c r="A18" s="10">
        <v>15</v>
      </c>
      <c r="B18" s="11">
        <v>18089</v>
      </c>
      <c r="C18" s="11">
        <v>17184</v>
      </c>
      <c r="D18" s="25">
        <f t="shared" si="0"/>
        <v>-905</v>
      </c>
    </row>
    <row r="19" spans="1:4" x14ac:dyDescent="0.2">
      <c r="A19" s="10">
        <v>16</v>
      </c>
      <c r="B19" s="11">
        <v>18414</v>
      </c>
      <c r="C19" s="11">
        <v>16928</v>
      </c>
      <c r="D19" s="25">
        <f t="shared" si="0"/>
        <v>-1486</v>
      </c>
    </row>
    <row r="20" spans="1:4" x14ac:dyDescent="0.2">
      <c r="A20" s="10">
        <v>17</v>
      </c>
      <c r="B20" s="11">
        <v>23012</v>
      </c>
      <c r="C20" s="11">
        <v>25262</v>
      </c>
      <c r="D20" s="25">
        <f t="shared" si="0"/>
        <v>2250</v>
      </c>
    </row>
    <row r="21" spans="1:4" x14ac:dyDescent="0.2">
      <c r="A21" s="10">
        <v>18</v>
      </c>
      <c r="B21" s="11">
        <v>19381</v>
      </c>
      <c r="C21" s="11">
        <v>19505</v>
      </c>
      <c r="D21" s="25">
        <f t="shared" si="0"/>
        <v>124</v>
      </c>
    </row>
    <row r="22" spans="1:4" x14ac:dyDescent="0.2">
      <c r="A22" s="10">
        <v>19</v>
      </c>
      <c r="B22" s="11">
        <v>20464</v>
      </c>
      <c r="C22" s="11">
        <v>20820</v>
      </c>
      <c r="D22" s="25">
        <f t="shared" si="0"/>
        <v>356</v>
      </c>
    </row>
    <row r="23" spans="1:4" x14ac:dyDescent="0.2">
      <c r="A23" s="10">
        <v>20</v>
      </c>
      <c r="B23" s="11">
        <v>19570</v>
      </c>
      <c r="C23" s="11">
        <v>18792</v>
      </c>
      <c r="D23" s="25">
        <f t="shared" si="0"/>
        <v>-778</v>
      </c>
    </row>
    <row r="24" spans="1:4" x14ac:dyDescent="0.2">
      <c r="A24" s="10">
        <v>21</v>
      </c>
      <c r="B24" s="11">
        <v>19899</v>
      </c>
      <c r="C24" s="11">
        <v>20231</v>
      </c>
      <c r="D24" s="25">
        <f t="shared" si="0"/>
        <v>332</v>
      </c>
    </row>
    <row r="25" spans="1:4" x14ac:dyDescent="0.2">
      <c r="A25" s="10">
        <v>22</v>
      </c>
      <c r="B25" s="11">
        <v>19705</v>
      </c>
      <c r="C25" s="11">
        <v>19740</v>
      </c>
      <c r="D25" s="25">
        <f t="shared" si="0"/>
        <v>35</v>
      </c>
    </row>
    <row r="26" spans="1:4" x14ac:dyDescent="0.2">
      <c r="A26" s="10">
        <v>23</v>
      </c>
      <c r="B26" s="11">
        <v>19052</v>
      </c>
      <c r="C26" s="11">
        <v>19002</v>
      </c>
      <c r="D26" s="25">
        <f t="shared" si="0"/>
        <v>-50</v>
      </c>
    </row>
    <row r="27" spans="1:4" x14ac:dyDescent="0.2">
      <c r="A27" s="10">
        <v>24</v>
      </c>
      <c r="B27" s="11">
        <v>18961</v>
      </c>
      <c r="C27" s="11">
        <v>19002</v>
      </c>
      <c r="D27" s="25">
        <f t="shared" si="0"/>
        <v>41</v>
      </c>
    </row>
    <row r="28" spans="1:4" x14ac:dyDescent="0.2">
      <c r="A28" s="10">
        <v>25</v>
      </c>
      <c r="B28" s="11">
        <v>20500</v>
      </c>
      <c r="C28" s="11">
        <v>20584</v>
      </c>
      <c r="D28" s="25">
        <f t="shared" si="0"/>
        <v>84</v>
      </c>
    </row>
    <row r="29" spans="1:4" x14ac:dyDescent="0.2">
      <c r="A29" s="10">
        <v>26</v>
      </c>
      <c r="B29" s="11">
        <v>31282</v>
      </c>
      <c r="C29" s="11">
        <v>32000</v>
      </c>
      <c r="D29" s="25">
        <f t="shared" si="0"/>
        <v>718</v>
      </c>
    </row>
    <row r="30" spans="1:4" x14ac:dyDescent="0.2">
      <c r="A30" s="10">
        <v>27</v>
      </c>
      <c r="B30" s="11">
        <v>19208</v>
      </c>
      <c r="C30" s="11">
        <v>20181</v>
      </c>
      <c r="D30" s="25">
        <f t="shared" si="0"/>
        <v>973</v>
      </c>
    </row>
    <row r="31" spans="1:4" x14ac:dyDescent="0.2">
      <c r="A31" s="10">
        <v>28</v>
      </c>
      <c r="B31" s="11">
        <v>20000</v>
      </c>
      <c r="C31" s="11">
        <v>19274</v>
      </c>
      <c r="D31" s="25">
        <f t="shared" si="0"/>
        <v>-726</v>
      </c>
    </row>
    <row r="32" spans="1:4" x14ac:dyDescent="0.2">
      <c r="A32" s="10">
        <v>29</v>
      </c>
      <c r="B32" s="11">
        <v>20000</v>
      </c>
      <c r="C32" s="11">
        <v>17987</v>
      </c>
      <c r="D32" s="25">
        <f t="shared" si="0"/>
        <v>-2013</v>
      </c>
    </row>
    <row r="33" spans="1:4" x14ac:dyDescent="0.2">
      <c r="A33" s="10">
        <v>30</v>
      </c>
      <c r="B33" s="11">
        <v>20000</v>
      </c>
      <c r="C33" s="11">
        <v>17565</v>
      </c>
      <c r="D33" s="25">
        <f t="shared" si="0"/>
        <v>-2435</v>
      </c>
    </row>
    <row r="34" spans="1:4" x14ac:dyDescent="0.2">
      <c r="A34" s="10">
        <v>31</v>
      </c>
      <c r="B34" s="11">
        <v>20000</v>
      </c>
      <c r="C34" s="11">
        <v>19845</v>
      </c>
      <c r="D34" s="25">
        <f t="shared" si="0"/>
        <v>-155</v>
      </c>
    </row>
    <row r="35" spans="1:4" x14ac:dyDescent="0.2">
      <c r="A35" s="10"/>
      <c r="B35" s="11">
        <f>SUM(B4:B34)</f>
        <v>622416</v>
      </c>
      <c r="C35" s="11">
        <f>SUM(C4:C34)</f>
        <v>599884</v>
      </c>
      <c r="D35" s="11">
        <f>SUM(D4:D34)</f>
        <v>-22532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37011</v>
      </c>
      <c r="D38" s="243">
        <v>26482</v>
      </c>
    </row>
    <row r="39" spans="1:4" x14ac:dyDescent="0.2">
      <c r="A39" s="2"/>
      <c r="D39" s="24"/>
    </row>
    <row r="40" spans="1:4" x14ac:dyDescent="0.2">
      <c r="A40" s="57">
        <v>37042</v>
      </c>
      <c r="D40" s="36">
        <f>+D38+D35</f>
        <v>3950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topLeftCell="A26" workbookViewId="2">
      <selection activeCell="J39" sqref="J39"/>
    </sheetView>
    <sheetView topLeftCell="A26" workbookViewId="3">
      <selection activeCell="B41" sqref="B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28956</v>
      </c>
      <c r="C4" s="11">
        <v>29200</v>
      </c>
      <c r="D4" s="11">
        <v>7902</v>
      </c>
      <c r="E4" s="11">
        <v>10000</v>
      </c>
      <c r="F4" s="11">
        <v>9688</v>
      </c>
      <c r="G4" s="11">
        <v>16456</v>
      </c>
      <c r="H4" s="11">
        <v>1465</v>
      </c>
      <c r="I4" s="11"/>
      <c r="J4" s="11">
        <f t="shared" ref="J4:J34" si="0">+C4+E4+G4+I4-H4-F4-D4-B4</f>
        <v>7645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28219</v>
      </c>
      <c r="C5" s="11">
        <v>29200</v>
      </c>
      <c r="D5" s="11">
        <v>8266</v>
      </c>
      <c r="E5" s="11">
        <v>10000</v>
      </c>
      <c r="F5" s="11">
        <v>10550</v>
      </c>
      <c r="G5" s="11">
        <v>16456</v>
      </c>
      <c r="H5" s="11"/>
      <c r="I5" s="11"/>
      <c r="J5" s="11">
        <f t="shared" si="0"/>
        <v>8621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29184</v>
      </c>
      <c r="C6" s="11">
        <v>28484</v>
      </c>
      <c r="D6" s="11">
        <v>7757</v>
      </c>
      <c r="E6" s="11">
        <v>10000</v>
      </c>
      <c r="F6" s="11">
        <v>10612</v>
      </c>
      <c r="G6" s="11">
        <v>15156</v>
      </c>
      <c r="H6" s="11"/>
      <c r="I6" s="11"/>
      <c r="J6" s="11">
        <f t="shared" si="0"/>
        <v>6087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28936</v>
      </c>
      <c r="C7" s="11">
        <v>27898</v>
      </c>
      <c r="D7" s="11">
        <v>7829</v>
      </c>
      <c r="E7" s="11">
        <v>10000</v>
      </c>
      <c r="F7" s="11">
        <v>9704</v>
      </c>
      <c r="G7" s="11">
        <v>15156</v>
      </c>
      <c r="H7" s="11"/>
      <c r="I7" s="11"/>
      <c r="J7" s="11">
        <f t="shared" si="0"/>
        <v>6585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28762</v>
      </c>
      <c r="C8" s="11">
        <v>28486</v>
      </c>
      <c r="D8" s="11">
        <v>8114</v>
      </c>
      <c r="E8" s="11">
        <v>10000</v>
      </c>
      <c r="F8" s="11">
        <v>9803</v>
      </c>
      <c r="G8" s="11">
        <v>14156</v>
      </c>
      <c r="H8" s="11"/>
      <c r="I8" s="11"/>
      <c r="J8" s="11">
        <f t="shared" si="0"/>
        <v>5963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28647</v>
      </c>
      <c r="C9" s="11">
        <v>28086</v>
      </c>
      <c r="D9" s="11">
        <v>7730</v>
      </c>
      <c r="E9" s="11">
        <v>10000</v>
      </c>
      <c r="F9" s="11">
        <v>9999</v>
      </c>
      <c r="G9" s="11">
        <v>14156</v>
      </c>
      <c r="H9" s="11"/>
      <c r="I9" s="11"/>
      <c r="J9" s="11">
        <f t="shared" si="0"/>
        <v>5866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28616</v>
      </c>
      <c r="C10" s="11">
        <v>27862</v>
      </c>
      <c r="D10" s="11">
        <v>8876</v>
      </c>
      <c r="E10" s="11">
        <v>10000</v>
      </c>
      <c r="F10" s="11">
        <v>10445</v>
      </c>
      <c r="G10" s="11">
        <v>14156</v>
      </c>
      <c r="H10" s="11"/>
      <c r="I10" s="11"/>
      <c r="J10" s="11">
        <f t="shared" si="0"/>
        <v>4081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28390</v>
      </c>
      <c r="C11" s="11">
        <v>24987</v>
      </c>
      <c r="D11" s="11">
        <v>9315</v>
      </c>
      <c r="E11" s="11">
        <v>7622</v>
      </c>
      <c r="F11" s="11">
        <v>10128</v>
      </c>
      <c r="G11" s="11">
        <v>9500</v>
      </c>
      <c r="H11" s="11"/>
      <c r="I11" s="11"/>
      <c r="J11" s="11">
        <f t="shared" si="0"/>
        <v>-5724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28419</v>
      </c>
      <c r="C12" s="11">
        <v>26079</v>
      </c>
      <c r="D12" s="11">
        <v>9143</v>
      </c>
      <c r="E12" s="11">
        <v>7622</v>
      </c>
      <c r="F12" s="11">
        <v>9323</v>
      </c>
      <c r="G12" s="11">
        <v>9500</v>
      </c>
      <c r="H12" s="11"/>
      <c r="I12" s="11"/>
      <c r="J12" s="11">
        <f t="shared" si="0"/>
        <v>-3684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28198</v>
      </c>
      <c r="C13" s="11">
        <v>26968</v>
      </c>
      <c r="D13" s="11">
        <v>8755</v>
      </c>
      <c r="E13" s="11">
        <v>7622</v>
      </c>
      <c r="F13" s="11">
        <v>9576</v>
      </c>
      <c r="G13" s="11">
        <v>9500</v>
      </c>
      <c r="H13" s="11"/>
      <c r="I13" s="11"/>
      <c r="J13" s="11">
        <f t="shared" si="0"/>
        <v>-2439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28011</v>
      </c>
      <c r="C14" s="11">
        <v>25198</v>
      </c>
      <c r="D14" s="11">
        <v>8471</v>
      </c>
      <c r="E14" s="11">
        <v>7622</v>
      </c>
      <c r="F14" s="11">
        <v>9336</v>
      </c>
      <c r="G14" s="11">
        <v>9500</v>
      </c>
      <c r="H14" s="11"/>
      <c r="I14" s="11"/>
      <c r="J14" s="11">
        <f t="shared" si="0"/>
        <v>-3498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27765</v>
      </c>
      <c r="C15" s="11">
        <v>24494</v>
      </c>
      <c r="D15" s="11">
        <v>8806</v>
      </c>
      <c r="E15" s="11">
        <v>7622</v>
      </c>
      <c r="F15" s="11">
        <v>15997</v>
      </c>
      <c r="G15" s="11">
        <v>20500</v>
      </c>
      <c r="H15" s="11"/>
      <c r="I15" s="11"/>
      <c r="J15" s="11">
        <f t="shared" si="0"/>
        <v>48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27701</v>
      </c>
      <c r="C16" s="11">
        <v>28398</v>
      </c>
      <c r="D16" s="11">
        <v>9356</v>
      </c>
      <c r="E16" s="11">
        <v>7622</v>
      </c>
      <c r="F16" s="11">
        <v>19428</v>
      </c>
      <c r="G16" s="11">
        <v>9500</v>
      </c>
      <c r="H16" s="11">
        <v>1378</v>
      </c>
      <c r="I16" s="11"/>
      <c r="J16" s="11">
        <f t="shared" si="0"/>
        <v>-12343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27505</v>
      </c>
      <c r="C17" s="11">
        <v>27255</v>
      </c>
      <c r="D17" s="11">
        <v>9308</v>
      </c>
      <c r="E17" s="11">
        <v>7622</v>
      </c>
      <c r="F17" s="11">
        <v>21621</v>
      </c>
      <c r="G17" s="11">
        <v>20500</v>
      </c>
      <c r="H17" s="11">
        <v>7851</v>
      </c>
      <c r="I17" s="11">
        <v>7000</v>
      </c>
      <c r="J17" s="11">
        <f t="shared" si="0"/>
        <v>-3908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27751</v>
      </c>
      <c r="C18" s="11">
        <v>28317</v>
      </c>
      <c r="D18" s="11">
        <v>9862</v>
      </c>
      <c r="E18" s="11">
        <v>8622</v>
      </c>
      <c r="F18" s="11">
        <v>22303</v>
      </c>
      <c r="G18" s="11">
        <v>20500</v>
      </c>
      <c r="H18" s="11">
        <v>7431</v>
      </c>
      <c r="I18" s="11">
        <v>7000</v>
      </c>
      <c r="J18" s="11">
        <f t="shared" si="0"/>
        <v>-2908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27342</v>
      </c>
      <c r="C19" s="11">
        <v>26937</v>
      </c>
      <c r="D19" s="11">
        <v>9763</v>
      </c>
      <c r="E19" s="11">
        <v>8622</v>
      </c>
      <c r="F19" s="11">
        <v>19712</v>
      </c>
      <c r="G19" s="11">
        <v>19000</v>
      </c>
      <c r="H19" s="11">
        <v>3161</v>
      </c>
      <c r="I19" s="11">
        <v>4000</v>
      </c>
      <c r="J19" s="11">
        <f t="shared" si="0"/>
        <v>-1419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26916</v>
      </c>
      <c r="C20" s="11">
        <v>27965</v>
      </c>
      <c r="D20" s="11">
        <v>9831</v>
      </c>
      <c r="E20" s="11">
        <v>8622</v>
      </c>
      <c r="F20" s="11">
        <v>16780</v>
      </c>
      <c r="G20" s="11">
        <v>21000</v>
      </c>
      <c r="H20" s="11"/>
      <c r="I20" s="11">
        <v>7000</v>
      </c>
      <c r="J20" s="11">
        <f t="shared" si="0"/>
        <v>11060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26805</v>
      </c>
      <c r="C21" s="11">
        <v>26954</v>
      </c>
      <c r="D21" s="11">
        <v>9357</v>
      </c>
      <c r="E21" s="11">
        <v>8622</v>
      </c>
      <c r="F21" s="11">
        <v>19037</v>
      </c>
      <c r="G21" s="11">
        <v>21000</v>
      </c>
      <c r="H21" s="11"/>
      <c r="I21" s="11"/>
      <c r="J21" s="11">
        <f t="shared" si="0"/>
        <v>1377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26778</v>
      </c>
      <c r="C22" s="11">
        <v>26987</v>
      </c>
      <c r="D22" s="11">
        <v>9469</v>
      </c>
      <c r="E22" s="11">
        <v>8622</v>
      </c>
      <c r="F22" s="11">
        <v>21075</v>
      </c>
      <c r="G22" s="11">
        <v>21000</v>
      </c>
      <c r="H22" s="11"/>
      <c r="I22" s="11"/>
      <c r="J22" s="11">
        <f t="shared" si="0"/>
        <v>-713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26677</v>
      </c>
      <c r="C23" s="11">
        <v>26972</v>
      </c>
      <c r="D23" s="11">
        <v>9416</v>
      </c>
      <c r="E23" s="11">
        <v>8622</v>
      </c>
      <c r="F23" s="11">
        <v>20919</v>
      </c>
      <c r="G23" s="11">
        <v>21000</v>
      </c>
      <c r="H23" s="11"/>
      <c r="I23" s="11"/>
      <c r="J23" s="11">
        <f t="shared" si="0"/>
        <v>-418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26632</v>
      </c>
      <c r="C24" s="11">
        <v>26400</v>
      </c>
      <c r="D24" s="11">
        <v>9712</v>
      </c>
      <c r="E24" s="11">
        <v>8622</v>
      </c>
      <c r="F24" s="11">
        <v>20377</v>
      </c>
      <c r="G24" s="11">
        <v>21000</v>
      </c>
      <c r="H24" s="11"/>
      <c r="I24" s="11"/>
      <c r="J24" s="11">
        <f t="shared" si="0"/>
        <v>-699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26446</v>
      </c>
      <c r="C25" s="11">
        <v>26377</v>
      </c>
      <c r="D25" s="11">
        <v>9694</v>
      </c>
      <c r="E25" s="11">
        <v>8622</v>
      </c>
      <c r="F25" s="11">
        <v>11791</v>
      </c>
      <c r="G25" s="11">
        <v>21000</v>
      </c>
      <c r="H25" s="11"/>
      <c r="I25" s="11"/>
      <c r="J25" s="11">
        <f t="shared" si="0"/>
        <v>8068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25964</v>
      </c>
      <c r="C26" s="11">
        <v>27006</v>
      </c>
      <c r="D26" s="11">
        <v>9014</v>
      </c>
      <c r="E26" s="11">
        <v>8622</v>
      </c>
      <c r="F26" s="11">
        <v>9967</v>
      </c>
      <c r="G26" s="11">
        <v>10000</v>
      </c>
      <c r="H26" s="11"/>
      <c r="I26" s="11"/>
      <c r="J26" s="11">
        <f t="shared" si="0"/>
        <v>683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25775</v>
      </c>
      <c r="C27" s="11">
        <v>26783</v>
      </c>
      <c r="D27" s="11">
        <v>9544</v>
      </c>
      <c r="E27" s="11">
        <v>8622</v>
      </c>
      <c r="F27" s="11">
        <v>9616</v>
      </c>
      <c r="G27" s="11">
        <v>10000</v>
      </c>
      <c r="H27" s="11"/>
      <c r="I27" s="11"/>
      <c r="J27" s="11">
        <f t="shared" si="0"/>
        <v>470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26008</v>
      </c>
      <c r="C28" s="11">
        <v>23863</v>
      </c>
      <c r="D28" s="11">
        <v>9423</v>
      </c>
      <c r="E28" s="11">
        <v>8622</v>
      </c>
      <c r="F28" s="11">
        <v>9823</v>
      </c>
      <c r="G28" s="11">
        <v>10000</v>
      </c>
      <c r="H28" s="11"/>
      <c r="I28" s="11"/>
      <c r="J28" s="11">
        <f t="shared" si="0"/>
        <v>-2769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25927</v>
      </c>
      <c r="C29" s="11">
        <v>26000</v>
      </c>
      <c r="D29" s="11">
        <v>8991</v>
      </c>
      <c r="E29" s="11">
        <v>8622</v>
      </c>
      <c r="F29" s="11">
        <v>10285</v>
      </c>
      <c r="G29" s="11">
        <v>9000</v>
      </c>
      <c r="H29" s="11"/>
      <c r="I29" s="11"/>
      <c r="J29" s="11">
        <f t="shared" si="0"/>
        <v>-1581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25799</v>
      </c>
      <c r="C30" s="11">
        <v>26000</v>
      </c>
      <c r="D30" s="11">
        <v>8681</v>
      </c>
      <c r="E30" s="11">
        <v>8622</v>
      </c>
      <c r="F30" s="11">
        <v>10065</v>
      </c>
      <c r="G30" s="11">
        <v>9000</v>
      </c>
      <c r="H30" s="11"/>
      <c r="I30" s="11"/>
      <c r="J30" s="11">
        <f t="shared" si="0"/>
        <v>-923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25400</v>
      </c>
      <c r="C31" s="11">
        <v>26000</v>
      </c>
      <c r="D31" s="11">
        <v>5300</v>
      </c>
      <c r="E31" s="11">
        <v>8622</v>
      </c>
      <c r="F31" s="11">
        <v>5777</v>
      </c>
      <c r="G31" s="11">
        <v>9000</v>
      </c>
      <c r="H31" s="11"/>
      <c r="I31" s="11"/>
      <c r="J31" s="11">
        <f t="shared" si="0"/>
        <v>7145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>
        <v>25100</v>
      </c>
      <c r="C32" s="11">
        <v>25343</v>
      </c>
      <c r="D32" s="11">
        <v>9389</v>
      </c>
      <c r="E32" s="11">
        <v>8622</v>
      </c>
      <c r="F32" s="11">
        <v>8757</v>
      </c>
      <c r="G32" s="11">
        <v>9000</v>
      </c>
      <c r="H32" s="11"/>
      <c r="I32" s="11"/>
      <c r="J32" s="11">
        <f t="shared" si="0"/>
        <v>-281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>
        <v>24982</v>
      </c>
      <c r="C33" s="11">
        <v>26000</v>
      </c>
      <c r="D33" s="11">
        <v>8855</v>
      </c>
      <c r="E33" s="11">
        <v>8622</v>
      </c>
      <c r="F33" s="11">
        <v>9010</v>
      </c>
      <c r="G33" s="11">
        <v>10000</v>
      </c>
      <c r="H33" s="11"/>
      <c r="I33" s="11"/>
      <c r="J33" s="11">
        <f t="shared" si="0"/>
        <v>1775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>
        <v>24887</v>
      </c>
      <c r="C34" s="11">
        <v>26000</v>
      </c>
      <c r="D34" s="11">
        <v>9235</v>
      </c>
      <c r="E34" s="11">
        <v>8622</v>
      </c>
      <c r="F34" s="11">
        <v>8339</v>
      </c>
      <c r="G34" s="11">
        <v>10000</v>
      </c>
      <c r="H34" s="11"/>
      <c r="I34" s="11"/>
      <c r="J34" s="11">
        <f t="shared" si="0"/>
        <v>2161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842498</v>
      </c>
      <c r="C35" s="11">
        <f t="shared" ref="C35:I35" si="1">SUM(C4:C34)</f>
        <v>832499</v>
      </c>
      <c r="D35" s="11">
        <f t="shared" si="1"/>
        <v>275164</v>
      </c>
      <c r="E35" s="11">
        <f t="shared" si="1"/>
        <v>269928</v>
      </c>
      <c r="F35" s="11">
        <f t="shared" si="1"/>
        <v>399843</v>
      </c>
      <c r="G35" s="11">
        <f t="shared" si="1"/>
        <v>445692</v>
      </c>
      <c r="H35" s="11">
        <f t="shared" si="1"/>
        <v>21286</v>
      </c>
      <c r="I35" s="11">
        <f t="shared" si="1"/>
        <v>25000</v>
      </c>
      <c r="J35" s="11">
        <f>SUM(J4:J34)</f>
        <v>34328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3.82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131132.96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37011</v>
      </c>
      <c r="C39" s="25"/>
      <c r="E39" s="25"/>
      <c r="G39" s="25"/>
      <c r="I39" s="25"/>
      <c r="J39" s="402">
        <v>278020.25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64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37042</v>
      </c>
      <c r="J41" s="364">
        <f>+J39+J37</f>
        <v>409153.20999999996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29" workbookViewId="3">
      <selection activeCell="E40" sqref="E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36313</v>
      </c>
      <c r="E6" s="24">
        <v>20788</v>
      </c>
      <c r="F6" s="24">
        <f>+E6-D6+C6-B6</f>
        <v>-15525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52453</v>
      </c>
      <c r="E7" s="24">
        <v>52799</v>
      </c>
      <c r="F7" s="24">
        <f t="shared" ref="F7:F36" si="0">+E7-D7+C7-B7</f>
        <v>346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61926</v>
      </c>
      <c r="E8" s="24">
        <v>62645</v>
      </c>
      <c r="F8" s="24">
        <f t="shared" si="0"/>
        <v>719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115920</v>
      </c>
      <c r="E9" s="24">
        <v>119975</v>
      </c>
      <c r="F9" s="24">
        <f t="shared" si="0"/>
        <v>4055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33175</v>
      </c>
      <c r="E10" s="24">
        <v>35138</v>
      </c>
      <c r="F10" s="24">
        <f t="shared" si="0"/>
        <v>1963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30377</v>
      </c>
      <c r="E11" s="24">
        <v>34457</v>
      </c>
      <c r="F11" s="24">
        <f t="shared" si="0"/>
        <v>4080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30969</v>
      </c>
      <c r="E12" s="24">
        <v>34739</v>
      </c>
      <c r="F12" s="24">
        <f t="shared" si="0"/>
        <v>3770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31300</v>
      </c>
      <c r="E13" s="24">
        <v>34860</v>
      </c>
      <c r="F13" s="24">
        <f t="shared" si="0"/>
        <v>3560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31300</v>
      </c>
      <c r="E14" s="24">
        <v>38560</v>
      </c>
      <c r="F14" s="24">
        <f t="shared" si="0"/>
        <v>7260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31300</v>
      </c>
      <c r="E15" s="24">
        <v>10215</v>
      </c>
      <c r="F15" s="24">
        <f t="shared" si="0"/>
        <v>-21085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44800</v>
      </c>
      <c r="E16" s="24">
        <v>43755</v>
      </c>
      <c r="F16" s="24">
        <f t="shared" si="0"/>
        <v>-1045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41300</v>
      </c>
      <c r="E17" s="24">
        <v>40672</v>
      </c>
      <c r="F17" s="24">
        <f t="shared" si="0"/>
        <v>-628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41300</v>
      </c>
      <c r="E18" s="24">
        <v>40723</v>
      </c>
      <c r="F18" s="24">
        <f t="shared" si="0"/>
        <v>-577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41300</v>
      </c>
      <c r="E19" s="24">
        <v>46252</v>
      </c>
      <c r="F19" s="24">
        <f t="shared" si="0"/>
        <v>4952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46300</v>
      </c>
      <c r="E20" s="24">
        <v>44413</v>
      </c>
      <c r="F20" s="24">
        <f t="shared" si="0"/>
        <v>-1887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37006</v>
      </c>
      <c r="E21" s="24">
        <v>36865</v>
      </c>
      <c r="F21" s="24">
        <f t="shared" si="0"/>
        <v>-141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36300</v>
      </c>
      <c r="E22" s="24">
        <v>36206</v>
      </c>
      <c r="F22" s="24">
        <f t="shared" si="0"/>
        <v>-94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31300</v>
      </c>
      <c r="E23" s="24">
        <v>33399</v>
      </c>
      <c r="F23" s="24">
        <f t="shared" si="0"/>
        <v>2099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52965</v>
      </c>
      <c r="E24" s="24">
        <v>52990</v>
      </c>
      <c r="F24" s="24">
        <f t="shared" si="0"/>
        <v>25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44500</v>
      </c>
      <c r="E25" s="24">
        <v>44890</v>
      </c>
      <c r="F25" s="24">
        <f t="shared" si="0"/>
        <v>390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24235</v>
      </c>
      <c r="E26" s="24">
        <v>26725</v>
      </c>
      <c r="F26" s="24">
        <f t="shared" si="0"/>
        <v>2490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30067</v>
      </c>
      <c r="E27" s="24">
        <v>31489</v>
      </c>
      <c r="F27" s="24">
        <f t="shared" si="0"/>
        <v>1422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51880</v>
      </c>
      <c r="E28" s="24">
        <v>53291</v>
      </c>
      <c r="F28" s="24">
        <f t="shared" si="0"/>
        <v>1411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43245</v>
      </c>
      <c r="E29" s="24">
        <v>42568</v>
      </c>
      <c r="F29" s="24">
        <f t="shared" si="0"/>
        <v>-677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v>49450</v>
      </c>
      <c r="E30" s="24">
        <v>49407</v>
      </c>
      <c r="F30" s="24">
        <f t="shared" si="0"/>
        <v>-43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v>36300</v>
      </c>
      <c r="E31" s="24">
        <v>36573</v>
      </c>
      <c r="F31" s="24">
        <f t="shared" si="0"/>
        <v>273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v>36300</v>
      </c>
      <c r="E32" s="24">
        <v>36032</v>
      </c>
      <c r="F32" s="24">
        <f t="shared" si="0"/>
        <v>-268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v>36300</v>
      </c>
      <c r="E33" s="24">
        <v>36108</v>
      </c>
      <c r="F33" s="24">
        <f t="shared" si="0"/>
        <v>-192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v>36300</v>
      </c>
      <c r="E34" s="24">
        <v>37114</v>
      </c>
      <c r="F34" s="24">
        <f t="shared" si="0"/>
        <v>814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v>35191</v>
      </c>
      <c r="E35" s="24">
        <v>33878</v>
      </c>
      <c r="F35" s="24">
        <f t="shared" si="0"/>
        <v>-1313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v>51300</v>
      </c>
      <c r="E36" s="24">
        <v>48613</v>
      </c>
      <c r="F36" s="24">
        <f t="shared" si="0"/>
        <v>-2687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1302672</v>
      </c>
      <c r="E37" s="24">
        <f>SUM(E6:E36)</f>
        <v>1296139</v>
      </c>
      <c r="F37" s="24">
        <f>SUM(F6:F36)</f>
        <v>-6533</v>
      </c>
      <c r="G37" s="368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3.82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-24956.059999999998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5">
        <v>37011</v>
      </c>
      <c r="E40" s="14"/>
      <c r="F40" s="400">
        <v>351737.93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5">
        <v>37042</v>
      </c>
      <c r="E41" s="14"/>
      <c r="F41" s="104">
        <f>+F40+F39</f>
        <v>326781.87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6" workbookViewId="3">
      <selection activeCell="E39" sqref="E39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109</v>
      </c>
      <c r="E8" s="11"/>
      <c r="F8" s="25">
        <f>+E8+C8-D8-B8</f>
        <v>-109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>
        <v>1996</v>
      </c>
      <c r="E16" s="11"/>
      <c r="F16" s="25">
        <f t="shared" si="0"/>
        <v>-1996</v>
      </c>
    </row>
    <row r="17" spans="1:10" x14ac:dyDescent="0.2">
      <c r="A17" s="10">
        <v>10</v>
      </c>
      <c r="B17" s="11"/>
      <c r="C17" s="11"/>
      <c r="D17" s="11">
        <v>4268</v>
      </c>
      <c r="E17" s="11"/>
      <c r="F17" s="25">
        <f t="shared" si="0"/>
        <v>-4268</v>
      </c>
      <c r="J17" s="369"/>
    </row>
    <row r="18" spans="1:10" x14ac:dyDescent="0.2">
      <c r="A18" s="10">
        <v>11</v>
      </c>
      <c r="B18" s="11"/>
      <c r="C18" s="11"/>
      <c r="D18" s="11">
        <v>4338</v>
      </c>
      <c r="E18" s="11"/>
      <c r="F18" s="25">
        <f t="shared" si="0"/>
        <v>-4338</v>
      </c>
      <c r="J18" s="32"/>
    </row>
    <row r="19" spans="1:10" x14ac:dyDescent="0.2">
      <c r="A19" s="10">
        <v>12</v>
      </c>
      <c r="B19" s="11"/>
      <c r="C19" s="11"/>
      <c r="D19" s="11">
        <v>4375</v>
      </c>
      <c r="E19" s="11"/>
      <c r="F19" s="25">
        <f t="shared" si="0"/>
        <v>-4375</v>
      </c>
      <c r="J19" s="136"/>
    </row>
    <row r="20" spans="1:10" x14ac:dyDescent="0.2">
      <c r="A20" s="10">
        <v>13</v>
      </c>
      <c r="B20" s="11"/>
      <c r="C20" s="11"/>
      <c r="D20" s="11">
        <v>4352</v>
      </c>
      <c r="E20" s="11"/>
      <c r="F20" s="25">
        <f t="shared" si="0"/>
        <v>-4352</v>
      </c>
    </row>
    <row r="21" spans="1:10" x14ac:dyDescent="0.2">
      <c r="A21" s="10">
        <v>14</v>
      </c>
      <c r="B21" s="11"/>
      <c r="C21" s="11"/>
      <c r="D21" s="11">
        <v>4312</v>
      </c>
      <c r="E21" s="11"/>
      <c r="F21" s="25">
        <f t="shared" si="0"/>
        <v>-4312</v>
      </c>
    </row>
    <row r="22" spans="1:10" x14ac:dyDescent="0.2">
      <c r="A22" s="10">
        <v>15</v>
      </c>
      <c r="B22" s="11"/>
      <c r="C22" s="11"/>
      <c r="D22" s="11">
        <v>4305</v>
      </c>
      <c r="E22" s="11"/>
      <c r="F22" s="25">
        <f t="shared" si="0"/>
        <v>-4305</v>
      </c>
    </row>
    <row r="23" spans="1:10" x14ac:dyDescent="0.2">
      <c r="A23" s="10">
        <v>16</v>
      </c>
      <c r="B23" s="11"/>
      <c r="C23" s="11"/>
      <c r="D23" s="11">
        <v>827</v>
      </c>
      <c r="E23" s="11"/>
      <c r="F23" s="25">
        <f t="shared" si="0"/>
        <v>-827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>
        <v>750</v>
      </c>
      <c r="F25" s="25">
        <f t="shared" si="0"/>
        <v>750</v>
      </c>
    </row>
    <row r="26" spans="1:10" x14ac:dyDescent="0.2">
      <c r="A26" s="10">
        <v>19</v>
      </c>
      <c r="B26" s="11"/>
      <c r="C26" s="11"/>
      <c r="D26" s="11"/>
      <c r="E26" s="11">
        <v>750</v>
      </c>
      <c r="F26" s="25">
        <f t="shared" si="0"/>
        <v>750</v>
      </c>
    </row>
    <row r="27" spans="1:10" x14ac:dyDescent="0.2">
      <c r="A27" s="10">
        <v>20</v>
      </c>
      <c r="B27" s="11"/>
      <c r="C27" s="11"/>
      <c r="D27" s="11"/>
      <c r="E27" s="11">
        <v>750</v>
      </c>
      <c r="F27" s="25">
        <f t="shared" si="0"/>
        <v>750</v>
      </c>
    </row>
    <row r="28" spans="1:10" x14ac:dyDescent="0.2">
      <c r="A28" s="10">
        <v>21</v>
      </c>
      <c r="B28" s="11"/>
      <c r="C28" s="11"/>
      <c r="D28" s="11"/>
      <c r="E28" s="11">
        <v>750</v>
      </c>
      <c r="F28" s="25">
        <f t="shared" si="0"/>
        <v>750</v>
      </c>
    </row>
    <row r="29" spans="1:10" x14ac:dyDescent="0.2">
      <c r="A29" s="10">
        <v>22</v>
      </c>
      <c r="B29" s="11"/>
      <c r="C29" s="11"/>
      <c r="D29" s="11"/>
      <c r="E29" s="11">
        <v>750</v>
      </c>
      <c r="F29" s="25">
        <f t="shared" si="0"/>
        <v>750</v>
      </c>
    </row>
    <row r="30" spans="1:10" x14ac:dyDescent="0.2">
      <c r="A30" s="10">
        <v>23</v>
      </c>
      <c r="B30" s="11"/>
      <c r="C30" s="11"/>
      <c r="D30" s="11"/>
      <c r="E30" s="11">
        <v>750</v>
      </c>
      <c r="F30" s="25">
        <f t="shared" si="0"/>
        <v>750</v>
      </c>
    </row>
    <row r="31" spans="1:10" x14ac:dyDescent="0.2">
      <c r="A31" s="10">
        <v>24</v>
      </c>
      <c r="B31" s="11"/>
      <c r="C31" s="11"/>
      <c r="D31" s="11"/>
      <c r="E31" s="11">
        <v>750</v>
      </c>
      <c r="F31" s="25">
        <f t="shared" si="0"/>
        <v>750</v>
      </c>
    </row>
    <row r="32" spans="1:10" x14ac:dyDescent="0.2">
      <c r="A32" s="10">
        <v>25</v>
      </c>
      <c r="B32" s="11"/>
      <c r="C32" s="11"/>
      <c r="D32" s="11"/>
      <c r="E32" s="11">
        <v>750</v>
      </c>
      <c r="F32" s="25">
        <f t="shared" si="0"/>
        <v>750</v>
      </c>
    </row>
    <row r="33" spans="1:6" x14ac:dyDescent="0.2">
      <c r="A33" s="10">
        <v>26</v>
      </c>
      <c r="B33" s="11"/>
      <c r="C33" s="11"/>
      <c r="D33" s="11"/>
      <c r="E33" s="11">
        <v>750</v>
      </c>
      <c r="F33" s="25">
        <f t="shared" si="0"/>
        <v>750</v>
      </c>
    </row>
    <row r="34" spans="1:6" x14ac:dyDescent="0.2">
      <c r="A34" s="10">
        <v>27</v>
      </c>
      <c r="B34" s="11"/>
      <c r="C34" s="11"/>
      <c r="D34" s="11">
        <v>22</v>
      </c>
      <c r="E34" s="11">
        <v>750</v>
      </c>
      <c r="F34" s="25">
        <f t="shared" si="0"/>
        <v>728</v>
      </c>
    </row>
    <row r="35" spans="1:6" x14ac:dyDescent="0.2">
      <c r="A35" s="10">
        <v>28</v>
      </c>
      <c r="B35" s="11"/>
      <c r="C35" s="11"/>
      <c r="D35" s="11"/>
      <c r="E35" s="11">
        <v>750</v>
      </c>
      <c r="F35" s="25">
        <f t="shared" si="0"/>
        <v>750</v>
      </c>
    </row>
    <row r="36" spans="1:6" x14ac:dyDescent="0.2">
      <c r="A36" s="10">
        <v>29</v>
      </c>
      <c r="B36" s="11"/>
      <c r="C36" s="11"/>
      <c r="D36" s="11"/>
      <c r="E36" s="11">
        <v>750</v>
      </c>
      <c r="F36" s="25">
        <f t="shared" si="0"/>
        <v>750</v>
      </c>
    </row>
    <row r="37" spans="1:6" x14ac:dyDescent="0.2">
      <c r="A37" s="10">
        <v>30</v>
      </c>
      <c r="B37" s="11"/>
      <c r="C37" s="11"/>
      <c r="D37" s="11"/>
      <c r="E37" s="11">
        <v>750</v>
      </c>
      <c r="F37" s="25">
        <f t="shared" si="0"/>
        <v>750</v>
      </c>
    </row>
    <row r="38" spans="1:6" x14ac:dyDescent="0.2">
      <c r="A38" s="10">
        <v>31</v>
      </c>
      <c r="B38" s="11"/>
      <c r="C38" s="11"/>
      <c r="D38" s="11"/>
      <c r="E38" s="11">
        <v>750</v>
      </c>
      <c r="F38" s="25">
        <f t="shared" si="0"/>
        <v>750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28904</v>
      </c>
      <c r="E39" s="11">
        <f>SUM(E8:E38)</f>
        <v>10500</v>
      </c>
      <c r="F39" s="25">
        <f>SUM(F8:F38)</f>
        <v>-18404</v>
      </c>
    </row>
    <row r="40" spans="1:6" x14ac:dyDescent="0.2">
      <c r="A40" s="26"/>
      <c r="C40" s="14"/>
      <c r="F40" s="262">
        <f>+summary!P11</f>
        <v>3.82</v>
      </c>
    </row>
    <row r="41" spans="1:6" x14ac:dyDescent="0.2">
      <c r="F41" s="138">
        <f>+F40*F39</f>
        <v>-70303.28</v>
      </c>
    </row>
    <row r="42" spans="1:6" x14ac:dyDescent="0.2">
      <c r="A42" s="57">
        <v>37011</v>
      </c>
      <c r="C42" s="15"/>
      <c r="F42" s="374">
        <v>50517.15</v>
      </c>
    </row>
    <row r="43" spans="1:6" x14ac:dyDescent="0.2">
      <c r="A43" s="57">
        <v>37042</v>
      </c>
      <c r="C43" s="48"/>
      <c r="F43" s="138">
        <f>+F42+F41</f>
        <v>-19786.129999999997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A42" sqref="A42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1814</v>
      </c>
      <c r="C8" s="11"/>
      <c r="D8" s="25">
        <f>+C8-B8</f>
        <v>-1814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>
        <v>7351</v>
      </c>
      <c r="C15" s="11">
        <v>2570</v>
      </c>
      <c r="D15" s="25">
        <f t="shared" si="0"/>
        <v>-4781</v>
      </c>
    </row>
    <row r="16" spans="1:4" x14ac:dyDescent="0.2">
      <c r="A16" s="10">
        <v>9</v>
      </c>
      <c r="B16" s="11">
        <v>9796</v>
      </c>
      <c r="C16" s="11"/>
      <c r="D16" s="25">
        <f t="shared" si="0"/>
        <v>-9796</v>
      </c>
    </row>
    <row r="17" spans="1:4" x14ac:dyDescent="0.2">
      <c r="A17" s="10">
        <v>10</v>
      </c>
      <c r="B17" s="11">
        <v>9830</v>
      </c>
      <c r="C17" s="11"/>
      <c r="D17" s="25">
        <f t="shared" si="0"/>
        <v>-9830</v>
      </c>
    </row>
    <row r="18" spans="1:4" x14ac:dyDescent="0.2">
      <c r="A18" s="10">
        <v>11</v>
      </c>
      <c r="B18" s="11">
        <v>124</v>
      </c>
      <c r="C18" s="11"/>
      <c r="D18" s="25">
        <f t="shared" si="0"/>
        <v>-124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28915</v>
      </c>
      <c r="C39" s="11">
        <f>SUM(C8:C38)</f>
        <v>2570</v>
      </c>
      <c r="D39" s="25">
        <f>SUM(D8:D38)</f>
        <v>-26345</v>
      </c>
    </row>
    <row r="40" spans="1:4" x14ac:dyDescent="0.2">
      <c r="A40" s="26"/>
      <c r="C40" s="14"/>
      <c r="D40" s="262">
        <f>+summary!P11</f>
        <v>3.82</v>
      </c>
    </row>
    <row r="41" spans="1:4" x14ac:dyDescent="0.2">
      <c r="D41" s="138">
        <f>+D40*D39</f>
        <v>-100637.9</v>
      </c>
    </row>
    <row r="42" spans="1:4" x14ac:dyDescent="0.2">
      <c r="A42" s="57">
        <v>37011</v>
      </c>
      <c r="C42" s="15"/>
      <c r="D42" s="374">
        <v>453999</v>
      </c>
    </row>
    <row r="43" spans="1:4" x14ac:dyDescent="0.2">
      <c r="A43" s="57">
        <v>37042</v>
      </c>
      <c r="C43" s="48"/>
      <c r="D43" s="138">
        <f>+D42+D41</f>
        <v>353361.1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abSelected="1" topLeftCell="A26" workbookViewId="2">
      <selection activeCell="D34" sqref="D34"/>
    </sheetView>
    <sheetView topLeftCell="A26" workbookViewId="3">
      <selection activeCell="E44" sqref="E44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-41111</v>
      </c>
      <c r="C6" s="11">
        <v>-26769</v>
      </c>
      <c r="D6" s="25">
        <f>+C6-B6</f>
        <v>14342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>
        <v>-14</v>
      </c>
      <c r="C11" s="11"/>
      <c r="D11" s="25">
        <f t="shared" si="0"/>
        <v>14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>
        <v>-5577</v>
      </c>
      <c r="C14" s="11">
        <v>-37722</v>
      </c>
      <c r="D14" s="25">
        <f t="shared" si="0"/>
        <v>-32145</v>
      </c>
    </row>
    <row r="15" spans="1:4" x14ac:dyDescent="0.2">
      <c r="A15" s="10">
        <v>10</v>
      </c>
      <c r="B15" s="11">
        <v>-61776</v>
      </c>
      <c r="C15" s="11">
        <v>-60570</v>
      </c>
      <c r="D15" s="25">
        <f t="shared" si="0"/>
        <v>1206</v>
      </c>
    </row>
    <row r="16" spans="1:4" x14ac:dyDescent="0.2">
      <c r="A16" s="10">
        <v>11</v>
      </c>
      <c r="B16" s="11">
        <v>-38511</v>
      </c>
      <c r="C16" s="11">
        <v>-30300</v>
      </c>
      <c r="D16" s="25">
        <f t="shared" si="0"/>
        <v>8211</v>
      </c>
    </row>
    <row r="17" spans="1:4" x14ac:dyDescent="0.2">
      <c r="A17" s="10">
        <v>12</v>
      </c>
      <c r="B17" s="11">
        <v>-76100</v>
      </c>
      <c r="C17" s="11">
        <v>-36300</v>
      </c>
      <c r="D17" s="25">
        <f t="shared" si="0"/>
        <v>39800</v>
      </c>
    </row>
    <row r="18" spans="1:4" x14ac:dyDescent="0.2">
      <c r="A18" s="10">
        <v>13</v>
      </c>
      <c r="B18" s="11">
        <v>-84674</v>
      </c>
      <c r="C18" s="11">
        <v>-29720</v>
      </c>
      <c r="D18" s="25">
        <f t="shared" si="0"/>
        <v>54954</v>
      </c>
    </row>
    <row r="19" spans="1:4" x14ac:dyDescent="0.2">
      <c r="A19" s="10">
        <v>14</v>
      </c>
      <c r="B19" s="11">
        <v>-84658</v>
      </c>
      <c r="C19" s="11">
        <v>-29888</v>
      </c>
      <c r="D19" s="25">
        <f t="shared" si="0"/>
        <v>54770</v>
      </c>
    </row>
    <row r="20" spans="1:4" x14ac:dyDescent="0.2">
      <c r="A20" s="10">
        <v>15</v>
      </c>
      <c r="B20" s="11">
        <v>-75974</v>
      </c>
      <c r="C20" s="11">
        <v>-79083</v>
      </c>
      <c r="D20" s="25">
        <f t="shared" si="0"/>
        <v>-3109</v>
      </c>
    </row>
    <row r="21" spans="1:4" x14ac:dyDescent="0.2">
      <c r="A21" s="10">
        <v>16</v>
      </c>
      <c r="B21" s="11">
        <v>-84610</v>
      </c>
      <c r="C21" s="11">
        <v>-61678</v>
      </c>
      <c r="D21" s="25">
        <f t="shared" si="0"/>
        <v>22932</v>
      </c>
    </row>
    <row r="22" spans="1:4" x14ac:dyDescent="0.2">
      <c r="A22" s="10">
        <v>17</v>
      </c>
      <c r="B22" s="11">
        <v>-85259</v>
      </c>
      <c r="C22" s="11">
        <v>-80300</v>
      </c>
      <c r="D22" s="25">
        <f t="shared" si="0"/>
        <v>4959</v>
      </c>
    </row>
    <row r="23" spans="1:4" x14ac:dyDescent="0.2">
      <c r="A23" s="10">
        <v>18</v>
      </c>
      <c r="B23" s="11">
        <v>-85061</v>
      </c>
      <c r="C23" s="11">
        <v>-79879</v>
      </c>
      <c r="D23" s="25">
        <f t="shared" si="0"/>
        <v>5182</v>
      </c>
    </row>
    <row r="24" spans="1:4" x14ac:dyDescent="0.2">
      <c r="A24" s="10">
        <v>19</v>
      </c>
      <c r="B24" s="11">
        <v>-75785</v>
      </c>
      <c r="C24" s="11">
        <v>-80242</v>
      </c>
      <c r="D24" s="25">
        <f t="shared" si="0"/>
        <v>-4457</v>
      </c>
    </row>
    <row r="25" spans="1:4" x14ac:dyDescent="0.2">
      <c r="A25" s="10">
        <v>20</v>
      </c>
      <c r="B25" s="11">
        <v>-58600</v>
      </c>
      <c r="C25" s="11">
        <v>-40004</v>
      </c>
      <c r="D25" s="25">
        <f t="shared" si="0"/>
        <v>18596</v>
      </c>
    </row>
    <row r="26" spans="1:4" x14ac:dyDescent="0.2">
      <c r="A26" s="10">
        <v>21</v>
      </c>
      <c r="B26" s="11">
        <v>-81917</v>
      </c>
      <c r="C26" s="11">
        <v>-55006</v>
      </c>
      <c r="D26" s="25">
        <f t="shared" si="0"/>
        <v>26911</v>
      </c>
    </row>
    <row r="27" spans="1:4" x14ac:dyDescent="0.2">
      <c r="A27" s="10">
        <v>22</v>
      </c>
      <c r="B27" s="11">
        <v>-71946</v>
      </c>
      <c r="C27" s="11">
        <v>-80081</v>
      </c>
      <c r="D27" s="25">
        <f t="shared" si="0"/>
        <v>-8135</v>
      </c>
    </row>
    <row r="28" spans="1:4" x14ac:dyDescent="0.2">
      <c r="A28" s="10">
        <v>23</v>
      </c>
      <c r="B28" s="11">
        <v>-25339</v>
      </c>
      <c r="C28" s="11">
        <v>-22004</v>
      </c>
      <c r="D28" s="25">
        <f t="shared" si="0"/>
        <v>3335</v>
      </c>
    </row>
    <row r="29" spans="1:4" x14ac:dyDescent="0.2">
      <c r="A29" s="10">
        <v>24</v>
      </c>
      <c r="B29" s="11">
        <v>-42653</v>
      </c>
      <c r="C29" s="11">
        <v>-40777</v>
      </c>
      <c r="D29" s="25">
        <f t="shared" si="0"/>
        <v>1876</v>
      </c>
    </row>
    <row r="30" spans="1:4" x14ac:dyDescent="0.2">
      <c r="A30" s="10">
        <v>25</v>
      </c>
      <c r="B30" s="11">
        <v>-43916</v>
      </c>
      <c r="C30" s="11">
        <v>-30300</v>
      </c>
      <c r="D30" s="25">
        <f t="shared" si="0"/>
        <v>13616</v>
      </c>
    </row>
    <row r="31" spans="1:4" x14ac:dyDescent="0.2">
      <c r="A31" s="10">
        <v>26</v>
      </c>
      <c r="B31" s="11">
        <v>-43553</v>
      </c>
      <c r="C31" s="11">
        <v>-45496</v>
      </c>
      <c r="D31" s="25">
        <f t="shared" si="0"/>
        <v>-1943</v>
      </c>
    </row>
    <row r="32" spans="1:4" x14ac:dyDescent="0.2">
      <c r="A32" s="10">
        <v>27</v>
      </c>
      <c r="B32" s="11">
        <v>-43877</v>
      </c>
      <c r="C32" s="11">
        <v>-40000</v>
      </c>
      <c r="D32" s="25">
        <f t="shared" si="0"/>
        <v>3877</v>
      </c>
    </row>
    <row r="33" spans="1:4" x14ac:dyDescent="0.2">
      <c r="A33" s="10">
        <v>28</v>
      </c>
      <c r="B33" s="11">
        <v>-47863</v>
      </c>
      <c r="C33" s="11">
        <v>-40000</v>
      </c>
      <c r="D33" s="25">
        <f t="shared" si="0"/>
        <v>7863</v>
      </c>
    </row>
    <row r="34" spans="1:4" x14ac:dyDescent="0.2">
      <c r="A34" s="10">
        <v>29</v>
      </c>
      <c r="B34" s="11">
        <v>-76499</v>
      </c>
      <c r="C34" s="11">
        <v>-80300</v>
      </c>
      <c r="D34" s="25">
        <f t="shared" si="0"/>
        <v>-3801</v>
      </c>
    </row>
    <row r="35" spans="1:4" x14ac:dyDescent="0.2">
      <c r="A35" s="10">
        <v>30</v>
      </c>
      <c r="B35" s="11">
        <v>-67491</v>
      </c>
      <c r="C35" s="11">
        <v>-80300</v>
      </c>
      <c r="D35" s="25">
        <f t="shared" si="0"/>
        <v>-12809</v>
      </c>
    </row>
    <row r="36" spans="1:4" x14ac:dyDescent="0.2">
      <c r="A36" s="10">
        <v>31</v>
      </c>
      <c r="B36" s="11">
        <v>-40319</v>
      </c>
      <c r="C36" s="11">
        <v>-65300</v>
      </c>
      <c r="D36" s="25">
        <f t="shared" si="0"/>
        <v>-24981</v>
      </c>
    </row>
    <row r="37" spans="1:4" x14ac:dyDescent="0.2">
      <c r="A37" s="10"/>
      <c r="B37" s="11">
        <f>SUM(B6:B36)</f>
        <v>-1443083</v>
      </c>
      <c r="C37" s="11">
        <f>SUM(C6:C36)</f>
        <v>-1252019</v>
      </c>
      <c r="D37" s="25">
        <f>SUM(D6:D36)</f>
        <v>191064</v>
      </c>
    </row>
    <row r="38" spans="1:4" x14ac:dyDescent="0.2">
      <c r="A38" s="26"/>
      <c r="C38" s="14"/>
      <c r="D38" s="379">
        <f>+summary!P11</f>
        <v>3.82</v>
      </c>
    </row>
    <row r="39" spans="1:4" x14ac:dyDescent="0.2">
      <c r="D39" s="138">
        <f>+D38*D37</f>
        <v>729864.48</v>
      </c>
    </row>
    <row r="40" spans="1:4" x14ac:dyDescent="0.2">
      <c r="A40" s="57">
        <v>37011</v>
      </c>
      <c r="C40" s="15"/>
      <c r="D40" s="374">
        <v>-1086907.8500000001</v>
      </c>
    </row>
    <row r="41" spans="1:4" x14ac:dyDescent="0.2">
      <c r="A41" s="57">
        <v>37042</v>
      </c>
      <c r="C41" s="48"/>
      <c r="D41" s="138">
        <f>+D40+D39</f>
        <v>-357043.37000000011</v>
      </c>
    </row>
  </sheetData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6" workbookViewId="3">
      <selection activeCell="C34" sqref="C34"/>
    </sheetView>
  </sheetViews>
  <sheetFormatPr defaultRowHeight="12.75" x14ac:dyDescent="0.2"/>
  <sheetData>
    <row r="3" spans="1:4" ht="15" x14ac:dyDescent="0.25">
      <c r="A3" s="134"/>
      <c r="B3" s="34" t="s">
        <v>142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28010</v>
      </c>
      <c r="C6" s="11">
        <v>14999</v>
      </c>
      <c r="D6" s="25">
        <f>+C6-B6</f>
        <v>-13011</v>
      </c>
    </row>
    <row r="7" spans="1:4" x14ac:dyDescent="0.2">
      <c r="A7" s="10">
        <v>2</v>
      </c>
      <c r="B7" s="11">
        <v>44224</v>
      </c>
      <c r="C7" s="11">
        <v>40000</v>
      </c>
      <c r="D7" s="25">
        <f t="shared" ref="D7:D36" si="0">+C7-B7</f>
        <v>-4224</v>
      </c>
    </row>
    <row r="8" spans="1:4" x14ac:dyDescent="0.2">
      <c r="A8" s="10">
        <v>3</v>
      </c>
      <c r="B8" s="11">
        <v>41073</v>
      </c>
      <c r="C8" s="11">
        <v>39995</v>
      </c>
      <c r="D8" s="25">
        <f t="shared" si="0"/>
        <v>-1078</v>
      </c>
    </row>
    <row r="9" spans="1:4" x14ac:dyDescent="0.2">
      <c r="A9" s="10">
        <v>4</v>
      </c>
      <c r="B9" s="11">
        <v>28651</v>
      </c>
      <c r="C9" s="11">
        <v>39981</v>
      </c>
      <c r="D9" s="25">
        <f t="shared" si="0"/>
        <v>11330</v>
      </c>
    </row>
    <row r="10" spans="1:4" x14ac:dyDescent="0.2">
      <c r="A10" s="10">
        <v>5</v>
      </c>
      <c r="B10" s="11">
        <v>18554</v>
      </c>
      <c r="C10" s="11">
        <v>14997</v>
      </c>
      <c r="D10" s="25">
        <f t="shared" si="0"/>
        <v>-3557</v>
      </c>
    </row>
    <row r="11" spans="1:4" x14ac:dyDescent="0.2">
      <c r="A11" s="10">
        <v>6</v>
      </c>
      <c r="B11" s="11">
        <v>18271</v>
      </c>
      <c r="C11" s="11">
        <v>14997</v>
      </c>
      <c r="D11" s="25">
        <f t="shared" si="0"/>
        <v>-3274</v>
      </c>
    </row>
    <row r="12" spans="1:4" x14ac:dyDescent="0.2">
      <c r="A12" s="10">
        <v>7</v>
      </c>
      <c r="B12" s="11">
        <v>22765</v>
      </c>
      <c r="C12" s="11">
        <v>14992</v>
      </c>
      <c r="D12" s="25">
        <f t="shared" si="0"/>
        <v>-7773</v>
      </c>
    </row>
    <row r="13" spans="1:4" x14ac:dyDescent="0.2">
      <c r="A13" s="10">
        <v>8</v>
      </c>
      <c r="B13" s="11">
        <v>14885</v>
      </c>
      <c r="C13" s="11">
        <v>14903</v>
      </c>
      <c r="D13" s="25">
        <f t="shared" si="0"/>
        <v>18</v>
      </c>
    </row>
    <row r="14" spans="1:4" x14ac:dyDescent="0.2">
      <c r="A14" s="10">
        <v>9</v>
      </c>
      <c r="B14" s="11">
        <v>15184</v>
      </c>
      <c r="C14" s="11">
        <v>39878</v>
      </c>
      <c r="D14" s="25">
        <f t="shared" si="0"/>
        <v>24694</v>
      </c>
    </row>
    <row r="15" spans="1:4" x14ac:dyDescent="0.2">
      <c r="A15" s="10">
        <v>10</v>
      </c>
      <c r="B15" s="11">
        <v>22927</v>
      </c>
      <c r="C15" s="11">
        <v>14926</v>
      </c>
      <c r="D15" s="25">
        <f t="shared" si="0"/>
        <v>-8001</v>
      </c>
    </row>
    <row r="16" spans="1:4" x14ac:dyDescent="0.2">
      <c r="A16" s="10">
        <v>11</v>
      </c>
      <c r="B16" s="11">
        <v>15905</v>
      </c>
      <c r="C16" s="11">
        <v>14920</v>
      </c>
      <c r="D16" s="25">
        <f t="shared" si="0"/>
        <v>-985</v>
      </c>
    </row>
    <row r="17" spans="1:4" x14ac:dyDescent="0.2">
      <c r="A17" s="10">
        <v>12</v>
      </c>
      <c r="B17" s="11">
        <v>17422</v>
      </c>
      <c r="C17" s="11">
        <v>14881</v>
      </c>
      <c r="D17" s="25">
        <f t="shared" si="0"/>
        <v>-2541</v>
      </c>
    </row>
    <row r="18" spans="1:4" x14ac:dyDescent="0.2">
      <c r="A18" s="10">
        <v>13</v>
      </c>
      <c r="B18" s="11">
        <v>16452</v>
      </c>
      <c r="C18" s="11">
        <v>14984</v>
      </c>
      <c r="D18" s="25">
        <f t="shared" si="0"/>
        <v>-1468</v>
      </c>
    </row>
    <row r="19" spans="1:4" x14ac:dyDescent="0.2">
      <c r="A19" s="10">
        <v>14</v>
      </c>
      <c r="B19" s="11">
        <v>16763</v>
      </c>
      <c r="C19" s="11">
        <v>14940</v>
      </c>
      <c r="D19" s="25">
        <f t="shared" si="0"/>
        <v>-1823</v>
      </c>
    </row>
    <row r="20" spans="1:4" x14ac:dyDescent="0.2">
      <c r="A20" s="10">
        <v>15</v>
      </c>
      <c r="B20" s="11">
        <v>23583</v>
      </c>
      <c r="C20" s="11">
        <v>19355</v>
      </c>
      <c r="D20" s="25">
        <f t="shared" si="0"/>
        <v>-4228</v>
      </c>
    </row>
    <row r="21" spans="1:4" x14ac:dyDescent="0.2">
      <c r="A21" s="10">
        <v>16</v>
      </c>
      <c r="B21" s="11">
        <v>19762</v>
      </c>
      <c r="C21" s="11">
        <v>19499</v>
      </c>
      <c r="D21" s="25">
        <f t="shared" si="0"/>
        <v>-263</v>
      </c>
    </row>
    <row r="22" spans="1:4" x14ac:dyDescent="0.2">
      <c r="A22" s="10">
        <v>17</v>
      </c>
      <c r="B22" s="11">
        <v>16712</v>
      </c>
      <c r="C22" s="11">
        <v>19500</v>
      </c>
      <c r="D22" s="25">
        <f t="shared" si="0"/>
        <v>2788</v>
      </c>
    </row>
    <row r="23" spans="1:4" x14ac:dyDescent="0.2">
      <c r="A23" s="10">
        <v>18</v>
      </c>
      <c r="B23" s="11">
        <v>17483</v>
      </c>
      <c r="C23" s="11">
        <v>19487</v>
      </c>
      <c r="D23" s="25">
        <f t="shared" si="0"/>
        <v>2004</v>
      </c>
    </row>
    <row r="24" spans="1:4" x14ac:dyDescent="0.2">
      <c r="A24" s="10">
        <v>19</v>
      </c>
      <c r="B24" s="11">
        <v>19054</v>
      </c>
      <c r="C24" s="11">
        <v>19498</v>
      </c>
      <c r="D24" s="25">
        <f t="shared" si="0"/>
        <v>444</v>
      </c>
    </row>
    <row r="25" spans="1:4" x14ac:dyDescent="0.2">
      <c r="A25" s="10">
        <v>20</v>
      </c>
      <c r="B25" s="11">
        <v>17680</v>
      </c>
      <c r="C25" s="11">
        <v>19494</v>
      </c>
      <c r="D25" s="25">
        <f t="shared" si="0"/>
        <v>1814</v>
      </c>
    </row>
    <row r="26" spans="1:4" x14ac:dyDescent="0.2">
      <c r="A26" s="10">
        <v>21</v>
      </c>
      <c r="B26" s="11">
        <v>19590</v>
      </c>
      <c r="C26" s="11">
        <v>19492</v>
      </c>
      <c r="D26" s="25">
        <f t="shared" si="0"/>
        <v>-98</v>
      </c>
    </row>
    <row r="27" spans="1:4" x14ac:dyDescent="0.2">
      <c r="A27" s="10">
        <v>22</v>
      </c>
      <c r="B27" s="11">
        <v>19043</v>
      </c>
      <c r="C27" s="11">
        <v>19494</v>
      </c>
      <c r="D27" s="25">
        <f t="shared" si="0"/>
        <v>451</v>
      </c>
    </row>
    <row r="28" spans="1:4" x14ac:dyDescent="0.2">
      <c r="A28" s="10">
        <v>23</v>
      </c>
      <c r="B28" s="11">
        <v>17929</v>
      </c>
      <c r="C28" s="11">
        <v>19479</v>
      </c>
      <c r="D28" s="25">
        <f t="shared" si="0"/>
        <v>1550</v>
      </c>
    </row>
    <row r="29" spans="1:4" x14ac:dyDescent="0.2">
      <c r="A29" s="10">
        <v>24</v>
      </c>
      <c r="B29" s="11">
        <v>18105</v>
      </c>
      <c r="C29" s="11">
        <v>19477</v>
      </c>
      <c r="D29" s="25">
        <f t="shared" si="0"/>
        <v>1372</v>
      </c>
    </row>
    <row r="30" spans="1:4" x14ac:dyDescent="0.2">
      <c r="A30" s="10">
        <v>25</v>
      </c>
      <c r="B30" s="11">
        <v>18062</v>
      </c>
      <c r="C30" s="11">
        <v>19500</v>
      </c>
      <c r="D30" s="25">
        <f t="shared" si="0"/>
        <v>1438</v>
      </c>
    </row>
    <row r="31" spans="1:4" x14ac:dyDescent="0.2">
      <c r="A31" s="10">
        <v>26</v>
      </c>
      <c r="B31" s="11">
        <v>18898</v>
      </c>
      <c r="C31" s="11">
        <v>15000</v>
      </c>
      <c r="D31" s="25">
        <f t="shared" si="0"/>
        <v>-3898</v>
      </c>
    </row>
    <row r="32" spans="1:4" x14ac:dyDescent="0.2">
      <c r="A32" s="10">
        <v>27</v>
      </c>
      <c r="B32" s="11">
        <v>18601</v>
      </c>
      <c r="C32" s="11">
        <v>15000</v>
      </c>
      <c r="D32" s="25">
        <f t="shared" si="0"/>
        <v>-3601</v>
      </c>
    </row>
    <row r="33" spans="1:4" x14ac:dyDescent="0.2">
      <c r="A33" s="10">
        <v>28</v>
      </c>
      <c r="B33" s="11">
        <v>18490</v>
      </c>
      <c r="C33" s="11">
        <v>15000</v>
      </c>
      <c r="D33" s="25">
        <f t="shared" si="0"/>
        <v>-3490</v>
      </c>
    </row>
    <row r="34" spans="1:4" x14ac:dyDescent="0.2">
      <c r="A34" s="10">
        <v>29</v>
      </c>
      <c r="B34" s="11">
        <v>17865</v>
      </c>
      <c r="C34" s="11">
        <v>15000</v>
      </c>
      <c r="D34" s="25">
        <f t="shared" si="0"/>
        <v>-2865</v>
      </c>
    </row>
    <row r="35" spans="1:4" x14ac:dyDescent="0.2">
      <c r="A35" s="10">
        <v>30</v>
      </c>
      <c r="B35" s="11">
        <v>1997</v>
      </c>
      <c r="C35" s="11">
        <v>15000</v>
      </c>
      <c r="D35" s="25">
        <f t="shared" si="0"/>
        <v>13003</v>
      </c>
    </row>
    <row r="36" spans="1:4" x14ac:dyDescent="0.2">
      <c r="A36" s="10">
        <v>31</v>
      </c>
      <c r="B36" s="11">
        <v>13059</v>
      </c>
      <c r="C36" s="11">
        <v>15000</v>
      </c>
      <c r="D36" s="25">
        <f t="shared" si="0"/>
        <v>1941</v>
      </c>
    </row>
    <row r="37" spans="1:4" x14ac:dyDescent="0.2">
      <c r="A37" s="10"/>
      <c r="B37" s="11">
        <f>SUM(B6:B36)</f>
        <v>616999</v>
      </c>
      <c r="C37" s="11">
        <f>SUM(C6:C36)</f>
        <v>613668</v>
      </c>
      <c r="D37" s="25">
        <f>SUM(D6:D36)</f>
        <v>-3331</v>
      </c>
    </row>
    <row r="38" spans="1:4" x14ac:dyDescent="0.2">
      <c r="A38" s="26"/>
      <c r="C38" s="14"/>
      <c r="D38" s="379">
        <f>+summary!P12</f>
        <v>4.01</v>
      </c>
    </row>
    <row r="39" spans="1:4" x14ac:dyDescent="0.2">
      <c r="D39" s="138">
        <f>+D38*D37</f>
        <v>-13357.31</v>
      </c>
    </row>
    <row r="40" spans="1:4" x14ac:dyDescent="0.2">
      <c r="A40" s="57">
        <v>37011</v>
      </c>
      <c r="C40" s="15"/>
      <c r="D40" s="380">
        <v>-12251.66</v>
      </c>
    </row>
    <row r="41" spans="1:4" x14ac:dyDescent="0.2">
      <c r="A41" s="57">
        <v>37042</v>
      </c>
      <c r="C41" s="48"/>
      <c r="D41" s="138">
        <f>+D40+D39</f>
        <v>-25608.97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5" workbookViewId="3">
      <selection activeCell="C35" sqref="C35"/>
    </sheetView>
  </sheetViews>
  <sheetFormatPr defaultRowHeight="12.75" x14ac:dyDescent="0.2"/>
  <sheetData>
    <row r="3" spans="1:4" ht="15" x14ac:dyDescent="0.25">
      <c r="A3" s="134"/>
      <c r="B3" s="34" t="s">
        <v>145</v>
      </c>
    </row>
    <row r="4" spans="1:4" x14ac:dyDescent="0.2">
      <c r="A4" s="3"/>
      <c r="B4" s="59" t="s">
        <v>146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67078</v>
      </c>
      <c r="C6" s="11">
        <v>66563</v>
      </c>
      <c r="D6" s="25">
        <f>+C6-B6</f>
        <v>-515</v>
      </c>
    </row>
    <row r="7" spans="1:4" x14ac:dyDescent="0.2">
      <c r="A7" s="10">
        <v>2</v>
      </c>
      <c r="B7" s="11">
        <v>66246</v>
      </c>
      <c r="C7" s="11">
        <v>66610</v>
      </c>
      <c r="D7" s="25">
        <f t="shared" ref="D7:D36" si="0">+C7-B7</f>
        <v>364</v>
      </c>
    </row>
    <row r="8" spans="1:4" x14ac:dyDescent="0.2">
      <c r="A8" s="10">
        <v>3</v>
      </c>
      <c r="B8" s="11">
        <v>57532</v>
      </c>
      <c r="C8" s="11">
        <v>59276</v>
      </c>
      <c r="D8" s="25">
        <f t="shared" si="0"/>
        <v>1744</v>
      </c>
    </row>
    <row r="9" spans="1:4" x14ac:dyDescent="0.2">
      <c r="A9" s="10">
        <v>4</v>
      </c>
      <c r="B9" s="11">
        <v>53728</v>
      </c>
      <c r="C9" s="11">
        <v>53347</v>
      </c>
      <c r="D9" s="25">
        <f t="shared" si="0"/>
        <v>-381</v>
      </c>
    </row>
    <row r="10" spans="1:4" x14ac:dyDescent="0.2">
      <c r="A10" s="10">
        <v>5</v>
      </c>
      <c r="B10" s="11">
        <v>47154</v>
      </c>
      <c r="C10" s="11">
        <v>46367</v>
      </c>
      <c r="D10" s="25">
        <f t="shared" si="0"/>
        <v>-787</v>
      </c>
    </row>
    <row r="11" spans="1:4" x14ac:dyDescent="0.2">
      <c r="A11" s="10">
        <v>6</v>
      </c>
      <c r="B11" s="11">
        <v>45159</v>
      </c>
      <c r="C11" s="11">
        <v>45550</v>
      </c>
      <c r="D11" s="25">
        <f t="shared" si="0"/>
        <v>391</v>
      </c>
    </row>
    <row r="12" spans="1:4" x14ac:dyDescent="0.2">
      <c r="A12" s="10">
        <v>7</v>
      </c>
      <c r="B12" s="11">
        <v>58467</v>
      </c>
      <c r="C12" s="11">
        <v>55335</v>
      </c>
      <c r="D12" s="25">
        <f t="shared" si="0"/>
        <v>-3132</v>
      </c>
    </row>
    <row r="13" spans="1:4" x14ac:dyDescent="0.2">
      <c r="A13" s="10">
        <v>8</v>
      </c>
      <c r="B13" s="11">
        <v>39946</v>
      </c>
      <c r="C13" s="11">
        <v>40573</v>
      </c>
      <c r="D13" s="25">
        <f t="shared" si="0"/>
        <v>627</v>
      </c>
    </row>
    <row r="14" spans="1:4" x14ac:dyDescent="0.2">
      <c r="A14" s="10">
        <v>9</v>
      </c>
      <c r="B14" s="11">
        <v>56738</v>
      </c>
      <c r="C14" s="11">
        <v>58209</v>
      </c>
      <c r="D14" s="25">
        <f t="shared" si="0"/>
        <v>1471</v>
      </c>
    </row>
    <row r="15" spans="1:4" x14ac:dyDescent="0.2">
      <c r="A15" s="10">
        <v>10</v>
      </c>
      <c r="B15" s="11">
        <v>57830</v>
      </c>
      <c r="C15" s="11">
        <v>59895</v>
      </c>
      <c r="D15" s="25">
        <f t="shared" si="0"/>
        <v>2065</v>
      </c>
    </row>
    <row r="16" spans="1:4" x14ac:dyDescent="0.2">
      <c r="A16" s="10">
        <v>11</v>
      </c>
      <c r="B16" s="11">
        <v>56138</v>
      </c>
      <c r="C16" s="11">
        <v>52463</v>
      </c>
      <c r="D16" s="25">
        <f t="shared" si="0"/>
        <v>-3675</v>
      </c>
    </row>
    <row r="17" spans="1:4" x14ac:dyDescent="0.2">
      <c r="A17" s="10">
        <v>12</v>
      </c>
      <c r="B17" s="11">
        <v>39485</v>
      </c>
      <c r="C17" s="11">
        <v>43529</v>
      </c>
      <c r="D17" s="25">
        <f t="shared" si="0"/>
        <v>4044</v>
      </c>
    </row>
    <row r="18" spans="1:4" x14ac:dyDescent="0.2">
      <c r="A18" s="10">
        <v>13</v>
      </c>
      <c r="B18" s="11">
        <v>58087</v>
      </c>
      <c r="C18" s="11">
        <v>71706</v>
      </c>
      <c r="D18" s="25">
        <f t="shared" si="0"/>
        <v>13619</v>
      </c>
    </row>
    <row r="19" spans="1:4" x14ac:dyDescent="0.2">
      <c r="A19" s="10">
        <v>14</v>
      </c>
      <c r="B19" s="11">
        <v>58089</v>
      </c>
      <c r="C19" s="11">
        <v>74294</v>
      </c>
      <c r="D19" s="25">
        <f t="shared" si="0"/>
        <v>16205</v>
      </c>
    </row>
    <row r="20" spans="1:4" x14ac:dyDescent="0.2">
      <c r="A20" s="10">
        <v>15</v>
      </c>
      <c r="B20" s="11">
        <v>64335</v>
      </c>
      <c r="C20" s="11">
        <v>69004</v>
      </c>
      <c r="D20" s="25">
        <f t="shared" si="0"/>
        <v>4669</v>
      </c>
    </row>
    <row r="21" spans="1:4" x14ac:dyDescent="0.2">
      <c r="A21" s="10">
        <v>16</v>
      </c>
      <c r="B21" s="11">
        <v>59587</v>
      </c>
      <c r="C21" s="11">
        <v>59046</v>
      </c>
      <c r="D21" s="25">
        <f t="shared" si="0"/>
        <v>-541</v>
      </c>
    </row>
    <row r="22" spans="1:4" x14ac:dyDescent="0.2">
      <c r="A22" s="10">
        <v>17</v>
      </c>
      <c r="B22" s="11">
        <v>64435</v>
      </c>
      <c r="C22" s="11">
        <v>64834</v>
      </c>
      <c r="D22" s="25">
        <f t="shared" si="0"/>
        <v>399</v>
      </c>
    </row>
    <row r="23" spans="1:4" x14ac:dyDescent="0.2">
      <c r="A23" s="10">
        <v>18</v>
      </c>
      <c r="B23" s="11">
        <v>66930</v>
      </c>
      <c r="C23" s="11">
        <v>73436</v>
      </c>
      <c r="D23" s="25">
        <f t="shared" si="0"/>
        <v>6506</v>
      </c>
    </row>
    <row r="24" spans="1:4" x14ac:dyDescent="0.2">
      <c r="A24" s="10">
        <v>19</v>
      </c>
      <c r="B24" s="11">
        <v>66705</v>
      </c>
      <c r="C24" s="11">
        <v>73066</v>
      </c>
      <c r="D24" s="25">
        <f t="shared" si="0"/>
        <v>6361</v>
      </c>
    </row>
    <row r="25" spans="1:4" x14ac:dyDescent="0.2">
      <c r="A25" s="10">
        <v>20</v>
      </c>
      <c r="B25" s="11">
        <v>66683</v>
      </c>
      <c r="C25" s="11">
        <v>67682</v>
      </c>
      <c r="D25" s="25">
        <f t="shared" si="0"/>
        <v>999</v>
      </c>
    </row>
    <row r="26" spans="1:4" x14ac:dyDescent="0.2">
      <c r="A26" s="10">
        <v>21</v>
      </c>
      <c r="B26" s="11">
        <v>66198</v>
      </c>
      <c r="C26" s="11">
        <v>70155</v>
      </c>
      <c r="D26" s="25">
        <f t="shared" si="0"/>
        <v>3957</v>
      </c>
    </row>
    <row r="27" spans="1:4" x14ac:dyDescent="0.2">
      <c r="A27" s="10">
        <v>22</v>
      </c>
      <c r="B27" s="11">
        <v>70457</v>
      </c>
      <c r="C27" s="11">
        <v>69741</v>
      </c>
      <c r="D27" s="25">
        <f t="shared" si="0"/>
        <v>-716</v>
      </c>
    </row>
    <row r="28" spans="1:4" x14ac:dyDescent="0.2">
      <c r="A28" s="10">
        <v>23</v>
      </c>
      <c r="B28" s="11">
        <v>61354</v>
      </c>
      <c r="C28" s="11">
        <v>60609</v>
      </c>
      <c r="D28" s="25">
        <f t="shared" si="0"/>
        <v>-745</v>
      </c>
    </row>
    <row r="29" spans="1:4" x14ac:dyDescent="0.2">
      <c r="A29" s="10">
        <v>24</v>
      </c>
      <c r="B29" s="11">
        <v>55685</v>
      </c>
      <c r="C29" s="11">
        <v>59916</v>
      </c>
      <c r="D29" s="25">
        <f t="shared" si="0"/>
        <v>4231</v>
      </c>
    </row>
    <row r="30" spans="1:4" x14ac:dyDescent="0.2">
      <c r="A30" s="10">
        <v>25</v>
      </c>
      <c r="B30" s="11">
        <v>60182</v>
      </c>
      <c r="C30" s="11">
        <v>58465</v>
      </c>
      <c r="D30" s="25">
        <f t="shared" si="0"/>
        <v>-1717</v>
      </c>
    </row>
    <row r="31" spans="1:4" x14ac:dyDescent="0.2">
      <c r="A31" s="10">
        <v>26</v>
      </c>
      <c r="B31" s="11">
        <v>63498</v>
      </c>
      <c r="C31" s="11">
        <v>65426</v>
      </c>
      <c r="D31" s="25">
        <f t="shared" si="0"/>
        <v>1928</v>
      </c>
    </row>
    <row r="32" spans="1:4" x14ac:dyDescent="0.2">
      <c r="A32" s="10">
        <v>27</v>
      </c>
      <c r="B32" s="11">
        <v>65070</v>
      </c>
      <c r="C32" s="11">
        <v>65426</v>
      </c>
      <c r="D32" s="25">
        <f t="shared" si="0"/>
        <v>356</v>
      </c>
    </row>
    <row r="33" spans="1:4" x14ac:dyDescent="0.2">
      <c r="A33" s="10">
        <v>28</v>
      </c>
      <c r="B33" s="11">
        <v>70352</v>
      </c>
      <c r="C33" s="11">
        <v>65426</v>
      </c>
      <c r="D33" s="25">
        <f t="shared" si="0"/>
        <v>-4926</v>
      </c>
    </row>
    <row r="34" spans="1:4" x14ac:dyDescent="0.2">
      <c r="A34" s="10">
        <v>29</v>
      </c>
      <c r="B34" s="11">
        <v>67457</v>
      </c>
      <c r="C34" s="11">
        <v>64502</v>
      </c>
      <c r="D34" s="25">
        <f t="shared" si="0"/>
        <v>-2955</v>
      </c>
    </row>
    <row r="35" spans="1:4" x14ac:dyDescent="0.2">
      <c r="A35" s="10">
        <v>30</v>
      </c>
      <c r="B35" s="11">
        <v>70035</v>
      </c>
      <c r="C35" s="11">
        <v>65639</v>
      </c>
      <c r="D35" s="25">
        <f t="shared" si="0"/>
        <v>-4396</v>
      </c>
    </row>
    <row r="36" spans="1:4" x14ac:dyDescent="0.2">
      <c r="A36" s="10">
        <v>31</v>
      </c>
      <c r="B36" s="11">
        <v>65155</v>
      </c>
      <c r="C36" s="11">
        <v>65639</v>
      </c>
      <c r="D36" s="25">
        <f t="shared" si="0"/>
        <v>484</v>
      </c>
    </row>
    <row r="37" spans="1:4" x14ac:dyDescent="0.2">
      <c r="A37" s="10"/>
      <c r="B37" s="11">
        <f>SUM(B6:B36)</f>
        <v>1865795</v>
      </c>
      <c r="C37" s="11">
        <f>SUM(C6:C36)</f>
        <v>1911729</v>
      </c>
      <c r="D37" s="25">
        <f>SUM(D6:D36)</f>
        <v>45934</v>
      </c>
    </row>
    <row r="38" spans="1:4" x14ac:dyDescent="0.2">
      <c r="A38" s="26"/>
      <c r="C38" s="14"/>
      <c r="D38" s="379">
        <f>+summary!P11</f>
        <v>3.82</v>
      </c>
    </row>
    <row r="39" spans="1:4" x14ac:dyDescent="0.2">
      <c r="D39" s="138">
        <f>+D38*D37</f>
        <v>175467.88</v>
      </c>
    </row>
    <row r="40" spans="1:4" x14ac:dyDescent="0.2">
      <c r="A40" s="57">
        <v>37011</v>
      </c>
      <c r="C40" s="15"/>
      <c r="D40" s="374">
        <v>647845.72</v>
      </c>
    </row>
    <row r="41" spans="1:4" x14ac:dyDescent="0.2">
      <c r="A41" s="57">
        <v>37042</v>
      </c>
      <c r="C41" s="48"/>
      <c r="D41" s="138">
        <f>+D40+D39</f>
        <v>823313.6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19" workbookViewId="3">
      <selection activeCell="B43" sqref="B43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9267</v>
      </c>
      <c r="C5" s="11"/>
      <c r="D5" s="11"/>
      <c r="E5" s="11">
        <v>10000</v>
      </c>
      <c r="F5" s="11">
        <f>+B5+D5-C5-E5</f>
        <v>-733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240</v>
      </c>
      <c r="C6" s="11"/>
      <c r="D6" s="11"/>
      <c r="E6" s="11"/>
      <c r="F6" s="11">
        <f t="shared" ref="F6:F35" si="0">+B6+D6-C6-E6</f>
        <v>240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42999</v>
      </c>
      <c r="C7" s="11"/>
      <c r="D7" s="11"/>
      <c r="E7" s="11">
        <v>43000</v>
      </c>
      <c r="F7" s="11">
        <f t="shared" si="0"/>
        <v>-1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30681</v>
      </c>
      <c r="C8" s="11"/>
      <c r="D8" s="11"/>
      <c r="E8" s="11">
        <v>30000</v>
      </c>
      <c r="F8" s="11">
        <f t="shared" si="0"/>
        <v>681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22007</v>
      </c>
      <c r="C9" s="11"/>
      <c r="D9" s="11"/>
      <c r="E9" s="11">
        <v>21633</v>
      </c>
      <c r="F9" s="11">
        <f t="shared" si="0"/>
        <v>374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21999</v>
      </c>
      <c r="C10" s="11"/>
      <c r="D10" s="11"/>
      <c r="E10" s="11">
        <v>21633</v>
      </c>
      <c r="F10" s="11">
        <f t="shared" si="0"/>
        <v>366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>
        <v>17118</v>
      </c>
      <c r="C11" s="11"/>
      <c r="D11" s="11"/>
      <c r="E11" s="11">
        <v>17396</v>
      </c>
      <c r="F11" s="11">
        <f t="shared" si="0"/>
        <v>-278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26054</v>
      </c>
      <c r="C12" s="11"/>
      <c r="D12" s="11"/>
      <c r="E12" s="11">
        <v>25204</v>
      </c>
      <c r="F12" s="11">
        <f t="shared" si="0"/>
        <v>850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>
        <v>20620</v>
      </c>
      <c r="C13" s="11"/>
      <c r="D13" s="11"/>
      <c r="E13" s="11">
        <v>15000</v>
      </c>
      <c r="F13" s="11">
        <f t="shared" si="0"/>
        <v>5620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267</v>
      </c>
      <c r="C14" s="11"/>
      <c r="D14" s="11"/>
      <c r="E14" s="11">
        <v>15000</v>
      </c>
      <c r="F14" s="11">
        <f t="shared" si="0"/>
        <v>-14733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46569</v>
      </c>
      <c r="C15" s="11"/>
      <c r="D15" s="11"/>
      <c r="E15" s="11">
        <v>42000</v>
      </c>
      <c r="F15" s="11">
        <f t="shared" si="0"/>
        <v>4569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25005</v>
      </c>
      <c r="C16" s="11"/>
      <c r="D16" s="11"/>
      <c r="E16" s="11">
        <v>25000</v>
      </c>
      <c r="F16" s="11">
        <f t="shared" si="0"/>
        <v>5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24995</v>
      </c>
      <c r="C17" s="11"/>
      <c r="D17" s="11"/>
      <c r="E17" s="11">
        <v>25000</v>
      </c>
      <c r="F17" s="11">
        <f t="shared" si="0"/>
        <v>-5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25006</v>
      </c>
      <c r="C18" s="11"/>
      <c r="D18" s="11"/>
      <c r="E18" s="11">
        <v>25000</v>
      </c>
      <c r="F18" s="11">
        <f t="shared" si="0"/>
        <v>6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37169</v>
      </c>
      <c r="C19" s="11"/>
      <c r="D19" s="11"/>
      <c r="E19" s="11">
        <v>37500</v>
      </c>
      <c r="F19" s="11">
        <f t="shared" si="0"/>
        <v>-331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27765</v>
      </c>
      <c r="C20" s="11"/>
      <c r="D20" s="11"/>
      <c r="E20" s="11">
        <v>27000</v>
      </c>
      <c r="F20" s="11">
        <f t="shared" si="0"/>
        <v>765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44599</v>
      </c>
      <c r="C21" s="11"/>
      <c r="D21" s="11"/>
      <c r="E21" s="11">
        <v>43101</v>
      </c>
      <c r="F21" s="11">
        <f t="shared" si="0"/>
        <v>1498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63808</v>
      </c>
      <c r="C22" s="11"/>
      <c r="D22" s="11"/>
      <c r="E22" s="11">
        <v>62101</v>
      </c>
      <c r="F22" s="11">
        <f t="shared" si="0"/>
        <v>1707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68920</v>
      </c>
      <c r="C23" s="11">
        <v>10880</v>
      </c>
      <c r="D23" s="11"/>
      <c r="E23" s="11">
        <v>55949</v>
      </c>
      <c r="F23" s="11">
        <f t="shared" si="0"/>
        <v>2091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68502</v>
      </c>
      <c r="C24" s="11">
        <v>11152</v>
      </c>
      <c r="D24" s="11"/>
      <c r="E24" s="11">
        <v>55949</v>
      </c>
      <c r="F24" s="11">
        <f t="shared" si="0"/>
        <v>1401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68137</v>
      </c>
      <c r="C25" s="11">
        <v>11152</v>
      </c>
      <c r="D25" s="11"/>
      <c r="E25" s="11">
        <v>55949</v>
      </c>
      <c r="F25" s="11">
        <f t="shared" si="0"/>
        <v>1036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54287</v>
      </c>
      <c r="C26" s="11">
        <v>10000</v>
      </c>
      <c r="D26" s="11"/>
      <c r="E26" s="11">
        <v>45426</v>
      </c>
      <c r="F26" s="11">
        <f t="shared" si="0"/>
        <v>-1139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46416</v>
      </c>
      <c r="C27" s="11"/>
      <c r="D27" s="11"/>
      <c r="E27" s="11">
        <v>45000</v>
      </c>
      <c r="F27" s="11">
        <f t="shared" si="0"/>
        <v>1416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69956</v>
      </c>
      <c r="C28" s="11"/>
      <c r="D28" s="11"/>
      <c r="E28" s="11">
        <v>68443</v>
      </c>
      <c r="F28" s="11">
        <f t="shared" si="0"/>
        <v>1513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>
        <v>30504</v>
      </c>
      <c r="C29" s="11"/>
      <c r="D29" s="11"/>
      <c r="E29" s="11">
        <v>30000</v>
      </c>
      <c r="F29" s="11">
        <f t="shared" si="0"/>
        <v>504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>
        <v>256</v>
      </c>
      <c r="C30" s="11"/>
      <c r="D30" s="11"/>
      <c r="E30" s="11"/>
      <c r="F30" s="11">
        <f t="shared" si="0"/>
        <v>256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893146</v>
      </c>
      <c r="C36" s="44">
        <f>SUM(C5:C35)</f>
        <v>43184</v>
      </c>
      <c r="D36" s="43">
        <f>SUM(D5:D35)</f>
        <v>0</v>
      </c>
      <c r="E36" s="44">
        <f>SUM(E5:E35)</f>
        <v>842284</v>
      </c>
      <c r="F36" s="11">
        <f>SUM(F5:F35)</f>
        <v>7678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849962</v>
      </c>
      <c r="D37" s="24"/>
      <c r="E37" s="24">
        <f>+D36-E36</f>
        <v>-842284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37011</v>
      </c>
      <c r="C41" s="14"/>
      <c r="D41" s="50"/>
      <c r="E41" s="50"/>
      <c r="F41" s="245">
        <v>54217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37042</v>
      </c>
      <c r="C42" s="14"/>
      <c r="D42" s="50"/>
      <c r="E42" s="50"/>
      <c r="F42" s="51">
        <f>+F41+F36</f>
        <v>61895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6" workbookViewId="3">
      <selection activeCell="C35" sqref="C35"/>
    </sheetView>
  </sheetViews>
  <sheetFormatPr defaultRowHeight="12.75" x14ac:dyDescent="0.2"/>
  <sheetData>
    <row r="3" spans="1:5" ht="15" x14ac:dyDescent="0.25">
      <c r="A3" s="134"/>
      <c r="B3" s="3" t="s">
        <v>147</v>
      </c>
      <c r="C3" s="87"/>
      <c r="D3" s="87"/>
      <c r="E3" s="87"/>
    </row>
    <row r="4" spans="1:5" x14ac:dyDescent="0.2">
      <c r="A4" s="3"/>
      <c r="B4" s="383" t="s">
        <v>148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>
        <v>-2164</v>
      </c>
      <c r="C6" s="11">
        <v>-3047</v>
      </c>
      <c r="D6" s="25">
        <f>+C6-B6</f>
        <v>-883</v>
      </c>
    </row>
    <row r="7" spans="1:5" x14ac:dyDescent="0.2">
      <c r="A7" s="10">
        <v>2</v>
      </c>
      <c r="B7" s="11">
        <v>-1922</v>
      </c>
      <c r="C7" s="11">
        <v>-2139</v>
      </c>
      <c r="D7" s="25">
        <f t="shared" ref="D7:D36" si="0">+C7-B7</f>
        <v>-217</v>
      </c>
    </row>
    <row r="8" spans="1:5" x14ac:dyDescent="0.2">
      <c r="A8" s="10">
        <v>3</v>
      </c>
      <c r="B8" s="11">
        <v>-2166</v>
      </c>
      <c r="C8" s="11">
        <v>-2118</v>
      </c>
      <c r="D8" s="25">
        <f t="shared" si="0"/>
        <v>48</v>
      </c>
    </row>
    <row r="9" spans="1:5" x14ac:dyDescent="0.2">
      <c r="A9" s="10">
        <v>4</v>
      </c>
      <c r="B9" s="11">
        <v>-2038</v>
      </c>
      <c r="C9" s="11">
        <v>-2051</v>
      </c>
      <c r="D9" s="25">
        <f t="shared" si="0"/>
        <v>-13</v>
      </c>
    </row>
    <row r="10" spans="1:5" x14ac:dyDescent="0.2">
      <c r="A10" s="10">
        <v>5</v>
      </c>
      <c r="B10" s="11">
        <v>-2107</v>
      </c>
      <c r="C10" s="11">
        <v>-2123</v>
      </c>
      <c r="D10" s="25">
        <f t="shared" si="0"/>
        <v>-16</v>
      </c>
    </row>
    <row r="11" spans="1:5" x14ac:dyDescent="0.2">
      <c r="A11" s="10">
        <v>6</v>
      </c>
      <c r="B11" s="11">
        <v>-1786</v>
      </c>
      <c r="C11" s="11">
        <v>-2019</v>
      </c>
      <c r="D11" s="25">
        <f t="shared" si="0"/>
        <v>-233</v>
      </c>
    </row>
    <row r="12" spans="1:5" x14ac:dyDescent="0.2">
      <c r="A12" s="10">
        <v>7</v>
      </c>
      <c r="B12" s="11">
        <v>-1797</v>
      </c>
      <c r="C12" s="11">
        <v>-1891</v>
      </c>
      <c r="D12" s="25">
        <f t="shared" si="0"/>
        <v>-94</v>
      </c>
    </row>
    <row r="13" spans="1:5" x14ac:dyDescent="0.2">
      <c r="A13" s="10">
        <v>8</v>
      </c>
      <c r="B13" s="11">
        <v>-1860</v>
      </c>
      <c r="C13" s="11">
        <v>-1121</v>
      </c>
      <c r="D13" s="25">
        <f t="shared" si="0"/>
        <v>739</v>
      </c>
    </row>
    <row r="14" spans="1:5" x14ac:dyDescent="0.2">
      <c r="A14" s="10">
        <v>9</v>
      </c>
      <c r="B14" s="11">
        <v>-2017</v>
      </c>
      <c r="C14" s="11">
        <v>-1223</v>
      </c>
      <c r="D14" s="25">
        <f t="shared" si="0"/>
        <v>794</v>
      </c>
    </row>
    <row r="15" spans="1:5" x14ac:dyDescent="0.2">
      <c r="A15" s="10">
        <v>10</v>
      </c>
      <c r="B15" s="11">
        <v>-1176</v>
      </c>
      <c r="C15" s="11">
        <v>-202</v>
      </c>
      <c r="D15" s="25">
        <f t="shared" si="0"/>
        <v>974</v>
      </c>
    </row>
    <row r="16" spans="1:5" x14ac:dyDescent="0.2">
      <c r="A16" s="10">
        <v>11</v>
      </c>
      <c r="B16" s="11">
        <v>-2037</v>
      </c>
      <c r="C16" s="11">
        <v>-662</v>
      </c>
      <c r="D16" s="25">
        <f t="shared" si="0"/>
        <v>1375</v>
      </c>
    </row>
    <row r="17" spans="1:4" x14ac:dyDescent="0.2">
      <c r="A17" s="10">
        <v>12</v>
      </c>
      <c r="B17" s="11">
        <v>-1978</v>
      </c>
      <c r="C17" s="11">
        <v>-669</v>
      </c>
      <c r="D17" s="25">
        <f t="shared" si="0"/>
        <v>1309</v>
      </c>
    </row>
    <row r="18" spans="1:4" x14ac:dyDescent="0.2">
      <c r="A18" s="10">
        <v>13</v>
      </c>
      <c r="B18" s="11">
        <v>-1977</v>
      </c>
      <c r="C18" s="11">
        <v>-1386</v>
      </c>
      <c r="D18" s="25">
        <f t="shared" si="0"/>
        <v>591</v>
      </c>
    </row>
    <row r="19" spans="1:4" x14ac:dyDescent="0.2">
      <c r="A19" s="10">
        <v>14</v>
      </c>
      <c r="B19" s="11">
        <v>-1979</v>
      </c>
      <c r="C19" s="11">
        <v>-1418</v>
      </c>
      <c r="D19" s="25">
        <f t="shared" si="0"/>
        <v>561</v>
      </c>
    </row>
    <row r="20" spans="1:4" x14ac:dyDescent="0.2">
      <c r="A20" s="10">
        <v>15</v>
      </c>
      <c r="B20" s="11">
        <v>-1659</v>
      </c>
      <c r="C20" s="11">
        <v>-1427</v>
      </c>
      <c r="D20" s="25">
        <f t="shared" si="0"/>
        <v>232</v>
      </c>
    </row>
    <row r="21" spans="1:4" x14ac:dyDescent="0.2">
      <c r="A21" s="10">
        <v>16</v>
      </c>
      <c r="B21" s="11">
        <v>-1829</v>
      </c>
      <c r="C21" s="11">
        <v>-1143</v>
      </c>
      <c r="D21" s="25">
        <f t="shared" si="0"/>
        <v>686</v>
      </c>
    </row>
    <row r="22" spans="1:4" x14ac:dyDescent="0.2">
      <c r="A22" s="10">
        <v>17</v>
      </c>
      <c r="B22" s="11">
        <v>-1482</v>
      </c>
      <c r="C22" s="11">
        <v>-1363</v>
      </c>
      <c r="D22" s="25">
        <f t="shared" si="0"/>
        <v>119</v>
      </c>
    </row>
    <row r="23" spans="1:4" x14ac:dyDescent="0.2">
      <c r="A23" s="10">
        <v>18</v>
      </c>
      <c r="B23" s="11">
        <v>-2064</v>
      </c>
      <c r="C23" s="11">
        <v>-1646</v>
      </c>
      <c r="D23" s="25">
        <f t="shared" si="0"/>
        <v>418</v>
      </c>
    </row>
    <row r="24" spans="1:4" x14ac:dyDescent="0.2">
      <c r="A24" s="10">
        <v>19</v>
      </c>
      <c r="B24" s="11">
        <v>-1867</v>
      </c>
      <c r="C24" s="11">
        <v>-1439</v>
      </c>
      <c r="D24" s="25">
        <f t="shared" si="0"/>
        <v>428</v>
      </c>
    </row>
    <row r="25" spans="1:4" x14ac:dyDescent="0.2">
      <c r="A25" s="10">
        <v>20</v>
      </c>
      <c r="B25" s="11">
        <v>-2173</v>
      </c>
      <c r="C25" s="11">
        <v>-2351</v>
      </c>
      <c r="D25" s="25">
        <f t="shared" si="0"/>
        <v>-178</v>
      </c>
    </row>
    <row r="26" spans="1:4" x14ac:dyDescent="0.2">
      <c r="A26" s="10">
        <v>21</v>
      </c>
      <c r="B26" s="11">
        <v>-2033</v>
      </c>
      <c r="C26" s="11">
        <v>-1608</v>
      </c>
      <c r="D26" s="25">
        <f t="shared" si="0"/>
        <v>425</v>
      </c>
    </row>
    <row r="27" spans="1:4" x14ac:dyDescent="0.2">
      <c r="A27" s="10">
        <v>22</v>
      </c>
      <c r="B27" s="11">
        <v>-1854</v>
      </c>
      <c r="C27" s="11">
        <v>-1690</v>
      </c>
      <c r="D27" s="25">
        <f t="shared" si="0"/>
        <v>164</v>
      </c>
    </row>
    <row r="28" spans="1:4" x14ac:dyDescent="0.2">
      <c r="A28" s="10">
        <v>23</v>
      </c>
      <c r="B28" s="11">
        <v>-1868</v>
      </c>
      <c r="C28" s="11">
        <v>-1516</v>
      </c>
      <c r="D28" s="25">
        <f t="shared" si="0"/>
        <v>352</v>
      </c>
    </row>
    <row r="29" spans="1:4" x14ac:dyDescent="0.2">
      <c r="A29" s="10">
        <v>24</v>
      </c>
      <c r="B29" s="11">
        <v>-1303</v>
      </c>
      <c r="C29" s="11">
        <v>-1575</v>
      </c>
      <c r="D29" s="25">
        <f t="shared" si="0"/>
        <v>-272</v>
      </c>
    </row>
    <row r="30" spans="1:4" x14ac:dyDescent="0.2">
      <c r="A30" s="10">
        <v>25</v>
      </c>
      <c r="B30" s="11">
        <v>-1947</v>
      </c>
      <c r="C30" s="11">
        <v>-1736</v>
      </c>
      <c r="D30" s="25">
        <f t="shared" si="0"/>
        <v>211</v>
      </c>
    </row>
    <row r="31" spans="1:4" x14ac:dyDescent="0.2">
      <c r="A31" s="10">
        <v>26</v>
      </c>
      <c r="B31" s="11">
        <v>-1894</v>
      </c>
      <c r="C31" s="11">
        <v>-1627</v>
      </c>
      <c r="D31" s="25">
        <f t="shared" si="0"/>
        <v>267</v>
      </c>
    </row>
    <row r="32" spans="1:4" x14ac:dyDescent="0.2">
      <c r="A32" s="10">
        <v>27</v>
      </c>
      <c r="B32" s="11">
        <v>-1932</v>
      </c>
      <c r="C32" s="11">
        <v>-1704</v>
      </c>
      <c r="D32" s="25">
        <f t="shared" si="0"/>
        <v>228</v>
      </c>
    </row>
    <row r="33" spans="1:4" x14ac:dyDescent="0.2">
      <c r="A33" s="10">
        <v>28</v>
      </c>
      <c r="B33" s="11">
        <v>-1798</v>
      </c>
      <c r="C33" s="11">
        <v>-1705</v>
      </c>
      <c r="D33" s="25">
        <f t="shared" si="0"/>
        <v>93</v>
      </c>
    </row>
    <row r="34" spans="1:4" x14ac:dyDescent="0.2">
      <c r="A34" s="10">
        <v>29</v>
      </c>
      <c r="B34" s="11">
        <v>-1663</v>
      </c>
      <c r="C34" s="11">
        <v>-852</v>
      </c>
      <c r="D34" s="25">
        <f t="shared" si="0"/>
        <v>811</v>
      </c>
    </row>
    <row r="35" spans="1:4" x14ac:dyDescent="0.2">
      <c r="A35" s="10">
        <v>30</v>
      </c>
      <c r="B35" s="11">
        <v>-1987</v>
      </c>
      <c r="C35" s="11">
        <v>-1735</v>
      </c>
      <c r="D35" s="25">
        <f t="shared" si="0"/>
        <v>252</v>
      </c>
    </row>
    <row r="36" spans="1:4" x14ac:dyDescent="0.2">
      <c r="A36" s="10">
        <v>31</v>
      </c>
      <c r="B36" s="11">
        <v>-1484</v>
      </c>
      <c r="C36" s="11">
        <v>-2139</v>
      </c>
      <c r="D36" s="25">
        <f t="shared" si="0"/>
        <v>-655</v>
      </c>
    </row>
    <row r="37" spans="1:4" x14ac:dyDescent="0.2">
      <c r="A37" s="10"/>
      <c r="B37" s="11">
        <f>SUM(B6:B36)</f>
        <v>-57841</v>
      </c>
      <c r="C37" s="11">
        <f>SUM(C6:C36)</f>
        <v>-49325</v>
      </c>
      <c r="D37" s="25">
        <f>SUM(D6:D36)</f>
        <v>8516</v>
      </c>
    </row>
    <row r="38" spans="1:4" x14ac:dyDescent="0.2">
      <c r="A38" s="26"/>
      <c r="C38" s="14"/>
      <c r="D38" s="379">
        <f>+summary!P11</f>
        <v>3.82</v>
      </c>
    </row>
    <row r="39" spans="1:4" x14ac:dyDescent="0.2">
      <c r="D39" s="138">
        <f>+D38*D37</f>
        <v>32531.119999999999</v>
      </c>
    </row>
    <row r="40" spans="1:4" x14ac:dyDescent="0.2">
      <c r="A40" s="57">
        <v>37011</v>
      </c>
      <c r="C40" s="15"/>
      <c r="D40" s="374">
        <v>-336990</v>
      </c>
    </row>
    <row r="41" spans="1:4" x14ac:dyDescent="0.2">
      <c r="A41" s="57">
        <v>37042</v>
      </c>
      <c r="C41" s="48"/>
      <c r="D41" s="138">
        <f>+D40+D39</f>
        <v>-304458.88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" t="s">
        <v>154</v>
      </c>
      <c r="C3" s="87"/>
      <c r="D3" s="87"/>
    </row>
    <row r="4" spans="1:4" x14ac:dyDescent="0.2">
      <c r="A4" s="3"/>
      <c r="B4" s="383" t="s">
        <v>150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-415</v>
      </c>
      <c r="C15" s="11"/>
      <c r="D15" s="25">
        <f t="shared" si="0"/>
        <v>415</v>
      </c>
    </row>
    <row r="16" spans="1:4" x14ac:dyDescent="0.2">
      <c r="A16" s="10">
        <v>11</v>
      </c>
      <c r="B16" s="11"/>
      <c r="C16" s="11">
        <v>-5116</v>
      </c>
      <c r="D16" s="25">
        <f t="shared" si="0"/>
        <v>-5116</v>
      </c>
    </row>
    <row r="17" spans="1:4" x14ac:dyDescent="0.2">
      <c r="A17" s="10">
        <v>12</v>
      </c>
      <c r="B17" s="11">
        <v>-910</v>
      </c>
      <c r="C17" s="11">
        <v>-21360</v>
      </c>
      <c r="D17" s="25">
        <f t="shared" si="0"/>
        <v>-20450</v>
      </c>
    </row>
    <row r="18" spans="1:4" x14ac:dyDescent="0.2">
      <c r="A18" s="10">
        <v>13</v>
      </c>
      <c r="B18" s="11">
        <v>-348</v>
      </c>
      <c r="C18" s="11">
        <v>-42302</v>
      </c>
      <c r="D18" s="25">
        <f t="shared" si="0"/>
        <v>-41954</v>
      </c>
    </row>
    <row r="19" spans="1:4" x14ac:dyDescent="0.2">
      <c r="A19" s="10">
        <v>14</v>
      </c>
      <c r="B19" s="11">
        <v>-3919</v>
      </c>
      <c r="C19" s="11">
        <v>-7808</v>
      </c>
      <c r="D19" s="25">
        <f t="shared" si="0"/>
        <v>-3889</v>
      </c>
    </row>
    <row r="20" spans="1:4" x14ac:dyDescent="0.2">
      <c r="A20" s="10">
        <v>15</v>
      </c>
      <c r="B20" s="11">
        <v>-1031</v>
      </c>
      <c r="C20" s="11">
        <v>-3637</v>
      </c>
      <c r="D20" s="25">
        <f t="shared" si="0"/>
        <v>-2606</v>
      </c>
    </row>
    <row r="21" spans="1:4" x14ac:dyDescent="0.2">
      <c r="A21" s="10">
        <v>16</v>
      </c>
      <c r="B21" s="11"/>
      <c r="C21" s="11">
        <v>-9375</v>
      </c>
      <c r="D21" s="25">
        <f t="shared" si="0"/>
        <v>-9375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-6856</v>
      </c>
      <c r="C23" s="11">
        <v>-2494</v>
      </c>
      <c r="D23" s="25">
        <f t="shared" si="0"/>
        <v>4362</v>
      </c>
    </row>
    <row r="24" spans="1:4" x14ac:dyDescent="0.2">
      <c r="A24" s="10">
        <v>19</v>
      </c>
      <c r="B24" s="11">
        <v>-15915</v>
      </c>
      <c r="C24" s="11">
        <v>-45000</v>
      </c>
      <c r="D24" s="25">
        <f t="shared" si="0"/>
        <v>-29085</v>
      </c>
    </row>
    <row r="25" spans="1:4" x14ac:dyDescent="0.2">
      <c r="A25" s="10">
        <v>20</v>
      </c>
      <c r="B25" s="11">
        <v>-21225</v>
      </c>
      <c r="C25" s="11">
        <v>-5000</v>
      </c>
      <c r="D25" s="25">
        <f t="shared" si="0"/>
        <v>16225</v>
      </c>
    </row>
    <row r="26" spans="1:4" x14ac:dyDescent="0.2">
      <c r="A26" s="10">
        <v>21</v>
      </c>
      <c r="B26" s="11">
        <v>-30111</v>
      </c>
      <c r="C26" s="11">
        <v>-30000</v>
      </c>
      <c r="D26" s="25">
        <f t="shared" si="0"/>
        <v>111</v>
      </c>
    </row>
    <row r="27" spans="1:4" x14ac:dyDescent="0.2">
      <c r="A27" s="10">
        <v>22</v>
      </c>
      <c r="B27" s="11">
        <v>-31779</v>
      </c>
      <c r="C27" s="11">
        <v>-44840</v>
      </c>
      <c r="D27" s="25">
        <f t="shared" si="0"/>
        <v>-13061</v>
      </c>
    </row>
    <row r="28" spans="1:4" x14ac:dyDescent="0.2">
      <c r="A28" s="10">
        <v>23</v>
      </c>
      <c r="B28" s="11">
        <v>-6099</v>
      </c>
      <c r="C28" s="11">
        <v>-17500</v>
      </c>
      <c r="D28" s="25">
        <f t="shared" si="0"/>
        <v>-11401</v>
      </c>
    </row>
    <row r="29" spans="1:4" x14ac:dyDescent="0.2">
      <c r="A29" s="10">
        <v>24</v>
      </c>
      <c r="B29" s="11">
        <v>-11652</v>
      </c>
      <c r="C29" s="11">
        <v>-17500</v>
      </c>
      <c r="D29" s="25">
        <f t="shared" si="0"/>
        <v>-5848</v>
      </c>
    </row>
    <row r="30" spans="1:4" x14ac:dyDescent="0.2">
      <c r="A30" s="10">
        <v>25</v>
      </c>
      <c r="B30" s="11">
        <v>-1020</v>
      </c>
      <c r="C30" s="11">
        <v>-11667</v>
      </c>
      <c r="D30" s="25">
        <f t="shared" si="0"/>
        <v>-10647</v>
      </c>
    </row>
    <row r="31" spans="1:4" x14ac:dyDescent="0.2">
      <c r="A31" s="10">
        <v>26</v>
      </c>
      <c r="B31" s="11">
        <v>-22493</v>
      </c>
      <c r="C31" s="11">
        <v>-6667</v>
      </c>
      <c r="D31" s="25">
        <f t="shared" si="0"/>
        <v>15826</v>
      </c>
    </row>
    <row r="32" spans="1:4" x14ac:dyDescent="0.2">
      <c r="A32" s="10">
        <v>27</v>
      </c>
      <c r="B32" s="11">
        <v>-33194</v>
      </c>
      <c r="C32" s="11">
        <v>-35000</v>
      </c>
      <c r="D32" s="25">
        <f t="shared" si="0"/>
        <v>-1806</v>
      </c>
    </row>
    <row r="33" spans="1:4" x14ac:dyDescent="0.2">
      <c r="A33" s="10">
        <v>28</v>
      </c>
      <c r="B33" s="11">
        <v>-29826</v>
      </c>
      <c r="C33" s="11">
        <v>-20000</v>
      </c>
      <c r="D33" s="25">
        <f t="shared" si="0"/>
        <v>9826</v>
      </c>
    </row>
    <row r="34" spans="1:4" x14ac:dyDescent="0.2">
      <c r="A34" s="10">
        <v>29</v>
      </c>
      <c r="B34" s="11">
        <v>-11924</v>
      </c>
      <c r="C34" s="11">
        <v>-30000</v>
      </c>
      <c r="D34" s="25">
        <f t="shared" si="0"/>
        <v>-18076</v>
      </c>
    </row>
    <row r="35" spans="1:4" x14ac:dyDescent="0.2">
      <c r="A35" s="10">
        <v>30</v>
      </c>
      <c r="B35" s="11">
        <v>-9350</v>
      </c>
      <c r="C35" s="11">
        <v>-15000</v>
      </c>
      <c r="D35" s="25">
        <f t="shared" si="0"/>
        <v>-5650</v>
      </c>
    </row>
    <row r="36" spans="1:4" x14ac:dyDescent="0.2">
      <c r="A36" s="10">
        <v>31</v>
      </c>
      <c r="B36" s="11">
        <v>-10905</v>
      </c>
      <c r="C36" s="11">
        <v>-7854</v>
      </c>
      <c r="D36" s="25">
        <f t="shared" si="0"/>
        <v>3051</v>
      </c>
    </row>
    <row r="37" spans="1:4" x14ac:dyDescent="0.2">
      <c r="A37" s="10"/>
      <c r="B37" s="11">
        <f>SUM(B6:B36)</f>
        <v>-248972</v>
      </c>
      <c r="C37" s="11">
        <f>SUM(C6:C36)</f>
        <v>-378120</v>
      </c>
      <c r="D37" s="25">
        <f>SUM(D6:D36)</f>
        <v>-129148</v>
      </c>
    </row>
    <row r="38" spans="1:4" x14ac:dyDescent="0.2">
      <c r="A38" s="26"/>
      <c r="C38" s="14"/>
      <c r="D38" s="379">
        <f>+summary!P11</f>
        <v>3.82</v>
      </c>
    </row>
    <row r="39" spans="1:4" x14ac:dyDescent="0.2">
      <c r="D39" s="138">
        <f>+D38*D37</f>
        <v>-493345.36</v>
      </c>
    </row>
    <row r="40" spans="1:4" x14ac:dyDescent="0.2">
      <c r="A40" s="57">
        <v>37011</v>
      </c>
      <c r="C40" s="15"/>
      <c r="D40" s="374">
        <v>506028.01</v>
      </c>
    </row>
    <row r="41" spans="1:4" x14ac:dyDescent="0.2">
      <c r="A41" s="57">
        <v>37042</v>
      </c>
      <c r="C41" s="48"/>
      <c r="D41" s="138">
        <f>+D40+D39</f>
        <v>12682.650000000023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/>
    <sheetView workbookViewId="3">
      <selection activeCell="B23" sqref="B23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149</v>
      </c>
      <c r="B3" s="88"/>
      <c r="C3" s="267"/>
      <c r="D3" s="88"/>
    </row>
    <row r="4" spans="1:13" x14ac:dyDescent="0.2">
      <c r="A4" s="87"/>
      <c r="B4" s="263" t="s">
        <v>21</v>
      </c>
      <c r="C4" s="263" t="s">
        <v>22</v>
      </c>
      <c r="D4" s="264" t="s">
        <v>52</v>
      </c>
    </row>
    <row r="5" spans="1:13" x14ac:dyDescent="0.2">
      <c r="A5" s="87">
        <v>56659</v>
      </c>
      <c r="B5" s="376">
        <v>-16623</v>
      </c>
      <c r="C5" s="90">
        <v>-13638</v>
      </c>
      <c r="D5" s="90">
        <f>+C5-B5</f>
        <v>2985</v>
      </c>
      <c r="E5" s="288"/>
      <c r="F5" s="286"/>
    </row>
    <row r="6" spans="1:13" x14ac:dyDescent="0.2">
      <c r="A6" s="87">
        <v>500046</v>
      </c>
      <c r="B6" s="90">
        <v>-1937</v>
      </c>
      <c r="C6" s="90"/>
      <c r="D6" s="90">
        <f t="shared" ref="D6:D11" si="0">+C6-B6</f>
        <v>1937</v>
      </c>
      <c r="E6" s="288"/>
      <c r="F6" s="286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>
        <v>0</v>
      </c>
      <c r="C7" s="90">
        <v>0</v>
      </c>
      <c r="D7" s="90">
        <f t="shared" si="0"/>
        <v>0</v>
      </c>
      <c r="E7" s="288"/>
      <c r="F7" s="286"/>
      <c r="L7" t="s">
        <v>27</v>
      </c>
      <c r="M7">
        <v>7.6</v>
      </c>
    </row>
    <row r="8" spans="1:13" x14ac:dyDescent="0.2">
      <c r="A8" s="87">
        <v>500134</v>
      </c>
      <c r="B8" s="92">
        <v>-1759</v>
      </c>
      <c r="C8" s="90">
        <f>-18310-50</f>
        <v>-18360</v>
      </c>
      <c r="D8" s="90">
        <f t="shared" si="0"/>
        <v>-16601</v>
      </c>
      <c r="E8" s="288"/>
      <c r="F8" s="286"/>
    </row>
    <row r="9" spans="1:13" x14ac:dyDescent="0.2">
      <c r="A9" s="87">
        <v>500528</v>
      </c>
      <c r="B9" s="92">
        <v>0</v>
      </c>
      <c r="C9" s="90">
        <v>0</v>
      </c>
      <c r="D9" s="90">
        <f t="shared" si="0"/>
        <v>0</v>
      </c>
      <c r="E9" s="288"/>
      <c r="F9" s="286"/>
    </row>
    <row r="10" spans="1:13" x14ac:dyDescent="0.2">
      <c r="A10" s="87">
        <v>500529</v>
      </c>
      <c r="B10" s="90">
        <v>0</v>
      </c>
      <c r="C10" s="332">
        <v>0</v>
      </c>
      <c r="D10" s="90">
        <f t="shared" si="0"/>
        <v>0</v>
      </c>
      <c r="E10" s="288"/>
      <c r="F10" s="286"/>
    </row>
    <row r="11" spans="1:13" x14ac:dyDescent="0.2">
      <c r="A11" s="87">
        <v>500619</v>
      </c>
      <c r="B11" s="332">
        <v>0</v>
      </c>
      <c r="C11" s="90">
        <v>0</v>
      </c>
      <c r="D11" s="412">
        <f t="shared" si="0"/>
        <v>0</v>
      </c>
      <c r="E11" s="288"/>
      <c r="F11" s="286"/>
    </row>
    <row r="12" spans="1:13" x14ac:dyDescent="0.2">
      <c r="A12" s="87"/>
      <c r="B12" s="88"/>
      <c r="C12" s="88"/>
      <c r="D12" s="88">
        <f>SUM(D5:D11)</f>
        <v>-11679</v>
      </c>
      <c r="E12" s="288"/>
      <c r="F12" s="286"/>
    </row>
    <row r="13" spans="1:13" x14ac:dyDescent="0.2">
      <c r="A13" s="87" t="s">
        <v>86</v>
      </c>
      <c r="B13" s="88"/>
      <c r="C13" s="88"/>
      <c r="D13" s="95">
        <f>+summary!P11</f>
        <v>3.82</v>
      </c>
      <c r="E13" s="290"/>
      <c r="F13" s="286"/>
    </row>
    <row r="14" spans="1:13" x14ac:dyDescent="0.2">
      <c r="A14" s="87"/>
      <c r="B14" s="88"/>
      <c r="C14" s="88"/>
      <c r="D14" s="96">
        <f>+D13*D12</f>
        <v>-44613.78</v>
      </c>
      <c r="E14" s="209"/>
      <c r="F14" s="287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37011</v>
      </c>
      <c r="B16" s="88"/>
      <c r="C16" s="88"/>
      <c r="D16" s="410">
        <v>-747141.82</v>
      </c>
      <c r="E16" s="209"/>
      <c r="F16" s="66"/>
    </row>
    <row r="17" spans="1:7" x14ac:dyDescent="0.2">
      <c r="A17" s="87"/>
      <c r="B17" s="88"/>
      <c r="C17" s="88"/>
      <c r="D17" s="337"/>
      <c r="E17" s="209"/>
      <c r="F17" s="66"/>
    </row>
    <row r="18" spans="1:7" ht="13.5" thickBot="1" x14ac:dyDescent="0.25">
      <c r="A18" s="99">
        <v>37042</v>
      </c>
      <c r="B18" s="88"/>
      <c r="C18" s="88"/>
      <c r="D18" s="360">
        <f>+D16+D14</f>
        <v>-791755.6</v>
      </c>
      <c r="E18" s="209"/>
      <c r="F18" s="66"/>
    </row>
    <row r="19" spans="1:7" ht="13.5" thickTop="1" x14ac:dyDescent="0.2">
      <c r="E19" s="291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topLeftCell="A26" workbookViewId="2">
      <selection activeCell="D41" sqref="D41"/>
    </sheetView>
    <sheetView topLeftCell="A26" workbookViewId="3">
      <selection activeCell="B38" sqref="B38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112130</v>
      </c>
      <c r="C7" s="11">
        <v>111797</v>
      </c>
      <c r="D7" s="25">
        <f>+C7-B7</f>
        <v>-333</v>
      </c>
    </row>
    <row r="8" spans="1:4" x14ac:dyDescent="0.2">
      <c r="A8" s="10">
        <v>2</v>
      </c>
      <c r="B8" s="11">
        <v>173829</v>
      </c>
      <c r="C8" s="11">
        <v>170842</v>
      </c>
      <c r="D8" s="25">
        <f>+C8-B8</f>
        <v>-2987</v>
      </c>
    </row>
    <row r="9" spans="1:4" x14ac:dyDescent="0.2">
      <c r="A9" s="10">
        <v>3</v>
      </c>
      <c r="B9" s="11">
        <v>182826</v>
      </c>
      <c r="C9" s="11">
        <v>181995</v>
      </c>
      <c r="D9" s="25">
        <f t="shared" ref="D9:D37" si="0">+C9-B9</f>
        <v>-831</v>
      </c>
    </row>
    <row r="10" spans="1:4" x14ac:dyDescent="0.2">
      <c r="A10" s="10">
        <v>4</v>
      </c>
      <c r="B10" s="11">
        <v>182617</v>
      </c>
      <c r="C10" s="11">
        <v>196995</v>
      </c>
      <c r="D10" s="25">
        <f t="shared" si="0"/>
        <v>14378</v>
      </c>
    </row>
    <row r="11" spans="1:4" x14ac:dyDescent="0.2">
      <c r="A11" s="10">
        <v>5</v>
      </c>
      <c r="B11" s="11">
        <v>184803</v>
      </c>
      <c r="C11" s="11">
        <v>187906</v>
      </c>
      <c r="D11" s="25">
        <f t="shared" si="0"/>
        <v>3103</v>
      </c>
    </row>
    <row r="12" spans="1:4" x14ac:dyDescent="0.2">
      <c r="A12" s="10">
        <v>6</v>
      </c>
      <c r="B12" s="11">
        <v>178524</v>
      </c>
      <c r="C12" s="11">
        <v>190070</v>
      </c>
      <c r="D12" s="25">
        <f t="shared" si="0"/>
        <v>11546</v>
      </c>
    </row>
    <row r="13" spans="1:4" x14ac:dyDescent="0.2">
      <c r="A13" s="10">
        <v>7</v>
      </c>
      <c r="B13" s="11">
        <v>184367</v>
      </c>
      <c r="C13" s="11">
        <v>184695</v>
      </c>
      <c r="D13" s="25">
        <f t="shared" si="0"/>
        <v>328</v>
      </c>
    </row>
    <row r="14" spans="1:4" x14ac:dyDescent="0.2">
      <c r="A14" s="10">
        <v>8</v>
      </c>
      <c r="B14" s="11">
        <v>53</v>
      </c>
      <c r="C14" s="11">
        <v>3200</v>
      </c>
      <c r="D14" s="25">
        <f t="shared" si="0"/>
        <v>3147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>
        <v>141417</v>
      </c>
      <c r="C16" s="11">
        <v>146003</v>
      </c>
      <c r="D16" s="25">
        <f t="shared" si="0"/>
        <v>4586</v>
      </c>
    </row>
    <row r="17" spans="1:4" x14ac:dyDescent="0.2">
      <c r="A17" s="10">
        <v>11</v>
      </c>
      <c r="B17" s="11">
        <v>145363</v>
      </c>
      <c r="C17" s="11">
        <v>145036</v>
      </c>
      <c r="D17" s="25">
        <f t="shared" si="0"/>
        <v>-327</v>
      </c>
    </row>
    <row r="18" spans="1:4" x14ac:dyDescent="0.2">
      <c r="A18" s="10">
        <v>12</v>
      </c>
      <c r="B18" s="11">
        <v>149390</v>
      </c>
      <c r="C18" s="11">
        <v>148895</v>
      </c>
      <c r="D18" s="25">
        <f t="shared" si="0"/>
        <v>-495</v>
      </c>
    </row>
    <row r="19" spans="1:4" x14ac:dyDescent="0.2">
      <c r="A19" s="10">
        <v>13</v>
      </c>
      <c r="B19" s="11">
        <v>133334</v>
      </c>
      <c r="C19" s="11">
        <v>144781</v>
      </c>
      <c r="D19" s="25">
        <f t="shared" si="0"/>
        <v>11447</v>
      </c>
    </row>
    <row r="20" spans="1:4" x14ac:dyDescent="0.2">
      <c r="A20" s="10">
        <v>14</v>
      </c>
      <c r="B20" s="11">
        <v>148615</v>
      </c>
      <c r="C20" s="11">
        <v>148357</v>
      </c>
      <c r="D20" s="25">
        <f t="shared" si="0"/>
        <v>-258</v>
      </c>
    </row>
    <row r="21" spans="1:4" x14ac:dyDescent="0.2">
      <c r="A21" s="10">
        <v>15</v>
      </c>
      <c r="B21" s="11">
        <v>164087</v>
      </c>
      <c r="C21" s="11">
        <v>163895</v>
      </c>
      <c r="D21" s="25">
        <f t="shared" si="0"/>
        <v>-192</v>
      </c>
    </row>
    <row r="22" spans="1:4" x14ac:dyDescent="0.2">
      <c r="A22" s="10">
        <v>16</v>
      </c>
      <c r="B22" s="11">
        <v>163221</v>
      </c>
      <c r="C22" s="11">
        <v>163495</v>
      </c>
      <c r="D22" s="25">
        <f t="shared" si="0"/>
        <v>274</v>
      </c>
    </row>
    <row r="23" spans="1:4" x14ac:dyDescent="0.2">
      <c r="A23" s="10">
        <v>17</v>
      </c>
      <c r="B23" s="11">
        <v>141196</v>
      </c>
      <c r="C23" s="11">
        <v>140873</v>
      </c>
      <c r="D23" s="25">
        <f t="shared" si="0"/>
        <v>-323</v>
      </c>
    </row>
    <row r="24" spans="1:4" x14ac:dyDescent="0.2">
      <c r="A24" s="10">
        <v>18</v>
      </c>
      <c r="B24" s="11">
        <v>182896</v>
      </c>
      <c r="C24" s="11">
        <v>183420</v>
      </c>
      <c r="D24" s="25">
        <f t="shared" si="0"/>
        <v>524</v>
      </c>
    </row>
    <row r="25" spans="1:4" x14ac:dyDescent="0.2">
      <c r="A25" s="10">
        <v>19</v>
      </c>
      <c r="B25" s="11">
        <v>166800</v>
      </c>
      <c r="C25" s="11">
        <v>177643</v>
      </c>
      <c r="D25" s="25">
        <f t="shared" si="0"/>
        <v>10843</v>
      </c>
    </row>
    <row r="26" spans="1:4" x14ac:dyDescent="0.2">
      <c r="A26" s="10">
        <v>20</v>
      </c>
      <c r="B26" s="11">
        <v>162943</v>
      </c>
      <c r="C26" s="11">
        <v>161098</v>
      </c>
      <c r="D26" s="25">
        <f t="shared" si="0"/>
        <v>-1845</v>
      </c>
    </row>
    <row r="27" spans="1:4" x14ac:dyDescent="0.2">
      <c r="A27" s="10">
        <v>21</v>
      </c>
      <c r="B27" s="11">
        <v>167844</v>
      </c>
      <c r="C27" s="11">
        <v>168884</v>
      </c>
      <c r="D27" s="25">
        <f t="shared" si="0"/>
        <v>1040</v>
      </c>
    </row>
    <row r="28" spans="1:4" x14ac:dyDescent="0.2">
      <c r="A28" s="10">
        <v>22</v>
      </c>
      <c r="B28" s="11">
        <v>205435</v>
      </c>
      <c r="C28" s="11">
        <v>218491</v>
      </c>
      <c r="D28" s="25">
        <f t="shared" si="0"/>
        <v>13056</v>
      </c>
    </row>
    <row r="29" spans="1:4" x14ac:dyDescent="0.2">
      <c r="A29" s="10">
        <v>23</v>
      </c>
      <c r="B29" s="11">
        <v>175183</v>
      </c>
      <c r="C29" s="11">
        <v>179085</v>
      </c>
      <c r="D29" s="25">
        <f t="shared" si="0"/>
        <v>3902</v>
      </c>
    </row>
    <row r="30" spans="1:4" x14ac:dyDescent="0.2">
      <c r="A30" s="10">
        <v>24</v>
      </c>
      <c r="B30" s="11">
        <v>185872</v>
      </c>
      <c r="C30" s="11">
        <v>185799</v>
      </c>
      <c r="D30" s="25">
        <f t="shared" si="0"/>
        <v>-73</v>
      </c>
    </row>
    <row r="31" spans="1:4" x14ac:dyDescent="0.2">
      <c r="A31" s="10">
        <v>25</v>
      </c>
      <c r="B31" s="11">
        <v>185757</v>
      </c>
      <c r="C31" s="11">
        <v>186495</v>
      </c>
      <c r="D31" s="25">
        <f t="shared" si="0"/>
        <v>738</v>
      </c>
    </row>
    <row r="32" spans="1:4" x14ac:dyDescent="0.2">
      <c r="A32" s="10">
        <v>26</v>
      </c>
      <c r="B32" s="11">
        <v>172041</v>
      </c>
      <c r="C32" s="11">
        <v>171495</v>
      </c>
      <c r="D32" s="25">
        <f t="shared" si="0"/>
        <v>-546</v>
      </c>
    </row>
    <row r="33" spans="1:4" x14ac:dyDescent="0.2">
      <c r="A33" s="10">
        <v>27</v>
      </c>
      <c r="B33" s="11">
        <v>172017</v>
      </c>
      <c r="C33" s="11">
        <v>171620</v>
      </c>
      <c r="D33" s="25">
        <f t="shared" si="0"/>
        <v>-397</v>
      </c>
    </row>
    <row r="34" spans="1:4" x14ac:dyDescent="0.2">
      <c r="A34" s="10">
        <v>28</v>
      </c>
      <c r="B34" s="11">
        <v>167743</v>
      </c>
      <c r="C34" s="11">
        <v>167807</v>
      </c>
      <c r="D34" s="25">
        <f t="shared" si="0"/>
        <v>64</v>
      </c>
    </row>
    <row r="35" spans="1:4" x14ac:dyDescent="0.2">
      <c r="A35" s="10">
        <v>29</v>
      </c>
      <c r="B35" s="11">
        <v>171612</v>
      </c>
      <c r="C35" s="11">
        <v>171620</v>
      </c>
      <c r="D35" s="25">
        <f t="shared" si="0"/>
        <v>8</v>
      </c>
    </row>
    <row r="36" spans="1:4" x14ac:dyDescent="0.2">
      <c r="A36" s="10">
        <v>30</v>
      </c>
      <c r="B36" s="11">
        <v>180555</v>
      </c>
      <c r="C36" s="11">
        <v>183355</v>
      </c>
      <c r="D36" s="25">
        <f t="shared" si="0"/>
        <v>2800</v>
      </c>
    </row>
    <row r="37" spans="1:4" x14ac:dyDescent="0.2">
      <c r="A37" s="10">
        <v>31</v>
      </c>
      <c r="B37" s="11">
        <v>173770</v>
      </c>
      <c r="C37" s="11">
        <v>186444</v>
      </c>
      <c r="D37" s="25">
        <f t="shared" si="0"/>
        <v>12674</v>
      </c>
    </row>
    <row r="38" spans="1:4" x14ac:dyDescent="0.2">
      <c r="A38" s="10"/>
      <c r="B38" s="11">
        <f>SUM(B7:B37)</f>
        <v>4856240</v>
      </c>
      <c r="C38" s="11">
        <f>SUM(C7:C37)</f>
        <v>4942091</v>
      </c>
      <c r="D38" s="11">
        <f>SUM(D7:D37)</f>
        <v>85851</v>
      </c>
    </row>
    <row r="39" spans="1:4" x14ac:dyDescent="0.2">
      <c r="A39" s="26"/>
      <c r="C39" s="14"/>
      <c r="D39" s="106">
        <f>+summary!P10</f>
        <v>3.44</v>
      </c>
    </row>
    <row r="40" spans="1:4" x14ac:dyDescent="0.2">
      <c r="D40" s="138">
        <f>+D39*D38</f>
        <v>295327.44</v>
      </c>
    </row>
    <row r="41" spans="1:4" x14ac:dyDescent="0.2">
      <c r="A41" s="57">
        <v>37011</v>
      </c>
      <c r="C41" s="15"/>
      <c r="D41" s="408">
        <v>0</v>
      </c>
    </row>
    <row r="42" spans="1:4" x14ac:dyDescent="0.2">
      <c r="A42" s="57">
        <v>37042</v>
      </c>
      <c r="D42" s="364">
        <f>+D41+D40</f>
        <v>295327.44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6" workbookViewId="3">
      <selection activeCell="A41" sqref="A41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76719</v>
      </c>
      <c r="C4" s="11">
        <v>63655</v>
      </c>
      <c r="D4" s="25">
        <f>+C4-B4</f>
        <v>-13064</v>
      </c>
    </row>
    <row r="5" spans="1:4" x14ac:dyDescent="0.2">
      <c r="A5" s="10">
        <v>2</v>
      </c>
      <c r="B5" s="11">
        <v>126880</v>
      </c>
      <c r="C5" s="11">
        <v>108165</v>
      </c>
      <c r="D5" s="25">
        <f t="shared" ref="D5:D34" si="0">+C5-B5</f>
        <v>-18715</v>
      </c>
    </row>
    <row r="6" spans="1:4" x14ac:dyDescent="0.2">
      <c r="A6" s="10">
        <v>3</v>
      </c>
      <c r="B6" s="11">
        <v>117709</v>
      </c>
      <c r="C6" s="11">
        <v>118919</v>
      </c>
      <c r="D6" s="25">
        <f t="shared" si="0"/>
        <v>1210</v>
      </c>
    </row>
    <row r="7" spans="1:4" x14ac:dyDescent="0.2">
      <c r="A7" s="10">
        <v>4</v>
      </c>
      <c r="B7" s="11">
        <v>108275</v>
      </c>
      <c r="C7" s="11">
        <v>109878</v>
      </c>
      <c r="D7" s="25">
        <f t="shared" si="0"/>
        <v>1603</v>
      </c>
    </row>
    <row r="8" spans="1:4" x14ac:dyDescent="0.2">
      <c r="A8" s="10">
        <v>5</v>
      </c>
      <c r="B8" s="11">
        <v>105432</v>
      </c>
      <c r="C8" s="11">
        <v>106156</v>
      </c>
      <c r="D8" s="25">
        <f t="shared" si="0"/>
        <v>724</v>
      </c>
    </row>
    <row r="9" spans="1:4" x14ac:dyDescent="0.2">
      <c r="A9" s="10">
        <v>6</v>
      </c>
      <c r="B9" s="11">
        <v>155237</v>
      </c>
      <c r="C9" s="11">
        <v>156048</v>
      </c>
      <c r="D9" s="25">
        <f t="shared" si="0"/>
        <v>811</v>
      </c>
    </row>
    <row r="10" spans="1:4" x14ac:dyDescent="0.2">
      <c r="A10" s="10">
        <v>7</v>
      </c>
      <c r="B10" s="11">
        <v>183208</v>
      </c>
      <c r="C10" s="11">
        <v>184040</v>
      </c>
      <c r="D10" s="25">
        <f t="shared" si="0"/>
        <v>832</v>
      </c>
    </row>
    <row r="11" spans="1:4" x14ac:dyDescent="0.2">
      <c r="A11" s="10">
        <v>8</v>
      </c>
      <c r="B11" s="11">
        <v>17318</v>
      </c>
      <c r="C11" s="11">
        <v>12674</v>
      </c>
      <c r="D11" s="25">
        <f t="shared" si="0"/>
        <v>-4644</v>
      </c>
    </row>
    <row r="12" spans="1:4" x14ac:dyDescent="0.2">
      <c r="A12" s="10">
        <v>9</v>
      </c>
      <c r="B12" s="11">
        <v>82</v>
      </c>
      <c r="C12" s="11">
        <v>3147</v>
      </c>
      <c r="D12" s="25">
        <f t="shared" si="0"/>
        <v>3065</v>
      </c>
    </row>
    <row r="13" spans="1:4" x14ac:dyDescent="0.2">
      <c r="A13" s="10">
        <v>10</v>
      </c>
      <c r="B13" s="11">
        <v>3</v>
      </c>
      <c r="C13" s="11">
        <v>215</v>
      </c>
      <c r="D13" s="25">
        <f t="shared" si="0"/>
        <v>212</v>
      </c>
    </row>
    <row r="14" spans="1:4" x14ac:dyDescent="0.2">
      <c r="A14" s="10">
        <v>11</v>
      </c>
      <c r="B14" s="11"/>
      <c r="C14" s="11">
        <v>225</v>
      </c>
      <c r="D14" s="25">
        <f t="shared" si="0"/>
        <v>225</v>
      </c>
    </row>
    <row r="15" spans="1:4" x14ac:dyDescent="0.2">
      <c r="A15" s="10">
        <v>12</v>
      </c>
      <c r="B15" s="11">
        <v>3</v>
      </c>
      <c r="C15" s="11">
        <v>200</v>
      </c>
      <c r="D15" s="25">
        <f t="shared" si="0"/>
        <v>197</v>
      </c>
    </row>
    <row r="16" spans="1:4" x14ac:dyDescent="0.2">
      <c r="A16" s="10">
        <v>13</v>
      </c>
      <c r="B16" s="11">
        <v>157044</v>
      </c>
      <c r="C16" s="11">
        <v>159014</v>
      </c>
      <c r="D16" s="25">
        <f t="shared" si="0"/>
        <v>1970</v>
      </c>
    </row>
    <row r="17" spans="1:4" x14ac:dyDescent="0.2">
      <c r="A17" s="10">
        <v>14</v>
      </c>
      <c r="B17" s="11">
        <v>123176</v>
      </c>
      <c r="C17" s="11">
        <v>113359</v>
      </c>
      <c r="D17" s="25">
        <f t="shared" si="0"/>
        <v>-9817</v>
      </c>
    </row>
    <row r="18" spans="1:4" x14ac:dyDescent="0.2">
      <c r="A18" s="10">
        <v>15</v>
      </c>
      <c r="B18" s="11">
        <v>38251</v>
      </c>
      <c r="C18" s="11">
        <v>38081</v>
      </c>
      <c r="D18" s="25">
        <f t="shared" si="0"/>
        <v>-170</v>
      </c>
    </row>
    <row r="19" spans="1:4" x14ac:dyDescent="0.2">
      <c r="A19" s="10">
        <v>16</v>
      </c>
      <c r="B19" s="11">
        <v>74137</v>
      </c>
      <c r="C19" s="11">
        <v>43335</v>
      </c>
      <c r="D19" s="25">
        <f t="shared" si="0"/>
        <v>-30802</v>
      </c>
    </row>
    <row r="20" spans="1:4" x14ac:dyDescent="0.2">
      <c r="A20" s="10">
        <v>17</v>
      </c>
      <c r="B20" s="11">
        <v>36594</v>
      </c>
      <c r="C20" s="11">
        <v>36657</v>
      </c>
      <c r="D20" s="25">
        <f t="shared" si="0"/>
        <v>63</v>
      </c>
    </row>
    <row r="21" spans="1:4" x14ac:dyDescent="0.2">
      <c r="A21" s="10">
        <v>18</v>
      </c>
      <c r="B21" s="11">
        <v>64471</v>
      </c>
      <c r="C21" s="11">
        <v>65413</v>
      </c>
      <c r="D21" s="25">
        <f t="shared" si="0"/>
        <v>942</v>
      </c>
    </row>
    <row r="22" spans="1:4" x14ac:dyDescent="0.2">
      <c r="A22" s="10">
        <v>19</v>
      </c>
      <c r="B22" s="11">
        <v>31498</v>
      </c>
      <c r="C22" s="11">
        <v>31882</v>
      </c>
      <c r="D22" s="25">
        <f t="shared" si="0"/>
        <v>384</v>
      </c>
    </row>
    <row r="23" spans="1:4" x14ac:dyDescent="0.2">
      <c r="A23" s="10">
        <v>20</v>
      </c>
      <c r="B23" s="11">
        <v>109416</v>
      </c>
      <c r="C23" s="11">
        <v>103144</v>
      </c>
      <c r="D23" s="25">
        <f t="shared" si="0"/>
        <v>-6272</v>
      </c>
    </row>
    <row r="24" spans="1:4" x14ac:dyDescent="0.2">
      <c r="A24" s="10">
        <v>21</v>
      </c>
      <c r="B24" s="11">
        <v>61314</v>
      </c>
      <c r="C24" s="11">
        <v>56556</v>
      </c>
      <c r="D24" s="25">
        <f t="shared" si="0"/>
        <v>-4758</v>
      </c>
    </row>
    <row r="25" spans="1:4" x14ac:dyDescent="0.2">
      <c r="A25" s="10">
        <v>22</v>
      </c>
      <c r="B25" s="11">
        <v>24138</v>
      </c>
      <c r="C25" s="11">
        <v>34397</v>
      </c>
      <c r="D25" s="25">
        <f t="shared" si="0"/>
        <v>10259</v>
      </c>
    </row>
    <row r="26" spans="1:4" x14ac:dyDescent="0.2">
      <c r="A26" s="10">
        <v>23</v>
      </c>
      <c r="B26" s="11">
        <v>29879</v>
      </c>
      <c r="C26" s="11">
        <v>30521</v>
      </c>
      <c r="D26" s="25">
        <f t="shared" si="0"/>
        <v>642</v>
      </c>
    </row>
    <row r="27" spans="1:4" x14ac:dyDescent="0.2">
      <c r="A27" s="10">
        <v>24</v>
      </c>
      <c r="B27" s="11">
        <v>37979</v>
      </c>
      <c r="C27" s="11">
        <v>41068</v>
      </c>
      <c r="D27" s="25">
        <f t="shared" si="0"/>
        <v>3089</v>
      </c>
    </row>
    <row r="28" spans="1:4" x14ac:dyDescent="0.2">
      <c r="A28" s="10">
        <v>25</v>
      </c>
      <c r="B28" s="11">
        <v>188261</v>
      </c>
      <c r="C28" s="11">
        <v>188578</v>
      </c>
      <c r="D28" s="25">
        <f t="shared" si="0"/>
        <v>317</v>
      </c>
    </row>
    <row r="29" spans="1:4" x14ac:dyDescent="0.2">
      <c r="A29" s="10">
        <v>26</v>
      </c>
      <c r="B29" s="11">
        <v>145641</v>
      </c>
      <c r="C29" s="11">
        <v>146117</v>
      </c>
      <c r="D29" s="25">
        <f t="shared" si="0"/>
        <v>476</v>
      </c>
    </row>
    <row r="30" spans="1:4" x14ac:dyDescent="0.2">
      <c r="A30" s="10">
        <v>27</v>
      </c>
      <c r="B30" s="11">
        <v>156586</v>
      </c>
      <c r="C30" s="11">
        <v>157533</v>
      </c>
      <c r="D30" s="25">
        <f t="shared" si="0"/>
        <v>947</v>
      </c>
    </row>
    <row r="31" spans="1:4" x14ac:dyDescent="0.2">
      <c r="A31" s="10">
        <v>28</v>
      </c>
      <c r="B31" s="11">
        <v>212780</v>
      </c>
      <c r="C31" s="11">
        <v>209732</v>
      </c>
      <c r="D31" s="25">
        <f t="shared" si="0"/>
        <v>-3048</v>
      </c>
    </row>
    <row r="32" spans="1:4" x14ac:dyDescent="0.2">
      <c r="A32" s="10">
        <v>29</v>
      </c>
      <c r="B32" s="11">
        <v>50845</v>
      </c>
      <c r="C32" s="11">
        <v>51796</v>
      </c>
      <c r="D32" s="25">
        <f t="shared" si="0"/>
        <v>951</v>
      </c>
    </row>
    <row r="33" spans="1:30" x14ac:dyDescent="0.2">
      <c r="A33" s="10">
        <v>30</v>
      </c>
      <c r="B33" s="11">
        <v>146516</v>
      </c>
      <c r="C33" s="11">
        <v>159738</v>
      </c>
      <c r="D33" s="25">
        <f t="shared" si="0"/>
        <v>13222</v>
      </c>
    </row>
    <row r="34" spans="1:30" x14ac:dyDescent="0.2">
      <c r="A34" s="10">
        <v>31</v>
      </c>
      <c r="B34" s="11">
        <v>151848</v>
      </c>
      <c r="C34" s="11">
        <v>152182</v>
      </c>
      <c r="D34" s="25">
        <f t="shared" si="0"/>
        <v>334</v>
      </c>
    </row>
    <row r="35" spans="1:30" x14ac:dyDescent="0.2">
      <c r="A35" s="10"/>
      <c r="B35" s="11">
        <f>SUM(B4:B34)</f>
        <v>2731240</v>
      </c>
      <c r="C35" s="11">
        <f>SUM(C4:C34)</f>
        <v>2682425</v>
      </c>
      <c r="D35" s="11">
        <f>SUM(D4:D34)</f>
        <v>-48815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37011</v>
      </c>
      <c r="D38" s="245">
        <v>38770</v>
      </c>
    </row>
    <row r="39" spans="1:30" x14ac:dyDescent="0.2">
      <c r="A39" s="12"/>
      <c r="D39" s="24"/>
    </row>
    <row r="40" spans="1:30" x14ac:dyDescent="0.2">
      <c r="A40" s="250">
        <v>37042</v>
      </c>
      <c r="D40" s="24">
        <f>+D38+D35</f>
        <v>-10045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6" workbookViewId="3">
      <selection activeCell="E35" sqref="E35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">
      <c r="A4" s="10">
        <v>1</v>
      </c>
      <c r="B4" s="11">
        <v>810400</v>
      </c>
      <c r="C4" s="11">
        <v>811178</v>
      </c>
      <c r="D4" s="11"/>
      <c r="E4" s="11"/>
      <c r="F4" s="25">
        <f>+C4-B4+E4-D4</f>
        <v>778</v>
      </c>
      <c r="H4" s="10"/>
      <c r="I4" s="11"/>
    </row>
    <row r="5" spans="1:11" x14ac:dyDescent="0.2">
      <c r="A5" s="10">
        <v>2</v>
      </c>
      <c r="B5" s="11">
        <v>798377</v>
      </c>
      <c r="C5" s="11">
        <v>817950</v>
      </c>
      <c r="D5" s="11"/>
      <c r="E5" s="11"/>
      <c r="F5" s="25">
        <f t="shared" ref="F5:F34" si="0">+C5-B5+E5-D5</f>
        <v>19573</v>
      </c>
      <c r="H5" s="10"/>
      <c r="I5" s="11"/>
    </row>
    <row r="6" spans="1:11" x14ac:dyDescent="0.2">
      <c r="A6" s="10">
        <v>3</v>
      </c>
      <c r="B6" s="11">
        <v>810400</v>
      </c>
      <c r="C6" s="11">
        <v>810147</v>
      </c>
      <c r="D6" s="11"/>
      <c r="E6" s="11"/>
      <c r="F6" s="25">
        <f t="shared" si="0"/>
        <v>-253</v>
      </c>
      <c r="H6" s="10"/>
      <c r="I6" s="11"/>
    </row>
    <row r="7" spans="1:11" x14ac:dyDescent="0.2">
      <c r="A7" s="10">
        <v>4</v>
      </c>
      <c r="B7" s="11">
        <v>819200</v>
      </c>
      <c r="C7" s="11">
        <v>819990</v>
      </c>
      <c r="D7" s="11"/>
      <c r="E7" s="11"/>
      <c r="F7" s="25">
        <f t="shared" si="0"/>
        <v>790</v>
      </c>
      <c r="H7" s="10"/>
      <c r="I7" s="11"/>
      <c r="K7" s="25"/>
    </row>
    <row r="8" spans="1:11" x14ac:dyDescent="0.2">
      <c r="A8" s="10">
        <v>5</v>
      </c>
      <c r="B8" s="11">
        <v>819169</v>
      </c>
      <c r="C8" s="11">
        <v>790215</v>
      </c>
      <c r="D8" s="11"/>
      <c r="E8" s="11"/>
      <c r="F8" s="25">
        <f t="shared" si="0"/>
        <v>-28954</v>
      </c>
      <c r="H8" s="10"/>
      <c r="I8" s="11"/>
    </row>
    <row r="9" spans="1:11" x14ac:dyDescent="0.2">
      <c r="A9" s="10">
        <v>6</v>
      </c>
      <c r="B9" s="11">
        <v>779999</v>
      </c>
      <c r="C9" s="11">
        <v>787806</v>
      </c>
      <c r="D9" s="11"/>
      <c r="E9" s="11"/>
      <c r="F9" s="25">
        <f t="shared" si="0"/>
        <v>7807</v>
      </c>
      <c r="H9" s="10"/>
      <c r="I9" s="11"/>
    </row>
    <row r="10" spans="1:11" x14ac:dyDescent="0.2">
      <c r="A10" s="10">
        <v>7</v>
      </c>
      <c r="B10" s="11">
        <v>764470</v>
      </c>
      <c r="C10" s="11">
        <v>759227</v>
      </c>
      <c r="D10" s="11"/>
      <c r="E10" s="11"/>
      <c r="F10" s="25">
        <f t="shared" si="0"/>
        <v>-5243</v>
      </c>
      <c r="H10" s="10"/>
      <c r="I10" s="11"/>
    </row>
    <row r="11" spans="1:11" x14ac:dyDescent="0.2">
      <c r="A11" s="10">
        <v>8</v>
      </c>
      <c r="B11" s="11">
        <v>668435</v>
      </c>
      <c r="C11" s="11">
        <v>698398</v>
      </c>
      <c r="D11" s="11"/>
      <c r="E11" s="11"/>
      <c r="F11" s="25">
        <f t="shared" si="0"/>
        <v>29963</v>
      </c>
      <c r="H11" s="10"/>
      <c r="I11" s="11"/>
    </row>
    <row r="12" spans="1:11" x14ac:dyDescent="0.2">
      <c r="A12" s="10">
        <v>9</v>
      </c>
      <c r="B12" s="11">
        <v>667373</v>
      </c>
      <c r="C12" s="11">
        <v>671567</v>
      </c>
      <c r="D12" s="11"/>
      <c r="E12" s="11"/>
      <c r="F12" s="25">
        <f t="shared" si="0"/>
        <v>4194</v>
      </c>
      <c r="H12" s="10"/>
      <c r="I12" s="11"/>
    </row>
    <row r="13" spans="1:11" x14ac:dyDescent="0.2">
      <c r="A13" s="10">
        <v>10</v>
      </c>
      <c r="B13" s="11">
        <v>625441</v>
      </c>
      <c r="C13" s="11">
        <v>626989</v>
      </c>
      <c r="D13" s="11"/>
      <c r="E13" s="11"/>
      <c r="F13" s="25">
        <f t="shared" si="0"/>
        <v>1548</v>
      </c>
      <c r="H13" s="10"/>
      <c r="I13" s="11"/>
    </row>
    <row r="14" spans="1:11" x14ac:dyDescent="0.2">
      <c r="A14" s="10">
        <v>11</v>
      </c>
      <c r="B14" s="11">
        <v>649239</v>
      </c>
      <c r="C14" s="11">
        <v>661026</v>
      </c>
      <c r="D14" s="11"/>
      <c r="E14" s="11"/>
      <c r="F14" s="25">
        <f t="shared" si="0"/>
        <v>11787</v>
      </c>
      <c r="H14" s="10"/>
      <c r="I14" s="11"/>
    </row>
    <row r="15" spans="1:11" x14ac:dyDescent="0.2">
      <c r="A15" s="10">
        <v>12</v>
      </c>
      <c r="B15" s="11">
        <v>627344</v>
      </c>
      <c r="C15" s="11">
        <v>662954</v>
      </c>
      <c r="D15" s="11"/>
      <c r="E15" s="11"/>
      <c r="F15" s="25">
        <f t="shared" si="0"/>
        <v>35610</v>
      </c>
      <c r="H15" s="10"/>
      <c r="I15" s="11"/>
    </row>
    <row r="16" spans="1:11" x14ac:dyDescent="0.2">
      <c r="A16" s="10">
        <v>13</v>
      </c>
      <c r="B16" s="11">
        <v>724592</v>
      </c>
      <c r="C16" s="11">
        <v>674556</v>
      </c>
      <c r="D16" s="11"/>
      <c r="E16" s="11"/>
      <c r="F16" s="25">
        <f t="shared" si="0"/>
        <v>-50036</v>
      </c>
      <c r="H16" s="10"/>
      <c r="I16" s="11"/>
      <c r="K16" s="25"/>
    </row>
    <row r="17" spans="1:11" x14ac:dyDescent="0.2">
      <c r="A17" s="10">
        <v>14</v>
      </c>
      <c r="B17" s="11">
        <v>805114</v>
      </c>
      <c r="C17" s="11">
        <v>747120</v>
      </c>
      <c r="D17" s="11"/>
      <c r="E17" s="11"/>
      <c r="F17" s="25">
        <f t="shared" si="0"/>
        <v>-57994</v>
      </c>
      <c r="H17" s="10"/>
      <c r="I17" s="11"/>
    </row>
    <row r="18" spans="1:11" x14ac:dyDescent="0.2">
      <c r="A18" s="10">
        <v>15</v>
      </c>
      <c r="B18" s="11">
        <v>805204</v>
      </c>
      <c r="C18" s="11">
        <v>811143</v>
      </c>
      <c r="D18" s="11"/>
      <c r="E18" s="11"/>
      <c r="F18" s="25">
        <f t="shared" si="0"/>
        <v>5939</v>
      </c>
      <c r="H18" s="10"/>
      <c r="I18" s="11"/>
    </row>
    <row r="19" spans="1:11" x14ac:dyDescent="0.2">
      <c r="A19" s="10">
        <v>16</v>
      </c>
      <c r="B19" s="11">
        <v>804000</v>
      </c>
      <c r="C19" s="11">
        <v>804547</v>
      </c>
      <c r="D19" s="11"/>
      <c r="E19" s="11"/>
      <c r="F19" s="25">
        <f t="shared" si="0"/>
        <v>547</v>
      </c>
      <c r="H19" s="10"/>
      <c r="I19" s="11"/>
    </row>
    <row r="20" spans="1:11" x14ac:dyDescent="0.2">
      <c r="A20" s="10">
        <v>17</v>
      </c>
      <c r="B20" s="11">
        <v>805600</v>
      </c>
      <c r="C20" s="11">
        <v>778899</v>
      </c>
      <c r="D20" s="11">
        <v>20000</v>
      </c>
      <c r="E20" s="11">
        <v>22550</v>
      </c>
      <c r="F20" s="25">
        <f t="shared" si="0"/>
        <v>-24151</v>
      </c>
      <c r="H20" s="10"/>
      <c r="I20" s="11"/>
    </row>
    <row r="21" spans="1:11" x14ac:dyDescent="0.2">
      <c r="A21" s="10">
        <v>18</v>
      </c>
      <c r="B21" s="11">
        <v>811200</v>
      </c>
      <c r="C21" s="11">
        <v>813902</v>
      </c>
      <c r="D21" s="11">
        <v>20000</v>
      </c>
      <c r="E21" s="11">
        <v>20370</v>
      </c>
      <c r="F21" s="25">
        <f t="shared" si="0"/>
        <v>3072</v>
      </c>
      <c r="H21" s="10"/>
      <c r="I21" s="11"/>
    </row>
    <row r="22" spans="1:11" x14ac:dyDescent="0.2">
      <c r="A22" s="10">
        <v>19</v>
      </c>
      <c r="B22" s="11">
        <v>807200</v>
      </c>
      <c r="C22" s="11">
        <v>811066</v>
      </c>
      <c r="D22" s="11">
        <v>8800</v>
      </c>
      <c r="E22" s="11">
        <v>8940</v>
      </c>
      <c r="F22" s="25">
        <f t="shared" si="0"/>
        <v>4006</v>
      </c>
      <c r="H22" s="10"/>
      <c r="I22" s="11"/>
    </row>
    <row r="23" spans="1:11" x14ac:dyDescent="0.2">
      <c r="A23" s="10">
        <v>20</v>
      </c>
      <c r="B23" s="11">
        <v>778465</v>
      </c>
      <c r="C23" s="11">
        <v>764057</v>
      </c>
      <c r="D23" s="11">
        <v>30000</v>
      </c>
      <c r="E23" s="11">
        <v>30285</v>
      </c>
      <c r="F23" s="25">
        <f t="shared" si="0"/>
        <v>-14123</v>
      </c>
      <c r="H23" s="10"/>
      <c r="I23" s="11"/>
    </row>
    <row r="24" spans="1:11" x14ac:dyDescent="0.2">
      <c r="A24" s="10">
        <v>21</v>
      </c>
      <c r="B24" s="11">
        <v>810035</v>
      </c>
      <c r="C24" s="11">
        <v>799478</v>
      </c>
      <c r="D24" s="11">
        <v>20000</v>
      </c>
      <c r="E24" s="11">
        <v>20314</v>
      </c>
      <c r="F24" s="25">
        <f t="shared" si="0"/>
        <v>-10243</v>
      </c>
      <c r="H24" s="10"/>
      <c r="I24" s="11"/>
      <c r="K24" s="25"/>
    </row>
    <row r="25" spans="1:11" x14ac:dyDescent="0.2">
      <c r="A25" s="10">
        <v>22</v>
      </c>
      <c r="B25" s="11">
        <v>796855</v>
      </c>
      <c r="C25" s="11">
        <v>818407</v>
      </c>
      <c r="D25" s="11">
        <v>30000</v>
      </c>
      <c r="E25" s="11">
        <v>30403</v>
      </c>
      <c r="F25" s="25">
        <f t="shared" si="0"/>
        <v>21955</v>
      </c>
      <c r="H25" s="10"/>
      <c r="I25" s="11"/>
    </row>
    <row r="26" spans="1:11" x14ac:dyDescent="0.2">
      <c r="A26" s="10">
        <v>23</v>
      </c>
      <c r="B26" s="11">
        <v>800945</v>
      </c>
      <c r="C26" s="11">
        <v>808470</v>
      </c>
      <c r="D26" s="11">
        <v>50000</v>
      </c>
      <c r="E26" s="11">
        <v>51046</v>
      </c>
      <c r="F26" s="25">
        <f t="shared" si="0"/>
        <v>8571</v>
      </c>
      <c r="H26" s="10"/>
      <c r="I26" s="11"/>
    </row>
    <row r="27" spans="1:11" x14ac:dyDescent="0.2">
      <c r="A27" s="10">
        <v>24</v>
      </c>
      <c r="B27" s="11">
        <v>812800</v>
      </c>
      <c r="C27" s="11">
        <v>813669</v>
      </c>
      <c r="D27" s="11">
        <v>30000</v>
      </c>
      <c r="E27" s="11">
        <v>30058</v>
      </c>
      <c r="F27" s="25">
        <f t="shared" si="0"/>
        <v>927</v>
      </c>
      <c r="H27" s="10"/>
      <c r="I27" s="11"/>
      <c r="K27" s="25"/>
    </row>
    <row r="28" spans="1:11" x14ac:dyDescent="0.2">
      <c r="A28" s="10">
        <v>25</v>
      </c>
      <c r="B28" s="11">
        <v>806398</v>
      </c>
      <c r="C28" s="11">
        <v>809786</v>
      </c>
      <c r="D28" s="11">
        <v>30000</v>
      </c>
      <c r="E28" s="11">
        <v>29992</v>
      </c>
      <c r="F28" s="25">
        <f t="shared" si="0"/>
        <v>3380</v>
      </c>
      <c r="H28" s="10"/>
      <c r="I28" s="11"/>
      <c r="K28" s="25"/>
    </row>
    <row r="29" spans="1:11" x14ac:dyDescent="0.2">
      <c r="A29" s="10">
        <v>26</v>
      </c>
      <c r="B29" s="11">
        <v>807200</v>
      </c>
      <c r="C29" s="11">
        <v>789041</v>
      </c>
      <c r="D29" s="11">
        <v>30000</v>
      </c>
      <c r="E29" s="11">
        <v>29950</v>
      </c>
      <c r="F29" s="25">
        <f t="shared" si="0"/>
        <v>-18209</v>
      </c>
      <c r="H29" s="10"/>
      <c r="I29" s="11"/>
      <c r="K29" s="25"/>
    </row>
    <row r="30" spans="1:11" x14ac:dyDescent="0.2">
      <c r="A30" s="10">
        <v>27</v>
      </c>
      <c r="B30" s="11">
        <v>792137</v>
      </c>
      <c r="C30" s="11">
        <v>794358</v>
      </c>
      <c r="D30" s="11"/>
      <c r="E30" s="11"/>
      <c r="F30" s="25">
        <f t="shared" si="0"/>
        <v>2221</v>
      </c>
      <c r="H30" s="10"/>
      <c r="I30" s="11"/>
      <c r="K30" s="25"/>
    </row>
    <row r="31" spans="1:11" x14ac:dyDescent="0.2">
      <c r="A31" s="10">
        <v>28</v>
      </c>
      <c r="B31" s="11">
        <v>752672</v>
      </c>
      <c r="C31" s="11">
        <v>753693</v>
      </c>
      <c r="D31" s="11"/>
      <c r="E31" s="11"/>
      <c r="F31" s="25">
        <f t="shared" si="0"/>
        <v>1021</v>
      </c>
      <c r="H31" s="10"/>
      <c r="I31" s="11"/>
    </row>
    <row r="32" spans="1:11" x14ac:dyDescent="0.2">
      <c r="A32" s="10">
        <v>29</v>
      </c>
      <c r="B32" s="11">
        <v>809154</v>
      </c>
      <c r="C32" s="11">
        <v>810826</v>
      </c>
      <c r="D32" s="11">
        <v>50000</v>
      </c>
      <c r="E32" s="11">
        <v>51254</v>
      </c>
      <c r="F32" s="25">
        <f t="shared" si="0"/>
        <v>2926</v>
      </c>
      <c r="H32" s="10"/>
      <c r="I32" s="11"/>
    </row>
    <row r="33" spans="1:45" x14ac:dyDescent="0.2">
      <c r="A33" s="10">
        <v>30</v>
      </c>
      <c r="B33" s="11">
        <v>795156</v>
      </c>
      <c r="C33" s="11">
        <v>791139</v>
      </c>
      <c r="D33" s="11">
        <v>30000</v>
      </c>
      <c r="E33" s="11">
        <v>17856</v>
      </c>
      <c r="F33" s="25">
        <f t="shared" si="0"/>
        <v>-16161</v>
      </c>
      <c r="H33" s="10"/>
      <c r="I33" s="11"/>
    </row>
    <row r="34" spans="1:45" x14ac:dyDescent="0.2">
      <c r="A34" s="10">
        <v>31</v>
      </c>
      <c r="B34" s="11">
        <v>806720</v>
      </c>
      <c r="C34" s="11">
        <v>804887</v>
      </c>
      <c r="D34" s="11">
        <v>30000</v>
      </c>
      <c r="E34" s="11">
        <v>29796</v>
      </c>
      <c r="F34" s="25">
        <f t="shared" si="0"/>
        <v>-2037</v>
      </c>
      <c r="H34" s="10"/>
      <c r="I34" s="11"/>
    </row>
    <row r="35" spans="1:45" x14ac:dyDescent="0.2">
      <c r="A35" s="10"/>
      <c r="B35" s="11">
        <f>SUM(B4:B34)</f>
        <v>23971294</v>
      </c>
      <c r="C35" s="11">
        <f>SUM(C4:C34)</f>
        <v>23916491</v>
      </c>
      <c r="D35" s="11">
        <f>SUM(D4:D34)</f>
        <v>378800</v>
      </c>
      <c r="E35" s="11">
        <f>SUM(E4:E34)</f>
        <v>372814</v>
      </c>
      <c r="F35" s="11">
        <f>SUM(F4:F34)</f>
        <v>-60789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37011</v>
      </c>
      <c r="F38" s="401">
        <v>39224</v>
      </c>
    </row>
    <row r="39" spans="1:45" x14ac:dyDescent="0.2">
      <c r="A39" s="2"/>
      <c r="F39" s="24"/>
    </row>
    <row r="40" spans="1:45" x14ac:dyDescent="0.2">
      <c r="A40" s="57">
        <v>37042</v>
      </c>
      <c r="F40" s="51">
        <f>+F38+F35</f>
        <v>-21565</v>
      </c>
    </row>
    <row r="42" spans="1:45" x14ac:dyDescent="0.2">
      <c r="AF42" s="320"/>
      <c r="AG42" s="320"/>
      <c r="AH42" s="320"/>
      <c r="AI42" s="320"/>
      <c r="AJ42" s="320"/>
      <c r="AK42" s="320"/>
      <c r="AL42" s="320"/>
      <c r="AM42" s="320"/>
      <c r="AN42" s="320"/>
      <c r="AO42" s="320"/>
      <c r="AP42" s="320"/>
      <c r="AQ42" s="320"/>
      <c r="AR42" s="320"/>
      <c r="AS42" s="320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1"/>
      <c r="AG43" s="320"/>
      <c r="AH43" s="320"/>
      <c r="AI43" s="322"/>
      <c r="AJ43" s="321"/>
      <c r="AK43" s="320"/>
      <c r="AL43" s="320"/>
      <c r="AM43" s="322"/>
      <c r="AN43" s="321"/>
      <c r="AO43" s="320"/>
      <c r="AP43" s="320"/>
      <c r="AQ43" s="320"/>
      <c r="AR43" s="320"/>
      <c r="AS43" s="320"/>
    </row>
    <row r="44" spans="1:45" x14ac:dyDescent="0.2">
      <c r="K44"/>
      <c r="AF44" s="320"/>
      <c r="AG44" s="320"/>
      <c r="AH44" s="320"/>
      <c r="AI44" s="320"/>
      <c r="AJ44" s="320"/>
      <c r="AK44" s="320"/>
      <c r="AL44" s="320"/>
      <c r="AM44" s="320"/>
      <c r="AN44" s="320"/>
      <c r="AO44" s="320"/>
      <c r="AP44" s="320"/>
      <c r="AQ44" s="320"/>
      <c r="AR44" s="320"/>
      <c r="AS44" s="320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3"/>
      <c r="AG45" s="323"/>
      <c r="AH45" s="320"/>
      <c r="AI45" s="324"/>
      <c r="AJ45" s="323"/>
      <c r="AK45" s="323"/>
      <c r="AL45" s="320"/>
      <c r="AM45" s="324"/>
      <c r="AN45" s="323"/>
      <c r="AO45" s="323"/>
      <c r="AP45" s="320"/>
      <c r="AQ45" s="320"/>
      <c r="AR45" s="320"/>
      <c r="AS45" s="320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5"/>
      <c r="AG46" s="325"/>
      <c r="AH46" s="326"/>
      <c r="AI46" s="327"/>
      <c r="AJ46" s="325"/>
      <c r="AK46" s="325"/>
      <c r="AL46" s="326"/>
      <c r="AM46" s="327"/>
      <c r="AN46" s="325"/>
      <c r="AO46" s="325"/>
      <c r="AP46" s="326"/>
      <c r="AQ46" s="320"/>
      <c r="AR46" s="320"/>
      <c r="AS46" s="320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5"/>
      <c r="AG47" s="325"/>
      <c r="AH47" s="326"/>
      <c r="AI47" s="327"/>
      <c r="AJ47" s="325"/>
      <c r="AK47" s="325"/>
      <c r="AL47" s="326"/>
      <c r="AM47" s="327"/>
      <c r="AN47" s="325"/>
      <c r="AO47" s="325"/>
      <c r="AP47" s="326"/>
      <c r="AQ47" s="320"/>
      <c r="AR47" s="320"/>
      <c r="AS47" s="320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5"/>
      <c r="AG48" s="325"/>
      <c r="AH48" s="326"/>
      <c r="AI48" s="327"/>
      <c r="AJ48" s="325"/>
      <c r="AK48" s="325"/>
      <c r="AL48" s="326"/>
      <c r="AM48" s="327"/>
      <c r="AN48" s="325"/>
      <c r="AO48" s="325"/>
      <c r="AP48" s="326"/>
      <c r="AQ48" s="320"/>
      <c r="AR48" s="320"/>
      <c r="AS48" s="320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5"/>
      <c r="AG49" s="325"/>
      <c r="AH49" s="326"/>
      <c r="AI49" s="327"/>
      <c r="AJ49" s="325"/>
      <c r="AK49" s="325"/>
      <c r="AL49" s="326"/>
      <c r="AM49" s="327"/>
      <c r="AN49" s="325"/>
      <c r="AO49" s="325"/>
      <c r="AP49" s="326"/>
      <c r="AQ49" s="320"/>
      <c r="AR49" s="320"/>
      <c r="AS49" s="320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5"/>
      <c r="AG50" s="325"/>
      <c r="AH50" s="326"/>
      <c r="AI50" s="327"/>
      <c r="AJ50" s="325"/>
      <c r="AK50" s="325"/>
      <c r="AL50" s="326"/>
      <c r="AM50" s="327"/>
      <c r="AN50" s="325"/>
      <c r="AO50" s="325"/>
      <c r="AP50" s="326"/>
      <c r="AQ50" s="320"/>
      <c r="AR50" s="320"/>
      <c r="AS50" s="320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5"/>
      <c r="AG51" s="325"/>
      <c r="AH51" s="326"/>
      <c r="AI51" s="327"/>
      <c r="AJ51" s="325"/>
      <c r="AK51" s="325"/>
      <c r="AL51" s="326"/>
      <c r="AM51" s="327"/>
      <c r="AN51" s="325"/>
      <c r="AO51" s="325"/>
      <c r="AP51" s="326"/>
      <c r="AQ51" s="320"/>
      <c r="AR51" s="320"/>
      <c r="AS51" s="320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5"/>
      <c r="AG52" s="325"/>
      <c r="AH52" s="326"/>
      <c r="AI52" s="327"/>
      <c r="AJ52" s="325"/>
      <c r="AK52" s="325"/>
      <c r="AL52" s="326"/>
      <c r="AM52" s="327"/>
      <c r="AN52" s="325"/>
      <c r="AO52" s="325"/>
      <c r="AP52" s="326"/>
      <c r="AQ52" s="320"/>
      <c r="AR52" s="320"/>
      <c r="AS52" s="320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5"/>
      <c r="AG53" s="325"/>
      <c r="AH53" s="326"/>
      <c r="AI53" s="327"/>
      <c r="AJ53" s="325"/>
      <c r="AK53" s="325"/>
      <c r="AL53" s="326"/>
      <c r="AM53" s="327"/>
      <c r="AN53" s="325"/>
      <c r="AO53" s="325"/>
      <c r="AP53" s="326"/>
      <c r="AQ53" s="320"/>
      <c r="AR53" s="320"/>
      <c r="AS53" s="320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5"/>
      <c r="AG54" s="325"/>
      <c r="AH54" s="326"/>
      <c r="AI54" s="327"/>
      <c r="AJ54" s="325"/>
      <c r="AK54" s="325"/>
      <c r="AL54" s="326"/>
      <c r="AM54" s="327"/>
      <c r="AN54" s="325"/>
      <c r="AO54" s="325"/>
      <c r="AP54" s="326"/>
      <c r="AQ54" s="320"/>
      <c r="AR54" s="320"/>
      <c r="AS54" s="320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5"/>
      <c r="AG55" s="325"/>
      <c r="AH55" s="326"/>
      <c r="AI55" s="327"/>
      <c r="AJ55" s="325"/>
      <c r="AK55" s="325"/>
      <c r="AL55" s="326"/>
      <c r="AM55" s="327"/>
      <c r="AN55" s="325"/>
      <c r="AO55" s="325"/>
      <c r="AP55" s="326"/>
      <c r="AQ55" s="320"/>
      <c r="AR55" s="320"/>
      <c r="AS55" s="320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5"/>
      <c r="AG56" s="325"/>
      <c r="AH56" s="326"/>
      <c r="AI56" s="327"/>
      <c r="AJ56" s="325"/>
      <c r="AK56" s="325"/>
      <c r="AL56" s="326"/>
      <c r="AM56" s="327"/>
      <c r="AN56" s="325"/>
      <c r="AO56" s="325"/>
      <c r="AP56" s="326"/>
      <c r="AQ56" s="320"/>
      <c r="AR56" s="320"/>
      <c r="AS56" s="320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5"/>
      <c r="AG57" s="325"/>
      <c r="AH57" s="326"/>
      <c r="AI57" s="327"/>
      <c r="AJ57" s="325"/>
      <c r="AK57" s="325"/>
      <c r="AL57" s="326"/>
      <c r="AM57" s="327"/>
      <c r="AN57" s="325"/>
      <c r="AO57" s="325"/>
      <c r="AP57" s="326"/>
      <c r="AQ57" s="320"/>
      <c r="AR57" s="320"/>
      <c r="AS57" s="320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5"/>
      <c r="AG58" s="325"/>
      <c r="AH58" s="326"/>
      <c r="AI58" s="327"/>
      <c r="AJ58" s="325"/>
      <c r="AK58" s="325"/>
      <c r="AL58" s="326"/>
      <c r="AM58" s="327"/>
      <c r="AN58" s="325"/>
      <c r="AO58" s="325"/>
      <c r="AP58" s="326"/>
      <c r="AQ58" s="320"/>
      <c r="AR58" s="320"/>
      <c r="AS58" s="320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5"/>
      <c r="AG59" s="325"/>
      <c r="AH59" s="326"/>
      <c r="AI59" s="327"/>
      <c r="AJ59" s="325"/>
      <c r="AK59" s="325"/>
      <c r="AL59" s="326"/>
      <c r="AM59" s="327"/>
      <c r="AN59" s="325"/>
      <c r="AO59" s="325"/>
      <c r="AP59" s="326"/>
      <c r="AQ59" s="320"/>
      <c r="AR59" s="320"/>
      <c r="AS59" s="320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5"/>
      <c r="AG60" s="325"/>
      <c r="AH60" s="326"/>
      <c r="AI60" s="327"/>
      <c r="AJ60" s="325"/>
      <c r="AK60" s="325"/>
      <c r="AL60" s="326"/>
      <c r="AM60" s="327"/>
      <c r="AN60" s="325"/>
      <c r="AO60" s="325"/>
      <c r="AP60" s="326"/>
      <c r="AQ60" s="320"/>
      <c r="AR60" s="320"/>
      <c r="AS60" s="320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5"/>
      <c r="AG61" s="325"/>
      <c r="AH61" s="326"/>
      <c r="AI61" s="327"/>
      <c r="AJ61" s="325"/>
      <c r="AK61" s="325"/>
      <c r="AL61" s="326"/>
      <c r="AM61" s="327"/>
      <c r="AN61" s="325"/>
      <c r="AO61" s="325"/>
      <c r="AP61" s="326"/>
      <c r="AQ61" s="320"/>
      <c r="AR61" s="320"/>
      <c r="AS61" s="320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5"/>
      <c r="AG62" s="325"/>
      <c r="AH62" s="326"/>
      <c r="AI62" s="327"/>
      <c r="AJ62" s="325"/>
      <c r="AK62" s="325"/>
      <c r="AL62" s="326"/>
      <c r="AM62" s="327"/>
      <c r="AN62" s="325"/>
      <c r="AO62" s="325"/>
      <c r="AP62" s="326"/>
      <c r="AQ62" s="320"/>
      <c r="AR62" s="320"/>
      <c r="AS62" s="320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5"/>
      <c r="AG63" s="325"/>
      <c r="AH63" s="326"/>
      <c r="AI63" s="327"/>
      <c r="AJ63" s="325"/>
      <c r="AK63" s="325"/>
      <c r="AL63" s="326"/>
      <c r="AM63" s="327"/>
      <c r="AN63" s="325"/>
      <c r="AO63" s="325"/>
      <c r="AP63" s="326"/>
      <c r="AQ63" s="320"/>
      <c r="AR63" s="320"/>
      <c r="AS63" s="320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5"/>
      <c r="AG64" s="325"/>
      <c r="AH64" s="326"/>
      <c r="AI64" s="327"/>
      <c r="AJ64" s="325"/>
      <c r="AK64" s="325"/>
      <c r="AL64" s="326"/>
      <c r="AM64" s="327"/>
      <c r="AN64" s="325"/>
      <c r="AO64" s="325"/>
      <c r="AP64" s="326"/>
      <c r="AQ64" s="320"/>
      <c r="AR64" s="320"/>
      <c r="AS64" s="320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5"/>
      <c r="AG65" s="325"/>
      <c r="AH65" s="326"/>
      <c r="AI65" s="327"/>
      <c r="AJ65" s="325"/>
      <c r="AK65" s="325"/>
      <c r="AL65" s="326"/>
      <c r="AM65" s="327"/>
      <c r="AN65" s="325"/>
      <c r="AO65" s="325"/>
      <c r="AP65" s="326"/>
      <c r="AQ65" s="320"/>
      <c r="AR65" s="320"/>
      <c r="AS65" s="320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5"/>
      <c r="AG66" s="325"/>
      <c r="AH66" s="326"/>
      <c r="AI66" s="327"/>
      <c r="AJ66" s="325"/>
      <c r="AK66" s="325"/>
      <c r="AL66" s="326"/>
      <c r="AM66" s="327"/>
      <c r="AN66" s="325"/>
      <c r="AO66" s="325"/>
      <c r="AP66" s="326"/>
      <c r="AQ66" s="320"/>
      <c r="AR66" s="320"/>
      <c r="AS66" s="320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5"/>
      <c r="AG67" s="325"/>
      <c r="AH67" s="326"/>
      <c r="AI67" s="327"/>
      <c r="AJ67" s="325"/>
      <c r="AK67" s="325"/>
      <c r="AL67" s="326"/>
      <c r="AM67" s="327"/>
      <c r="AN67" s="325"/>
      <c r="AO67" s="325"/>
      <c r="AP67" s="326"/>
      <c r="AQ67" s="320"/>
      <c r="AR67" s="320"/>
      <c r="AS67" s="320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5"/>
      <c r="AG68" s="325"/>
      <c r="AH68" s="326"/>
      <c r="AI68" s="327"/>
      <c r="AJ68" s="325"/>
      <c r="AK68" s="325"/>
      <c r="AL68" s="326"/>
      <c r="AM68" s="327"/>
      <c r="AN68" s="325"/>
      <c r="AO68" s="325"/>
      <c r="AP68" s="326"/>
      <c r="AQ68" s="320"/>
      <c r="AR68" s="320"/>
      <c r="AS68" s="320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5"/>
      <c r="AG69" s="325"/>
      <c r="AH69" s="326"/>
      <c r="AI69" s="327"/>
      <c r="AJ69" s="325"/>
      <c r="AK69" s="325"/>
      <c r="AL69" s="326"/>
      <c r="AM69" s="327"/>
      <c r="AN69" s="325"/>
      <c r="AO69" s="325"/>
      <c r="AP69" s="326"/>
      <c r="AQ69" s="320"/>
      <c r="AR69" s="320"/>
      <c r="AS69" s="320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5"/>
      <c r="AG70" s="325"/>
      <c r="AH70" s="326"/>
      <c r="AI70" s="327"/>
      <c r="AJ70" s="325"/>
      <c r="AK70" s="325"/>
      <c r="AL70" s="326"/>
      <c r="AM70" s="327"/>
      <c r="AN70" s="325"/>
      <c r="AO70" s="325"/>
      <c r="AP70" s="326"/>
      <c r="AQ70" s="320"/>
      <c r="AR70" s="320"/>
      <c r="AS70" s="320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5"/>
      <c r="AG71" s="325"/>
      <c r="AH71" s="326"/>
      <c r="AI71" s="327"/>
      <c r="AJ71" s="325"/>
      <c r="AK71" s="325"/>
      <c r="AL71" s="326"/>
      <c r="AM71" s="327"/>
      <c r="AN71" s="325"/>
      <c r="AO71" s="325"/>
      <c r="AP71" s="326"/>
      <c r="AQ71" s="320"/>
      <c r="AR71" s="320"/>
      <c r="AS71" s="320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5"/>
      <c r="AG72" s="325"/>
      <c r="AH72" s="326"/>
      <c r="AI72" s="327"/>
      <c r="AJ72" s="325"/>
      <c r="AK72" s="325"/>
      <c r="AL72" s="326"/>
      <c r="AM72" s="327"/>
      <c r="AN72" s="325"/>
      <c r="AO72" s="325"/>
      <c r="AP72" s="326"/>
      <c r="AQ72" s="320"/>
      <c r="AR72" s="320"/>
      <c r="AS72" s="320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5"/>
      <c r="AG73" s="325"/>
      <c r="AH73" s="326"/>
      <c r="AI73" s="327"/>
      <c r="AJ73" s="325"/>
      <c r="AK73" s="325"/>
      <c r="AL73" s="326"/>
      <c r="AM73" s="327"/>
      <c r="AN73" s="325"/>
      <c r="AO73" s="325"/>
      <c r="AP73" s="326"/>
      <c r="AQ73" s="320"/>
      <c r="AR73" s="320"/>
      <c r="AS73" s="320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5"/>
      <c r="AG74" s="325"/>
      <c r="AH74" s="326"/>
      <c r="AI74" s="327"/>
      <c r="AJ74" s="325"/>
      <c r="AK74" s="325"/>
      <c r="AL74" s="326"/>
      <c r="AM74" s="327"/>
      <c r="AN74" s="325"/>
      <c r="AO74" s="325"/>
      <c r="AP74" s="326"/>
      <c r="AQ74" s="320"/>
      <c r="AR74" s="320"/>
      <c r="AS74" s="320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5"/>
      <c r="AG75" s="325"/>
      <c r="AH75" s="326"/>
      <c r="AI75" s="327"/>
      <c r="AJ75" s="325"/>
      <c r="AK75" s="325"/>
      <c r="AL75" s="326"/>
      <c r="AM75" s="327"/>
      <c r="AN75" s="325"/>
      <c r="AO75" s="325"/>
      <c r="AP75" s="326"/>
      <c r="AQ75" s="320"/>
      <c r="AR75" s="320"/>
      <c r="AS75" s="320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5"/>
      <c r="AG76" s="325"/>
      <c r="AH76" s="326"/>
      <c r="AI76" s="327"/>
      <c r="AJ76" s="325"/>
      <c r="AK76" s="325"/>
      <c r="AL76" s="326"/>
      <c r="AM76" s="327"/>
      <c r="AN76" s="325"/>
      <c r="AO76" s="325"/>
      <c r="AP76" s="326"/>
      <c r="AQ76" s="320"/>
      <c r="AR76" s="320"/>
      <c r="AS76" s="320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5"/>
      <c r="AG77" s="325"/>
      <c r="AH77" s="325"/>
      <c r="AI77" s="327"/>
      <c r="AJ77" s="325"/>
      <c r="AK77" s="325"/>
      <c r="AL77" s="325"/>
      <c r="AM77" s="327"/>
      <c r="AN77" s="325"/>
      <c r="AO77" s="325"/>
      <c r="AP77" s="325"/>
      <c r="AQ77" s="320"/>
      <c r="AR77" s="320"/>
      <c r="AS77" s="320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0"/>
      <c r="AG78" s="326"/>
      <c r="AH78" s="328"/>
      <c r="AI78" s="329"/>
      <c r="AJ78" s="320"/>
      <c r="AK78" s="326"/>
      <c r="AL78" s="328"/>
      <c r="AM78" s="329"/>
      <c r="AN78" s="320"/>
      <c r="AO78" s="326"/>
      <c r="AP78" s="328"/>
      <c r="AQ78" s="320"/>
      <c r="AR78" s="320"/>
      <c r="AS78" s="320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20"/>
      <c r="AG79" s="320"/>
      <c r="AH79" s="330"/>
      <c r="AI79" s="320"/>
      <c r="AJ79" s="320"/>
      <c r="AK79" s="320"/>
      <c r="AL79" s="330"/>
      <c r="AM79" s="320"/>
      <c r="AN79" s="320"/>
      <c r="AO79" s="320"/>
      <c r="AP79" s="330"/>
      <c r="AQ79" s="320"/>
      <c r="AR79" s="320"/>
      <c r="AS79" s="320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0"/>
      <c r="AG80" s="320"/>
      <c r="AH80" s="330"/>
      <c r="AI80" s="331"/>
      <c r="AJ80" s="320"/>
      <c r="AK80" s="320"/>
      <c r="AL80" s="330"/>
      <c r="AM80" s="331"/>
      <c r="AN80" s="320"/>
      <c r="AO80" s="320"/>
      <c r="AP80" s="330"/>
      <c r="AQ80" s="320"/>
      <c r="AR80" s="320"/>
      <c r="AS80" s="320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0"/>
      <c r="AG81" s="320"/>
      <c r="AH81" s="330"/>
      <c r="AI81" s="328"/>
      <c r="AJ81" s="320"/>
      <c r="AK81" s="320"/>
      <c r="AL81" s="330"/>
      <c r="AM81" s="328"/>
      <c r="AN81" s="320"/>
      <c r="AO81" s="320"/>
      <c r="AP81" s="330"/>
      <c r="AQ81" s="320"/>
      <c r="AR81" s="320"/>
      <c r="AS81" s="320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0"/>
      <c r="AG82" s="320"/>
      <c r="AH82" s="330"/>
      <c r="AI82" s="331"/>
      <c r="AJ82" s="320"/>
      <c r="AK82" s="320"/>
      <c r="AL82" s="330"/>
      <c r="AM82" s="331"/>
      <c r="AN82" s="320"/>
      <c r="AO82" s="320"/>
      <c r="AP82" s="330"/>
      <c r="AQ82" s="320"/>
      <c r="AR82" s="320"/>
      <c r="AS82" s="320"/>
    </row>
    <row r="83" spans="4:45" x14ac:dyDescent="0.2">
      <c r="AE83" s="32"/>
      <c r="AF83" s="320"/>
      <c r="AG83" s="320"/>
      <c r="AH83" s="320"/>
      <c r="AI83" s="320"/>
      <c r="AJ83" s="320"/>
      <c r="AK83" s="320"/>
      <c r="AL83" s="320"/>
      <c r="AM83" s="320"/>
      <c r="AN83" s="320"/>
      <c r="AO83" s="320"/>
      <c r="AP83" s="320"/>
      <c r="AQ83" s="320"/>
      <c r="AR83" s="320"/>
      <c r="AS83" s="320"/>
    </row>
    <row r="84" spans="4:45" x14ac:dyDescent="0.2">
      <c r="AE84" s="32"/>
      <c r="AF84" s="320"/>
      <c r="AG84" s="320"/>
      <c r="AH84" s="320"/>
      <c r="AI84" s="320"/>
      <c r="AJ84" s="320"/>
      <c r="AK84" s="320"/>
      <c r="AL84" s="320"/>
      <c r="AM84" s="320"/>
      <c r="AN84" s="320"/>
      <c r="AO84" s="320"/>
      <c r="AP84" s="320"/>
      <c r="AQ84" s="320"/>
      <c r="AR84" s="320"/>
      <c r="AS84" s="320"/>
    </row>
    <row r="85" spans="4:45" x14ac:dyDescent="0.2">
      <c r="AF85" s="320"/>
      <c r="AG85" s="320"/>
      <c r="AH85" s="320"/>
      <c r="AI85" s="320"/>
      <c r="AJ85" s="320"/>
      <c r="AK85" s="320"/>
      <c r="AL85" s="320"/>
      <c r="AM85" s="320"/>
      <c r="AN85" s="320"/>
      <c r="AO85" s="320"/>
      <c r="AP85" s="320"/>
      <c r="AQ85" s="320"/>
      <c r="AR85" s="320"/>
      <c r="AS85" s="320"/>
    </row>
    <row r="86" spans="4:45" x14ac:dyDescent="0.2">
      <c r="AF86" s="320"/>
      <c r="AG86" s="320"/>
      <c r="AH86" s="320"/>
      <c r="AI86" s="320"/>
      <c r="AJ86" s="320"/>
      <c r="AK86" s="320"/>
      <c r="AL86" s="320"/>
      <c r="AM86" s="320"/>
      <c r="AN86" s="320"/>
      <c r="AO86" s="320"/>
      <c r="AP86" s="320"/>
      <c r="AQ86" s="320"/>
      <c r="AR86" s="320"/>
      <c r="AS86" s="320"/>
    </row>
    <row r="87" spans="4:45" x14ac:dyDescent="0.2">
      <c r="AF87" s="320"/>
      <c r="AG87" s="320"/>
      <c r="AH87" s="320"/>
      <c r="AI87" s="320"/>
      <c r="AJ87" s="320"/>
      <c r="AK87" s="320"/>
      <c r="AL87" s="320"/>
      <c r="AM87" s="320"/>
      <c r="AN87" s="320"/>
      <c r="AO87" s="320"/>
      <c r="AP87" s="320"/>
      <c r="AQ87" s="320"/>
      <c r="AR87" s="320"/>
      <c r="AS87" s="320"/>
    </row>
    <row r="88" spans="4:45" x14ac:dyDescent="0.2">
      <c r="AF88" s="320"/>
      <c r="AG88" s="320"/>
      <c r="AH88" s="320"/>
      <c r="AI88" s="320"/>
      <c r="AJ88" s="320"/>
      <c r="AK88" s="320"/>
      <c r="AL88" s="320"/>
      <c r="AM88" s="320"/>
      <c r="AN88" s="320"/>
      <c r="AO88" s="320"/>
      <c r="AP88" s="320"/>
      <c r="AQ88" s="320"/>
      <c r="AR88" s="320"/>
      <c r="AS88" s="320"/>
    </row>
    <row r="89" spans="4:45" x14ac:dyDescent="0.2">
      <c r="AF89" s="320"/>
      <c r="AG89" s="320"/>
      <c r="AH89" s="320"/>
      <c r="AI89" s="320"/>
      <c r="AJ89" s="320"/>
      <c r="AK89" s="320"/>
      <c r="AL89" s="320"/>
      <c r="AM89" s="320"/>
      <c r="AN89" s="320"/>
      <c r="AO89" s="320"/>
      <c r="AP89" s="320"/>
      <c r="AQ89" s="320"/>
      <c r="AR89" s="320"/>
      <c r="AS89" s="320"/>
    </row>
    <row r="90" spans="4:45" x14ac:dyDescent="0.2">
      <c r="AF90" s="320"/>
      <c r="AG90" s="320"/>
      <c r="AH90" s="320"/>
      <c r="AI90" s="320"/>
      <c r="AJ90" s="320"/>
      <c r="AK90" s="320"/>
      <c r="AL90" s="320"/>
      <c r="AM90" s="320"/>
      <c r="AN90" s="320"/>
      <c r="AO90" s="320"/>
      <c r="AP90" s="320"/>
      <c r="AQ90" s="320"/>
      <c r="AR90" s="320"/>
      <c r="AS90" s="320"/>
    </row>
    <row r="91" spans="4:45" x14ac:dyDescent="0.2">
      <c r="AF91" s="320"/>
      <c r="AG91" s="320"/>
      <c r="AH91" s="320"/>
      <c r="AI91" s="320"/>
      <c r="AJ91" s="320"/>
      <c r="AK91" s="320"/>
      <c r="AL91" s="320"/>
      <c r="AM91" s="320"/>
      <c r="AN91" s="320"/>
      <c r="AO91" s="320"/>
      <c r="AP91" s="320"/>
      <c r="AQ91" s="320"/>
      <c r="AR91" s="320"/>
      <c r="AS91" s="320"/>
    </row>
    <row r="92" spans="4:45" x14ac:dyDescent="0.2">
      <c r="AF92" s="320"/>
      <c r="AG92" s="320"/>
      <c r="AH92" s="320"/>
      <c r="AI92" s="320"/>
      <c r="AJ92" s="320"/>
      <c r="AK92" s="320"/>
      <c r="AL92" s="320"/>
      <c r="AM92" s="320"/>
      <c r="AN92" s="320"/>
      <c r="AO92" s="320"/>
      <c r="AP92" s="320"/>
      <c r="AQ92" s="320"/>
      <c r="AR92" s="320"/>
      <c r="AS92" s="320"/>
    </row>
    <row r="93" spans="4:45" x14ac:dyDescent="0.2">
      <c r="AF93" s="320"/>
      <c r="AG93" s="320"/>
      <c r="AH93" s="320"/>
      <c r="AI93" s="320"/>
      <c r="AJ93" s="320"/>
      <c r="AK93" s="320"/>
      <c r="AL93" s="320"/>
      <c r="AM93" s="320"/>
      <c r="AN93" s="320"/>
      <c r="AO93" s="320"/>
      <c r="AP93" s="320"/>
      <c r="AQ93" s="320"/>
      <c r="AR93" s="320"/>
      <c r="AS93" s="320"/>
    </row>
    <row r="94" spans="4:45" x14ac:dyDescent="0.2">
      <c r="AF94" s="320"/>
      <c r="AG94" s="320"/>
      <c r="AH94" s="320"/>
      <c r="AI94" s="320"/>
      <c r="AJ94" s="320"/>
      <c r="AK94" s="320"/>
      <c r="AL94" s="320"/>
      <c r="AM94" s="320"/>
      <c r="AN94" s="320"/>
      <c r="AO94" s="320"/>
      <c r="AP94" s="320"/>
      <c r="AQ94" s="320"/>
      <c r="AR94" s="320"/>
      <c r="AS94" s="320"/>
    </row>
    <row r="95" spans="4:45" x14ac:dyDescent="0.2">
      <c r="AF95" s="320"/>
      <c r="AG95" s="320"/>
      <c r="AH95" s="320"/>
      <c r="AI95" s="320"/>
      <c r="AJ95" s="320"/>
      <c r="AK95" s="320"/>
      <c r="AL95" s="320"/>
      <c r="AM95" s="320"/>
      <c r="AN95" s="320"/>
      <c r="AO95" s="320"/>
      <c r="AP95" s="320"/>
      <c r="AQ95" s="320"/>
      <c r="AR95" s="320"/>
      <c r="AS95" s="320"/>
    </row>
    <row r="96" spans="4:45" x14ac:dyDescent="0.2">
      <c r="AF96" s="320"/>
      <c r="AG96" s="320"/>
      <c r="AH96" s="320"/>
      <c r="AI96" s="320"/>
      <c r="AJ96" s="320"/>
      <c r="AK96" s="320"/>
      <c r="AL96" s="320"/>
      <c r="AM96" s="320"/>
      <c r="AN96" s="320"/>
      <c r="AO96" s="320"/>
      <c r="AP96" s="320"/>
      <c r="AQ96" s="320"/>
      <c r="AR96" s="320"/>
      <c r="AS96" s="320"/>
    </row>
    <row r="97" spans="32:45" x14ac:dyDescent="0.2">
      <c r="AF97" s="320"/>
      <c r="AG97" s="320"/>
      <c r="AH97" s="320"/>
      <c r="AI97" s="320"/>
      <c r="AJ97" s="320"/>
      <c r="AK97" s="320"/>
      <c r="AL97" s="320"/>
      <c r="AM97" s="320"/>
      <c r="AN97" s="320"/>
      <c r="AO97" s="320"/>
      <c r="AP97" s="320"/>
      <c r="AQ97" s="320"/>
      <c r="AR97" s="320"/>
      <c r="AS97" s="320"/>
    </row>
    <row r="98" spans="32:45" x14ac:dyDescent="0.2">
      <c r="AF98" s="320"/>
      <c r="AG98" s="320"/>
      <c r="AH98" s="320"/>
      <c r="AI98" s="320"/>
      <c r="AJ98" s="320"/>
      <c r="AK98" s="320"/>
      <c r="AL98" s="320"/>
      <c r="AM98" s="320"/>
      <c r="AN98" s="320"/>
      <c r="AO98" s="320"/>
      <c r="AP98" s="320"/>
      <c r="AQ98" s="320"/>
      <c r="AR98" s="320"/>
      <c r="AS98" s="320"/>
    </row>
    <row r="99" spans="32:45" x14ac:dyDescent="0.2">
      <c r="AF99" s="320"/>
      <c r="AG99" s="320"/>
      <c r="AH99" s="320"/>
      <c r="AI99" s="320"/>
      <c r="AJ99" s="320"/>
      <c r="AK99" s="320"/>
      <c r="AL99" s="320"/>
      <c r="AM99" s="320"/>
      <c r="AN99" s="320"/>
      <c r="AO99" s="320"/>
      <c r="AP99" s="320"/>
      <c r="AQ99" s="320"/>
      <c r="AR99" s="320"/>
      <c r="AS99" s="320"/>
    </row>
    <row r="100" spans="32:45" x14ac:dyDescent="0.2">
      <c r="AF100" s="320"/>
      <c r="AG100" s="320"/>
      <c r="AH100" s="320"/>
      <c r="AI100" s="320"/>
      <c r="AJ100" s="320"/>
      <c r="AK100" s="320"/>
      <c r="AL100" s="320"/>
      <c r="AM100" s="320"/>
      <c r="AN100" s="320"/>
      <c r="AO100" s="320"/>
      <c r="AP100" s="320"/>
      <c r="AQ100" s="320"/>
      <c r="AR100" s="320"/>
      <c r="AS100" s="320"/>
    </row>
    <row r="101" spans="32:45" x14ac:dyDescent="0.2">
      <c r="AF101" s="320"/>
      <c r="AG101" s="320"/>
      <c r="AH101" s="320"/>
      <c r="AI101" s="320"/>
      <c r="AJ101" s="320"/>
      <c r="AK101" s="320"/>
      <c r="AL101" s="320"/>
      <c r="AM101" s="320"/>
      <c r="AN101" s="320"/>
      <c r="AO101" s="320"/>
      <c r="AP101" s="320"/>
      <c r="AQ101" s="320"/>
      <c r="AR101" s="320"/>
      <c r="AS101" s="320"/>
    </row>
    <row r="102" spans="32:45" x14ac:dyDescent="0.2">
      <c r="AF102" s="320"/>
      <c r="AG102" s="320"/>
      <c r="AH102" s="320"/>
      <c r="AI102" s="320"/>
      <c r="AJ102" s="320"/>
      <c r="AK102" s="320"/>
      <c r="AL102" s="320"/>
      <c r="AM102" s="320"/>
      <c r="AN102" s="320"/>
      <c r="AO102" s="320"/>
      <c r="AP102" s="320"/>
      <c r="AQ102" s="320"/>
      <c r="AR102" s="320"/>
      <c r="AS102" s="320"/>
    </row>
    <row r="103" spans="32:45" x14ac:dyDescent="0.2">
      <c r="AF103" s="320"/>
      <c r="AG103" s="320"/>
      <c r="AH103" s="320"/>
      <c r="AI103" s="320"/>
      <c r="AJ103" s="320"/>
      <c r="AK103" s="320"/>
      <c r="AL103" s="320"/>
      <c r="AM103" s="320"/>
      <c r="AN103" s="320"/>
      <c r="AO103" s="320"/>
      <c r="AP103" s="320"/>
      <c r="AQ103" s="320"/>
      <c r="AR103" s="320"/>
      <c r="AS103" s="320"/>
    </row>
    <row r="104" spans="32:45" x14ac:dyDescent="0.2">
      <c r="AF104" s="320"/>
      <c r="AG104" s="320"/>
      <c r="AH104" s="320"/>
      <c r="AI104" s="320"/>
      <c r="AJ104" s="320"/>
      <c r="AK104" s="320"/>
      <c r="AL104" s="320"/>
      <c r="AM104" s="320"/>
      <c r="AN104" s="320"/>
      <c r="AO104" s="320"/>
      <c r="AP104" s="320"/>
      <c r="AQ104" s="320"/>
      <c r="AR104" s="320"/>
      <c r="AS104" s="320"/>
    </row>
    <row r="105" spans="32:45" x14ac:dyDescent="0.2">
      <c r="AF105" s="320"/>
      <c r="AG105" s="320"/>
      <c r="AH105" s="320"/>
      <c r="AI105" s="320"/>
      <c r="AJ105" s="320"/>
      <c r="AK105" s="320"/>
      <c r="AL105" s="320"/>
      <c r="AM105" s="320"/>
      <c r="AN105" s="320"/>
      <c r="AO105" s="320"/>
      <c r="AP105" s="320"/>
      <c r="AQ105" s="320"/>
      <c r="AR105" s="320"/>
      <c r="AS105" s="32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2" workbookViewId="3">
      <selection activeCell="C35" sqref="C3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110732</v>
      </c>
      <c r="C4" s="11">
        <v>27838</v>
      </c>
      <c r="D4" s="11">
        <v>26</v>
      </c>
      <c r="E4" s="11">
        <v>86050</v>
      </c>
      <c r="F4" s="11"/>
      <c r="G4" s="11"/>
      <c r="H4" s="11">
        <f>+G4-F4+D4-E4+B4-C4</f>
        <v>-3130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52076</v>
      </c>
      <c r="C5" s="11">
        <v>30161</v>
      </c>
      <c r="D5" s="11">
        <v>4152</v>
      </c>
      <c r="E5" s="11">
        <v>29052</v>
      </c>
      <c r="F5" s="11"/>
      <c r="G5" s="11"/>
      <c r="H5" s="11">
        <f t="shared" ref="H5:H34" si="0">+G5-F5+D5-E5+B5-C5</f>
        <v>-2985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111025</v>
      </c>
      <c r="C6" s="11">
        <v>49815</v>
      </c>
      <c r="D6" s="11"/>
      <c r="E6" s="11">
        <v>61911</v>
      </c>
      <c r="F6" s="11"/>
      <c r="G6" s="11"/>
      <c r="H6" s="11">
        <f t="shared" si="0"/>
        <v>-701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104227</v>
      </c>
      <c r="C7" s="11">
        <v>64462</v>
      </c>
      <c r="D7" s="11"/>
      <c r="E7" s="11">
        <v>40393</v>
      </c>
      <c r="F7" s="11"/>
      <c r="G7" s="11"/>
      <c r="H7" s="11">
        <f t="shared" si="0"/>
        <v>-628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116728</v>
      </c>
      <c r="C8" s="11">
        <v>83746</v>
      </c>
      <c r="D8" s="11"/>
      <c r="E8" s="11">
        <v>34343</v>
      </c>
      <c r="F8" s="11"/>
      <c r="G8" s="11"/>
      <c r="H8" s="11">
        <f t="shared" si="0"/>
        <v>-1361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108306</v>
      </c>
      <c r="C9" s="11">
        <v>74191</v>
      </c>
      <c r="D9" s="11"/>
      <c r="E9" s="11">
        <v>35271</v>
      </c>
      <c r="F9" s="11"/>
      <c r="G9" s="11"/>
      <c r="H9" s="11">
        <f t="shared" si="0"/>
        <v>-1156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114288</v>
      </c>
      <c r="C10" s="11">
        <v>82672</v>
      </c>
      <c r="D10" s="11"/>
      <c r="E10" s="11">
        <v>32410</v>
      </c>
      <c r="F10" s="11"/>
      <c r="G10" s="11"/>
      <c r="H10" s="11">
        <f t="shared" si="0"/>
        <v>-794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113336</v>
      </c>
      <c r="C11" s="11">
        <v>58789</v>
      </c>
      <c r="D11" s="11"/>
      <c r="E11" s="11">
        <v>55627</v>
      </c>
      <c r="F11" s="11"/>
      <c r="G11" s="11"/>
      <c r="H11" s="11">
        <f t="shared" si="0"/>
        <v>-1080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99333</v>
      </c>
      <c r="C12" s="11">
        <v>49923</v>
      </c>
      <c r="D12" s="11"/>
      <c r="E12" s="11">
        <v>51901</v>
      </c>
      <c r="F12" s="11"/>
      <c r="G12" s="11"/>
      <c r="H12" s="11">
        <f t="shared" si="0"/>
        <v>-2491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131297</v>
      </c>
      <c r="C13" s="11">
        <v>72762</v>
      </c>
      <c r="D13" s="11"/>
      <c r="E13" s="11">
        <v>59856</v>
      </c>
      <c r="F13" s="11"/>
      <c r="G13" s="11"/>
      <c r="H13" s="11">
        <f t="shared" si="0"/>
        <v>-1321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113290</v>
      </c>
      <c r="C14" s="11">
        <v>103890</v>
      </c>
      <c r="D14" s="11">
        <v>46658</v>
      </c>
      <c r="E14" s="11">
        <v>57517</v>
      </c>
      <c r="F14" s="11"/>
      <c r="G14" s="11"/>
      <c r="H14" s="11">
        <f t="shared" si="0"/>
        <v>-1459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133855</v>
      </c>
      <c r="C15" s="11">
        <v>97395</v>
      </c>
      <c r="D15" s="11">
        <v>1228</v>
      </c>
      <c r="E15" s="11">
        <v>37007</v>
      </c>
      <c r="F15" s="11"/>
      <c r="G15" s="11"/>
      <c r="H15" s="11">
        <f t="shared" si="0"/>
        <v>681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127439</v>
      </c>
      <c r="C16" s="11">
        <v>93525</v>
      </c>
      <c r="D16" s="11"/>
      <c r="E16" s="11">
        <v>36170</v>
      </c>
      <c r="F16" s="11"/>
      <c r="G16" s="11"/>
      <c r="H16" s="11">
        <f t="shared" si="0"/>
        <v>-2256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142263</v>
      </c>
      <c r="C17" s="11">
        <v>87507</v>
      </c>
      <c r="D17" s="11"/>
      <c r="E17" s="11">
        <v>52441</v>
      </c>
      <c r="F17" s="11"/>
      <c r="G17" s="11"/>
      <c r="H17" s="11">
        <f t="shared" si="0"/>
        <v>2315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140143</v>
      </c>
      <c r="C18" s="11">
        <v>69043</v>
      </c>
      <c r="D18" s="11"/>
      <c r="E18" s="11">
        <v>72946</v>
      </c>
      <c r="F18" s="11"/>
      <c r="G18" s="11"/>
      <c r="H18" s="11">
        <f t="shared" si="0"/>
        <v>-1846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135822</v>
      </c>
      <c r="C19" s="11">
        <v>100571</v>
      </c>
      <c r="D19" s="11">
        <v>47579</v>
      </c>
      <c r="E19" s="11">
        <v>84617</v>
      </c>
      <c r="F19" s="11"/>
      <c r="G19" s="11"/>
      <c r="H19" s="11">
        <f t="shared" si="0"/>
        <v>-1787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138580</v>
      </c>
      <c r="C20" s="11">
        <v>112150</v>
      </c>
      <c r="D20" s="11">
        <v>43325</v>
      </c>
      <c r="E20" s="11">
        <v>70369</v>
      </c>
      <c r="F20" s="11"/>
      <c r="G20" s="11"/>
      <c r="H20" s="11">
        <f t="shared" si="0"/>
        <v>-614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110870</v>
      </c>
      <c r="C21" s="11">
        <v>69543</v>
      </c>
      <c r="D21" s="11">
        <v>5189</v>
      </c>
      <c r="E21" s="11">
        <v>46599</v>
      </c>
      <c r="F21" s="11"/>
      <c r="G21" s="11"/>
      <c r="H21" s="11">
        <f t="shared" si="0"/>
        <v>-83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118480</v>
      </c>
      <c r="C22" s="11">
        <v>56628</v>
      </c>
      <c r="D22" s="11"/>
      <c r="E22" s="11">
        <v>61000</v>
      </c>
      <c r="F22" s="11"/>
      <c r="G22" s="11"/>
      <c r="H22" s="11">
        <f t="shared" si="0"/>
        <v>852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120343</v>
      </c>
      <c r="C23" s="11">
        <v>58127</v>
      </c>
      <c r="D23" s="11"/>
      <c r="E23" s="11">
        <v>61000</v>
      </c>
      <c r="F23" s="11"/>
      <c r="G23" s="11"/>
      <c r="H23" s="11">
        <f t="shared" si="0"/>
        <v>1216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113790</v>
      </c>
      <c r="C24" s="11">
        <v>55241</v>
      </c>
      <c r="D24" s="11"/>
      <c r="E24" s="11">
        <v>61000</v>
      </c>
      <c r="F24" s="11"/>
      <c r="G24" s="11"/>
      <c r="H24" s="11">
        <f t="shared" si="0"/>
        <v>-2451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104673</v>
      </c>
      <c r="C25" s="11">
        <v>41869</v>
      </c>
      <c r="D25" s="11"/>
      <c r="E25" s="11">
        <v>61878</v>
      </c>
      <c r="F25" s="11"/>
      <c r="G25" s="11"/>
      <c r="H25" s="11">
        <f t="shared" si="0"/>
        <v>926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>
        <v>93908</v>
      </c>
      <c r="C26" s="11">
        <v>56294</v>
      </c>
      <c r="D26" s="11"/>
      <c r="E26" s="11">
        <v>37069</v>
      </c>
      <c r="F26" s="11"/>
      <c r="G26" s="11"/>
      <c r="H26" s="11">
        <f t="shared" si="0"/>
        <v>545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>
        <v>128139</v>
      </c>
      <c r="C27" s="11">
        <v>44500</v>
      </c>
      <c r="D27" s="11"/>
      <c r="E27" s="11">
        <v>83041</v>
      </c>
      <c r="F27" s="11"/>
      <c r="G27" s="11"/>
      <c r="H27" s="11">
        <f t="shared" si="0"/>
        <v>598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>
        <v>105251</v>
      </c>
      <c r="C28" s="11">
        <v>43716</v>
      </c>
      <c r="D28" s="11"/>
      <c r="E28" s="11">
        <v>61948</v>
      </c>
      <c r="F28" s="11"/>
      <c r="G28" s="11"/>
      <c r="H28" s="11">
        <f t="shared" si="0"/>
        <v>-413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>
        <v>101377</v>
      </c>
      <c r="C29" s="11">
        <v>58833</v>
      </c>
      <c r="D29" s="11">
        <v>195</v>
      </c>
      <c r="E29" s="11">
        <v>41948</v>
      </c>
      <c r="F29" s="11"/>
      <c r="G29" s="11"/>
      <c r="H29" s="11">
        <f t="shared" si="0"/>
        <v>791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>
        <v>101413</v>
      </c>
      <c r="C30" s="11">
        <v>58833</v>
      </c>
      <c r="D30" s="11"/>
      <c r="E30" s="11">
        <v>41948</v>
      </c>
      <c r="F30" s="11"/>
      <c r="G30" s="11"/>
      <c r="H30" s="11">
        <f t="shared" si="0"/>
        <v>632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>
        <v>105511</v>
      </c>
      <c r="C31" s="11">
        <v>64072</v>
      </c>
      <c r="D31" s="11"/>
      <c r="E31" s="11">
        <v>41895</v>
      </c>
      <c r="F31" s="11"/>
      <c r="G31" s="11"/>
      <c r="H31" s="11">
        <f t="shared" si="0"/>
        <v>-456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>
        <v>100926</v>
      </c>
      <c r="C32" s="11">
        <v>58411</v>
      </c>
      <c r="D32" s="11"/>
      <c r="E32" s="11">
        <v>41948</v>
      </c>
      <c r="F32" s="11"/>
      <c r="G32" s="11"/>
      <c r="H32" s="11">
        <f t="shared" si="0"/>
        <v>567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>
        <v>95029</v>
      </c>
      <c r="C33" s="11">
        <v>36676</v>
      </c>
      <c r="D33" s="11">
        <v>53991</v>
      </c>
      <c r="E33" s="11">
        <v>111923</v>
      </c>
      <c r="F33" s="11"/>
      <c r="G33" s="11"/>
      <c r="H33" s="11">
        <f t="shared" si="0"/>
        <v>421</v>
      </c>
      <c r="J33" s="104"/>
      <c r="K33" s="105"/>
    </row>
    <row r="34" spans="1:14" x14ac:dyDescent="0.2">
      <c r="A34" s="41">
        <v>31</v>
      </c>
      <c r="B34" s="42">
        <v>90252</v>
      </c>
      <c r="C34" s="42">
        <v>59475</v>
      </c>
      <c r="D34" s="42">
        <v>51224</v>
      </c>
      <c r="E34" s="42">
        <v>81318</v>
      </c>
      <c r="F34" s="42"/>
      <c r="G34" s="42"/>
      <c r="H34" s="42">
        <f t="shared" si="0"/>
        <v>683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3482702</v>
      </c>
      <c r="C35" s="44">
        <f t="shared" si="1"/>
        <v>2020658</v>
      </c>
      <c r="D35" s="11">
        <f t="shared" si="1"/>
        <v>253567</v>
      </c>
      <c r="E35" s="44">
        <f t="shared" si="1"/>
        <v>1732396</v>
      </c>
      <c r="F35" s="11">
        <f t="shared" si="1"/>
        <v>0</v>
      </c>
      <c r="G35" s="11">
        <f t="shared" si="1"/>
        <v>0</v>
      </c>
      <c r="H35" s="11">
        <f t="shared" si="1"/>
        <v>-16785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3.82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-64118.7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6">
        <v>37011</v>
      </c>
      <c r="F38" s="47"/>
      <c r="G38" s="48"/>
      <c r="H38" s="399">
        <v>303696.53999999998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37042</v>
      </c>
      <c r="F39" s="47"/>
      <c r="G39" s="47"/>
      <c r="H39" s="137">
        <f>+H38+H37</f>
        <v>239577.83999999997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26" workbookViewId="3">
      <selection activeCell="A39" sqref="A39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f>314800*1.01</f>
        <v>317948</v>
      </c>
      <c r="E5" s="11">
        <v>321580</v>
      </c>
      <c r="F5" s="11"/>
      <c r="G5" s="11"/>
      <c r="H5" s="24">
        <f>+G5-F5+D5-E5+C5-B5</f>
        <v>-3632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1">
        <f>378200*1</f>
        <v>378200</v>
      </c>
      <c r="E6" s="11">
        <v>368315</v>
      </c>
      <c r="F6" s="11"/>
      <c r="G6" s="11"/>
      <c r="H6" s="24">
        <f t="shared" ref="H6:H35" si="0">+G6-F6+D6-E6+C6-B6</f>
        <v>9885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f>276400*1.01</f>
        <v>279164</v>
      </c>
      <c r="E7" s="129">
        <v>277325</v>
      </c>
      <c r="F7" s="11"/>
      <c r="G7" s="11"/>
      <c r="H7" s="24">
        <f t="shared" si="0"/>
        <v>1839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f>338300*1.01</f>
        <v>341683</v>
      </c>
      <c r="E8" s="129">
        <v>328869</v>
      </c>
      <c r="F8" s="11"/>
      <c r="G8" s="11"/>
      <c r="H8" s="24">
        <f t="shared" si="0"/>
        <v>12814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f>251500*1.01</f>
        <v>254015</v>
      </c>
      <c r="E9" s="11">
        <v>251044</v>
      </c>
      <c r="F9" s="11"/>
      <c r="G9" s="11"/>
      <c r="H9" s="24">
        <f t="shared" si="0"/>
        <v>2971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f>242800*1.01</f>
        <v>245228</v>
      </c>
      <c r="E10" s="11">
        <v>238416</v>
      </c>
      <c r="F10" s="11"/>
      <c r="G10" s="11"/>
      <c r="H10" s="24">
        <f t="shared" si="0"/>
        <v>6812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f>243600*1.01</f>
        <v>246036</v>
      </c>
      <c r="E11" s="11">
        <v>235507</v>
      </c>
      <c r="F11" s="11"/>
      <c r="G11" s="11"/>
      <c r="H11" s="24">
        <f t="shared" si="0"/>
        <v>10529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>
        <v>1</v>
      </c>
      <c r="C12" s="11"/>
      <c r="D12" s="11">
        <f>262000*1.01</f>
        <v>264620</v>
      </c>
      <c r="E12" s="11">
        <v>259116</v>
      </c>
      <c r="F12" s="11"/>
      <c r="G12" s="11"/>
      <c r="H12" s="24">
        <f t="shared" si="0"/>
        <v>5503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f>276400*1.01</f>
        <v>279164</v>
      </c>
      <c r="E13" s="11">
        <v>273552</v>
      </c>
      <c r="F13" s="11"/>
      <c r="G13" s="11"/>
      <c r="H13" s="24">
        <f t="shared" si="0"/>
        <v>5612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f>274800*1.01</f>
        <v>277548</v>
      </c>
      <c r="E14" s="11">
        <v>280004</v>
      </c>
      <c r="F14" s="11"/>
      <c r="G14" s="11"/>
      <c r="H14" s="24">
        <f t="shared" si="0"/>
        <v>-2456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f>347700*1.01</f>
        <v>351177</v>
      </c>
      <c r="E15" s="11">
        <v>346791</v>
      </c>
      <c r="F15" s="11"/>
      <c r="G15" s="11"/>
      <c r="H15" s="24">
        <f t="shared" si="0"/>
        <v>4386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f>361100*1.01</f>
        <v>364711</v>
      </c>
      <c r="E16" s="11">
        <v>366384</v>
      </c>
      <c r="F16" s="11"/>
      <c r="G16" s="11"/>
      <c r="H16" s="24">
        <f t="shared" si="0"/>
        <v>-1673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f>310900*1.01</f>
        <v>314009</v>
      </c>
      <c r="E17" s="11">
        <v>310897</v>
      </c>
      <c r="F17" s="11"/>
      <c r="G17" s="11"/>
      <c r="H17" s="24">
        <f t="shared" si="0"/>
        <v>3112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f>292400*1.01</f>
        <v>295324</v>
      </c>
      <c r="E18" s="11">
        <v>299698</v>
      </c>
      <c r="F18" s="11"/>
      <c r="G18" s="11"/>
      <c r="H18" s="24">
        <f t="shared" si="0"/>
        <v>-4374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>
        <v>40</v>
      </c>
      <c r="C19" s="11"/>
      <c r="D19" s="11">
        <f>293500*1.01</f>
        <v>296435</v>
      </c>
      <c r="E19" s="11">
        <v>292159</v>
      </c>
      <c r="F19" s="11"/>
      <c r="G19" s="11"/>
      <c r="H19" s="24">
        <f t="shared" si="0"/>
        <v>4236</v>
      </c>
      <c r="I19" s="31">
        <f>SUM(H5:H19)</f>
        <v>55564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f>298600*1.01</f>
        <v>301586</v>
      </c>
      <c r="E20" s="11">
        <v>332190</v>
      </c>
      <c r="F20" s="11"/>
      <c r="G20" s="11"/>
      <c r="H20" s="24">
        <f t="shared" si="0"/>
        <v>-30604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f>301800*1.01</f>
        <v>304818</v>
      </c>
      <c r="E21" s="11">
        <v>305047</v>
      </c>
      <c r="F21" s="11"/>
      <c r="G21" s="11"/>
      <c r="H21" s="24">
        <f t="shared" si="0"/>
        <v>-229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f>322800*1.01</f>
        <v>326028</v>
      </c>
      <c r="E22" s="11">
        <v>327841</v>
      </c>
      <c r="F22" s="11"/>
      <c r="G22" s="11"/>
      <c r="H22" s="24">
        <f t="shared" si="0"/>
        <v>-1813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f>297900*1.01</f>
        <v>300879</v>
      </c>
      <c r="E23" s="11">
        <v>300907</v>
      </c>
      <c r="F23" s="11"/>
      <c r="G23" s="11"/>
      <c r="H23" s="24">
        <f t="shared" si="0"/>
        <v>-28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f>340100*1.01</f>
        <v>343501</v>
      </c>
      <c r="E24" s="11">
        <v>342410</v>
      </c>
      <c r="F24" s="11"/>
      <c r="G24" s="11"/>
      <c r="H24" s="24">
        <f t="shared" si="0"/>
        <v>1091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f>309600*1.01</f>
        <v>312696</v>
      </c>
      <c r="E25" s="11">
        <v>321902</v>
      </c>
      <c r="F25" s="11"/>
      <c r="G25" s="11"/>
      <c r="H25" s="24">
        <f t="shared" si="0"/>
        <v>-9206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f>378800*1.01</f>
        <v>382588</v>
      </c>
      <c r="E26" s="11">
        <v>371633</v>
      </c>
      <c r="F26" s="11"/>
      <c r="G26" s="11"/>
      <c r="H26" s="24">
        <f t="shared" si="0"/>
        <v>10955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f>383900*1.01</f>
        <v>387739</v>
      </c>
      <c r="E27" s="11">
        <v>402402</v>
      </c>
      <c r="F27" s="11"/>
      <c r="G27" s="11"/>
      <c r="H27" s="24">
        <f t="shared" si="0"/>
        <v>-14663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f>364200*1.01</f>
        <v>367842</v>
      </c>
      <c r="E28" s="11">
        <v>402851</v>
      </c>
      <c r="F28" s="11"/>
      <c r="G28" s="11"/>
      <c r="H28" s="24">
        <f t="shared" si="0"/>
        <v>-35009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f>347100*1.01</f>
        <v>350571</v>
      </c>
      <c r="E29" s="11">
        <v>342289</v>
      </c>
      <c r="F29" s="11"/>
      <c r="G29" s="11"/>
      <c r="H29" s="24">
        <f t="shared" si="0"/>
        <v>8282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f>347600*1.01</f>
        <v>351076</v>
      </c>
      <c r="E30" s="11">
        <v>364465</v>
      </c>
      <c r="F30" s="11"/>
      <c r="G30" s="11"/>
      <c r="H30" s="24">
        <f t="shared" si="0"/>
        <v>-13389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f>310500*1.01</f>
        <v>313605</v>
      </c>
      <c r="E31" s="11">
        <v>306151</v>
      </c>
      <c r="F31" s="11"/>
      <c r="G31" s="11"/>
      <c r="H31" s="24">
        <f t="shared" si="0"/>
        <v>7454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f>328800*1.01</f>
        <v>332088</v>
      </c>
      <c r="E32" s="11">
        <v>320205</v>
      </c>
      <c r="F32" s="11"/>
      <c r="G32" s="11"/>
      <c r="H32" s="24">
        <f t="shared" si="0"/>
        <v>11883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>
        <v>366547</v>
      </c>
      <c r="E33" s="11">
        <v>362042</v>
      </c>
      <c r="F33" s="11"/>
      <c r="G33" s="11"/>
      <c r="H33" s="24">
        <f t="shared" si="0"/>
        <v>4505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>
        <v>373512</v>
      </c>
      <c r="E34" s="11">
        <v>381289</v>
      </c>
      <c r="F34" s="11"/>
      <c r="G34" s="11"/>
      <c r="H34" s="24">
        <f t="shared" si="0"/>
        <v>-7777</v>
      </c>
      <c r="I34" s="18">
        <f>SUM(H20:H34)</f>
        <v>-68548</v>
      </c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>
        <v>354306</v>
      </c>
      <c r="E35" s="11">
        <v>345809</v>
      </c>
      <c r="F35" s="11"/>
      <c r="G35" s="11"/>
      <c r="H35" s="24">
        <f t="shared" si="0"/>
        <v>8497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41</v>
      </c>
      <c r="C36" s="11">
        <f t="shared" si="15"/>
        <v>0</v>
      </c>
      <c r="D36" s="11">
        <f t="shared" si="15"/>
        <v>9974644</v>
      </c>
      <c r="E36" s="11">
        <f t="shared" si="15"/>
        <v>9979090</v>
      </c>
      <c r="F36" s="11">
        <f t="shared" si="15"/>
        <v>0</v>
      </c>
      <c r="G36" s="11">
        <f t="shared" si="15"/>
        <v>0</v>
      </c>
      <c r="H36" s="11">
        <f t="shared" si="15"/>
        <v>-4487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37011</v>
      </c>
      <c r="B37" s="2" t="s">
        <v>47</v>
      </c>
      <c r="C37" s="395">
        <v>47545</v>
      </c>
      <c r="D37" s="365"/>
      <c r="E37" s="396">
        <v>255346</v>
      </c>
      <c r="F37" s="24"/>
      <c r="G37" s="24"/>
      <c r="H37" s="241">
        <f>+E37+C37</f>
        <v>302891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37042</v>
      </c>
      <c r="B38" s="2" t="s">
        <v>47</v>
      </c>
      <c r="C38" s="131">
        <f>+C37+C36-B36</f>
        <v>47504</v>
      </c>
      <c r="D38" s="261"/>
      <c r="E38" s="131">
        <f>+E37+D36-E36</f>
        <v>250900</v>
      </c>
      <c r="F38" s="261"/>
      <c r="G38" s="131"/>
      <c r="H38" s="131">
        <f>+H37+H36</f>
        <v>298404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77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48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0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5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7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7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7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7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7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7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24" workbookViewId="3">
      <selection activeCell="F29" sqref="F29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146667</v>
      </c>
      <c r="C6" s="11">
        <v>151618</v>
      </c>
      <c r="D6" s="25">
        <f>+C6-B6</f>
        <v>4951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162921</v>
      </c>
      <c r="C7" s="11">
        <v>164147</v>
      </c>
      <c r="D7" s="25">
        <f>+C7-B7</f>
        <v>1226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116543</v>
      </c>
      <c r="C8" s="11">
        <v>112910</v>
      </c>
      <c r="D8" s="25">
        <f t="shared" ref="D8:D36" si="0">+C8-B8</f>
        <v>-3633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133793</v>
      </c>
      <c r="C9" s="11">
        <v>132426</v>
      </c>
      <c r="D9" s="25">
        <f t="shared" si="0"/>
        <v>-1367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112076</v>
      </c>
      <c r="C10" s="11">
        <v>111315</v>
      </c>
      <c r="D10" s="25">
        <f t="shared" si="0"/>
        <v>-761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101413</v>
      </c>
      <c r="C11" s="11">
        <v>102757</v>
      </c>
      <c r="D11" s="25">
        <f t="shared" si="0"/>
        <v>1344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103933</v>
      </c>
      <c r="C12" s="11">
        <v>100464</v>
      </c>
      <c r="D12" s="25">
        <f t="shared" si="0"/>
        <v>-3469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85031</v>
      </c>
      <c r="C13" s="11">
        <v>83947</v>
      </c>
      <c r="D13" s="25">
        <f t="shared" si="0"/>
        <v>-1084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101768</v>
      </c>
      <c r="C14" s="11">
        <v>100180</v>
      </c>
      <c r="D14" s="25">
        <f t="shared" si="0"/>
        <v>-1588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114756</v>
      </c>
      <c r="C15" s="11">
        <v>110454</v>
      </c>
      <c r="D15" s="25">
        <f t="shared" si="0"/>
        <v>-4302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144643</v>
      </c>
      <c r="C16" s="11">
        <v>141056</v>
      </c>
      <c r="D16" s="25">
        <f t="shared" si="0"/>
        <v>-3587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168673</v>
      </c>
      <c r="C17" s="11">
        <v>165000</v>
      </c>
      <c r="D17" s="25">
        <f t="shared" si="0"/>
        <v>-3673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125642</v>
      </c>
      <c r="C18" s="11">
        <v>122288</v>
      </c>
      <c r="D18" s="25">
        <f t="shared" si="0"/>
        <v>-3354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126077</v>
      </c>
      <c r="C19" s="11">
        <v>120663</v>
      </c>
      <c r="D19" s="25">
        <f t="shared" si="0"/>
        <v>-5414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99818</v>
      </c>
      <c r="C20" s="11">
        <v>99764</v>
      </c>
      <c r="D20" s="25">
        <f t="shared" si="0"/>
        <v>-54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135287</v>
      </c>
      <c r="C21" s="11">
        <v>134340</v>
      </c>
      <c r="D21" s="25">
        <f t="shared" si="0"/>
        <v>-947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148464</v>
      </c>
      <c r="C22" s="11">
        <v>146930</v>
      </c>
      <c r="D22" s="25">
        <f t="shared" si="0"/>
        <v>-1534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133395</v>
      </c>
      <c r="C23" s="11">
        <v>131433</v>
      </c>
      <c r="D23" s="25">
        <f t="shared" si="0"/>
        <v>-1962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152492</v>
      </c>
      <c r="C24" s="11">
        <v>147690</v>
      </c>
      <c r="D24" s="25">
        <f t="shared" si="0"/>
        <v>-4802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163458</v>
      </c>
      <c r="C25" s="11">
        <v>165000</v>
      </c>
      <c r="D25" s="25">
        <f t="shared" si="0"/>
        <v>1542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144756</v>
      </c>
      <c r="C26" s="11">
        <v>142298</v>
      </c>
      <c r="D26" s="25">
        <f t="shared" si="0"/>
        <v>-2458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134148</v>
      </c>
      <c r="C27" s="11">
        <v>131091</v>
      </c>
      <c r="D27" s="25">
        <f t="shared" si="0"/>
        <v>-3057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128131</v>
      </c>
      <c r="C28" s="11">
        <v>125568</v>
      </c>
      <c r="D28" s="25">
        <f t="shared" si="0"/>
        <v>-2563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137957</v>
      </c>
      <c r="C29" s="11">
        <v>136803</v>
      </c>
      <c r="D29" s="25">
        <f t="shared" si="0"/>
        <v>-1154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>
        <v>119094</v>
      </c>
      <c r="C30" s="11">
        <v>122686</v>
      </c>
      <c r="D30" s="25">
        <f t="shared" si="0"/>
        <v>3592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>
        <v>133339</v>
      </c>
      <c r="C31" s="11">
        <v>154702</v>
      </c>
      <c r="D31" s="25">
        <f t="shared" si="0"/>
        <v>21363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>
        <v>130712</v>
      </c>
      <c r="C32" s="11">
        <v>142953</v>
      </c>
      <c r="D32" s="25">
        <f t="shared" si="0"/>
        <v>12241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>
        <v>144329</v>
      </c>
      <c r="C33" s="11">
        <v>153508</v>
      </c>
      <c r="D33" s="25">
        <f t="shared" si="0"/>
        <v>9179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>
        <v>130090</v>
      </c>
      <c r="C34" s="11">
        <v>127229</v>
      </c>
      <c r="D34" s="25">
        <f t="shared" si="0"/>
        <v>-2861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>
        <v>155752</v>
      </c>
      <c r="C35" s="11">
        <v>165000</v>
      </c>
      <c r="D35" s="25">
        <f t="shared" si="0"/>
        <v>9248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>
        <v>151414</v>
      </c>
      <c r="C36" s="11">
        <v>152679</v>
      </c>
      <c r="D36" s="25">
        <f t="shared" si="0"/>
        <v>1265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4086572</v>
      </c>
      <c r="C37" s="11">
        <f>SUM(C6:C36)</f>
        <v>4098899</v>
      </c>
      <c r="D37" s="11">
        <f>SUM(D6:D36)</f>
        <v>12327</v>
      </c>
      <c r="E37" s="10"/>
      <c r="F37" s="11"/>
      <c r="G37" s="11"/>
      <c r="H37" s="129"/>
      <c r="I37" s="271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2"/>
      <c r="J38" s="251"/>
      <c r="K38" s="273"/>
      <c r="L38" s="251"/>
      <c r="M38" s="26"/>
      <c r="O38" s="14"/>
    </row>
    <row r="39" spans="1:16" x14ac:dyDescent="0.2">
      <c r="A39" s="57">
        <v>37011</v>
      </c>
      <c r="C39" s="15"/>
      <c r="D39" s="245">
        <v>82528</v>
      </c>
      <c r="E39" s="57"/>
      <c r="G39" s="15"/>
      <c r="H39" s="51"/>
      <c r="I39" s="274"/>
      <c r="J39" s="251"/>
      <c r="K39" s="275"/>
      <c r="L39" s="51"/>
      <c r="M39" s="57"/>
      <c r="O39" s="15"/>
      <c r="P39" s="24"/>
    </row>
    <row r="40" spans="1:16" x14ac:dyDescent="0.2">
      <c r="A40" s="57">
        <v>37042</v>
      </c>
      <c r="C40" s="48"/>
      <c r="D40" s="25">
        <f>+D39+D37</f>
        <v>94855</v>
      </c>
      <c r="E40" s="57"/>
      <c r="G40" s="48"/>
      <c r="H40" s="131"/>
      <c r="I40" s="274"/>
      <c r="J40" s="251"/>
      <c r="K40" s="276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6" workbookViewId="3">
      <selection activeCell="C44" sqref="C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51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52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52</v>
      </c>
      <c r="AD5" s="12"/>
      <c r="AE5" s="12"/>
      <c r="AF5" s="58"/>
      <c r="AG5" s="58" t="s">
        <v>52</v>
      </c>
      <c r="AH5" s="12"/>
      <c r="AI5" s="12"/>
      <c r="AJ5" s="58"/>
      <c r="AK5" s="58" t="s">
        <v>52</v>
      </c>
      <c r="AL5" s="12"/>
      <c r="AM5" s="12"/>
      <c r="AN5" s="58"/>
      <c r="AO5" s="58" t="s">
        <v>52</v>
      </c>
      <c r="AP5" s="12"/>
      <c r="AQ5" s="12"/>
      <c r="AR5" s="58"/>
      <c r="AS5" s="58" t="s">
        <v>52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3"/>
      <c r="H6" s="282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77"/>
      <c r="H7" s="281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183964</v>
      </c>
      <c r="C8" s="11">
        <v>185577</v>
      </c>
      <c r="D8" s="11">
        <f t="shared" ref="D8:D38" si="0">+C8-B8</f>
        <v>1613</v>
      </c>
      <c r="E8" s="143"/>
      <c r="F8" s="139"/>
      <c r="G8" s="277"/>
      <c r="H8" s="281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194044</v>
      </c>
      <c r="C9" s="11">
        <v>193120</v>
      </c>
      <c r="D9" s="11">
        <f t="shared" si="0"/>
        <v>-924</v>
      </c>
      <c r="E9" s="143"/>
      <c r="F9" s="139"/>
      <c r="G9" s="277"/>
      <c r="H9" s="281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195678</v>
      </c>
      <c r="C10" s="11">
        <v>193158</v>
      </c>
      <c r="D10" s="11">
        <f t="shared" si="0"/>
        <v>-2520</v>
      </c>
      <c r="E10" s="143"/>
      <c r="F10" s="139"/>
      <c r="G10" s="277"/>
      <c r="H10" s="281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188070</v>
      </c>
      <c r="C11" s="11">
        <v>188950</v>
      </c>
      <c r="D11" s="11">
        <f t="shared" si="0"/>
        <v>880</v>
      </c>
      <c r="E11" s="143"/>
      <c r="F11" s="139"/>
      <c r="G11" s="284"/>
      <c r="H11" s="281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183195</v>
      </c>
      <c r="C12" s="11">
        <v>173031</v>
      </c>
      <c r="D12" s="11">
        <f t="shared" si="0"/>
        <v>-10164</v>
      </c>
      <c r="E12" s="143"/>
      <c r="F12" s="139"/>
      <c r="G12" s="281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169541</v>
      </c>
      <c r="C13" s="11">
        <v>169529</v>
      </c>
      <c r="D13" s="11">
        <f t="shared" si="0"/>
        <v>-12</v>
      </c>
      <c r="E13" s="143"/>
      <c r="F13" s="139"/>
      <c r="G13" s="281"/>
      <c r="H13" s="281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179210</v>
      </c>
      <c r="C14" s="11">
        <v>178164</v>
      </c>
      <c r="D14" s="11">
        <f t="shared" si="0"/>
        <v>-1046</v>
      </c>
      <c r="E14" s="143"/>
      <c r="F14" s="139"/>
      <c r="G14" s="281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>
        <v>184780</v>
      </c>
      <c r="C15" s="11">
        <v>189501</v>
      </c>
      <c r="D15" s="11">
        <f t="shared" si="0"/>
        <v>4721</v>
      </c>
      <c r="E15" s="143"/>
      <c r="F15" s="139"/>
      <c r="G15" s="281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>
        <v>188190</v>
      </c>
      <c r="C16" s="11">
        <v>196302</v>
      </c>
      <c r="D16" s="11">
        <f t="shared" si="0"/>
        <v>8112</v>
      </c>
      <c r="E16" s="143"/>
      <c r="F16" s="139"/>
      <c r="G16" s="281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>
        <v>180125</v>
      </c>
      <c r="C17" s="11">
        <v>180716</v>
      </c>
      <c r="D17" s="11">
        <f t="shared" si="0"/>
        <v>591</v>
      </c>
      <c r="E17" s="143"/>
      <c r="F17" s="139"/>
      <c r="G17" s="281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>
        <v>169970</v>
      </c>
      <c r="C18" s="11">
        <v>167619</v>
      </c>
      <c r="D18" s="11">
        <f t="shared" si="0"/>
        <v>-2351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>
        <v>175554</v>
      </c>
      <c r="C19" s="11">
        <v>174603</v>
      </c>
      <c r="D19" s="11">
        <f t="shared" si="0"/>
        <v>-951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>
        <v>176654</v>
      </c>
      <c r="C20" s="11">
        <v>177268</v>
      </c>
      <c r="D20" s="11">
        <f t="shared" si="0"/>
        <v>614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>
        <v>177913</v>
      </c>
      <c r="C21" s="11">
        <v>178448</v>
      </c>
      <c r="D21" s="11">
        <f t="shared" si="0"/>
        <v>535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>
        <v>177834</v>
      </c>
      <c r="C22" s="11">
        <v>178668</v>
      </c>
      <c r="D22" s="11">
        <f t="shared" si="0"/>
        <v>834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>
        <v>172761</v>
      </c>
      <c r="C23" s="11">
        <v>177336</v>
      </c>
      <c r="D23" s="11">
        <f t="shared" si="0"/>
        <v>4575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>
        <v>177344</v>
      </c>
      <c r="C24" s="11">
        <v>177836</v>
      </c>
      <c r="D24" s="11">
        <f t="shared" si="0"/>
        <v>492</v>
      </c>
      <c r="E24" s="279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53</v>
      </c>
      <c r="B25" s="11">
        <v>176040</v>
      </c>
      <c r="C25" s="11">
        <v>179473</v>
      </c>
      <c r="D25" s="11">
        <f t="shared" si="0"/>
        <v>3433</v>
      </c>
      <c r="E25" s="334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53</v>
      </c>
      <c r="AF25" s="11">
        <v>90438</v>
      </c>
      <c r="AG25" s="11">
        <v>89668</v>
      </c>
      <c r="AH25" s="11">
        <f t="shared" si="2"/>
        <v>-770</v>
      </c>
      <c r="AI25" s="147" t="s">
        <v>53</v>
      </c>
      <c r="AJ25" s="11">
        <v>119514</v>
      </c>
      <c r="AK25" s="11">
        <v>120375</v>
      </c>
      <c r="AL25" s="11">
        <f t="shared" si="3"/>
        <v>861</v>
      </c>
      <c r="AM25" s="147" t="s">
        <v>53</v>
      </c>
      <c r="AN25" s="11">
        <v>175778</v>
      </c>
      <c r="AO25" s="11">
        <v>172040</v>
      </c>
      <c r="AP25" s="11">
        <f t="shared" si="4"/>
        <v>-3738</v>
      </c>
      <c r="AQ25" s="147" t="s">
        <v>53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>
        <v>162766</v>
      </c>
      <c r="C26" s="11">
        <v>162132</v>
      </c>
      <c r="D26" s="11">
        <f t="shared" si="0"/>
        <v>-634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>
        <v>165795</v>
      </c>
      <c r="C27" s="11">
        <v>168613</v>
      </c>
      <c r="D27" s="11">
        <f t="shared" si="0"/>
        <v>2818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>
        <v>184730</v>
      </c>
      <c r="C28" s="150">
        <v>183331</v>
      </c>
      <c r="D28" s="11">
        <f t="shared" si="0"/>
        <v>-1399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>
        <v>168245</v>
      </c>
      <c r="C29" s="150">
        <v>167878</v>
      </c>
      <c r="D29" s="11">
        <f t="shared" si="0"/>
        <v>-367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>
        <v>177736</v>
      </c>
      <c r="C30" s="150">
        <v>178915</v>
      </c>
      <c r="D30" s="11">
        <f t="shared" si="0"/>
        <v>1179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>
        <v>172663</v>
      </c>
      <c r="C31" s="150">
        <v>173532</v>
      </c>
      <c r="D31" s="11">
        <f t="shared" si="0"/>
        <v>869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>
        <v>172741</v>
      </c>
      <c r="C32" s="150">
        <v>172797</v>
      </c>
      <c r="D32" s="11">
        <f t="shared" si="0"/>
        <v>56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>
        <v>170449</v>
      </c>
      <c r="C33" s="150">
        <v>173773</v>
      </c>
      <c r="D33" s="11">
        <f t="shared" si="0"/>
        <v>3324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>
        <v>162448</v>
      </c>
      <c r="C34" s="150">
        <v>164550</v>
      </c>
      <c r="D34" s="11">
        <f t="shared" si="0"/>
        <v>2102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>
        <v>164705</v>
      </c>
      <c r="C35" s="150">
        <v>158344</v>
      </c>
      <c r="D35" s="11">
        <f t="shared" si="0"/>
        <v>-6361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>
        <v>164704</v>
      </c>
      <c r="C36" s="150">
        <v>159301</v>
      </c>
      <c r="D36" s="11">
        <f t="shared" si="0"/>
        <v>-5403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>
        <v>171017</v>
      </c>
      <c r="C37" s="150">
        <v>171438</v>
      </c>
      <c r="D37" s="11">
        <f t="shared" si="0"/>
        <v>421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>
        <v>167137</v>
      </c>
      <c r="C38" s="150">
        <v>169233</v>
      </c>
      <c r="D38" s="11">
        <f t="shared" si="0"/>
        <v>2096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5456003</v>
      </c>
      <c r="C39" s="150">
        <f>SUM(C8:C38)</f>
        <v>5463136</v>
      </c>
      <c r="D39" s="152">
        <f>SUM(D8:D38)</f>
        <v>7133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+summary!P10</f>
        <v>3.44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2">
        <f>+D40*D39</f>
        <v>24537.52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37011</v>
      </c>
      <c r="C42" s="153"/>
      <c r="D42" s="430">
        <v>505330.6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37042</v>
      </c>
      <c r="C43" s="142"/>
      <c r="D43" s="252">
        <f>+D42+D41</f>
        <v>529868.12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54</v>
      </c>
      <c r="AC45" s="142"/>
      <c r="AD45" s="152">
        <f>+AD42+AD39</f>
        <v>89870</v>
      </c>
      <c r="AE45" s="144"/>
      <c r="AF45" s="153" t="s">
        <v>55</v>
      </c>
      <c r="AG45" s="142"/>
      <c r="AH45" s="152">
        <f>+AH42+AH39</f>
        <v>144671</v>
      </c>
      <c r="AI45" s="144"/>
      <c r="AJ45" s="153" t="s">
        <v>56</v>
      </c>
      <c r="AK45" s="142"/>
      <c r="AL45" s="159">
        <f>+AL42+AL39</f>
        <v>218762</v>
      </c>
      <c r="AM45" s="144"/>
      <c r="AN45" s="153" t="s">
        <v>57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47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58</v>
      </c>
      <c r="B80" s="157"/>
      <c r="C80" s="154"/>
      <c r="D80" s="142"/>
      <c r="E80" s="144"/>
      <c r="F80" s="144"/>
    </row>
    <row r="81" spans="1:9" x14ac:dyDescent="0.2">
      <c r="A81" s="161" t="s">
        <v>59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60</v>
      </c>
      <c r="D84" s="146"/>
      <c r="F84" s="146"/>
      <c r="G84" s="166" t="s">
        <v>15</v>
      </c>
      <c r="H84" s="166" t="s">
        <v>60</v>
      </c>
      <c r="I84" s="146"/>
    </row>
    <row r="85" spans="1:9" x14ac:dyDescent="0.2">
      <c r="A85" s="146"/>
      <c r="B85" s="116" t="s">
        <v>52</v>
      </c>
      <c r="C85" s="116" t="s">
        <v>17</v>
      </c>
      <c r="D85" s="167" t="s">
        <v>29</v>
      </c>
      <c r="F85" s="146"/>
      <c r="G85" s="116" t="s">
        <v>52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61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62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63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64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65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36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58</v>
      </c>
      <c r="B119" s="157"/>
      <c r="C119" s="154"/>
      <c r="D119" s="142"/>
      <c r="E119" s="144"/>
      <c r="F119" s="112"/>
    </row>
    <row r="120" spans="1:9" x14ac:dyDescent="0.2">
      <c r="A120" s="161" t="s">
        <v>59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60</v>
      </c>
      <c r="D124" s="145"/>
      <c r="E124" s="144"/>
      <c r="F124" s="112"/>
    </row>
    <row r="125" spans="1:9" x14ac:dyDescent="0.2">
      <c r="A125" s="145"/>
      <c r="B125" s="181" t="s">
        <v>52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66</v>
      </c>
    </row>
    <row r="167" spans="1:5" x14ac:dyDescent="0.2">
      <c r="B167" s="187">
        <v>-300000</v>
      </c>
      <c r="C167" s="181">
        <v>-450000</v>
      </c>
      <c r="D167" s="34" t="s">
        <v>67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68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69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23</vt:i4>
      </vt:variant>
    </vt:vector>
  </HeadingPairs>
  <TitlesOfParts>
    <vt:vector size="56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2001-06-01T18:30:39Z</cp:lastPrinted>
  <dcterms:created xsi:type="dcterms:W3CDTF">2000-03-28T16:52:23Z</dcterms:created>
  <dcterms:modified xsi:type="dcterms:W3CDTF">2023-09-14T07:24:20Z</dcterms:modified>
</cp:coreProperties>
</file>