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931C4B-D535-4DDA-9BE9-84D593CB4616}" xr6:coauthVersionLast="47" xr6:coauthVersionMax="47" xr10:uidLastSave="{00000000-0000-0000-0000-000000000000}"/>
  <bookViews>
    <workbookView xWindow="-120" yWindow="-120" windowWidth="38640" windowHeight="15720" tabRatio="850" activeTab="1"/>
  </bookViews>
  <sheets>
    <sheet name="EOTT Gain(loss)" sheetId="1" r:id="rId1"/>
    <sheet name="Score Card" sheetId="23" r:id="rId2"/>
    <sheet name="Ark-La-Tex" sheetId="13" r:id="rId3"/>
    <sheet name="Buffalo" sheetId="4" r:id="rId4"/>
    <sheet name="Cherokee" sheetId="5" r:id="rId5"/>
    <sheet name="Kansas" sheetId="12" r:id="rId6"/>
    <sheet name="Hobbs" sheetId="14" r:id="rId7"/>
    <sheet name="Marine Operations" sheetId="21" r:id="rId8"/>
    <sheet name="MissAla " sheetId="15" r:id="rId9"/>
    <sheet name="North Dakota " sheetId="11" r:id="rId10"/>
    <sheet name="North Texas " sheetId="19" r:id="rId11"/>
    <sheet name="Odessa" sheetId="10" r:id="rId12"/>
    <sheet name="Pearsall " sheetId="9" r:id="rId13"/>
    <sheet name="PoncaOsage" sheetId="6" r:id="rId14"/>
    <sheet name="Red River" sheetId="7" r:id="rId15"/>
    <sheet name="SW Louisanna" sheetId="18" r:id="rId16"/>
    <sheet name="TxNM Texas" sheetId="16" r:id="rId17"/>
    <sheet name="TxNMX NewMex" sheetId="17" r:id="rId18"/>
    <sheet name="West TX " sheetId="8" r:id="rId19"/>
    <sheet name="SE OLP Pipelines " sheetId="20" r:id="rId20"/>
    <sheet name="SW OLP Pipelines" sheetId="22" r:id="rId21"/>
  </sheets>
  <definedNames>
    <definedName name="_xlnm.Print_Area" localSheetId="0">'EOTT Gain(loss)'!$A$1:$V$73</definedName>
    <definedName name="_xlnm.Print_Titles" localSheetId="2">'Ark-La-Tex'!$1:$3</definedName>
    <definedName name="_xlnm.Print_Titles" localSheetId="3">Buffalo!$1:$3</definedName>
    <definedName name="_xlnm.Print_Titles" localSheetId="4">Cherokee!$1:$3</definedName>
    <definedName name="_xlnm.Print_Titles" localSheetId="6">Hobbs!$1:$3</definedName>
    <definedName name="_xlnm.Print_Titles" localSheetId="5">Kansas!$1:$3</definedName>
    <definedName name="_xlnm.Print_Titles" localSheetId="7">'Marine Operations'!$1:$3</definedName>
    <definedName name="_xlnm.Print_Titles" localSheetId="8">'MissAla '!$1:$3</definedName>
    <definedName name="_xlnm.Print_Titles" localSheetId="9">'North Dakota '!$1:$3</definedName>
    <definedName name="_xlnm.Print_Titles" localSheetId="10">'North Texas '!$1:$3</definedName>
    <definedName name="_xlnm.Print_Titles" localSheetId="11">Odessa!$1:$3</definedName>
    <definedName name="_xlnm.Print_Titles" localSheetId="12">'Pearsall '!$1:$3</definedName>
    <definedName name="_xlnm.Print_Titles" localSheetId="13">PoncaOsage!$1:$3</definedName>
    <definedName name="_xlnm.Print_Titles" localSheetId="14">'Red River'!$1:$3</definedName>
    <definedName name="_xlnm.Print_Titles" localSheetId="19">'SE OLP Pipelines '!$1:$3</definedName>
    <definedName name="_xlnm.Print_Titles" localSheetId="15">'SW Louisanna'!$1:$3</definedName>
    <definedName name="_xlnm.Print_Titles" localSheetId="20">'SW OLP Pipelines'!$1:$3</definedName>
    <definedName name="_xlnm.Print_Titles" localSheetId="16">'TxNM Texas'!$1:$4</definedName>
    <definedName name="_xlnm.Print_Titles" localSheetId="18">'West TX 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3" l="1"/>
  <c r="E5" i="13"/>
  <c r="F5" i="13"/>
  <c r="G5" i="13"/>
  <c r="H5" i="13"/>
  <c r="I5" i="13"/>
  <c r="J5" i="13"/>
  <c r="K5" i="13"/>
  <c r="L5" i="13"/>
  <c r="M5" i="13"/>
  <c r="N5" i="13"/>
  <c r="N6" i="13"/>
  <c r="N7" i="13"/>
  <c r="N8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B11" i="13"/>
  <c r="C11" i="13"/>
  <c r="D11" i="13"/>
  <c r="E11" i="13"/>
  <c r="H11" i="13"/>
  <c r="I11" i="13"/>
  <c r="J11" i="13"/>
  <c r="K11" i="13"/>
  <c r="L11" i="13"/>
  <c r="M11" i="13"/>
  <c r="N11" i="13"/>
  <c r="N13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B16" i="13"/>
  <c r="C16" i="13"/>
  <c r="D16" i="13"/>
  <c r="E16" i="13"/>
  <c r="H16" i="13"/>
  <c r="I16" i="13"/>
  <c r="J16" i="13"/>
  <c r="K16" i="13"/>
  <c r="L16" i="13"/>
  <c r="M16" i="13"/>
  <c r="N16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N20" i="13"/>
  <c r="N21" i="13"/>
  <c r="M22" i="13"/>
  <c r="N22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C25" i="13"/>
  <c r="D25" i="13"/>
  <c r="E25" i="13"/>
  <c r="I25" i="13"/>
  <c r="N25" i="13"/>
  <c r="N27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I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N34" i="13"/>
  <c r="N35" i="13"/>
  <c r="N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N41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N49" i="13"/>
  <c r="N50" i="13"/>
  <c r="N51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I54" i="13"/>
  <c r="N54" i="13"/>
  <c r="N56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I59" i="13"/>
  <c r="N59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N63" i="13"/>
  <c r="N64" i="13"/>
  <c r="N65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N70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N77" i="13"/>
  <c r="N78" i="13"/>
  <c r="N79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B82" i="13"/>
  <c r="C82" i="13"/>
  <c r="D82" i="13"/>
  <c r="E82" i="13"/>
  <c r="F82" i="13"/>
  <c r="H82" i="13"/>
  <c r="I82" i="13"/>
  <c r="J82" i="13"/>
  <c r="K82" i="13"/>
  <c r="L82" i="13"/>
  <c r="M82" i="13"/>
  <c r="N82" i="13"/>
  <c r="N84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B87" i="13"/>
  <c r="C87" i="13"/>
  <c r="D87" i="13"/>
  <c r="E87" i="13"/>
  <c r="F87" i="13"/>
  <c r="H87" i="13"/>
  <c r="I87" i="13"/>
  <c r="J87" i="13"/>
  <c r="K87" i="13"/>
  <c r="L87" i="13"/>
  <c r="M87" i="13"/>
  <c r="N87" i="13"/>
  <c r="B90" i="13"/>
  <c r="D90" i="13"/>
  <c r="E90" i="13"/>
  <c r="F90" i="13"/>
  <c r="G90" i="13"/>
  <c r="H90" i="13"/>
  <c r="I90" i="13"/>
  <c r="J90" i="13"/>
  <c r="K90" i="13"/>
  <c r="L90" i="13"/>
  <c r="M90" i="13"/>
  <c r="N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C5" i="4"/>
  <c r="D5" i="4"/>
  <c r="E5" i="4"/>
  <c r="F5" i="4"/>
  <c r="G5" i="4"/>
  <c r="H5" i="4"/>
  <c r="I5" i="4"/>
  <c r="J5" i="4"/>
  <c r="K5" i="4"/>
  <c r="L5" i="4"/>
  <c r="M5" i="4"/>
  <c r="N5" i="4"/>
  <c r="N6" i="4"/>
  <c r="N7" i="4"/>
  <c r="N8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N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C19" i="4"/>
  <c r="D19" i="4"/>
  <c r="E19" i="4"/>
  <c r="F19" i="4"/>
  <c r="G19" i="4"/>
  <c r="H19" i="4"/>
  <c r="I19" i="4"/>
  <c r="J19" i="4"/>
  <c r="K19" i="4"/>
  <c r="L19" i="4"/>
  <c r="M19" i="4"/>
  <c r="N19" i="4"/>
  <c r="N20" i="4"/>
  <c r="N21" i="4"/>
  <c r="N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C33" i="4"/>
  <c r="D33" i="4"/>
  <c r="E33" i="4"/>
  <c r="F33" i="4"/>
  <c r="G33" i="4"/>
  <c r="H33" i="4"/>
  <c r="I33" i="4"/>
  <c r="J33" i="4"/>
  <c r="K33" i="4"/>
  <c r="L33" i="4"/>
  <c r="M33" i="4"/>
  <c r="N33" i="4"/>
  <c r="N34" i="4"/>
  <c r="N35" i="4"/>
  <c r="N36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N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C48" i="4"/>
  <c r="D48" i="4"/>
  <c r="E48" i="4"/>
  <c r="F48" i="4"/>
  <c r="G48" i="4"/>
  <c r="H48" i="4"/>
  <c r="I48" i="4"/>
  <c r="J48" i="4"/>
  <c r="K48" i="4"/>
  <c r="L48" i="4"/>
  <c r="M48" i="4"/>
  <c r="N48" i="4"/>
  <c r="N49" i="4"/>
  <c r="N50" i="4"/>
  <c r="N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C62" i="4"/>
  <c r="D62" i="4"/>
  <c r="E62" i="4"/>
  <c r="F62" i="4"/>
  <c r="G62" i="4"/>
  <c r="H62" i="4"/>
  <c r="I62" i="4"/>
  <c r="J62" i="4"/>
  <c r="K62" i="4"/>
  <c r="L62" i="4"/>
  <c r="M62" i="4"/>
  <c r="N62" i="4"/>
  <c r="N63" i="4"/>
  <c r="N64" i="4"/>
  <c r="N65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C77" i="4"/>
  <c r="D77" i="4"/>
  <c r="E77" i="4"/>
  <c r="F77" i="4"/>
  <c r="G77" i="4"/>
  <c r="H77" i="4"/>
  <c r="I77" i="4"/>
  <c r="J77" i="4"/>
  <c r="K77" i="4"/>
  <c r="L77" i="4"/>
  <c r="M77" i="4"/>
  <c r="N77" i="4"/>
  <c r="N78" i="4"/>
  <c r="N79" i="4"/>
  <c r="N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C91" i="4"/>
  <c r="D91" i="4"/>
  <c r="E91" i="4"/>
  <c r="F91" i="4"/>
  <c r="G91" i="4"/>
  <c r="H91" i="4"/>
  <c r="I91" i="4"/>
  <c r="J91" i="4"/>
  <c r="K91" i="4"/>
  <c r="L91" i="4"/>
  <c r="M91" i="4"/>
  <c r="N91" i="4"/>
  <c r="N92" i="4"/>
  <c r="N93" i="4"/>
  <c r="N94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N106" i="4"/>
  <c r="N107" i="4"/>
  <c r="N108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N121" i="4"/>
  <c r="N122" i="4"/>
  <c r="N123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N128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N135" i="4"/>
  <c r="N136" i="4"/>
  <c r="N137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N142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N149" i="4"/>
  <c r="N150" i="4"/>
  <c r="N151" i="4"/>
  <c r="C153" i="4"/>
  <c r="C154" i="4"/>
  <c r="N156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N164" i="4"/>
  <c r="N165" i="4"/>
  <c r="N166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N171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D177" i="4"/>
  <c r="M177" i="4"/>
  <c r="N177" i="4"/>
  <c r="N178" i="4"/>
  <c r="N179" i="4"/>
  <c r="C180" i="4"/>
  <c r="M180" i="4"/>
  <c r="N180" i="4"/>
  <c r="N182" i="4"/>
  <c r="N183" i="4"/>
  <c r="N185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N192" i="4"/>
  <c r="N193" i="4"/>
  <c r="N194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N199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N207" i="4"/>
  <c r="N208" i="4"/>
  <c r="N209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N214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N221" i="4"/>
  <c r="N222" i="4"/>
  <c r="N223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N228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B234" i="4"/>
  <c r="D234" i="4"/>
  <c r="E234" i="4"/>
  <c r="F234" i="4"/>
  <c r="G234" i="4"/>
  <c r="H234" i="4"/>
  <c r="I234" i="4"/>
  <c r="J234" i="4"/>
  <c r="K234" i="4"/>
  <c r="L234" i="4"/>
  <c r="M234" i="4"/>
  <c r="N234" i="4"/>
  <c r="N235" i="4"/>
  <c r="N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D242" i="4"/>
  <c r="G242" i="4"/>
  <c r="I242" i="4"/>
  <c r="J242" i="4"/>
  <c r="K242" i="4"/>
  <c r="L242" i="4"/>
  <c r="M242" i="4"/>
  <c r="N242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C5" i="5"/>
  <c r="D5" i="5"/>
  <c r="E5" i="5"/>
  <c r="F5" i="5"/>
  <c r="G5" i="5"/>
  <c r="H5" i="5"/>
  <c r="I5" i="5"/>
  <c r="J5" i="5"/>
  <c r="K5" i="5"/>
  <c r="L5" i="5"/>
  <c r="M5" i="5"/>
  <c r="N5" i="5"/>
  <c r="N6" i="5"/>
  <c r="N7" i="5"/>
  <c r="N8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C19" i="5"/>
  <c r="D19" i="5"/>
  <c r="E19" i="5"/>
  <c r="F19" i="5"/>
  <c r="G19" i="5"/>
  <c r="H19" i="5"/>
  <c r="I19" i="5"/>
  <c r="J19" i="5"/>
  <c r="K19" i="5"/>
  <c r="L19" i="5"/>
  <c r="M19" i="5"/>
  <c r="N19" i="5"/>
  <c r="N20" i="5"/>
  <c r="N21" i="5"/>
  <c r="N22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C34" i="5"/>
  <c r="D34" i="5"/>
  <c r="E34" i="5"/>
  <c r="F34" i="5"/>
  <c r="G34" i="5"/>
  <c r="H34" i="5"/>
  <c r="I34" i="5"/>
  <c r="J34" i="5"/>
  <c r="K34" i="5"/>
  <c r="L34" i="5"/>
  <c r="M34" i="5"/>
  <c r="N34" i="5"/>
  <c r="N35" i="5"/>
  <c r="N36" i="5"/>
  <c r="N37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C48" i="5"/>
  <c r="D48" i="5"/>
  <c r="E48" i="5"/>
  <c r="F48" i="5"/>
  <c r="G48" i="5"/>
  <c r="I48" i="5"/>
  <c r="J48" i="5"/>
  <c r="K48" i="5"/>
  <c r="L48" i="5"/>
  <c r="M48" i="5"/>
  <c r="N48" i="5"/>
  <c r="N49" i="5"/>
  <c r="N50" i="5"/>
  <c r="N51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C62" i="5"/>
  <c r="D62" i="5"/>
  <c r="E62" i="5"/>
  <c r="F62" i="5"/>
  <c r="G62" i="5"/>
  <c r="H62" i="5"/>
  <c r="I62" i="5"/>
  <c r="J62" i="5"/>
  <c r="K62" i="5"/>
  <c r="L62" i="5"/>
  <c r="M62" i="5"/>
  <c r="N62" i="5"/>
  <c r="N63" i="5"/>
  <c r="N64" i="5"/>
  <c r="N65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C76" i="5"/>
  <c r="D76" i="5"/>
  <c r="E76" i="5"/>
  <c r="F76" i="5"/>
  <c r="G76" i="5"/>
  <c r="H76" i="5"/>
  <c r="I76" i="5"/>
  <c r="J76" i="5"/>
  <c r="K76" i="5"/>
  <c r="L76" i="5"/>
  <c r="M76" i="5"/>
  <c r="N76" i="5"/>
  <c r="N77" i="5"/>
  <c r="N78" i="5"/>
  <c r="N79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N84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C90" i="5"/>
  <c r="D90" i="5"/>
  <c r="E90" i="5"/>
  <c r="F90" i="5"/>
  <c r="G90" i="5"/>
  <c r="H90" i="5"/>
  <c r="I90" i="5"/>
  <c r="J90" i="5"/>
  <c r="K90" i="5"/>
  <c r="L90" i="5"/>
  <c r="M90" i="5"/>
  <c r="N90" i="5"/>
  <c r="N91" i="5"/>
  <c r="N92" i="5"/>
  <c r="N93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N98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C104" i="5"/>
  <c r="D104" i="5"/>
  <c r="F104" i="5"/>
  <c r="G104" i="5"/>
  <c r="H104" i="5"/>
  <c r="I104" i="5"/>
  <c r="J104" i="5"/>
  <c r="K104" i="5"/>
  <c r="L104" i="5"/>
  <c r="M104" i="5"/>
  <c r="N104" i="5"/>
  <c r="N105" i="5"/>
  <c r="N106" i="5"/>
  <c r="N107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N112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C119" i="5"/>
  <c r="D119" i="5"/>
  <c r="F119" i="5"/>
  <c r="G119" i="5"/>
  <c r="H119" i="5"/>
  <c r="I119" i="5"/>
  <c r="J119" i="5"/>
  <c r="K119" i="5"/>
  <c r="L119" i="5"/>
  <c r="M119" i="5"/>
  <c r="N119" i="5"/>
  <c r="N120" i="5"/>
  <c r="N121" i="5"/>
  <c r="N122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B129" i="5"/>
  <c r="C129" i="5"/>
  <c r="D129" i="5"/>
  <c r="E129" i="5"/>
  <c r="F129" i="5"/>
  <c r="G129" i="5"/>
  <c r="N129" i="5"/>
  <c r="B130" i="5"/>
  <c r="C130" i="5"/>
  <c r="D130" i="5"/>
  <c r="E130" i="5"/>
  <c r="F130" i="5"/>
  <c r="G130" i="5"/>
  <c r="N130" i="5"/>
  <c r="B134" i="5"/>
  <c r="D134" i="5"/>
  <c r="E134" i="5"/>
  <c r="F134" i="5"/>
  <c r="G134" i="5"/>
  <c r="H134" i="5"/>
  <c r="I134" i="5"/>
  <c r="J134" i="5"/>
  <c r="K134" i="5"/>
  <c r="L134" i="5"/>
  <c r="M134" i="5"/>
  <c r="N134" i="5"/>
  <c r="N135" i="5"/>
  <c r="N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V7" i="1"/>
  <c r="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V10" i="1"/>
  <c r="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V13" i="1"/>
  <c r="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V22" i="1"/>
  <c r="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V25" i="1"/>
  <c r="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V28" i="1"/>
  <c r="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V31" i="1"/>
  <c r="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V44" i="1"/>
  <c r="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V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V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C59" i="1"/>
  <c r="D59" i="1"/>
  <c r="E59" i="1"/>
  <c r="H59" i="1"/>
  <c r="I59" i="1"/>
  <c r="J59" i="1"/>
  <c r="M59" i="1"/>
  <c r="N59" i="1"/>
  <c r="O59" i="1"/>
  <c r="R59" i="1"/>
  <c r="S59" i="1"/>
  <c r="T59" i="1"/>
  <c r="V59" i="1"/>
  <c r="C60" i="1"/>
  <c r="D60" i="1"/>
  <c r="E60" i="1"/>
  <c r="H60" i="1"/>
  <c r="I60" i="1"/>
  <c r="J60" i="1"/>
  <c r="M60" i="1"/>
  <c r="N60" i="1"/>
  <c r="O60" i="1"/>
  <c r="R60" i="1"/>
  <c r="S60" i="1"/>
  <c r="T60" i="1"/>
  <c r="V60" i="1"/>
  <c r="C61" i="1"/>
  <c r="D61" i="1"/>
  <c r="E61" i="1"/>
  <c r="H61" i="1"/>
  <c r="I61" i="1"/>
  <c r="J61" i="1"/>
  <c r="M61" i="1"/>
  <c r="N61" i="1"/>
  <c r="O61" i="1"/>
  <c r="R61" i="1"/>
  <c r="S61" i="1"/>
  <c r="T61" i="1"/>
  <c r="V61" i="1"/>
  <c r="C62" i="1"/>
  <c r="D62" i="1"/>
  <c r="E62" i="1"/>
  <c r="H62" i="1"/>
  <c r="I62" i="1"/>
  <c r="J62" i="1"/>
  <c r="M62" i="1"/>
  <c r="N62" i="1"/>
  <c r="O62" i="1"/>
  <c r="R62" i="1"/>
  <c r="S62" i="1"/>
  <c r="T62" i="1"/>
  <c r="V62" i="1"/>
  <c r="C63" i="1"/>
  <c r="D63" i="1"/>
  <c r="E63" i="1"/>
  <c r="H63" i="1"/>
  <c r="I63" i="1"/>
  <c r="J63" i="1"/>
  <c r="M63" i="1"/>
  <c r="N63" i="1"/>
  <c r="O63" i="1"/>
  <c r="R63" i="1"/>
  <c r="S63" i="1"/>
  <c r="T63" i="1"/>
  <c r="V63" i="1"/>
  <c r="C64" i="1"/>
  <c r="D64" i="1"/>
  <c r="E64" i="1"/>
  <c r="H64" i="1"/>
  <c r="I64" i="1"/>
  <c r="J64" i="1"/>
  <c r="M64" i="1"/>
  <c r="N64" i="1"/>
  <c r="O64" i="1"/>
  <c r="R64" i="1"/>
  <c r="S64" i="1"/>
  <c r="T64" i="1"/>
  <c r="V64" i="1"/>
  <c r="C65" i="1"/>
  <c r="D65" i="1"/>
  <c r="E65" i="1"/>
  <c r="H65" i="1"/>
  <c r="I65" i="1"/>
  <c r="J65" i="1"/>
  <c r="M65" i="1"/>
  <c r="N65" i="1"/>
  <c r="O65" i="1"/>
  <c r="R65" i="1"/>
  <c r="S65" i="1"/>
  <c r="T65" i="1"/>
  <c r="V65" i="1"/>
  <c r="C66" i="1"/>
  <c r="D66" i="1"/>
  <c r="E66" i="1"/>
  <c r="H66" i="1"/>
  <c r="I66" i="1"/>
  <c r="J66" i="1"/>
  <c r="M66" i="1"/>
  <c r="N66" i="1"/>
  <c r="O66" i="1"/>
  <c r="R66" i="1"/>
  <c r="S66" i="1"/>
  <c r="T66" i="1"/>
  <c r="V66" i="1"/>
  <c r="C67" i="1"/>
  <c r="D67" i="1"/>
  <c r="E67" i="1"/>
  <c r="H67" i="1"/>
  <c r="I67" i="1"/>
  <c r="J67" i="1"/>
  <c r="M67" i="1"/>
  <c r="N67" i="1"/>
  <c r="O67" i="1"/>
  <c r="R67" i="1"/>
  <c r="S67" i="1"/>
  <c r="T67" i="1"/>
  <c r="V67" i="1"/>
  <c r="C68" i="1"/>
  <c r="D68" i="1"/>
  <c r="E68" i="1"/>
  <c r="H68" i="1"/>
  <c r="I68" i="1"/>
  <c r="J68" i="1"/>
  <c r="M68" i="1"/>
  <c r="N68" i="1"/>
  <c r="O68" i="1"/>
  <c r="R68" i="1"/>
  <c r="S68" i="1"/>
  <c r="T68" i="1"/>
  <c r="V68" i="1"/>
  <c r="C69" i="1"/>
  <c r="D69" i="1"/>
  <c r="E69" i="1"/>
  <c r="H69" i="1"/>
  <c r="I69" i="1"/>
  <c r="J69" i="1"/>
  <c r="M69" i="1"/>
  <c r="N69" i="1"/>
  <c r="O69" i="1"/>
  <c r="R69" i="1"/>
  <c r="S69" i="1"/>
  <c r="T69" i="1"/>
  <c r="V69" i="1"/>
  <c r="C70" i="1"/>
  <c r="D70" i="1"/>
  <c r="E70" i="1"/>
  <c r="H70" i="1"/>
  <c r="I70" i="1"/>
  <c r="J70" i="1"/>
  <c r="M70" i="1"/>
  <c r="N70" i="1"/>
  <c r="O70" i="1"/>
  <c r="R70" i="1"/>
  <c r="S70" i="1"/>
  <c r="T70" i="1"/>
  <c r="V70" i="1"/>
  <c r="C71" i="1"/>
  <c r="D71" i="1"/>
  <c r="E71" i="1"/>
  <c r="H71" i="1"/>
  <c r="I71" i="1"/>
  <c r="J71" i="1"/>
  <c r="M71" i="1"/>
  <c r="N71" i="1"/>
  <c r="O71" i="1"/>
  <c r="R71" i="1"/>
  <c r="S71" i="1"/>
  <c r="T71" i="1"/>
  <c r="V71" i="1"/>
  <c r="C6" i="14"/>
  <c r="D6" i="14"/>
  <c r="E6" i="14"/>
  <c r="F6" i="14"/>
  <c r="G6" i="14"/>
  <c r="H6" i="14"/>
  <c r="I6" i="14"/>
  <c r="J6" i="14"/>
  <c r="K6" i="14"/>
  <c r="L6" i="14"/>
  <c r="M6" i="14"/>
  <c r="N6" i="14"/>
  <c r="N7" i="14"/>
  <c r="N8" i="14"/>
  <c r="N9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N14" i="14"/>
  <c r="B16" i="14"/>
  <c r="C16" i="14"/>
  <c r="D16" i="14"/>
  <c r="E16" i="14"/>
  <c r="F16" i="14"/>
  <c r="G16" i="14"/>
  <c r="N16" i="14"/>
  <c r="B17" i="14"/>
  <c r="C17" i="14"/>
  <c r="D17" i="14"/>
  <c r="E17" i="14"/>
  <c r="F17" i="14"/>
  <c r="G17" i="14"/>
  <c r="N17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N21" i="14"/>
  <c r="N22" i="14"/>
  <c r="N23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N28" i="14"/>
  <c r="N30" i="14"/>
  <c r="N31" i="14"/>
  <c r="B35" i="14"/>
  <c r="D35" i="14"/>
  <c r="E35" i="14"/>
  <c r="F35" i="14"/>
  <c r="G35" i="14"/>
  <c r="H35" i="14"/>
  <c r="I35" i="14"/>
  <c r="J35" i="14"/>
  <c r="K35" i="14"/>
  <c r="L35" i="14"/>
  <c r="M35" i="14"/>
  <c r="N35" i="14"/>
  <c r="C36" i="14"/>
  <c r="D36" i="14"/>
  <c r="E36" i="14"/>
  <c r="F36" i="14"/>
  <c r="G36" i="14"/>
  <c r="H36" i="14"/>
  <c r="I36" i="14"/>
  <c r="J36" i="14"/>
  <c r="K36" i="14"/>
  <c r="L36" i="14"/>
  <c r="N36" i="14"/>
  <c r="C37" i="14"/>
  <c r="D37" i="14"/>
  <c r="E37" i="14"/>
  <c r="F37" i="14"/>
  <c r="G37" i="14"/>
  <c r="H37" i="14"/>
  <c r="I37" i="14"/>
  <c r="J37" i="14"/>
  <c r="K37" i="14"/>
  <c r="L37" i="14"/>
  <c r="N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C5" i="12"/>
  <c r="D5" i="12"/>
  <c r="E5" i="12"/>
  <c r="F5" i="12"/>
  <c r="G5" i="12"/>
  <c r="H5" i="12"/>
  <c r="I5" i="12"/>
  <c r="J5" i="12"/>
  <c r="K5" i="12"/>
  <c r="L5" i="12"/>
  <c r="M5" i="12"/>
  <c r="N5" i="12"/>
  <c r="N6" i="12"/>
  <c r="N7" i="12"/>
  <c r="N8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N13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N20" i="12"/>
  <c r="N21" i="12"/>
  <c r="N22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N27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N34" i="12"/>
  <c r="N35" i="12"/>
  <c r="N36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N41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N49" i="12"/>
  <c r="N50" i="12"/>
  <c r="N51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N56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B63" i="12"/>
  <c r="D63" i="12"/>
  <c r="E63" i="12"/>
  <c r="F63" i="12"/>
  <c r="G63" i="12"/>
  <c r="H63" i="12"/>
  <c r="I63" i="12"/>
  <c r="J63" i="12"/>
  <c r="K63" i="12"/>
  <c r="L63" i="12"/>
  <c r="M63" i="12"/>
  <c r="N63" i="12"/>
  <c r="C64" i="12"/>
  <c r="D64" i="12"/>
  <c r="E64" i="12"/>
  <c r="F64" i="12"/>
  <c r="G64" i="12"/>
  <c r="H64" i="12"/>
  <c r="I64" i="12"/>
  <c r="J64" i="12"/>
  <c r="K64" i="12"/>
  <c r="M64" i="12"/>
  <c r="N64" i="12"/>
  <c r="C65" i="12"/>
  <c r="D65" i="12"/>
  <c r="E65" i="12"/>
  <c r="F65" i="12"/>
  <c r="G65" i="12"/>
  <c r="H65" i="12"/>
  <c r="I65" i="12"/>
  <c r="J65" i="12"/>
  <c r="K65" i="12"/>
  <c r="M65" i="12"/>
  <c r="N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C5" i="21"/>
  <c r="D5" i="21"/>
  <c r="E5" i="21"/>
  <c r="F5" i="21"/>
  <c r="G5" i="21"/>
  <c r="H5" i="21"/>
  <c r="I5" i="21"/>
  <c r="K5" i="21"/>
  <c r="L5" i="21"/>
  <c r="M5" i="21"/>
  <c r="N5" i="21"/>
  <c r="N6" i="21"/>
  <c r="N7" i="21"/>
  <c r="N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B11" i="21"/>
  <c r="C11" i="21"/>
  <c r="D11" i="21"/>
  <c r="E11" i="21"/>
  <c r="F11" i="21"/>
  <c r="N11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B16" i="21"/>
  <c r="C16" i="21"/>
  <c r="D16" i="21"/>
  <c r="E16" i="21"/>
  <c r="F16" i="21"/>
  <c r="N16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N21" i="21"/>
  <c r="N22" i="21"/>
  <c r="N23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C34" i="21"/>
  <c r="D34" i="21"/>
  <c r="F34" i="21"/>
  <c r="G34" i="21"/>
  <c r="H34" i="21"/>
  <c r="I34" i="21"/>
  <c r="J34" i="21"/>
  <c r="K34" i="21"/>
  <c r="L34" i="21"/>
  <c r="M34" i="21"/>
  <c r="N34" i="21"/>
  <c r="N35" i="21"/>
  <c r="N36" i="21"/>
  <c r="N37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B40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C49" i="21"/>
  <c r="E49" i="21"/>
  <c r="F49" i="21"/>
  <c r="G49" i="21"/>
  <c r="H49" i="21"/>
  <c r="I49" i="21"/>
  <c r="J49" i="21"/>
  <c r="K49" i="21"/>
  <c r="L49" i="21"/>
  <c r="M49" i="21"/>
  <c r="N49" i="21"/>
  <c r="N50" i="21"/>
  <c r="N51" i="21"/>
  <c r="N52" i="21"/>
  <c r="B54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B55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B59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B60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K63" i="21"/>
  <c r="N63" i="21"/>
  <c r="N64" i="21"/>
  <c r="N65" i="21"/>
  <c r="N66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N78" i="21"/>
  <c r="N79" i="21"/>
  <c r="N80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J91" i="21"/>
  <c r="K91" i="21"/>
  <c r="N91" i="21"/>
  <c r="N92" i="21"/>
  <c r="N93" i="21"/>
  <c r="N94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G97" i="21"/>
  <c r="H97" i="21"/>
  <c r="I97" i="21"/>
  <c r="J97" i="21"/>
  <c r="K97" i="21"/>
  <c r="L97" i="21"/>
  <c r="M97" i="21"/>
  <c r="N97" i="21"/>
  <c r="N99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B105" i="21"/>
  <c r="D105" i="21"/>
  <c r="E105" i="21"/>
  <c r="F105" i="21"/>
  <c r="G105" i="21"/>
  <c r="H105" i="21"/>
  <c r="I105" i="21"/>
  <c r="J105" i="21"/>
  <c r="K105" i="21"/>
  <c r="L105" i="21"/>
  <c r="M105" i="21"/>
  <c r="N105" i="21"/>
  <c r="B106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B108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B110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B111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B115" i="21"/>
  <c r="C115" i="21"/>
  <c r="D115" i="21"/>
  <c r="E115" i="21"/>
  <c r="F115" i="21"/>
  <c r="G115" i="21"/>
  <c r="H115" i="21"/>
  <c r="I115" i="21"/>
  <c r="J115" i="21"/>
  <c r="K115" i="21"/>
  <c r="L115" i="21"/>
  <c r="M115" i="21"/>
  <c r="N115" i="21"/>
  <c r="B116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C5" i="15"/>
  <c r="D5" i="15"/>
  <c r="E5" i="15"/>
  <c r="F5" i="15"/>
  <c r="G5" i="15"/>
  <c r="H5" i="15"/>
  <c r="I5" i="15"/>
  <c r="J5" i="15"/>
  <c r="K5" i="15"/>
  <c r="L5" i="15"/>
  <c r="M5" i="15"/>
  <c r="N5" i="15"/>
  <c r="N6" i="15"/>
  <c r="N7" i="15"/>
  <c r="N8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N13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D19" i="15"/>
  <c r="E19" i="15"/>
  <c r="F19" i="15"/>
  <c r="G19" i="15"/>
  <c r="H19" i="15"/>
  <c r="I19" i="15"/>
  <c r="J19" i="15"/>
  <c r="K19" i="15"/>
  <c r="L19" i="15"/>
  <c r="M19" i="15"/>
  <c r="N19" i="15"/>
  <c r="N20" i="15"/>
  <c r="N21" i="15"/>
  <c r="N22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N27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N34" i="15"/>
  <c r="N35" i="15"/>
  <c r="N36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B39" i="15"/>
  <c r="C39" i="15"/>
  <c r="D39" i="15"/>
  <c r="E39" i="15"/>
  <c r="F39" i="15"/>
  <c r="N39" i="15"/>
  <c r="N41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N44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N48" i="15"/>
  <c r="N49" i="15"/>
  <c r="N50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N55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N62" i="15"/>
  <c r="N63" i="15"/>
  <c r="N64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N69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N76" i="15"/>
  <c r="N77" i="15"/>
  <c r="N78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N83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E89" i="15"/>
  <c r="K89" i="15"/>
  <c r="L89" i="15"/>
  <c r="N89" i="15"/>
  <c r="N90" i="15"/>
  <c r="N91" i="15"/>
  <c r="N92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N97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N104" i="15"/>
  <c r="N105" i="15"/>
  <c r="N106" i="15"/>
  <c r="B108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B109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N111" i="15"/>
  <c r="B113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B114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B117" i="15"/>
  <c r="D117" i="15"/>
  <c r="E117" i="15"/>
  <c r="F117" i="15"/>
  <c r="G117" i="15"/>
  <c r="H117" i="15"/>
  <c r="I117" i="15"/>
  <c r="J117" i="15"/>
  <c r="K117" i="15"/>
  <c r="L117" i="15"/>
  <c r="M117" i="15"/>
  <c r="N117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B119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B120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B123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B125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B127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C5" i="11"/>
  <c r="D5" i="11"/>
  <c r="E5" i="11"/>
  <c r="F5" i="11"/>
  <c r="G5" i="11"/>
  <c r="H5" i="11"/>
  <c r="I5" i="11"/>
  <c r="J5" i="11"/>
  <c r="K5" i="11"/>
  <c r="L5" i="11"/>
  <c r="M5" i="11"/>
  <c r="N5" i="11"/>
  <c r="N6" i="11"/>
  <c r="N7" i="11"/>
  <c r="N8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N13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N21" i="11"/>
  <c r="N22" i="11"/>
  <c r="N23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N28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N35" i="11"/>
  <c r="N36" i="11"/>
  <c r="N37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N42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N49" i="11"/>
  <c r="N50" i="11"/>
  <c r="N51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N56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N64" i="11"/>
  <c r="N65" i="11"/>
  <c r="N66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N71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B77" i="11"/>
  <c r="D77" i="11"/>
  <c r="E77" i="11"/>
  <c r="F77" i="11"/>
  <c r="G77" i="11"/>
  <c r="H77" i="11"/>
  <c r="I77" i="11"/>
  <c r="J77" i="11"/>
  <c r="K77" i="11"/>
  <c r="L77" i="11"/>
  <c r="M77" i="11"/>
  <c r="N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D5" i="19"/>
  <c r="E5" i="19"/>
  <c r="F5" i="19"/>
  <c r="G5" i="19"/>
  <c r="H5" i="19"/>
  <c r="I5" i="19"/>
  <c r="J5" i="19"/>
  <c r="K5" i="19"/>
  <c r="L5" i="19"/>
  <c r="M5" i="19"/>
  <c r="N5" i="19"/>
  <c r="N6" i="19"/>
  <c r="N7" i="19"/>
  <c r="N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N13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C5" i="10"/>
  <c r="D5" i="10"/>
  <c r="E5" i="10"/>
  <c r="F5" i="10"/>
  <c r="G5" i="10"/>
  <c r="H5" i="10"/>
  <c r="I5" i="10"/>
  <c r="J5" i="10"/>
  <c r="K5" i="10"/>
  <c r="L5" i="10"/>
  <c r="M5" i="10"/>
  <c r="N5" i="10"/>
  <c r="N6" i="10"/>
  <c r="N7" i="10"/>
  <c r="N8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N13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N21" i="10"/>
  <c r="N22" i="10"/>
  <c r="N23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N28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B34" i="10"/>
  <c r="D34" i="10"/>
  <c r="E34" i="10"/>
  <c r="F34" i="10"/>
  <c r="G34" i="10"/>
  <c r="H34" i="10"/>
  <c r="I34" i="10"/>
  <c r="J34" i="10"/>
  <c r="K34" i="10"/>
  <c r="L34" i="10"/>
  <c r="M34" i="10"/>
  <c r="N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C5" i="9"/>
  <c r="D5" i="9"/>
  <c r="E5" i="9"/>
  <c r="F5" i="9"/>
  <c r="G5" i="9"/>
  <c r="H5" i="9"/>
  <c r="I5" i="9"/>
  <c r="J5" i="9"/>
  <c r="K5" i="9"/>
  <c r="L5" i="9"/>
  <c r="M5" i="9"/>
  <c r="N5" i="9"/>
  <c r="N6" i="9"/>
  <c r="N7" i="9"/>
  <c r="N8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N13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C20" i="9"/>
  <c r="D20" i="9"/>
  <c r="E20" i="9"/>
  <c r="F20" i="9"/>
  <c r="G20" i="9"/>
  <c r="H20" i="9"/>
  <c r="I20" i="9"/>
  <c r="J20" i="9"/>
  <c r="K20" i="9"/>
  <c r="L20" i="9"/>
  <c r="M20" i="9"/>
  <c r="N20" i="9"/>
  <c r="N21" i="9"/>
  <c r="N22" i="9"/>
  <c r="N23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N28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B35" i="9"/>
  <c r="D35" i="9"/>
  <c r="E35" i="9"/>
  <c r="F35" i="9"/>
  <c r="G35" i="9"/>
  <c r="H35" i="9"/>
  <c r="I35" i="9"/>
  <c r="J35" i="9"/>
  <c r="K35" i="9"/>
  <c r="L35" i="9"/>
  <c r="M35" i="9"/>
  <c r="N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N43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C5" i="6"/>
  <c r="D5" i="6"/>
  <c r="E5" i="6"/>
  <c r="F5" i="6"/>
  <c r="G5" i="6"/>
  <c r="H5" i="6"/>
  <c r="I5" i="6"/>
  <c r="J5" i="6"/>
  <c r="K5" i="6"/>
  <c r="L5" i="6"/>
  <c r="M5" i="6"/>
  <c r="N5" i="6"/>
  <c r="N6" i="6"/>
  <c r="N7" i="6"/>
  <c r="N8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N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C20" i="6"/>
  <c r="D20" i="6"/>
  <c r="E20" i="6"/>
  <c r="F20" i="6"/>
  <c r="G20" i="6"/>
  <c r="H20" i="6"/>
  <c r="I20" i="6"/>
  <c r="J20" i="6"/>
  <c r="K20" i="6"/>
  <c r="L20" i="6"/>
  <c r="M20" i="6"/>
  <c r="N20" i="6"/>
  <c r="N21" i="6"/>
  <c r="N22" i="6"/>
  <c r="N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N28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C34" i="6"/>
  <c r="D34" i="6"/>
  <c r="E34" i="6"/>
  <c r="F34" i="6"/>
  <c r="G34" i="6"/>
  <c r="H34" i="6"/>
  <c r="I34" i="6"/>
  <c r="J34" i="6"/>
  <c r="K34" i="6"/>
  <c r="L34" i="6"/>
  <c r="M34" i="6"/>
  <c r="N34" i="6"/>
  <c r="N35" i="6"/>
  <c r="N36" i="6"/>
  <c r="N37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N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C48" i="6"/>
  <c r="D48" i="6"/>
  <c r="E48" i="6"/>
  <c r="F48" i="6"/>
  <c r="G48" i="6"/>
  <c r="H48" i="6"/>
  <c r="I48" i="6"/>
  <c r="J48" i="6"/>
  <c r="K48" i="6"/>
  <c r="L48" i="6"/>
  <c r="M48" i="6"/>
  <c r="N48" i="6"/>
  <c r="N49" i="6"/>
  <c r="N50" i="6"/>
  <c r="N51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N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C63" i="6"/>
  <c r="D63" i="6"/>
  <c r="E63" i="6"/>
  <c r="F63" i="6"/>
  <c r="G63" i="6"/>
  <c r="H63" i="6"/>
  <c r="I63" i="6"/>
  <c r="J63" i="6"/>
  <c r="K63" i="6"/>
  <c r="L63" i="6"/>
  <c r="M63" i="6"/>
  <c r="N63" i="6"/>
  <c r="N64" i="6"/>
  <c r="N65" i="6"/>
  <c r="N66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N71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C77" i="6"/>
  <c r="D77" i="6"/>
  <c r="E77" i="6"/>
  <c r="F77" i="6"/>
  <c r="G77" i="6"/>
  <c r="H77" i="6"/>
  <c r="I77" i="6"/>
  <c r="J77" i="6"/>
  <c r="K77" i="6"/>
  <c r="L77" i="6"/>
  <c r="M77" i="6"/>
  <c r="N77" i="6"/>
  <c r="N78" i="6"/>
  <c r="N79" i="6"/>
  <c r="N80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N85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C91" i="6"/>
  <c r="D91" i="6"/>
  <c r="E91" i="6"/>
  <c r="F91" i="6"/>
  <c r="G91" i="6"/>
  <c r="H91" i="6"/>
  <c r="I91" i="6"/>
  <c r="J91" i="6"/>
  <c r="K91" i="6"/>
  <c r="L91" i="6"/>
  <c r="M91" i="6"/>
  <c r="N91" i="6"/>
  <c r="N92" i="6"/>
  <c r="N93" i="6"/>
  <c r="N94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N99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B105" i="6"/>
  <c r="D105" i="6"/>
  <c r="E105" i="6"/>
  <c r="F105" i="6"/>
  <c r="G105" i="6"/>
  <c r="H105" i="6"/>
  <c r="I105" i="6"/>
  <c r="J105" i="6"/>
  <c r="K105" i="6"/>
  <c r="L105" i="6"/>
  <c r="M105" i="6"/>
  <c r="N105" i="6"/>
  <c r="N106" i="6"/>
  <c r="N107" i="6"/>
  <c r="B108" i="6"/>
  <c r="N108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B113" i="6"/>
  <c r="C113" i="6"/>
  <c r="E113" i="6"/>
  <c r="F113" i="6"/>
  <c r="G113" i="6"/>
  <c r="H113" i="6"/>
  <c r="I113" i="6"/>
  <c r="J113" i="6"/>
  <c r="K113" i="6"/>
  <c r="L113" i="6"/>
  <c r="M113" i="6"/>
  <c r="N113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C5" i="7"/>
  <c r="D5" i="7"/>
  <c r="E5" i="7"/>
  <c r="F5" i="7"/>
  <c r="G5" i="7"/>
  <c r="H5" i="7"/>
  <c r="I5" i="7"/>
  <c r="J5" i="7"/>
  <c r="K5" i="7"/>
  <c r="L5" i="7"/>
  <c r="M5" i="7"/>
  <c r="N5" i="7"/>
  <c r="N6" i="7"/>
  <c r="N7" i="7"/>
  <c r="N8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N13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C19" i="7"/>
  <c r="D19" i="7"/>
  <c r="E19" i="7"/>
  <c r="F19" i="7"/>
  <c r="G19" i="7"/>
  <c r="H19" i="7"/>
  <c r="I19" i="7"/>
  <c r="J19" i="7"/>
  <c r="K19" i="7"/>
  <c r="L19" i="7"/>
  <c r="M19" i="7"/>
  <c r="N19" i="7"/>
  <c r="N20" i="7"/>
  <c r="N21" i="7"/>
  <c r="N22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N27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B33" i="7"/>
  <c r="D33" i="7"/>
  <c r="E33" i="7"/>
  <c r="F33" i="7"/>
  <c r="G33" i="7"/>
  <c r="H33" i="7"/>
  <c r="I33" i="7"/>
  <c r="J33" i="7"/>
  <c r="K33" i="7"/>
  <c r="L33" i="7"/>
  <c r="M33" i="7"/>
  <c r="N33" i="7"/>
  <c r="N34" i="7"/>
  <c r="N35" i="7"/>
  <c r="B36" i="7"/>
  <c r="N36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D9" i="23"/>
  <c r="E9" i="23"/>
  <c r="F9" i="23"/>
  <c r="G9" i="23"/>
  <c r="H9" i="23"/>
  <c r="I9" i="23"/>
  <c r="J9" i="23"/>
  <c r="K9" i="23"/>
  <c r="L9" i="23"/>
  <c r="M9" i="23"/>
  <c r="D10" i="23"/>
  <c r="E10" i="23"/>
  <c r="F10" i="23"/>
  <c r="G10" i="23"/>
  <c r="H10" i="23"/>
  <c r="I10" i="23"/>
  <c r="J10" i="23"/>
  <c r="K10" i="23"/>
  <c r="L10" i="23"/>
  <c r="M10" i="23"/>
  <c r="D11" i="23"/>
  <c r="E11" i="23"/>
  <c r="F11" i="23"/>
  <c r="G11" i="23"/>
  <c r="H11" i="23"/>
  <c r="I11" i="23"/>
  <c r="J11" i="23"/>
  <c r="K11" i="23"/>
  <c r="L11" i="23"/>
  <c r="M11" i="23"/>
  <c r="D12" i="23"/>
  <c r="E12" i="23"/>
  <c r="F12" i="23"/>
  <c r="G12" i="23"/>
  <c r="H12" i="23"/>
  <c r="I12" i="23"/>
  <c r="J12" i="23"/>
  <c r="K12" i="23"/>
  <c r="L12" i="23"/>
  <c r="M12" i="23"/>
  <c r="D13" i="23"/>
  <c r="E13" i="23"/>
  <c r="F13" i="23"/>
  <c r="G13" i="23"/>
  <c r="H13" i="23"/>
  <c r="I13" i="23"/>
  <c r="J13" i="23"/>
  <c r="K13" i="23"/>
  <c r="L13" i="23"/>
  <c r="M13" i="23"/>
  <c r="D14" i="23"/>
  <c r="E14" i="23"/>
  <c r="F14" i="23"/>
  <c r="G14" i="23"/>
  <c r="H14" i="23"/>
  <c r="I14" i="23"/>
  <c r="J14" i="23"/>
  <c r="K14" i="23"/>
  <c r="L14" i="23"/>
  <c r="M14" i="23"/>
  <c r="D15" i="23"/>
  <c r="E15" i="23"/>
  <c r="F15" i="23"/>
  <c r="G15" i="23"/>
  <c r="H15" i="23"/>
  <c r="I15" i="23"/>
  <c r="J15" i="23"/>
  <c r="K15" i="23"/>
  <c r="L15" i="23"/>
  <c r="M15" i="23"/>
  <c r="D16" i="23"/>
  <c r="E16" i="23"/>
  <c r="F16" i="23"/>
  <c r="G16" i="23"/>
  <c r="H16" i="23"/>
  <c r="I16" i="23"/>
  <c r="J16" i="23"/>
  <c r="K16" i="23"/>
  <c r="L16" i="23"/>
  <c r="M16" i="23"/>
  <c r="D17" i="23"/>
  <c r="E17" i="23"/>
  <c r="F17" i="23"/>
  <c r="G17" i="23"/>
  <c r="H17" i="23"/>
  <c r="I17" i="23"/>
  <c r="J17" i="23"/>
  <c r="K17" i="23"/>
  <c r="L17" i="23"/>
  <c r="M17" i="23"/>
  <c r="D18" i="23"/>
  <c r="E18" i="23"/>
  <c r="F18" i="23"/>
  <c r="G18" i="23"/>
  <c r="H18" i="23"/>
  <c r="I18" i="23"/>
  <c r="J18" i="23"/>
  <c r="K18" i="23"/>
  <c r="L18" i="23"/>
  <c r="M18" i="23"/>
  <c r="D19" i="23"/>
  <c r="E19" i="23"/>
  <c r="F19" i="23"/>
  <c r="G19" i="23"/>
  <c r="H19" i="23"/>
  <c r="I19" i="23"/>
  <c r="J19" i="23"/>
  <c r="K19" i="23"/>
  <c r="L19" i="23"/>
  <c r="M19" i="23"/>
  <c r="D20" i="23"/>
  <c r="E20" i="23"/>
  <c r="F20" i="23"/>
  <c r="G20" i="23"/>
  <c r="H20" i="23"/>
  <c r="I20" i="23"/>
  <c r="J20" i="23"/>
  <c r="K20" i="23"/>
  <c r="L20" i="23"/>
  <c r="M20" i="23"/>
  <c r="D21" i="23"/>
  <c r="E21" i="23"/>
  <c r="F21" i="23"/>
  <c r="G21" i="23"/>
  <c r="H21" i="23"/>
  <c r="I21" i="23"/>
  <c r="J21" i="23"/>
  <c r="K21" i="23"/>
  <c r="L21" i="23"/>
  <c r="M21" i="23"/>
  <c r="D22" i="23"/>
  <c r="E22" i="23"/>
  <c r="F22" i="23"/>
  <c r="G22" i="23"/>
  <c r="H22" i="23"/>
  <c r="I22" i="23"/>
  <c r="J22" i="23"/>
  <c r="K22" i="23"/>
  <c r="L22" i="23"/>
  <c r="M22" i="23"/>
  <c r="D23" i="23"/>
  <c r="E23" i="23"/>
  <c r="F23" i="23"/>
  <c r="G23" i="23"/>
  <c r="H23" i="23"/>
  <c r="I23" i="23"/>
  <c r="J23" i="23"/>
  <c r="K23" i="23"/>
  <c r="L23" i="23"/>
  <c r="M23" i="23"/>
  <c r="D24" i="23"/>
  <c r="E24" i="23"/>
  <c r="F24" i="23"/>
  <c r="G24" i="23"/>
  <c r="H24" i="23"/>
  <c r="I24" i="23"/>
  <c r="J24" i="23"/>
  <c r="K24" i="23"/>
  <c r="L24" i="23"/>
  <c r="M24" i="23"/>
  <c r="D25" i="23"/>
  <c r="E25" i="23"/>
  <c r="F25" i="23"/>
  <c r="G25" i="23"/>
  <c r="H25" i="23"/>
  <c r="I25" i="23"/>
  <c r="J25" i="23"/>
  <c r="K25" i="23"/>
  <c r="L25" i="23"/>
  <c r="M25" i="23"/>
  <c r="D26" i="23"/>
  <c r="E26" i="23"/>
  <c r="F26" i="23"/>
  <c r="G26" i="23"/>
  <c r="H26" i="23"/>
  <c r="I26" i="23"/>
  <c r="J26" i="23"/>
  <c r="K26" i="23"/>
  <c r="L26" i="23"/>
  <c r="M26" i="23"/>
  <c r="D27" i="23"/>
  <c r="E27" i="23"/>
  <c r="F27" i="23"/>
  <c r="G27" i="23"/>
  <c r="H27" i="23"/>
  <c r="I27" i="23"/>
  <c r="J27" i="23"/>
  <c r="K27" i="23"/>
  <c r="L27" i="23"/>
  <c r="M27" i="23"/>
  <c r="B29" i="23"/>
  <c r="D29" i="23"/>
  <c r="E29" i="23"/>
  <c r="F29" i="23"/>
  <c r="G29" i="23"/>
  <c r="H29" i="23"/>
  <c r="I29" i="23"/>
  <c r="J29" i="23"/>
  <c r="K29" i="23"/>
  <c r="L29" i="23"/>
  <c r="M29" i="23"/>
  <c r="C5" i="20"/>
  <c r="D5" i="20"/>
  <c r="E5" i="20"/>
  <c r="F5" i="20"/>
  <c r="G5" i="20"/>
  <c r="H5" i="20"/>
  <c r="I5" i="20"/>
  <c r="J5" i="20"/>
  <c r="K5" i="20"/>
  <c r="L5" i="20"/>
  <c r="M5" i="20"/>
  <c r="N5" i="20"/>
  <c r="N6" i="20"/>
  <c r="N7" i="20"/>
  <c r="N8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N13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N20" i="20"/>
  <c r="N21" i="20"/>
  <c r="N22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N27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N34" i="20"/>
  <c r="N35" i="20"/>
  <c r="N36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N41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B47" i="20"/>
  <c r="D47" i="20"/>
  <c r="E47" i="20"/>
  <c r="F47" i="20"/>
  <c r="G47" i="20"/>
  <c r="H47" i="20"/>
  <c r="I47" i="20"/>
  <c r="J47" i="20"/>
  <c r="K47" i="20"/>
  <c r="L47" i="20"/>
  <c r="M47" i="20"/>
  <c r="N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D5" i="18"/>
  <c r="E5" i="18"/>
  <c r="F5" i="18"/>
  <c r="G5" i="18"/>
  <c r="H5" i="18"/>
  <c r="I5" i="18"/>
  <c r="J5" i="18"/>
  <c r="K5" i="18"/>
  <c r="L5" i="18"/>
  <c r="M5" i="18"/>
  <c r="N5" i="18"/>
  <c r="N6" i="18"/>
  <c r="N7" i="18"/>
  <c r="N8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N13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C6" i="22"/>
  <c r="D6" i="22"/>
  <c r="E6" i="22"/>
  <c r="F6" i="22"/>
  <c r="G6" i="22"/>
  <c r="H6" i="22"/>
  <c r="I6" i="22"/>
  <c r="J6" i="22"/>
  <c r="K6" i="22"/>
  <c r="L6" i="22"/>
  <c r="M6" i="22"/>
  <c r="N6" i="22"/>
  <c r="N7" i="22"/>
  <c r="N8" i="22"/>
  <c r="N9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N14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N21" i="22"/>
  <c r="N22" i="22"/>
  <c r="N23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N28" i="22"/>
  <c r="B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B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N35" i="22"/>
  <c r="N36" i="22"/>
  <c r="N37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N42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B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B48" i="22"/>
  <c r="D48" i="22"/>
  <c r="E48" i="22"/>
  <c r="F48" i="22"/>
  <c r="G48" i="22"/>
  <c r="H48" i="22"/>
  <c r="I48" i="22"/>
  <c r="J48" i="22"/>
  <c r="K48" i="22"/>
  <c r="L48" i="22"/>
  <c r="M48" i="22"/>
  <c r="N48" i="22"/>
  <c r="B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B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B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B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B56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B58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C6" i="16"/>
  <c r="D6" i="16"/>
  <c r="E6" i="16"/>
  <c r="F6" i="16"/>
  <c r="G6" i="16"/>
  <c r="H6" i="16"/>
  <c r="I6" i="16"/>
  <c r="J6" i="16"/>
  <c r="K6" i="16"/>
  <c r="L6" i="16"/>
  <c r="M6" i="16"/>
  <c r="N6" i="16"/>
  <c r="N7" i="16"/>
  <c r="N8" i="16"/>
  <c r="N9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N14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N21" i="16"/>
  <c r="N22" i="16"/>
  <c r="N23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N28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N37" i="16"/>
  <c r="N38" i="16"/>
  <c r="N39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N44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N51" i="16"/>
  <c r="N52" i="16"/>
  <c r="N53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N58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N65" i="16"/>
  <c r="N66" i="16"/>
  <c r="N67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B70" i="16"/>
  <c r="C70" i="16"/>
  <c r="E70" i="16"/>
  <c r="F70" i="16"/>
  <c r="G70" i="16"/>
  <c r="H70" i="16"/>
  <c r="I70" i="16"/>
  <c r="J70" i="16"/>
  <c r="K70" i="16"/>
  <c r="L70" i="16"/>
  <c r="M70" i="16"/>
  <c r="N70" i="16"/>
  <c r="N72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N79" i="16"/>
  <c r="N80" i="16"/>
  <c r="N81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N86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N93" i="16"/>
  <c r="N94" i="16"/>
  <c r="N95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N100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N107" i="16"/>
  <c r="N108" i="16"/>
  <c r="N109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N114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N121" i="16"/>
  <c r="N122" i="16"/>
  <c r="N123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N128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N136" i="16"/>
  <c r="N137" i="16"/>
  <c r="N138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N143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B149" i="16"/>
  <c r="D149" i="16"/>
  <c r="E149" i="16"/>
  <c r="F149" i="16"/>
  <c r="G149" i="16"/>
  <c r="H149" i="16"/>
  <c r="I149" i="16"/>
  <c r="J149" i="16"/>
  <c r="K149" i="16"/>
  <c r="L149" i="16"/>
  <c r="M149" i="16"/>
  <c r="N149" i="16"/>
  <c r="N150" i="16"/>
  <c r="N151" i="16"/>
  <c r="B152" i="16"/>
  <c r="N152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D6" i="17"/>
  <c r="E6" i="17"/>
  <c r="F6" i="17"/>
  <c r="G6" i="17"/>
  <c r="H6" i="17"/>
  <c r="I6" i="17"/>
  <c r="J6" i="17"/>
  <c r="K6" i="17"/>
  <c r="L6" i="17"/>
  <c r="M6" i="17"/>
  <c r="N6" i="17"/>
  <c r="N7" i="17"/>
  <c r="N8" i="17"/>
  <c r="N9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N14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D20" i="17"/>
  <c r="E20" i="17"/>
  <c r="G20" i="17"/>
  <c r="H20" i="17"/>
  <c r="I20" i="17"/>
  <c r="J20" i="17"/>
  <c r="K20" i="17"/>
  <c r="L20" i="17"/>
  <c r="M20" i="17"/>
  <c r="N20" i="17"/>
  <c r="N21" i="17"/>
  <c r="N22" i="17"/>
  <c r="N23" i="17"/>
  <c r="B25" i="17"/>
  <c r="G25" i="17"/>
  <c r="H25" i="17"/>
  <c r="I25" i="17"/>
  <c r="J25" i="17"/>
  <c r="K25" i="17"/>
  <c r="L25" i="17"/>
  <c r="M25" i="17"/>
  <c r="N25" i="17"/>
  <c r="B26" i="17"/>
  <c r="G26" i="17"/>
  <c r="H26" i="17"/>
  <c r="I26" i="17"/>
  <c r="J26" i="17"/>
  <c r="K26" i="17"/>
  <c r="L26" i="17"/>
  <c r="M26" i="17"/>
  <c r="N26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N35" i="17"/>
  <c r="N36" i="17"/>
  <c r="N37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N49" i="17"/>
  <c r="N50" i="17"/>
  <c r="N51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N63" i="17"/>
  <c r="N64" i="17"/>
  <c r="N65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C76" i="17"/>
  <c r="D76" i="17"/>
  <c r="F76" i="17"/>
  <c r="G76" i="17"/>
  <c r="H76" i="17"/>
  <c r="I76" i="17"/>
  <c r="J76" i="17"/>
  <c r="K76" i="17"/>
  <c r="L76" i="17"/>
  <c r="M76" i="17"/>
  <c r="N76" i="17"/>
  <c r="N77" i="17"/>
  <c r="N78" i="17"/>
  <c r="N79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N92" i="17"/>
  <c r="N93" i="17"/>
  <c r="N94" i="17"/>
  <c r="B96" i="17"/>
  <c r="C96" i="17"/>
  <c r="D96" i="17"/>
  <c r="E96" i="17"/>
  <c r="F96" i="17"/>
  <c r="G96" i="17"/>
  <c r="H96" i="17"/>
  <c r="I96" i="17"/>
  <c r="J96" i="17"/>
  <c r="K96" i="17"/>
  <c r="L96" i="17"/>
  <c r="M96" i="17"/>
  <c r="N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N99" i="17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B102" i="17"/>
  <c r="C102" i="17"/>
  <c r="D102" i="17"/>
  <c r="E102" i="17"/>
  <c r="F102" i="17"/>
  <c r="G102" i="17"/>
  <c r="H102" i="17"/>
  <c r="I102" i="17"/>
  <c r="J102" i="17"/>
  <c r="K102" i="17"/>
  <c r="L102" i="17"/>
  <c r="M102" i="17"/>
  <c r="N102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N107" i="17"/>
  <c r="N108" i="17"/>
  <c r="N109" i="17"/>
  <c r="B111" i="17"/>
  <c r="C111" i="17"/>
  <c r="D111" i="17"/>
  <c r="E111" i="17"/>
  <c r="F111" i="17"/>
  <c r="G111" i="17"/>
  <c r="H111" i="17"/>
  <c r="I111" i="17"/>
  <c r="J111" i="17"/>
  <c r="K111" i="17"/>
  <c r="L111" i="17"/>
  <c r="M111" i="17"/>
  <c r="N111" i="17"/>
  <c r="B112" i="17"/>
  <c r="C112" i="17"/>
  <c r="D112" i="17"/>
  <c r="E112" i="17"/>
  <c r="F112" i="17"/>
  <c r="G112" i="17"/>
  <c r="H112" i="17"/>
  <c r="I112" i="17"/>
  <c r="J112" i="17"/>
  <c r="K112" i="17"/>
  <c r="L112" i="17"/>
  <c r="M112" i="17"/>
  <c r="N112" i="17"/>
  <c r="N114" i="17"/>
  <c r="B116" i="17"/>
  <c r="C116" i="17"/>
  <c r="D116" i="17"/>
  <c r="E116" i="17"/>
  <c r="F116" i="17"/>
  <c r="G116" i="17"/>
  <c r="H116" i="17"/>
  <c r="I116" i="17"/>
  <c r="J116" i="17"/>
  <c r="K116" i="17"/>
  <c r="L116" i="17"/>
  <c r="M116" i="17"/>
  <c r="N116" i="17"/>
  <c r="B117" i="17"/>
  <c r="C117" i="17"/>
  <c r="D117" i="17"/>
  <c r="E117" i="17"/>
  <c r="F117" i="17"/>
  <c r="G117" i="17"/>
  <c r="H117" i="17"/>
  <c r="I117" i="17"/>
  <c r="J117" i="17"/>
  <c r="K117" i="17"/>
  <c r="L117" i="17"/>
  <c r="M117" i="17"/>
  <c r="N117" i="17"/>
  <c r="C121" i="17"/>
  <c r="D121" i="17"/>
  <c r="E121" i="17"/>
  <c r="F121" i="17"/>
  <c r="G121" i="17"/>
  <c r="H121" i="17"/>
  <c r="I121" i="17"/>
  <c r="J121" i="17"/>
  <c r="K121" i="17"/>
  <c r="L121" i="17"/>
  <c r="M121" i="17"/>
  <c r="N121" i="17"/>
  <c r="N122" i="17"/>
  <c r="N123" i="17"/>
  <c r="N124" i="17"/>
  <c r="B126" i="17"/>
  <c r="C126" i="17"/>
  <c r="D126" i="17"/>
  <c r="E126" i="17"/>
  <c r="F126" i="17"/>
  <c r="G126" i="17"/>
  <c r="H126" i="17"/>
  <c r="I126" i="17"/>
  <c r="J126" i="17"/>
  <c r="K126" i="17"/>
  <c r="L126" i="17"/>
  <c r="M126" i="17"/>
  <c r="N126" i="17"/>
  <c r="B127" i="17"/>
  <c r="C127" i="17"/>
  <c r="D127" i="17"/>
  <c r="E127" i="17"/>
  <c r="F127" i="17"/>
  <c r="G127" i="17"/>
  <c r="H127" i="17"/>
  <c r="I127" i="17"/>
  <c r="J127" i="17"/>
  <c r="K127" i="17"/>
  <c r="L127" i="17"/>
  <c r="M127" i="17"/>
  <c r="N127" i="17"/>
  <c r="N129" i="17"/>
  <c r="B131" i="17"/>
  <c r="C131" i="17"/>
  <c r="D131" i="17"/>
  <c r="E131" i="17"/>
  <c r="F131" i="17"/>
  <c r="G131" i="17"/>
  <c r="H131" i="17"/>
  <c r="I131" i="17"/>
  <c r="J131" i="17"/>
  <c r="K131" i="17"/>
  <c r="L131" i="17"/>
  <c r="M131" i="17"/>
  <c r="N131" i="17"/>
  <c r="B132" i="17"/>
  <c r="C132" i="17"/>
  <c r="D132" i="17"/>
  <c r="E132" i="17"/>
  <c r="F132" i="17"/>
  <c r="G132" i="17"/>
  <c r="H132" i="17"/>
  <c r="I132" i="17"/>
  <c r="J132" i="17"/>
  <c r="K132" i="17"/>
  <c r="L132" i="17"/>
  <c r="M132" i="17"/>
  <c r="N132" i="17"/>
  <c r="C135" i="17"/>
  <c r="D135" i="17"/>
  <c r="E135" i="17"/>
  <c r="F135" i="17"/>
  <c r="G135" i="17"/>
  <c r="H135" i="17"/>
  <c r="I135" i="17"/>
  <c r="J135" i="17"/>
  <c r="K135" i="17"/>
  <c r="L135" i="17"/>
  <c r="M135" i="17"/>
  <c r="N135" i="17"/>
  <c r="N136" i="17"/>
  <c r="N137" i="17"/>
  <c r="N138" i="17"/>
  <c r="B140" i="17"/>
  <c r="C140" i="17"/>
  <c r="D140" i="17"/>
  <c r="E140" i="17"/>
  <c r="F140" i="17"/>
  <c r="G140" i="17"/>
  <c r="H140" i="17"/>
  <c r="I140" i="17"/>
  <c r="J140" i="17"/>
  <c r="K140" i="17"/>
  <c r="L140" i="17"/>
  <c r="M140" i="17"/>
  <c r="N140" i="17"/>
  <c r="B141" i="17"/>
  <c r="C141" i="17"/>
  <c r="D141" i="17"/>
  <c r="E141" i="17"/>
  <c r="F141" i="17"/>
  <c r="G141" i="17"/>
  <c r="H141" i="17"/>
  <c r="I141" i="17"/>
  <c r="J141" i="17"/>
  <c r="K141" i="17"/>
  <c r="L141" i="17"/>
  <c r="M141" i="17"/>
  <c r="N141" i="17"/>
  <c r="N143" i="17"/>
  <c r="B145" i="17"/>
  <c r="C145" i="17"/>
  <c r="D145" i="17"/>
  <c r="E145" i="17"/>
  <c r="F145" i="17"/>
  <c r="G145" i="17"/>
  <c r="H145" i="17"/>
  <c r="I145" i="17"/>
  <c r="J145" i="17"/>
  <c r="K145" i="17"/>
  <c r="L145" i="17"/>
  <c r="M145" i="17"/>
  <c r="N145" i="17"/>
  <c r="B146" i="17"/>
  <c r="C146" i="17"/>
  <c r="D146" i="17"/>
  <c r="E146" i="17"/>
  <c r="F146" i="17"/>
  <c r="G146" i="17"/>
  <c r="H146" i="17"/>
  <c r="I146" i="17"/>
  <c r="J146" i="17"/>
  <c r="K146" i="17"/>
  <c r="L146" i="17"/>
  <c r="M146" i="17"/>
  <c r="N146" i="17"/>
  <c r="C150" i="17"/>
  <c r="D150" i="17"/>
  <c r="E150" i="17"/>
  <c r="F150" i="17"/>
  <c r="G150" i="17"/>
  <c r="H150" i="17"/>
  <c r="I150" i="17"/>
  <c r="J150" i="17"/>
  <c r="K150" i="17"/>
  <c r="L150" i="17"/>
  <c r="M150" i="17"/>
  <c r="N150" i="17"/>
  <c r="N151" i="17"/>
  <c r="N152" i="17"/>
  <c r="N153" i="17"/>
  <c r="B155" i="17"/>
  <c r="C155" i="17"/>
  <c r="D155" i="17"/>
  <c r="E155" i="17"/>
  <c r="F155" i="17"/>
  <c r="G155" i="17"/>
  <c r="H155" i="17"/>
  <c r="I155" i="17"/>
  <c r="J155" i="17"/>
  <c r="K155" i="17"/>
  <c r="L155" i="17"/>
  <c r="M155" i="17"/>
  <c r="N155" i="17"/>
  <c r="B156" i="17"/>
  <c r="C156" i="17"/>
  <c r="D156" i="17"/>
  <c r="E156" i="17"/>
  <c r="F156" i="17"/>
  <c r="G156" i="17"/>
  <c r="H156" i="17"/>
  <c r="I156" i="17"/>
  <c r="J156" i="17"/>
  <c r="K156" i="17"/>
  <c r="L156" i="17"/>
  <c r="M156" i="17"/>
  <c r="N156" i="17"/>
  <c r="N158" i="17"/>
  <c r="B160" i="17"/>
  <c r="C160" i="17"/>
  <c r="D160" i="17"/>
  <c r="E160" i="17"/>
  <c r="F160" i="17"/>
  <c r="G160" i="17"/>
  <c r="H160" i="17"/>
  <c r="I160" i="17"/>
  <c r="J160" i="17"/>
  <c r="K160" i="17"/>
  <c r="L160" i="17"/>
  <c r="M160" i="17"/>
  <c r="N160" i="17"/>
  <c r="B161" i="17"/>
  <c r="C161" i="17"/>
  <c r="D161" i="17"/>
  <c r="E161" i="17"/>
  <c r="F161" i="17"/>
  <c r="G161" i="17"/>
  <c r="H161" i="17"/>
  <c r="I161" i="17"/>
  <c r="J161" i="17"/>
  <c r="K161" i="17"/>
  <c r="L161" i="17"/>
  <c r="M161" i="17"/>
  <c r="N161" i="17"/>
  <c r="B165" i="17"/>
  <c r="D165" i="17"/>
  <c r="E165" i="17"/>
  <c r="F165" i="17"/>
  <c r="G165" i="17"/>
  <c r="H165" i="17"/>
  <c r="I165" i="17"/>
  <c r="J165" i="17"/>
  <c r="K165" i="17"/>
  <c r="L165" i="17"/>
  <c r="M165" i="17"/>
  <c r="N165" i="17"/>
  <c r="N166" i="17"/>
  <c r="N167" i="17"/>
  <c r="B168" i="17"/>
  <c r="C168" i="17"/>
  <c r="D168" i="17"/>
  <c r="E168" i="17"/>
  <c r="F168" i="17"/>
  <c r="G168" i="17"/>
  <c r="H168" i="17"/>
  <c r="I168" i="17"/>
  <c r="J168" i="17"/>
  <c r="K168" i="17"/>
  <c r="L168" i="17"/>
  <c r="M168" i="17"/>
  <c r="N168" i="17"/>
  <c r="B170" i="17"/>
  <c r="C170" i="17"/>
  <c r="D170" i="17"/>
  <c r="E170" i="17"/>
  <c r="F170" i="17"/>
  <c r="G170" i="17"/>
  <c r="H170" i="17"/>
  <c r="I170" i="17"/>
  <c r="J170" i="17"/>
  <c r="K170" i="17"/>
  <c r="L170" i="17"/>
  <c r="M170" i="17"/>
  <c r="N170" i="17"/>
  <c r="B171" i="17"/>
  <c r="C171" i="17"/>
  <c r="D171" i="17"/>
  <c r="E171" i="17"/>
  <c r="F171" i="17"/>
  <c r="G171" i="17"/>
  <c r="H171" i="17"/>
  <c r="I171" i="17"/>
  <c r="J171" i="17"/>
  <c r="K171" i="17"/>
  <c r="L171" i="17"/>
  <c r="M171" i="17"/>
  <c r="N171" i="17"/>
  <c r="B173" i="17"/>
  <c r="C173" i="17"/>
  <c r="D173" i="17"/>
  <c r="E173" i="17"/>
  <c r="F173" i="17"/>
  <c r="G173" i="17"/>
  <c r="H173" i="17"/>
  <c r="I173" i="17"/>
  <c r="J173" i="17"/>
  <c r="K173" i="17"/>
  <c r="L173" i="17"/>
  <c r="M173" i="17"/>
  <c r="N173" i="17"/>
  <c r="B175" i="17"/>
  <c r="C175" i="17"/>
  <c r="D175" i="17"/>
  <c r="E175" i="17"/>
  <c r="F175" i="17"/>
  <c r="G175" i="17"/>
  <c r="H175" i="17"/>
  <c r="I175" i="17"/>
  <c r="J175" i="17"/>
  <c r="K175" i="17"/>
  <c r="L175" i="17"/>
  <c r="M175" i="17"/>
  <c r="N175" i="17"/>
  <c r="B176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C6" i="8"/>
  <c r="D6" i="8"/>
  <c r="E6" i="8"/>
  <c r="F6" i="8"/>
  <c r="G6" i="8"/>
  <c r="H6" i="8"/>
  <c r="I6" i="8"/>
  <c r="J6" i="8"/>
  <c r="K6" i="8"/>
  <c r="L6" i="8"/>
  <c r="M6" i="8"/>
  <c r="N6" i="8"/>
  <c r="N7" i="8"/>
  <c r="N8" i="8"/>
  <c r="N9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H12" i="8"/>
  <c r="I12" i="8"/>
  <c r="J12" i="8"/>
  <c r="K12" i="8"/>
  <c r="L12" i="8"/>
  <c r="M12" i="8"/>
  <c r="N12" i="8"/>
  <c r="N14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H17" i="8"/>
  <c r="I17" i="8"/>
  <c r="J17" i="8"/>
  <c r="K17" i="8"/>
  <c r="L17" i="8"/>
  <c r="M17" i="8"/>
  <c r="N17" i="8"/>
  <c r="C20" i="8"/>
  <c r="D20" i="8"/>
  <c r="E20" i="8"/>
  <c r="F20" i="8"/>
  <c r="G20" i="8"/>
  <c r="H20" i="8"/>
  <c r="I20" i="8"/>
  <c r="J20" i="8"/>
  <c r="K20" i="8"/>
  <c r="L20" i="8"/>
  <c r="M20" i="8"/>
  <c r="N20" i="8"/>
  <c r="N21" i="8"/>
  <c r="N22" i="8"/>
  <c r="N23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N28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C34" i="8"/>
  <c r="D34" i="8"/>
  <c r="E34" i="8"/>
  <c r="F34" i="8"/>
  <c r="G34" i="8"/>
  <c r="H34" i="8"/>
  <c r="I34" i="8"/>
  <c r="J34" i="8"/>
  <c r="K34" i="8"/>
  <c r="L34" i="8"/>
  <c r="M34" i="8"/>
  <c r="N34" i="8"/>
  <c r="N35" i="8"/>
  <c r="N36" i="8"/>
  <c r="N37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N42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C48" i="8"/>
  <c r="D48" i="8"/>
  <c r="E48" i="8"/>
  <c r="F48" i="8"/>
  <c r="G48" i="8"/>
  <c r="H48" i="8"/>
  <c r="I48" i="8"/>
  <c r="J48" i="8"/>
  <c r="K48" i="8"/>
  <c r="L48" i="8"/>
  <c r="M48" i="8"/>
  <c r="N48" i="8"/>
  <c r="N49" i="8"/>
  <c r="N50" i="8"/>
  <c r="N51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N56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C62" i="8"/>
  <c r="D62" i="8"/>
  <c r="E62" i="8"/>
  <c r="F62" i="8"/>
  <c r="G62" i="8"/>
  <c r="H62" i="8"/>
  <c r="I62" i="8"/>
  <c r="J62" i="8"/>
  <c r="K62" i="8"/>
  <c r="L62" i="8"/>
  <c r="M62" i="8"/>
  <c r="N62" i="8"/>
  <c r="N63" i="8"/>
  <c r="N64" i="8"/>
  <c r="N65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N70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C76" i="8"/>
  <c r="D76" i="8"/>
  <c r="E76" i="8"/>
  <c r="F76" i="8"/>
  <c r="G76" i="8"/>
  <c r="H76" i="8"/>
  <c r="I76" i="8"/>
  <c r="J76" i="8"/>
  <c r="K76" i="8"/>
  <c r="L76" i="8"/>
  <c r="M76" i="8"/>
  <c r="N76" i="8"/>
  <c r="N77" i="8"/>
  <c r="N78" i="8"/>
  <c r="N79" i="8"/>
  <c r="B81" i="8"/>
  <c r="C81" i="8"/>
  <c r="E81" i="8"/>
  <c r="F81" i="8"/>
  <c r="G81" i="8"/>
  <c r="H81" i="8"/>
  <c r="I81" i="8"/>
  <c r="J81" i="8"/>
  <c r="K81" i="8"/>
  <c r="L81" i="8"/>
  <c r="M81" i="8"/>
  <c r="N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C90" i="8"/>
  <c r="D90" i="8"/>
  <c r="E90" i="8"/>
  <c r="F90" i="8"/>
  <c r="G90" i="8"/>
  <c r="H90" i="8"/>
  <c r="I90" i="8"/>
  <c r="J90" i="8"/>
  <c r="K90" i="8"/>
  <c r="L90" i="8"/>
  <c r="M90" i="8"/>
  <c r="N90" i="8"/>
  <c r="N91" i="8"/>
  <c r="N92" i="8"/>
  <c r="N93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N106" i="8"/>
  <c r="N107" i="8"/>
  <c r="N108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N113" i="8"/>
  <c r="B115" i="8"/>
  <c r="C115" i="8"/>
  <c r="D115" i="8"/>
  <c r="E115" i="8"/>
  <c r="F115" i="8"/>
  <c r="H115" i="8"/>
  <c r="I115" i="8"/>
  <c r="J115" i="8"/>
  <c r="K115" i="8"/>
  <c r="L115" i="8"/>
  <c r="M115" i="8"/>
  <c r="N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B119" i="8"/>
  <c r="D119" i="8"/>
  <c r="E119" i="8"/>
  <c r="F119" i="8"/>
  <c r="G119" i="8"/>
  <c r="H119" i="8"/>
  <c r="I119" i="8"/>
  <c r="J119" i="8"/>
  <c r="K119" i="8"/>
  <c r="L119" i="8"/>
  <c r="M119" i="8"/>
  <c r="N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N127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</calcChain>
</file>

<file path=xl/comments1.xml><?xml version="1.0" encoding="utf-8"?>
<comments xmlns="http://schemas.openxmlformats.org/spreadsheetml/2006/main">
  <authors>
    <author>Eott</author>
  </authors>
  <commentList>
    <comment ref="M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Kansas bbls removed from Buff/Cashion receipts.</t>
        </r>
      </text>
    </comment>
    <comment ref="N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Red River Pipeline bbls have been removed from this volume.</t>
        </r>
      </text>
    </comment>
    <comment ref="Q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Ness City bbls are removed from Wellsford pipeline receipts.</t>
        </r>
      </text>
    </comment>
    <comment ref="R5" authorId="0" shapeId="0">
      <text>
        <r>
          <rPr>
            <b/>
            <sz val="8"/>
            <color indexed="81"/>
            <rFont val="Tahoma"/>
          </rPr>
          <t>Eott:</t>
        </r>
        <r>
          <rPr>
            <sz val="8"/>
            <color indexed="81"/>
            <rFont val="Tahoma"/>
          </rPr>
          <t xml:space="preserve">
QMP removed from receipts.</t>
        </r>
      </text>
    </comment>
  </commentList>
</comments>
</file>

<file path=xl/comments2.xml><?xml version="1.0" encoding="utf-8"?>
<comments xmlns="http://schemas.openxmlformats.org/spreadsheetml/2006/main">
  <authors>
    <author>Eott Energy</author>
  </authors>
  <commentList>
    <comment ref="K5" authorId="0" shapeId="0">
      <text>
        <r>
          <rPr>
            <b/>
            <sz val="8"/>
            <color indexed="81"/>
            <rFont val="Tahoma"/>
          </rPr>
          <t>Eott Energy:</t>
        </r>
        <r>
          <rPr>
            <sz val="8"/>
            <color indexed="81"/>
            <rFont val="Tahoma"/>
          </rPr>
          <t xml:space="preserve">
Beginning this month Quito Hendricks Line included in Gain/Loss
</t>
        </r>
      </text>
    </comment>
  </commentList>
</comments>
</file>

<file path=xl/sharedStrings.xml><?xml version="1.0" encoding="utf-8"?>
<sst xmlns="http://schemas.openxmlformats.org/spreadsheetml/2006/main" count="1738" uniqueCount="231">
  <si>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</si>
  <si>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</si>
  <si>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</si>
  <si>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</si>
  <si>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</si>
  <si>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</si>
  <si>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</si>
  <si>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</si>
  <si>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</si>
  <si>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 xml:space="preserve">Oct </t>
  </si>
  <si>
    <t>Nov</t>
  </si>
  <si>
    <t>Dec</t>
  </si>
  <si>
    <t>Deliveries</t>
  </si>
  <si>
    <t>Gain(Loss)</t>
  </si>
  <si>
    <t>% G/(L)</t>
  </si>
  <si>
    <t>TNM</t>
  </si>
  <si>
    <t>Texas</t>
  </si>
  <si>
    <t>Total</t>
  </si>
  <si>
    <t>SW</t>
  </si>
  <si>
    <t>LA</t>
  </si>
  <si>
    <t>Add Dollars if you wish</t>
  </si>
  <si>
    <t>WTX</t>
  </si>
  <si>
    <t>Red River</t>
  </si>
  <si>
    <t>Pearsall</t>
  </si>
  <si>
    <t>Buffalo</t>
  </si>
  <si>
    <t>Cherokee</t>
  </si>
  <si>
    <t>Osage</t>
  </si>
  <si>
    <t>Odessa</t>
  </si>
  <si>
    <t>N Dakota</t>
  </si>
  <si>
    <t>Miss/Ala</t>
  </si>
  <si>
    <t>KS</t>
  </si>
  <si>
    <t>Hobbs</t>
  </si>
  <si>
    <t>Oct</t>
  </si>
  <si>
    <t xml:space="preserve">Dec </t>
  </si>
  <si>
    <t>Beginning Inventory</t>
  </si>
  <si>
    <t>Receipts</t>
  </si>
  <si>
    <t>Ending Inventory</t>
  </si>
  <si>
    <t>PMA's</t>
  </si>
  <si>
    <t>Gain (Loss)-Bbls</t>
  </si>
  <si>
    <t>Gain (Loss)- %</t>
  </si>
  <si>
    <t>Adjusted G(L)-Bbls</t>
  </si>
  <si>
    <t>Adjusted G(L)- %</t>
  </si>
  <si>
    <t>EOTT</t>
  </si>
  <si>
    <t>NMx</t>
  </si>
  <si>
    <t>Elk City Station</t>
  </si>
  <si>
    <t>Weatherford Station</t>
  </si>
  <si>
    <t xml:space="preserve"> </t>
  </si>
  <si>
    <t>Binger Station</t>
  </si>
  <si>
    <t>Verden Station</t>
  </si>
  <si>
    <t>Morgan Road Station</t>
  </si>
  <si>
    <t>Calumet Station</t>
  </si>
  <si>
    <t>Concho Station</t>
  </si>
  <si>
    <t>Alva Station</t>
  </si>
  <si>
    <t>Harmon Station</t>
  </si>
  <si>
    <t>Orion Station</t>
  </si>
  <si>
    <t>Elk City Mainline</t>
  </si>
  <si>
    <t>Laverne Station</t>
  </si>
  <si>
    <t>Blaine Station</t>
  </si>
  <si>
    <t>Buffalo Mainline</t>
  </si>
  <si>
    <t>Edmond Station</t>
  </si>
  <si>
    <t>Cashion Station</t>
  </si>
  <si>
    <t>HEWITT STATION - PLP - 172848</t>
  </si>
  <si>
    <t>MARLOW STATION - PLP - 172896</t>
  </si>
  <si>
    <t xml:space="preserve">PIKE &amp; PRUITT STATIONS - SR - PLP - 172942 </t>
  </si>
  <si>
    <t>TUSSY STATION - PLP - WCT - 173142</t>
  </si>
  <si>
    <t>TUSSY STATION - PLP - WTI - 173139</t>
  </si>
  <si>
    <t>Buffalo/Cashion Totals</t>
  </si>
  <si>
    <t xml:space="preserve">TOTAL CHEROKEE PIPELINE </t>
  </si>
  <si>
    <t>TOTAL PONCA/OSAGE PIPELINE</t>
  </si>
  <si>
    <t>Red River Pipeline</t>
  </si>
  <si>
    <t>RED RIVER PIPELINE - WCT - 172971</t>
  </si>
  <si>
    <t>TOTAL RED RIVER PIPELINE</t>
  </si>
  <si>
    <t>West Texas Pipeline</t>
  </si>
  <si>
    <t>Upton Station</t>
  </si>
  <si>
    <t>Driver Station - 51803</t>
  </si>
  <si>
    <t>Garza Station - 51808</t>
  </si>
  <si>
    <t>China Grove Station - Sweet - 51971</t>
  </si>
  <si>
    <t>China Grove Station - Sour - 52009</t>
  </si>
  <si>
    <t>Garden City Station - 172977</t>
  </si>
  <si>
    <t>McCamey 10" Pipeline - 51984</t>
  </si>
  <si>
    <t>Total West Texas</t>
  </si>
  <si>
    <t>PEARSALL (SWEET) 173129</t>
  </si>
  <si>
    <t>PEARSALL (SOUR) 173130</t>
  </si>
  <si>
    <t>TOTAL PEARSALL</t>
  </si>
  <si>
    <t>Odessa Pipeline -</t>
  </si>
  <si>
    <t>FOSTER - WTS - 28423</t>
  </si>
  <si>
    <t>FOSTER - WTI - 28422</t>
  </si>
  <si>
    <t>TOTALODESSA PIPELINE</t>
  </si>
  <si>
    <t>North Dakota Pipeline</t>
  </si>
  <si>
    <t>KILLDEER STATION - 172850</t>
  </si>
  <si>
    <t>WHITETAIL STATION - 172853</t>
  </si>
  <si>
    <t>BAKER STATION - 172911</t>
  </si>
  <si>
    <t>FRYBURG STATION - 172837</t>
  </si>
  <si>
    <t>TOTAL NORTH DAKOTA PIPELINE</t>
  </si>
  <si>
    <t>Sharon Springs Pipeline - 172951</t>
  </si>
  <si>
    <t>Laton Schurr Gathering - 172891</t>
  </si>
  <si>
    <t>Kansas Totals</t>
  </si>
  <si>
    <t>Total Ark-La-Tex Pipeline</t>
  </si>
  <si>
    <t>Hobbs Pipeline Sweet - 74795</t>
  </si>
  <si>
    <t>Hobbs Pipeline Sour - 75019</t>
  </si>
  <si>
    <t>Total Hobbs Pipeline</t>
  </si>
  <si>
    <t>Mississippi/ Alabama Pipeline</t>
  </si>
  <si>
    <t>Jay - 33222</t>
  </si>
  <si>
    <t>Heavy La. Sweet - 35590</t>
  </si>
  <si>
    <t>Hatters Pond - Condensate - 33221</t>
  </si>
  <si>
    <t>Hunt Mix - 33225</t>
  </si>
  <si>
    <t>Citronelle - 34945</t>
  </si>
  <si>
    <t>Mississippi Heavy Sour - 33218</t>
  </si>
  <si>
    <t>Total Mississippi/Alabama Pipeline</t>
  </si>
  <si>
    <t>TXNM - Texas  2000</t>
  </si>
  <si>
    <t>Lamesa District</t>
  </si>
  <si>
    <t>Sundown to Midland - 173022</t>
  </si>
  <si>
    <t>Mungerville to Midland - 173029</t>
  </si>
  <si>
    <t>Crane District</t>
  </si>
  <si>
    <t>Ozona to Crane WTI - 173031</t>
  </si>
  <si>
    <t>Ozona to Crane WTS - 173032</t>
  </si>
  <si>
    <t>Abell to Crane WTI - 173019</t>
  </si>
  <si>
    <t>Abell to Crane WTS - 173020</t>
  </si>
  <si>
    <t>Wilshire Gathering WTI - 173084</t>
  </si>
  <si>
    <t>Concho Bluff/McAfee WTS - 173112</t>
  </si>
  <si>
    <t>Crane Station WTI - 173033</t>
  </si>
  <si>
    <t xml:space="preserve">Crane Station WTS -173034 </t>
  </si>
  <si>
    <t>WTX TOTALS</t>
  </si>
  <si>
    <t>Maljamar Gathering WTS - 173111</t>
  </si>
  <si>
    <t>Beeson Station WTS - 173002</t>
  </si>
  <si>
    <t>Lynch Station WTI - 173005</t>
  </si>
  <si>
    <t>Lynch Station WTS - 173006</t>
  </si>
  <si>
    <t>Vacuum / Lovington WTI - 173011</t>
  </si>
  <si>
    <t>Vacuum / Lovington WTS - 173012</t>
  </si>
  <si>
    <t>Poker Lake \ El Mar WTI - 173009</t>
  </si>
  <si>
    <t>Shafter Lake WTI - 173017</t>
  </si>
  <si>
    <t>Shafter Lake WTS - 173018</t>
  </si>
  <si>
    <t>Jal Station WTI - 173015</t>
  </si>
  <si>
    <t>New Mexico Totals</t>
  </si>
  <si>
    <t>SW Louisanna</t>
  </si>
  <si>
    <t>Total SW Louisanna Pipeline</t>
  </si>
  <si>
    <t>North Texas</t>
  </si>
  <si>
    <t>North Texas Pipeline</t>
  </si>
  <si>
    <t>Jal Station WTS - 173016</t>
  </si>
  <si>
    <t>RED RIVER PIPELINE - WTI - 173109</t>
  </si>
  <si>
    <t>THAT CREEK STATION - PLP - 172840</t>
  </si>
  <si>
    <t>WEBB CITY MAINLINE - PLP - 172961</t>
  </si>
  <si>
    <t>CIMARRON STATION - PLP - 172870 - SWT</t>
  </si>
  <si>
    <t>PONCA CITY/MANNFORD STATIONS - PLP - 172871</t>
  </si>
  <si>
    <t>CLEAR STATION - PLP - 172852</t>
  </si>
  <si>
    <t>HOMINY STATION - PLP - 172845</t>
  </si>
  <si>
    <t>CIMARRON STATION - PLP - 172931 - OSR</t>
  </si>
  <si>
    <t xml:space="preserve">Production </t>
  </si>
  <si>
    <t xml:space="preserve">Physical </t>
  </si>
  <si>
    <t xml:space="preserve">Total </t>
  </si>
  <si>
    <t>Monthly</t>
  </si>
  <si>
    <t>Month</t>
  </si>
  <si>
    <t>Volume</t>
  </si>
  <si>
    <t>%</t>
  </si>
  <si>
    <t>BBLS.</t>
  </si>
  <si>
    <t>Gain/Loss</t>
  </si>
  <si>
    <t>Southeast Operations Area</t>
  </si>
  <si>
    <t>Black Bayou Pipeline - 7224</t>
  </si>
  <si>
    <t>Haynesville Pipeline - 7219</t>
  </si>
  <si>
    <t>Livingston Ridge/ Lynch Pipeline - 7253</t>
  </si>
  <si>
    <t>Mississippi Gathering - 7282</t>
  </si>
  <si>
    <t>Oklahoma City Pipeline - 7201</t>
  </si>
  <si>
    <t>Pitchfork Ranch Gathering -7298</t>
  </si>
  <si>
    <t>Marine Operations - 7502</t>
  </si>
  <si>
    <t>Berwick Terminal - 61148</t>
  </si>
  <si>
    <t>Darrow Storage - 60226</t>
  </si>
  <si>
    <t>Eloi Bay Station - 39716</t>
  </si>
  <si>
    <t>Equilon Gibson - 1013970</t>
  </si>
  <si>
    <t>Valentine Station - 73678</t>
  </si>
  <si>
    <t>Unocal - Forked Island - 1013661</t>
  </si>
  <si>
    <t>Total Marine Operations</t>
  </si>
  <si>
    <t>Delcambre Station - 96902</t>
  </si>
  <si>
    <t>Marine Ops</t>
  </si>
  <si>
    <t>SW/OLP</t>
  </si>
  <si>
    <t>SE/OLP</t>
  </si>
  <si>
    <t>EOTT OPERATING PIPELINES - SE Area</t>
  </si>
  <si>
    <t>EOTT OPERATING PIPELINES - SW Area</t>
  </si>
  <si>
    <t>Total SW Area Pipelines OLP</t>
  </si>
  <si>
    <t>Total SE Area Pipelines/ OLP</t>
  </si>
  <si>
    <t>Arkla-Tex</t>
  </si>
  <si>
    <t>TRENTON STATION -172842</t>
  </si>
  <si>
    <t>Total Balance Check</t>
  </si>
  <si>
    <t>Difference</t>
  </si>
  <si>
    <t>total sums to</t>
  </si>
  <si>
    <t>Area sums</t>
  </si>
  <si>
    <t>Total Wellsford Gathering</t>
  </si>
  <si>
    <t xml:space="preserve">Southwest Operations Area </t>
  </si>
  <si>
    <t>TUSSY STATION - PLP - OSR - 172847</t>
  </si>
  <si>
    <t>CHEROKEE PIPELINE - PLP - TUSSY TO CUSHING - OSR - 172967</t>
  </si>
  <si>
    <t>CHEROKEE PIPELINE - PLP - TUSSY TO CUSHING - OST- 172866</t>
  </si>
  <si>
    <t>TUSSY STATION - PLP - OST - 172841</t>
  </si>
  <si>
    <t>TXNM - New Mexico 2001</t>
  </si>
  <si>
    <t>Southeast Region</t>
  </si>
  <si>
    <t>Wolf/Eubanks Pipeline</t>
  </si>
  <si>
    <t>Southwest Region</t>
  </si>
  <si>
    <t>North Operations Area</t>
  </si>
  <si>
    <t>North</t>
  </si>
  <si>
    <t>North Region</t>
  </si>
  <si>
    <t>Pearsall Pipeline - Year 2001</t>
  </si>
  <si>
    <t xml:space="preserve">Ponca/Osage </t>
  </si>
  <si>
    <t>Hanesville/Caddo/Bumpus - Condensate</t>
  </si>
  <si>
    <t>Haynesville/Caddo/Bumpus - Arkansas Sour</t>
  </si>
  <si>
    <t>Hayesville/Caddo/Bumpus - East Texas Crude</t>
  </si>
  <si>
    <t>Smith Station - East Texas Crude</t>
  </si>
  <si>
    <t>Munro Station - East Texas Crude</t>
  </si>
  <si>
    <t>Milstead Station - East Texas Crude</t>
  </si>
  <si>
    <t>Mississippi Sour - 33191 (MSS)</t>
  </si>
  <si>
    <t>SW LA</t>
  </si>
  <si>
    <t>TNM Texas</t>
  </si>
  <si>
    <t>TNM NMx</t>
  </si>
  <si>
    <t>System</t>
  </si>
  <si>
    <t>Current Month</t>
  </si>
  <si>
    <t>1st Quarter</t>
  </si>
  <si>
    <t>2nd Quarter</t>
  </si>
  <si>
    <t>3rd Quarter</t>
  </si>
  <si>
    <t>Year to Date</t>
  </si>
  <si>
    <t>Totals</t>
  </si>
  <si>
    <t>Target %</t>
  </si>
  <si>
    <t>4th Quarter</t>
  </si>
  <si>
    <r>
      <t>Note:</t>
    </r>
    <r>
      <rPr>
        <b/>
        <sz val="10"/>
        <rFont val="Arial"/>
        <family val="2"/>
      </rPr>
      <t xml:space="preserve"> Bold </t>
    </r>
    <r>
      <rPr>
        <sz val="10"/>
        <rFont val="Arial"/>
        <family val="2"/>
      </rPr>
      <t>indicates time periods targets are achieved</t>
    </r>
  </si>
  <si>
    <t>At $20/Bbl</t>
  </si>
  <si>
    <t>East Mississippi Mix - 33217 (MSR) (EMM)</t>
  </si>
  <si>
    <t>Yr 2002</t>
  </si>
  <si>
    <t>Ark-La-Tex Pipeline - 2002</t>
  </si>
  <si>
    <t>Lamesa/Scurry Pipeline</t>
  </si>
  <si>
    <t>Cherokee Pipeline - 2002</t>
  </si>
  <si>
    <t>Buffalo/Cashion System - Year 2002</t>
  </si>
  <si>
    <t>Kansas Pipeline - Year 2002</t>
  </si>
  <si>
    <t>Hobbs Pipeline - 2002</t>
  </si>
  <si>
    <t>Eunice District</t>
  </si>
  <si>
    <t>EOTT SUMMARY SCORECARD - January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</si>
</sst>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72" formatCode="0.00_);[Red]\(0.00\)"/>
    <numFmt numFmtId="173" formatCode="0.0000%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3" applyNumberFormat="1" applyFont="1"/>
    <xf numFmtId="167" fontId="0" fillId="0" borderId="0" xfId="1" applyNumberFormat="1" applyFont="1"/>
    <xf numFmtId="0" fontId="2" fillId="0" borderId="0" xfId="0" applyFont="1" applyAlignment="1">
      <alignment horizontal="left"/>
    </xf>
    <xf numFmtId="167" fontId="0" fillId="0" borderId="0" xfId="0" applyNumberFormat="1"/>
    <xf numFmtId="167" fontId="2" fillId="0" borderId="0" xfId="1" applyNumberFormat="1" applyFont="1"/>
    <xf numFmtId="0" fontId="2" fillId="0" borderId="0" xfId="0" applyFont="1"/>
    <xf numFmtId="167" fontId="0" fillId="0" borderId="1" xfId="1" applyNumberFormat="1" applyFont="1" applyBorder="1"/>
    <xf numFmtId="38" fontId="0" fillId="0" borderId="0" xfId="0" applyNumberFormat="1"/>
    <xf numFmtId="172" fontId="0" fillId="0" borderId="0" xfId="3" applyNumberFormat="1" applyFont="1"/>
    <xf numFmtId="173" fontId="0" fillId="0" borderId="1" xfId="3" applyNumberFormat="1" applyFont="1" applyBorder="1"/>
    <xf numFmtId="0" fontId="4" fillId="0" borderId="0" xfId="0" applyFont="1"/>
    <xf numFmtId="40" fontId="5" fillId="0" borderId="0" xfId="0" applyNumberFormat="1" applyFont="1"/>
    <xf numFmtId="0" fontId="5" fillId="0" borderId="0" xfId="0" applyFont="1"/>
    <xf numFmtId="4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0" fontId="5" fillId="0" borderId="0" xfId="1" applyNumberFormat="1" applyFont="1"/>
    <xf numFmtId="167" fontId="5" fillId="0" borderId="0" xfId="1" applyNumberFormat="1" applyFont="1"/>
    <xf numFmtId="40" fontId="4" fillId="0" borderId="0" xfId="0" applyNumberFormat="1" applyFont="1"/>
    <xf numFmtId="0" fontId="4" fillId="0" borderId="0" xfId="0" applyFont="1" applyAlignment="1">
      <alignment horizontal="left"/>
    </xf>
    <xf numFmtId="4" fontId="5" fillId="0" borderId="0" xfId="1" applyNumberFormat="1" applyFont="1"/>
    <xf numFmtId="40" fontId="0" fillId="0" borderId="0" xfId="0" applyNumberFormat="1"/>
    <xf numFmtId="0" fontId="6" fillId="0" borderId="0" xfId="0" applyFont="1"/>
    <xf numFmtId="40" fontId="5" fillId="0" borderId="0" xfId="0" applyNumberFormat="1" applyFont="1" applyFill="1"/>
    <xf numFmtId="0" fontId="7" fillId="0" borderId="0" xfId="0" applyFont="1"/>
    <xf numFmtId="40" fontId="5" fillId="0" borderId="0" xfId="0" applyNumberFormat="1" applyFont="1" applyFill="1" applyAlignment="1">
      <alignment horizontal="center"/>
    </xf>
    <xf numFmtId="40" fontId="5" fillId="0" borderId="0" xfId="1" applyNumberFormat="1" applyFont="1" applyFill="1"/>
    <xf numFmtId="40" fontId="4" fillId="0" borderId="0" xfId="0" applyNumberFormat="1" applyFont="1" applyFill="1"/>
    <xf numFmtId="0" fontId="6" fillId="0" borderId="0" xfId="0" applyFont="1" applyAlignment="1">
      <alignment horizontal="left"/>
    </xf>
    <xf numFmtId="4" fontId="5" fillId="0" borderId="0" xfId="0" applyNumberFormat="1" applyFont="1"/>
    <xf numFmtId="43" fontId="5" fillId="0" borderId="0" xfId="1" applyFont="1"/>
    <xf numFmtId="43" fontId="5" fillId="0" borderId="0" xfId="0" applyNumberFormat="1" applyFont="1"/>
    <xf numFmtId="0" fontId="9" fillId="0" borderId="2" xfId="0" applyFont="1" applyBorder="1"/>
    <xf numFmtId="0" fontId="9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/>
    <xf numFmtId="0" fontId="8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8" fontId="0" fillId="0" borderId="0" xfId="0" applyNumberFormat="1" applyBorder="1"/>
    <xf numFmtId="40" fontId="5" fillId="0" borderId="0" xfId="0" applyNumberFormat="1" applyFont="1" applyBorder="1"/>
    <xf numFmtId="38" fontId="0" fillId="0" borderId="7" xfId="0" applyNumberFormat="1" applyBorder="1"/>
    <xf numFmtId="0" fontId="2" fillId="0" borderId="8" xfId="0" applyFont="1" applyBorder="1" applyAlignment="1">
      <alignment horizontal="center"/>
    </xf>
    <xf numFmtId="38" fontId="0" fillId="0" borderId="9" xfId="0" applyNumberFormat="1" applyBorder="1"/>
    <xf numFmtId="40" fontId="5" fillId="0" borderId="9" xfId="0" applyNumberFormat="1" applyFont="1" applyBorder="1"/>
    <xf numFmtId="38" fontId="0" fillId="0" borderId="10" xfId="0" applyNumberFormat="1" applyBorder="1"/>
    <xf numFmtId="167" fontId="1" fillId="0" borderId="0" xfId="1" applyNumberFormat="1"/>
    <xf numFmtId="167" fontId="1" fillId="0" borderId="0" xfId="1" applyNumberFormat="1" applyFont="1"/>
    <xf numFmtId="167" fontId="2" fillId="0" borderId="0" xfId="1" applyNumberFormat="1" applyFont="1" applyAlignment="1">
      <alignment horizontal="center"/>
    </xf>
    <xf numFmtId="167" fontId="10" fillId="0" borderId="0" xfId="1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4" xfId="0" applyFont="1" applyFill="1" applyBorder="1"/>
    <xf numFmtId="0" fontId="2" fillId="2" borderId="0" xfId="0" applyFont="1" applyFill="1"/>
    <xf numFmtId="0" fontId="2" fillId="2" borderId="15" xfId="0" applyFont="1" applyFill="1" applyBorder="1"/>
    <xf numFmtId="3" fontId="0" fillId="2" borderId="14" xfId="0" applyNumberFormat="1" applyFill="1" applyBorder="1"/>
    <xf numFmtId="3" fontId="0" fillId="2" borderId="0" xfId="0" applyNumberFormat="1" applyFill="1"/>
    <xf numFmtId="167" fontId="0" fillId="2" borderId="0" xfId="1" applyNumberFormat="1" applyFont="1" applyFill="1"/>
    <xf numFmtId="3" fontId="0" fillId="2" borderId="15" xfId="0" applyNumberFormat="1" applyFill="1" applyBorder="1"/>
    <xf numFmtId="167" fontId="0" fillId="2" borderId="16" xfId="1" applyNumberFormat="1" applyFont="1" applyFill="1" applyBorder="1"/>
    <xf numFmtId="167" fontId="0" fillId="2" borderId="1" xfId="1" applyNumberFormat="1" applyFont="1" applyFill="1" applyBorder="1"/>
    <xf numFmtId="167" fontId="0" fillId="2" borderId="17" xfId="1" applyNumberFormat="1" applyFont="1" applyFill="1" applyBorder="1"/>
    <xf numFmtId="0" fontId="0" fillId="2" borderId="14" xfId="0" applyFill="1" applyBorder="1"/>
    <xf numFmtId="0" fontId="0" fillId="2" borderId="0" xfId="0" applyFill="1"/>
    <xf numFmtId="0" fontId="0" fillId="2" borderId="15" xfId="0" applyFill="1" applyBorder="1"/>
    <xf numFmtId="38" fontId="0" fillId="2" borderId="14" xfId="0" applyNumberFormat="1" applyFill="1" applyBorder="1"/>
    <xf numFmtId="38" fontId="0" fillId="2" borderId="0" xfId="0" applyNumberFormat="1" applyFill="1"/>
    <xf numFmtId="38" fontId="0" fillId="2" borderId="0" xfId="1" applyNumberFormat="1" applyFont="1" applyFill="1"/>
    <xf numFmtId="38" fontId="0" fillId="2" borderId="15" xfId="0" applyNumberFormat="1" applyFill="1" applyBorder="1"/>
    <xf numFmtId="38" fontId="0" fillId="2" borderId="16" xfId="1" applyNumberFormat="1" applyFont="1" applyFill="1" applyBorder="1"/>
    <xf numFmtId="38" fontId="0" fillId="2" borderId="1" xfId="1" applyNumberFormat="1" applyFont="1" applyFill="1" applyBorder="1"/>
    <xf numFmtId="38" fontId="0" fillId="2" borderId="17" xfId="1" applyNumberFormat="1" applyFont="1" applyFill="1" applyBorder="1"/>
    <xf numFmtId="38" fontId="0" fillId="2" borderId="14" xfId="2" applyNumberFormat="1" applyFont="1" applyFill="1" applyBorder="1"/>
    <xf numFmtId="172" fontId="0" fillId="2" borderId="14" xfId="3" applyNumberFormat="1" applyFont="1" applyFill="1" applyBorder="1"/>
    <xf numFmtId="172" fontId="0" fillId="2" borderId="0" xfId="3" applyNumberFormat="1" applyFont="1" applyFill="1"/>
    <xf numFmtId="172" fontId="0" fillId="2" borderId="15" xfId="3" applyNumberFormat="1" applyFont="1" applyFill="1" applyBorder="1"/>
    <xf numFmtId="167" fontId="0" fillId="3" borderId="0" xfId="1" applyNumberFormat="1" applyFont="1" applyFill="1"/>
    <xf numFmtId="0" fontId="0" fillId="3" borderId="0" xfId="0" applyFill="1"/>
    <xf numFmtId="167" fontId="2" fillId="3" borderId="0" xfId="1" applyNumberFormat="1" applyFont="1" applyFill="1"/>
    <xf numFmtId="0" fontId="2" fillId="3" borderId="0" xfId="0" applyFont="1" applyFill="1"/>
    <xf numFmtId="38" fontId="0" fillId="3" borderId="0" xfId="1" applyNumberFormat="1" applyFont="1" applyFill="1"/>
    <xf numFmtId="38" fontId="0" fillId="3" borderId="0" xfId="0" applyNumberFormat="1" applyFill="1"/>
    <xf numFmtId="38" fontId="0" fillId="3" borderId="1" xfId="1" applyNumberFormat="1" applyFont="1" applyFill="1" applyBorder="1"/>
    <xf numFmtId="167" fontId="0" fillId="3" borderId="1" xfId="1" applyNumberFormat="1" applyFont="1" applyFill="1" applyBorder="1"/>
    <xf numFmtId="172" fontId="0" fillId="3" borderId="0" xfId="3" applyNumberFormat="1" applyFont="1" applyFill="1"/>
    <xf numFmtId="0" fontId="5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3" borderId="0" xfId="0" applyFont="1" applyFill="1"/>
    <xf numFmtId="38" fontId="5" fillId="3" borderId="0" xfId="0" applyNumberFormat="1" applyFont="1" applyFill="1"/>
    <xf numFmtId="40" fontId="5" fillId="3" borderId="0" xfId="0" applyNumberFormat="1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15" xfId="0" applyFill="1" applyBorder="1"/>
    <xf numFmtId="0" fontId="2" fillId="3" borderId="15" xfId="0" applyFont="1" applyFill="1" applyBorder="1"/>
    <xf numFmtId="3" fontId="0" fillId="3" borderId="15" xfId="0" applyNumberFormat="1" applyFill="1" applyBorder="1"/>
    <xf numFmtId="38" fontId="0" fillId="3" borderId="15" xfId="0" applyNumberFormat="1" applyFill="1" applyBorder="1"/>
    <xf numFmtId="38" fontId="0" fillId="3" borderId="17" xfId="1" applyNumberFormat="1" applyFont="1" applyFill="1" applyBorder="1"/>
    <xf numFmtId="172" fontId="0" fillId="3" borderId="15" xfId="3" applyNumberFormat="1" applyFont="1" applyFill="1" applyBorder="1"/>
    <xf numFmtId="0" fontId="0" fillId="4" borderId="0" xfId="0" applyFill="1"/>
    <xf numFmtId="0" fontId="2" fillId="4" borderId="0" xfId="0" applyFont="1" applyFill="1"/>
    <xf numFmtId="0" fontId="0" fillId="4" borderId="18" xfId="0" applyFill="1" applyBorder="1"/>
    <xf numFmtId="0" fontId="2" fillId="4" borderId="19" xfId="0" applyFont="1" applyFill="1" applyBorder="1"/>
    <xf numFmtId="167" fontId="0" fillId="4" borderId="19" xfId="1" applyNumberFormat="1" applyFont="1" applyFill="1" applyBorder="1"/>
    <xf numFmtId="167" fontId="0" fillId="4" borderId="20" xfId="1" applyNumberFormat="1" applyFont="1" applyFill="1" applyBorder="1"/>
    <xf numFmtId="38" fontId="0" fillId="4" borderId="19" xfId="1" applyNumberFormat="1" applyFont="1" applyFill="1" applyBorder="1"/>
    <xf numFmtId="38" fontId="0" fillId="4" borderId="20" xfId="1" applyNumberFormat="1" applyFont="1" applyFill="1" applyBorder="1"/>
    <xf numFmtId="172" fontId="0" fillId="4" borderId="19" xfId="3" applyNumberFormat="1" applyFont="1" applyFill="1" applyBorder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8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7" fontId="0" fillId="4" borderId="0" xfId="0" applyNumberFormat="1" applyFill="1"/>
    <xf numFmtId="38" fontId="0" fillId="4" borderId="0" xfId="0" applyNumberFormat="1" applyFill="1"/>
    <xf numFmtId="40" fontId="5" fillId="4" borderId="0" xfId="0" applyNumberFormat="1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7" fontId="0" fillId="2" borderId="0" xfId="0" applyNumberFormat="1" applyFill="1"/>
    <xf numFmtId="40" fontId="5" fillId="2" borderId="0" xfId="0" applyNumberFormat="1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72" fontId="0" fillId="0" borderId="0" xfId="0" applyNumberFormat="1"/>
    <xf numFmtId="0" fontId="3" fillId="3" borderId="0" xfId="0" applyFont="1" applyFill="1"/>
    <xf numFmtId="167" fontId="3" fillId="3" borderId="0" xfId="1" applyNumberFormat="1" applyFont="1" applyFill="1"/>
    <xf numFmtId="167" fontId="3" fillId="3" borderId="1" xfId="1" applyNumberFormat="1" applyFont="1" applyFill="1" applyBorder="1"/>
    <xf numFmtId="38" fontId="3" fillId="3" borderId="0" xfId="1" applyNumberFormat="1" applyFont="1" applyFill="1"/>
    <xf numFmtId="38" fontId="3" fillId="3" borderId="1" xfId="1" applyNumberFormat="1" applyFont="1" applyFill="1" applyBorder="1"/>
    <xf numFmtId="172" fontId="3" fillId="3" borderId="0" xfId="3" applyNumberFormat="1" applyFont="1" applyFill="1"/>
    <xf numFmtId="0" fontId="0" fillId="4" borderId="21" xfId="0" applyFill="1" applyBorder="1" applyAlignment="1">
      <alignment horizontal="center"/>
    </xf>
    <xf numFmtId="38" fontId="0" fillId="0" borderId="0" xfId="0" applyNumberFormat="1" applyAlignment="1"/>
    <xf numFmtId="0" fontId="5" fillId="0" borderId="0" xfId="0" applyFont="1" applyAlignment="1">
      <alignment horizontal="left"/>
    </xf>
    <xf numFmtId="38" fontId="0" fillId="0" borderId="0" xfId="0" applyNumberFormat="1" applyFill="1"/>
    <xf numFmtId="172" fontId="0" fillId="0" borderId="0" xfId="0" applyNumberFormat="1" applyFill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72" fontId="0" fillId="2" borderId="16" xfId="3" applyNumberFormat="1" applyFont="1" applyFill="1" applyBorder="1"/>
    <xf numFmtId="172" fontId="0" fillId="3" borderId="16" xfId="3" applyNumberFormat="1" applyFont="1" applyFill="1" applyBorder="1"/>
    <xf numFmtId="172" fontId="0" fillId="4" borderId="16" xfId="3" applyNumberFormat="1" applyFont="1" applyFill="1" applyBorder="1"/>
    <xf numFmtId="0" fontId="0" fillId="0" borderId="22" xfId="0" applyBorder="1"/>
    <xf numFmtId="38" fontId="0" fillId="0" borderId="14" xfId="2" applyNumberFormat="1" applyFont="1" applyFill="1" applyBorder="1"/>
    <xf numFmtId="38" fontId="0" fillId="4" borderId="14" xfId="2" applyNumberFormat="1" applyFont="1" applyFill="1" applyBorder="1"/>
    <xf numFmtId="38" fontId="0" fillId="3" borderId="14" xfId="2" applyNumberFormat="1" applyFont="1" applyFill="1" applyBorder="1"/>
    <xf numFmtId="40" fontId="2" fillId="0" borderId="0" xfId="0" applyNumberFormat="1" applyFo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38" fontId="1" fillId="0" borderId="0" xfId="1" applyNumberFormat="1" applyBorder="1"/>
    <xf numFmtId="167" fontId="1" fillId="0" borderId="0" xfId="1" applyNumberFormat="1" applyBorder="1"/>
    <xf numFmtId="3" fontId="0" fillId="0" borderId="0" xfId="0" applyNumberFormat="1" applyBorder="1"/>
    <xf numFmtId="167" fontId="0" fillId="0" borderId="0" xfId="0" applyNumberFormat="1" applyBorder="1"/>
    <xf numFmtId="38" fontId="9" fillId="0" borderId="0" xfId="1" applyNumberFormat="1" applyFont="1" applyBorder="1" applyAlignment="1">
      <alignment horizontal="center"/>
    </xf>
    <xf numFmtId="40" fontId="1" fillId="0" borderId="0" xfId="1" applyNumberFormat="1" applyBorder="1"/>
    <xf numFmtId="40" fontId="0" fillId="0" borderId="0" xfId="0" applyNumberFormat="1" applyBorder="1"/>
    <xf numFmtId="40" fontId="2" fillId="0" borderId="0" xfId="0" applyNumberFormat="1" applyFont="1" applyBorder="1"/>
    <xf numFmtId="38" fontId="1" fillId="2" borderId="0" xfId="1" applyNumberFormat="1" applyFill="1" applyBorder="1"/>
    <xf numFmtId="40" fontId="1" fillId="2" borderId="0" xfId="1" applyNumberFormat="1" applyFill="1" applyBorder="1"/>
    <xf numFmtId="40" fontId="1" fillId="3" borderId="0" xfId="1" applyNumberFormat="1" applyFill="1" applyBorder="1"/>
    <xf numFmtId="40" fontId="3" fillId="3" borderId="0" xfId="0" applyNumberFormat="1" applyFont="1" applyFill="1" applyBorder="1"/>
    <xf numFmtId="40" fontId="0" fillId="3" borderId="0" xfId="0" applyNumberFormat="1" applyFill="1" applyBorder="1"/>
    <xf numFmtId="40" fontId="2" fillId="3" borderId="0" xfId="0" applyNumberFormat="1" applyFont="1" applyFill="1" applyBorder="1"/>
    <xf numFmtId="40" fontId="2" fillId="2" borderId="0" xfId="1" applyNumberFormat="1" applyFont="1" applyFill="1" applyBorder="1"/>
    <xf numFmtId="40" fontId="2" fillId="3" borderId="0" xfId="1" applyNumberFormat="1" applyFont="1" applyFill="1" applyBorder="1"/>
    <xf numFmtId="38" fontId="9" fillId="0" borderId="15" xfId="1" applyNumberFormat="1" applyFont="1" applyBorder="1" applyAlignment="1">
      <alignment horizontal="center"/>
    </xf>
    <xf numFmtId="40" fontId="1" fillId="2" borderId="15" xfId="1" applyNumberFormat="1" applyFill="1" applyBorder="1"/>
    <xf numFmtId="40" fontId="1" fillId="3" borderId="15" xfId="1" applyNumberFormat="1" applyFill="1" applyBorder="1"/>
    <xf numFmtId="40" fontId="5" fillId="3" borderId="15" xfId="0" applyNumberFormat="1" applyFont="1" applyFill="1" applyBorder="1"/>
    <xf numFmtId="40" fontId="3" fillId="3" borderId="15" xfId="1" applyNumberFormat="1" applyFont="1" applyFill="1" applyBorder="1"/>
    <xf numFmtId="40" fontId="1" fillId="0" borderId="15" xfId="1" applyNumberFormat="1" applyBorder="1"/>
    <xf numFmtId="0" fontId="2" fillId="2" borderId="19" xfId="0" applyFont="1" applyFill="1" applyBorder="1" applyAlignment="1"/>
    <xf numFmtId="0" fontId="2" fillId="2" borderId="15" xfId="0" applyFont="1" applyFill="1" applyBorder="1" applyAlignment="1"/>
    <xf numFmtId="167" fontId="2" fillId="3" borderId="15" xfId="1" applyNumberFormat="1" applyFont="1" applyFill="1" applyBorder="1" applyAlignment="1"/>
    <xf numFmtId="0" fontId="2" fillId="3" borderId="15" xfId="0" applyFont="1" applyFill="1" applyBorder="1" applyAlignment="1"/>
    <xf numFmtId="3" fontId="0" fillId="0" borderId="15" xfId="0" applyNumberFormat="1" applyBorder="1"/>
    <xf numFmtId="0" fontId="2" fillId="0" borderId="15" xfId="0" applyFont="1" applyBorder="1"/>
    <xf numFmtId="40" fontId="0" fillId="3" borderId="15" xfId="0" applyNumberFormat="1" applyFill="1" applyBorder="1"/>
    <xf numFmtId="40" fontId="2" fillId="3" borderId="15" xfId="0" applyNumberFormat="1" applyFont="1" applyFill="1" applyBorder="1"/>
    <xf numFmtId="40" fontId="3" fillId="3" borderId="15" xfId="0" applyNumberFormat="1" applyFont="1" applyFill="1" applyBorder="1"/>
    <xf numFmtId="40" fontId="0" fillId="0" borderId="15" xfId="0" applyNumberFormat="1" applyBorder="1"/>
    <xf numFmtId="40" fontId="2" fillId="2" borderId="15" xfId="1" applyNumberFormat="1" applyFont="1" applyFill="1" applyBorder="1"/>
    <xf numFmtId="40" fontId="2" fillId="3" borderId="15" xfId="1" applyNumberFormat="1" applyFont="1" applyFill="1" applyBorder="1"/>
    <xf numFmtId="0" fontId="2" fillId="4" borderId="23" xfId="0" applyFont="1" applyFill="1" applyBorder="1" applyAlignment="1"/>
    <xf numFmtId="40" fontId="2" fillId="4" borderId="24" xfId="0" applyNumberFormat="1" applyFont="1" applyFill="1" applyBorder="1"/>
    <xf numFmtId="40" fontId="2" fillId="4" borderId="23" xfId="0" applyNumberFormat="1" applyFont="1" applyFill="1" applyBorder="1"/>
    <xf numFmtId="40" fontId="1" fillId="3" borderId="15" xfId="1" applyNumberFormat="1" applyFont="1" applyFill="1" applyBorder="1"/>
    <xf numFmtId="40" fontId="2" fillId="0" borderId="15" xfId="0" applyNumberFormat="1" applyFont="1" applyBorder="1"/>
    <xf numFmtId="0" fontId="3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40" fontId="3" fillId="2" borderId="0" xfId="1" applyNumberFormat="1" applyFont="1" applyFill="1" applyBorder="1"/>
    <xf numFmtId="40" fontId="3" fillId="2" borderId="15" xfId="1" applyNumberFormat="1" applyFont="1" applyFill="1" applyBorder="1"/>
    <xf numFmtId="38" fontId="3" fillId="2" borderId="0" xfId="1" applyNumberFormat="1" applyFont="1" applyFill="1" applyBorder="1"/>
    <xf numFmtId="38" fontId="3" fillId="3" borderId="0" xfId="0" applyNumberFormat="1" applyFont="1" applyFill="1"/>
    <xf numFmtId="38" fontId="2" fillId="3" borderId="0" xfId="1" applyNumberFormat="1" applyFont="1" applyFill="1"/>
    <xf numFmtId="3" fontId="0" fillId="3" borderId="1" xfId="1" applyNumberFormat="1" applyFont="1" applyFill="1" applyBorder="1"/>
    <xf numFmtId="40" fontId="3" fillId="0" borderId="0" xfId="0" applyNumberFormat="1" applyFont="1" applyBorder="1"/>
    <xf numFmtId="38" fontId="3" fillId="3" borderId="0" xfId="0" applyNumberFormat="1" applyFont="1" applyFill="1" applyBorder="1"/>
    <xf numFmtId="38" fontId="2" fillId="4" borderId="24" xfId="1" applyNumberFormat="1" applyFont="1" applyFill="1" applyBorder="1"/>
    <xf numFmtId="40" fontId="2" fillId="4" borderId="23" xfId="1" applyNumberFormat="1" applyFont="1" applyFill="1" applyBorder="1"/>
    <xf numFmtId="38" fontId="1" fillId="3" borderId="0" xfId="1" applyNumberFormat="1" applyFill="1" applyBorder="1"/>
    <xf numFmtId="38" fontId="0" fillId="3" borderId="0" xfId="0" applyNumberFormat="1" applyFill="1" applyBorder="1"/>
    <xf numFmtId="38" fontId="2" fillId="4" borderId="24" xfId="0" applyNumberFormat="1" applyFont="1" applyFill="1" applyBorder="1"/>
    <xf numFmtId="40" fontId="3" fillId="3" borderId="0" xfId="1" applyNumberFormat="1" applyFont="1" applyFill="1" applyBorder="1"/>
    <xf numFmtId="0" fontId="0" fillId="2" borderId="0" xfId="0" applyFill="1" applyAlignment="1">
      <alignment horizontal="center"/>
    </xf>
    <xf numFmtId="167" fontId="3" fillId="3" borderId="24" xfId="1" applyNumberFormat="1" applyFont="1" applyFill="1" applyBorder="1" applyAlignment="1">
      <alignment horizontal="center"/>
    </xf>
    <xf numFmtId="167" fontId="3" fillId="3" borderId="23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38" fontId="2" fillId="0" borderId="0" xfId="1" applyNumberFormat="1" applyFont="1" applyBorder="1" applyAlignment="1">
      <alignment horizontal="center"/>
    </xf>
    <xf numFmtId="38" fontId="2" fillId="0" borderId="15" xfId="1" applyNumberFormat="1" applyFont="1" applyBorder="1" applyAlignment="1">
      <alignment horizontal="center"/>
    </xf>
    <xf numFmtId="167" fontId="2" fillId="0" borderId="15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107"/>
  <sheetViews>
    <sheetView zoomScale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R5" sqref="R5"/>
    </sheetView>
  </sheetViews>
  <sheetFormatPr defaultRowHeight="12.75" x14ac:dyDescent="0.2"/>
  <cols>
    <col min="1" max="1" width="13.140625" style="1" customWidth="1"/>
    <col min="2" max="7" width="12.140625" customWidth="1"/>
    <col min="8" max="9" width="12.140625" style="4" customWidth="1"/>
    <col min="10" max="15" width="12.140625" customWidth="1"/>
    <col min="16" max="16" width="12.85546875" bestFit="1" customWidth="1"/>
    <col min="17" max="17" width="12.140625" customWidth="1"/>
    <col min="18" max="18" width="12.7109375" bestFit="1" customWidth="1"/>
    <col min="19" max="19" width="10.85546875" bestFit="1" customWidth="1"/>
    <col min="20" max="20" width="13" bestFit="1" customWidth="1"/>
    <col min="21" max="21" width="2.7109375" customWidth="1"/>
    <col min="22" max="22" width="13.42578125" bestFit="1" customWidth="1"/>
    <col min="23" max="23" width="14.28515625" style="23" bestFit="1" customWidth="1"/>
  </cols>
  <sheetData>
    <row r="1" spans="1:23" x14ac:dyDescent="0.2">
      <c r="B1" s="215" t="s">
        <v>192</v>
      </c>
      <c r="C1" s="215"/>
      <c r="D1" s="215"/>
      <c r="E1" s="215"/>
      <c r="F1" s="215"/>
      <c r="G1" s="215"/>
      <c r="H1" s="216" t="s">
        <v>194</v>
      </c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7"/>
      <c r="T1" s="142" t="s">
        <v>197</v>
      </c>
    </row>
    <row r="2" spans="1:23" x14ac:dyDescent="0.2">
      <c r="B2" s="58"/>
      <c r="C2" s="59"/>
      <c r="D2" s="59"/>
      <c r="E2" s="59"/>
      <c r="F2" s="59"/>
      <c r="G2" s="60"/>
      <c r="H2" s="85"/>
      <c r="I2" s="85"/>
      <c r="J2" s="85"/>
      <c r="K2" s="136"/>
      <c r="L2" s="86"/>
      <c r="M2" s="86"/>
      <c r="N2" s="86"/>
      <c r="O2" s="86"/>
      <c r="P2" s="86"/>
      <c r="Q2" s="86"/>
      <c r="R2" s="86"/>
      <c r="S2" s="101"/>
      <c r="T2" s="109"/>
    </row>
    <row r="3" spans="1:23" s="8" customFormat="1" x14ac:dyDescent="0.2">
      <c r="A3" s="1" t="s">
        <v>222</v>
      </c>
      <c r="B3" s="147" t="s">
        <v>179</v>
      </c>
      <c r="C3" s="132" t="s">
        <v>29</v>
      </c>
      <c r="D3" s="132" t="s">
        <v>23</v>
      </c>
      <c r="E3" s="132" t="s">
        <v>18</v>
      </c>
      <c r="F3" s="132" t="s">
        <v>174</v>
      </c>
      <c r="G3" s="148" t="s">
        <v>172</v>
      </c>
      <c r="H3" s="87" t="s">
        <v>15</v>
      </c>
      <c r="I3" s="87" t="s">
        <v>15</v>
      </c>
      <c r="J3" s="87" t="s">
        <v>196</v>
      </c>
      <c r="K3" s="88" t="s">
        <v>21</v>
      </c>
      <c r="L3" s="88" t="s">
        <v>22</v>
      </c>
      <c r="M3" s="88" t="s">
        <v>24</v>
      </c>
      <c r="N3" s="88" t="s">
        <v>25</v>
      </c>
      <c r="O3" s="88" t="s">
        <v>26</v>
      </c>
      <c r="P3" s="88" t="s">
        <v>27</v>
      </c>
      <c r="Q3" s="88" t="s">
        <v>30</v>
      </c>
      <c r="R3" s="88" t="s">
        <v>31</v>
      </c>
      <c r="S3" s="102" t="s">
        <v>173</v>
      </c>
      <c r="T3" s="110" t="s">
        <v>28</v>
      </c>
      <c r="V3" s="8" t="s">
        <v>17</v>
      </c>
      <c r="W3" s="156"/>
    </row>
    <row r="4" spans="1:23" s="8" customFormat="1" x14ac:dyDescent="0.2">
      <c r="A4" s="1" t="s">
        <v>35</v>
      </c>
      <c r="B4" s="61"/>
      <c r="C4" s="62"/>
      <c r="D4" s="62"/>
      <c r="E4" s="132" t="s">
        <v>19</v>
      </c>
      <c r="F4" s="62"/>
      <c r="G4" s="63"/>
      <c r="H4" s="87" t="s">
        <v>16</v>
      </c>
      <c r="I4" s="87" t="s">
        <v>43</v>
      </c>
      <c r="J4" s="87" t="s">
        <v>16</v>
      </c>
      <c r="K4" s="88"/>
      <c r="L4" s="88"/>
      <c r="M4" s="88"/>
      <c r="N4" s="88"/>
      <c r="O4" s="88"/>
      <c r="P4" s="88"/>
      <c r="Q4" s="88"/>
      <c r="R4" s="88"/>
      <c r="S4" s="102"/>
      <c r="T4" s="110"/>
      <c r="V4" s="8" t="s">
        <v>42</v>
      </c>
      <c r="W4" s="156"/>
    </row>
    <row r="5" spans="1:23" x14ac:dyDescent="0.2">
      <c r="A5" s="2" t="s">
        <v>0</v>
      </c>
      <c r="B5" s="64">
        <f>'Ark-La-Tex'!B91</f>
        <v>532120.52</v>
      </c>
      <c r="C5" s="65">
        <f>'MissAla '!B118</f>
        <v>1320751.8599999999</v>
      </c>
      <c r="D5" s="66">
        <f>'Pearsall '!B36</f>
        <v>65108.25</v>
      </c>
      <c r="E5" s="66">
        <f>'SW Louisanna'!B6</f>
        <v>283008.39</v>
      </c>
      <c r="F5" s="65">
        <f>'SE OLP Pipelines '!B48</f>
        <v>1090780.71</v>
      </c>
      <c r="G5" s="67">
        <f>'Marine Operations'!B106</f>
        <v>377244.01</v>
      </c>
      <c r="H5" s="89">
        <f>'TxNM Texas'!B150</f>
        <v>1843266.02</v>
      </c>
      <c r="I5" s="89">
        <f>'TxNMX NewMex'!B166</f>
        <v>1364607.79</v>
      </c>
      <c r="J5" s="89">
        <f>'North Texas '!B6</f>
        <v>109299.29</v>
      </c>
      <c r="K5" s="137">
        <f>'West TX '!B120</f>
        <v>1014302.98</v>
      </c>
      <c r="L5" s="85">
        <f>'Red River'!B34</f>
        <v>176458.37</v>
      </c>
      <c r="M5" s="85">
        <f>Buffalo!B235</f>
        <v>781728.1</v>
      </c>
      <c r="N5" s="85">
        <f>Cherokee!B135</f>
        <v>497210.56</v>
      </c>
      <c r="O5" s="85">
        <f>PoncaOsage!B106</f>
        <v>309115.51</v>
      </c>
      <c r="P5" s="85">
        <f>Odessa!B35</f>
        <v>105324.07999999999</v>
      </c>
      <c r="Q5" s="90">
        <f>Kansas!B64</f>
        <v>973170.3</v>
      </c>
      <c r="R5" s="90">
        <f>Hobbs!B36</f>
        <v>1404422.02</v>
      </c>
      <c r="S5" s="103">
        <f>'SW OLP Pipelines'!B49</f>
        <v>754330.25</v>
      </c>
      <c r="T5" s="111">
        <f>'North Dakota '!B78</f>
        <v>1222759.3399999999</v>
      </c>
      <c r="V5" s="6">
        <f>SUM(B5:T5)</f>
        <v>14225008.350000001</v>
      </c>
    </row>
    <row r="6" spans="1:23" x14ac:dyDescent="0.2">
      <c r="A6" s="2" t="s">
        <v>1</v>
      </c>
      <c r="B6" s="64">
        <f>'Ark-La-Tex'!C91</f>
        <v>0</v>
      </c>
      <c r="C6" s="65">
        <f>'MissAla '!C118</f>
        <v>0</v>
      </c>
      <c r="D6" s="66">
        <f>'Pearsall '!C36</f>
        <v>0</v>
      </c>
      <c r="E6" s="66">
        <f>'SW Louisanna'!C6</f>
        <v>0</v>
      </c>
      <c r="F6" s="65">
        <f>'SE OLP Pipelines '!C48</f>
        <v>0</v>
      </c>
      <c r="G6" s="67">
        <f>'Marine Operations'!C106</f>
        <v>0</v>
      </c>
      <c r="H6" s="89">
        <f>'TxNM Texas'!C150</f>
        <v>0</v>
      </c>
      <c r="I6" s="89">
        <f>'TxNMX NewMex'!C166</f>
        <v>0</v>
      </c>
      <c r="J6" s="89">
        <f>'North Texas '!C6</f>
        <v>0</v>
      </c>
      <c r="K6" s="137">
        <f>'West TX '!C120</f>
        <v>0</v>
      </c>
      <c r="L6" s="85">
        <f>'Red River'!C34</f>
        <v>0</v>
      </c>
      <c r="M6" s="85">
        <f>Buffalo!C235</f>
        <v>0</v>
      </c>
      <c r="N6" s="85">
        <f>Cherokee!C135</f>
        <v>0</v>
      </c>
      <c r="O6" s="85">
        <f>PoncaOsage!C106</f>
        <v>0</v>
      </c>
      <c r="P6" s="85">
        <f>Odessa!C35</f>
        <v>0</v>
      </c>
      <c r="Q6" s="90">
        <f>Kansas!C64</f>
        <v>0</v>
      </c>
      <c r="R6" s="90">
        <f>Hobbs!C36</f>
        <v>0</v>
      </c>
      <c r="S6" s="103">
        <f>'SW OLP Pipelines'!C49</f>
        <v>0</v>
      </c>
      <c r="T6" s="111">
        <f>'North Dakota '!C78</f>
        <v>0</v>
      </c>
      <c r="V6" s="6">
        <f t="shared" ref="V6:V16" si="0">SUM(B6:U6)</f>
        <v>0</v>
      </c>
    </row>
    <row r="7" spans="1:23" x14ac:dyDescent="0.2">
      <c r="A7" s="2" t="s">
        <v>2</v>
      </c>
      <c r="B7" s="64">
        <f>'Ark-La-Tex'!D91</f>
        <v>0</v>
      </c>
      <c r="C7" s="65">
        <f>'MissAla '!D118</f>
        <v>0</v>
      </c>
      <c r="D7" s="66">
        <f>'Pearsall '!D36</f>
        <v>0</v>
      </c>
      <c r="E7" s="66">
        <f>'SW Louisanna'!D6</f>
        <v>0</v>
      </c>
      <c r="F7" s="65">
        <f>'SE OLP Pipelines '!D48</f>
        <v>0</v>
      </c>
      <c r="G7" s="67">
        <f>'Marine Operations'!D106</f>
        <v>0</v>
      </c>
      <c r="H7" s="89">
        <f>'TxNM Texas'!D150</f>
        <v>0</v>
      </c>
      <c r="I7" s="89">
        <f>'TxNMX NewMex'!D166</f>
        <v>0</v>
      </c>
      <c r="J7" s="89">
        <f>'North Texas '!D6</f>
        <v>0</v>
      </c>
      <c r="K7" s="137">
        <f>'West TX '!D120</f>
        <v>0</v>
      </c>
      <c r="L7" s="85">
        <f>'Red River'!D34</f>
        <v>0</v>
      </c>
      <c r="M7" s="85">
        <f>Buffalo!D235</f>
        <v>0</v>
      </c>
      <c r="N7" s="85">
        <f>Cherokee!D135</f>
        <v>0</v>
      </c>
      <c r="O7" s="85">
        <f>PoncaOsage!D106</f>
        <v>0</v>
      </c>
      <c r="P7" s="85">
        <f>Odessa!D35</f>
        <v>0</v>
      </c>
      <c r="Q7" s="90">
        <f>Kansas!D64</f>
        <v>0</v>
      </c>
      <c r="R7" s="90">
        <f>Hobbs!D36</f>
        <v>0</v>
      </c>
      <c r="S7" s="103">
        <f>'SW OLP Pipelines'!D49</f>
        <v>0</v>
      </c>
      <c r="T7" s="111">
        <f>'North Dakota '!D78</f>
        <v>0</v>
      </c>
      <c r="V7" s="6">
        <f t="shared" si="0"/>
        <v>0</v>
      </c>
      <c r="W7" s="23">
        <f>SUM(V5:V7)</f>
        <v>14225008.350000001</v>
      </c>
    </row>
    <row r="8" spans="1:23" x14ac:dyDescent="0.2">
      <c r="A8" s="2" t="s">
        <v>3</v>
      </c>
      <c r="B8" s="64">
        <f>'Ark-La-Tex'!E91</f>
        <v>0</v>
      </c>
      <c r="C8" s="65">
        <f>'MissAla '!E118</f>
        <v>0</v>
      </c>
      <c r="D8" s="66">
        <f>'Pearsall '!E36</f>
        <v>0</v>
      </c>
      <c r="E8" s="66">
        <f>'SW Louisanna'!E6</f>
        <v>0</v>
      </c>
      <c r="F8" s="65">
        <f>'SE OLP Pipelines '!E48</f>
        <v>0</v>
      </c>
      <c r="G8" s="67">
        <f>'Marine Operations'!E106</f>
        <v>0</v>
      </c>
      <c r="H8" s="89">
        <f>'TxNM Texas'!E150</f>
        <v>0</v>
      </c>
      <c r="I8" s="89">
        <f>'TxNMX NewMex'!E166</f>
        <v>0</v>
      </c>
      <c r="J8" s="89">
        <f>'North Texas '!E6</f>
        <v>0</v>
      </c>
      <c r="K8" s="137">
        <f>'West TX '!E120</f>
        <v>0</v>
      </c>
      <c r="L8" s="85">
        <f>'Red River'!E34</f>
        <v>0</v>
      </c>
      <c r="M8" s="85">
        <f>Buffalo!E235</f>
        <v>0</v>
      </c>
      <c r="N8" s="85">
        <f>Cherokee!E135</f>
        <v>0</v>
      </c>
      <c r="O8" s="85">
        <f>PoncaOsage!E106</f>
        <v>0</v>
      </c>
      <c r="P8" s="85">
        <f>Odessa!E35</f>
        <v>0</v>
      </c>
      <c r="Q8" s="90">
        <f>Kansas!E64</f>
        <v>0</v>
      </c>
      <c r="R8" s="90">
        <f>Hobbs!E36</f>
        <v>0</v>
      </c>
      <c r="S8" s="103">
        <f>'SW OLP Pipelines'!E49</f>
        <v>0</v>
      </c>
      <c r="T8" s="111">
        <f>'North Dakota '!E78</f>
        <v>0</v>
      </c>
      <c r="V8" s="6">
        <f t="shared" si="0"/>
        <v>0</v>
      </c>
    </row>
    <row r="9" spans="1:23" x14ac:dyDescent="0.2">
      <c r="A9" s="2" t="s">
        <v>4</v>
      </c>
      <c r="B9" s="64">
        <f>'Ark-La-Tex'!F91</f>
        <v>0</v>
      </c>
      <c r="C9" s="65">
        <f>'MissAla '!F118</f>
        <v>0</v>
      </c>
      <c r="D9" s="66">
        <f>'Pearsall '!F36</f>
        <v>0</v>
      </c>
      <c r="E9" s="66">
        <f>'SW Louisanna'!F6</f>
        <v>0</v>
      </c>
      <c r="F9" s="65">
        <f>'SE OLP Pipelines '!F48</f>
        <v>0</v>
      </c>
      <c r="G9" s="67">
        <f>'Marine Operations'!F106</f>
        <v>0</v>
      </c>
      <c r="H9" s="89">
        <f>'TxNM Texas'!F150</f>
        <v>0</v>
      </c>
      <c r="I9" s="89">
        <f>'TxNMX NewMex'!F166</f>
        <v>0</v>
      </c>
      <c r="J9" s="89">
        <f>'North Texas '!F6</f>
        <v>0</v>
      </c>
      <c r="K9" s="137">
        <f>'West TX '!F120</f>
        <v>0</v>
      </c>
      <c r="L9" s="85">
        <f>'Red River'!F34</f>
        <v>0</v>
      </c>
      <c r="M9" s="85">
        <f>Buffalo!F235</f>
        <v>0</v>
      </c>
      <c r="N9" s="85">
        <f>Cherokee!F135</f>
        <v>0</v>
      </c>
      <c r="O9" s="85">
        <f>PoncaOsage!F106</f>
        <v>0</v>
      </c>
      <c r="P9" s="85">
        <f>Odessa!F35</f>
        <v>0</v>
      </c>
      <c r="Q9" s="90">
        <f>Kansas!F64</f>
        <v>0</v>
      </c>
      <c r="R9" s="90">
        <f>Hobbs!F36</f>
        <v>0</v>
      </c>
      <c r="S9" s="103">
        <f>'SW OLP Pipelines'!F49</f>
        <v>0</v>
      </c>
      <c r="T9" s="111">
        <f>'North Dakota '!F78</f>
        <v>0</v>
      </c>
      <c r="V9" s="6">
        <f t="shared" si="0"/>
        <v>0</v>
      </c>
    </row>
    <row r="10" spans="1:23" x14ac:dyDescent="0.2">
      <c r="A10" s="2" t="s">
        <v>5</v>
      </c>
      <c r="B10" s="64">
        <f>'Ark-La-Tex'!G91</f>
        <v>0</v>
      </c>
      <c r="C10" s="65">
        <f>'MissAla '!G118</f>
        <v>0</v>
      </c>
      <c r="D10" s="66">
        <f>'Pearsall '!G36</f>
        <v>0</v>
      </c>
      <c r="E10" s="66">
        <f>'SW Louisanna'!G6</f>
        <v>0</v>
      </c>
      <c r="F10" s="65">
        <f>'SE OLP Pipelines '!G48</f>
        <v>0</v>
      </c>
      <c r="G10" s="67">
        <f>'Marine Operations'!G106</f>
        <v>0</v>
      </c>
      <c r="H10" s="89">
        <f>'TxNM Texas'!G150</f>
        <v>0</v>
      </c>
      <c r="I10" s="89">
        <f>'TxNMX NewMex'!G166</f>
        <v>0</v>
      </c>
      <c r="J10" s="89">
        <f>'North Texas '!G6</f>
        <v>0</v>
      </c>
      <c r="K10" s="137">
        <f>'West TX '!G120</f>
        <v>0</v>
      </c>
      <c r="L10" s="85">
        <f>'Red River'!G34</f>
        <v>0</v>
      </c>
      <c r="M10" s="85">
        <f>Buffalo!G235</f>
        <v>0</v>
      </c>
      <c r="N10" s="85">
        <f>Cherokee!G135</f>
        <v>0</v>
      </c>
      <c r="O10" s="85">
        <f>PoncaOsage!G106</f>
        <v>0</v>
      </c>
      <c r="P10" s="85">
        <f>Odessa!G35</f>
        <v>0</v>
      </c>
      <c r="Q10" s="90">
        <f>Kansas!G64</f>
        <v>0</v>
      </c>
      <c r="R10" s="90">
        <f>Hobbs!G36</f>
        <v>0</v>
      </c>
      <c r="S10" s="103">
        <f>'SW OLP Pipelines'!G49</f>
        <v>0</v>
      </c>
      <c r="T10" s="111">
        <f>'North Dakota '!G78</f>
        <v>0</v>
      </c>
      <c r="V10" s="6">
        <f t="shared" si="0"/>
        <v>0</v>
      </c>
      <c r="W10" s="23">
        <f>SUM(V8:V10)</f>
        <v>0</v>
      </c>
    </row>
    <row r="11" spans="1:23" x14ac:dyDescent="0.2">
      <c r="A11" s="2" t="s">
        <v>6</v>
      </c>
      <c r="B11" s="64">
        <f>'Ark-La-Tex'!H91</f>
        <v>0</v>
      </c>
      <c r="C11" s="65">
        <f>'MissAla '!H118</f>
        <v>0</v>
      </c>
      <c r="D11" s="66">
        <f>'Pearsall '!H36</f>
        <v>0</v>
      </c>
      <c r="E11" s="66">
        <f>'SW Louisanna'!H6</f>
        <v>0</v>
      </c>
      <c r="F11" s="65">
        <f>'SE OLP Pipelines '!H48</f>
        <v>0</v>
      </c>
      <c r="G11" s="67">
        <f>'Marine Operations'!H106</f>
        <v>0</v>
      </c>
      <c r="H11" s="89">
        <f>'TxNM Texas'!H150</f>
        <v>0</v>
      </c>
      <c r="I11" s="89">
        <f>'TxNMX NewMex'!H166</f>
        <v>0</v>
      </c>
      <c r="J11" s="89">
        <f>'North Texas '!H6</f>
        <v>0</v>
      </c>
      <c r="K11" s="137">
        <f>'West TX '!H120</f>
        <v>0</v>
      </c>
      <c r="L11" s="85">
        <f>'Red River'!H34</f>
        <v>0</v>
      </c>
      <c r="M11" s="85">
        <f>Buffalo!H235</f>
        <v>0</v>
      </c>
      <c r="N11" s="85">
        <f>Cherokee!H135</f>
        <v>0</v>
      </c>
      <c r="O11" s="85">
        <f>PoncaOsage!H106</f>
        <v>0</v>
      </c>
      <c r="P11" s="85">
        <f>Odessa!H35</f>
        <v>0</v>
      </c>
      <c r="Q11" s="90">
        <f>Kansas!H64</f>
        <v>0</v>
      </c>
      <c r="R11" s="90">
        <f>Hobbs!H36</f>
        <v>0</v>
      </c>
      <c r="S11" s="103">
        <f>'SW OLP Pipelines'!H49</f>
        <v>0</v>
      </c>
      <c r="T11" s="111">
        <f>'North Dakota '!H78</f>
        <v>0</v>
      </c>
      <c r="V11" s="6">
        <f t="shared" si="0"/>
        <v>0</v>
      </c>
    </row>
    <row r="12" spans="1:23" x14ac:dyDescent="0.2">
      <c r="A12" s="2" t="s">
        <v>7</v>
      </c>
      <c r="B12" s="64">
        <f>'Ark-La-Tex'!I91</f>
        <v>0</v>
      </c>
      <c r="C12" s="65">
        <f>'MissAla '!I118</f>
        <v>0</v>
      </c>
      <c r="D12" s="66">
        <f>'Pearsall '!I36</f>
        <v>0</v>
      </c>
      <c r="E12" s="66">
        <f>'SW Louisanna'!I6</f>
        <v>0</v>
      </c>
      <c r="F12" s="65">
        <f>'SE OLP Pipelines '!I48</f>
        <v>0</v>
      </c>
      <c r="G12" s="67">
        <f>'Marine Operations'!I106</f>
        <v>0</v>
      </c>
      <c r="H12" s="89">
        <f>'TxNM Texas'!I150</f>
        <v>0</v>
      </c>
      <c r="I12" s="89">
        <f>'TxNMX NewMex'!I166</f>
        <v>0</v>
      </c>
      <c r="J12" s="89">
        <f>'North Texas '!I6</f>
        <v>0</v>
      </c>
      <c r="K12" s="137">
        <f>'West TX '!I120</f>
        <v>0</v>
      </c>
      <c r="L12" s="85">
        <f>'Red River'!I34</f>
        <v>0</v>
      </c>
      <c r="M12" s="85">
        <f>Buffalo!I235</f>
        <v>0</v>
      </c>
      <c r="N12" s="85">
        <f>Cherokee!I135</f>
        <v>0</v>
      </c>
      <c r="O12" s="85">
        <f>PoncaOsage!I106</f>
        <v>0</v>
      </c>
      <c r="P12" s="85">
        <f>Odessa!I35</f>
        <v>0</v>
      </c>
      <c r="Q12" s="90">
        <f>Kansas!I64</f>
        <v>0</v>
      </c>
      <c r="R12" s="90">
        <f>Hobbs!I36</f>
        <v>0</v>
      </c>
      <c r="S12" s="103">
        <f>'SW OLP Pipelines'!I49</f>
        <v>0</v>
      </c>
      <c r="T12" s="111">
        <f>'North Dakota '!I78</f>
        <v>0</v>
      </c>
      <c r="V12" s="6">
        <f t="shared" si="0"/>
        <v>0</v>
      </c>
    </row>
    <row r="13" spans="1:23" x14ac:dyDescent="0.2">
      <c r="A13" s="2" t="s">
        <v>8</v>
      </c>
      <c r="B13" s="64">
        <f>'Ark-La-Tex'!J91</f>
        <v>0</v>
      </c>
      <c r="C13" s="65">
        <f>'MissAla '!J118</f>
        <v>0</v>
      </c>
      <c r="D13" s="66">
        <f>'Pearsall '!J36</f>
        <v>0</v>
      </c>
      <c r="E13" s="66">
        <f>'SW Louisanna'!J6</f>
        <v>0</v>
      </c>
      <c r="F13" s="65">
        <f>'SE OLP Pipelines '!J48</f>
        <v>0</v>
      </c>
      <c r="G13" s="67">
        <f>'Marine Operations'!J106</f>
        <v>0</v>
      </c>
      <c r="H13" s="89">
        <f>'TxNM Texas'!J150</f>
        <v>0</v>
      </c>
      <c r="I13" s="89">
        <f>'TxNMX NewMex'!J166</f>
        <v>0</v>
      </c>
      <c r="J13" s="89">
        <f>'North Texas '!J6</f>
        <v>0</v>
      </c>
      <c r="K13" s="137">
        <f>'West TX '!J120</f>
        <v>0</v>
      </c>
      <c r="L13" s="85">
        <f>'Red River'!J34</f>
        <v>0</v>
      </c>
      <c r="M13" s="85">
        <f>Buffalo!J235</f>
        <v>0</v>
      </c>
      <c r="N13" s="85">
        <f>Cherokee!J135</f>
        <v>0</v>
      </c>
      <c r="O13" s="85">
        <f>PoncaOsage!J106</f>
        <v>0</v>
      </c>
      <c r="P13" s="85">
        <f>Odessa!J35</f>
        <v>0</v>
      </c>
      <c r="Q13" s="90">
        <f>Kansas!J64</f>
        <v>0</v>
      </c>
      <c r="R13" s="90">
        <f>Hobbs!J36</f>
        <v>0</v>
      </c>
      <c r="S13" s="103">
        <f>'SW OLP Pipelines'!J49</f>
        <v>0</v>
      </c>
      <c r="T13" s="111">
        <f>'North Dakota '!J78</f>
        <v>0</v>
      </c>
      <c r="V13" s="6">
        <f t="shared" si="0"/>
        <v>0</v>
      </c>
      <c r="W13" s="23">
        <f>SUM(V11:V13)</f>
        <v>0</v>
      </c>
    </row>
    <row r="14" spans="1:23" x14ac:dyDescent="0.2">
      <c r="A14" s="2" t="s">
        <v>9</v>
      </c>
      <c r="B14" s="64">
        <f>'Ark-La-Tex'!K91</f>
        <v>0</v>
      </c>
      <c r="C14" s="65">
        <f>'MissAla '!K118</f>
        <v>0</v>
      </c>
      <c r="D14" s="66">
        <f>'Pearsall '!K36</f>
        <v>0</v>
      </c>
      <c r="E14" s="66">
        <f>'SW Louisanna'!K6</f>
        <v>0</v>
      </c>
      <c r="F14" s="65">
        <f>'SE OLP Pipelines '!K48</f>
        <v>0</v>
      </c>
      <c r="G14" s="67">
        <f>'Marine Operations'!K106</f>
        <v>0</v>
      </c>
      <c r="H14" s="89">
        <f>'TxNM Texas'!K150</f>
        <v>0</v>
      </c>
      <c r="I14" s="89">
        <f>'TxNMX NewMex'!K166</f>
        <v>0</v>
      </c>
      <c r="J14" s="89">
        <f>'North Texas '!K6</f>
        <v>0</v>
      </c>
      <c r="K14" s="137">
        <f>'West TX '!K120</f>
        <v>0</v>
      </c>
      <c r="L14" s="85">
        <f>'Red River'!K34</f>
        <v>0</v>
      </c>
      <c r="M14" s="85">
        <f>Buffalo!K235</f>
        <v>0</v>
      </c>
      <c r="N14" s="85">
        <f>Cherokee!K135</f>
        <v>0</v>
      </c>
      <c r="O14" s="85">
        <f>PoncaOsage!K106</f>
        <v>0</v>
      </c>
      <c r="P14" s="85">
        <f>Odessa!K35</f>
        <v>0</v>
      </c>
      <c r="Q14" s="90">
        <f>Kansas!K64</f>
        <v>0</v>
      </c>
      <c r="R14" s="90">
        <f>Hobbs!K36</f>
        <v>0</v>
      </c>
      <c r="S14" s="103">
        <f>'SW OLP Pipelines'!K49</f>
        <v>0</v>
      </c>
      <c r="T14" s="111">
        <f>'North Dakota '!K78</f>
        <v>0</v>
      </c>
      <c r="V14" s="6">
        <f t="shared" si="0"/>
        <v>0</v>
      </c>
    </row>
    <row r="15" spans="1:23" x14ac:dyDescent="0.2">
      <c r="A15" s="2" t="s">
        <v>10</v>
      </c>
      <c r="B15" s="64">
        <f>'Ark-La-Tex'!L91</f>
        <v>0</v>
      </c>
      <c r="C15" s="65">
        <f>'MissAla '!L118</f>
        <v>0</v>
      </c>
      <c r="D15" s="66">
        <f>'Pearsall '!L36</f>
        <v>0</v>
      </c>
      <c r="E15" s="66">
        <f>'SW Louisanna'!L6</f>
        <v>0</v>
      </c>
      <c r="F15" s="65">
        <f>'SE OLP Pipelines '!L48</f>
        <v>0</v>
      </c>
      <c r="G15" s="67">
        <f>'Marine Operations'!L106</f>
        <v>0</v>
      </c>
      <c r="H15" s="89">
        <f>'TxNM Texas'!L150</f>
        <v>0</v>
      </c>
      <c r="I15" s="89">
        <f>'TxNMX NewMex'!L166</f>
        <v>0</v>
      </c>
      <c r="J15" s="89">
        <f>'North Texas '!L6</f>
        <v>0</v>
      </c>
      <c r="K15" s="137">
        <f>'West TX '!L120</f>
        <v>0</v>
      </c>
      <c r="L15" s="85">
        <f>'Red River'!L34</f>
        <v>0</v>
      </c>
      <c r="M15" s="85">
        <f>Buffalo!L235</f>
        <v>0</v>
      </c>
      <c r="N15" s="85">
        <f>Cherokee!L135</f>
        <v>0</v>
      </c>
      <c r="O15" s="85">
        <f>PoncaOsage!L106</f>
        <v>0</v>
      </c>
      <c r="P15" s="85">
        <f>Odessa!L35</f>
        <v>0</v>
      </c>
      <c r="Q15" s="90">
        <f>Kansas!L64</f>
        <v>0</v>
      </c>
      <c r="R15" s="90">
        <f>Hobbs!L36</f>
        <v>0</v>
      </c>
      <c r="S15" s="103">
        <f>'SW OLP Pipelines'!L49</f>
        <v>0</v>
      </c>
      <c r="T15" s="111">
        <f>'North Dakota '!L78</f>
        <v>0</v>
      </c>
      <c r="V15" s="6">
        <f t="shared" si="0"/>
        <v>0</v>
      </c>
    </row>
    <row r="16" spans="1:23" x14ac:dyDescent="0.2">
      <c r="A16" s="2" t="s">
        <v>11</v>
      </c>
      <c r="B16" s="64">
        <f>'Ark-La-Tex'!M91</f>
        <v>0</v>
      </c>
      <c r="C16" s="65">
        <f>'MissAla '!M118</f>
        <v>0</v>
      </c>
      <c r="D16" s="66">
        <f>'Pearsall '!M36</f>
        <v>0</v>
      </c>
      <c r="E16" s="66">
        <f>'SW Louisanna'!M6</f>
        <v>0</v>
      </c>
      <c r="F16" s="65">
        <f>'SE OLP Pipelines '!M48</f>
        <v>0</v>
      </c>
      <c r="G16" s="67">
        <f>'Marine Operations'!M106</f>
        <v>0</v>
      </c>
      <c r="H16" s="89">
        <f>'TxNM Texas'!M150</f>
        <v>0</v>
      </c>
      <c r="I16" s="89">
        <f>'TxNMX NewMex'!M166</f>
        <v>0</v>
      </c>
      <c r="J16" s="89">
        <f>'North Texas '!M6</f>
        <v>0</v>
      </c>
      <c r="K16" s="137">
        <f>'West TX '!M120</f>
        <v>0</v>
      </c>
      <c r="L16" s="85">
        <f>'Red River'!M34</f>
        <v>0</v>
      </c>
      <c r="M16" s="85">
        <f>Buffalo!M235</f>
        <v>0</v>
      </c>
      <c r="N16" s="85">
        <f>Cherokee!M135</f>
        <v>0</v>
      </c>
      <c r="O16" s="85">
        <f>PoncaOsage!M106</f>
        <v>0</v>
      </c>
      <c r="P16" s="85">
        <f>Odessa!M35</f>
        <v>0</v>
      </c>
      <c r="Q16" s="90">
        <f>Kansas!M64</f>
        <v>0</v>
      </c>
      <c r="R16" s="90">
        <f>Hobbs!M36</f>
        <v>0</v>
      </c>
      <c r="S16" s="103">
        <f>'SW OLP Pipelines'!M49</f>
        <v>0</v>
      </c>
      <c r="T16" s="111">
        <f>'North Dakota '!M78</f>
        <v>0</v>
      </c>
      <c r="V16" s="6">
        <f t="shared" si="0"/>
        <v>0</v>
      </c>
    </row>
    <row r="17" spans="1:23" x14ac:dyDescent="0.2">
      <c r="A17" s="1" t="s">
        <v>17</v>
      </c>
      <c r="B17" s="68">
        <f>SUM(B5:B16)</f>
        <v>532120.52</v>
      </c>
      <c r="C17" s="69">
        <f>SUM(C5:C16)</f>
        <v>1320751.8599999999</v>
      </c>
      <c r="D17" s="69">
        <f>SUM(D5:D16)</f>
        <v>65108.25</v>
      </c>
      <c r="E17" s="69">
        <f t="shared" ref="E17:O17" si="1">SUM(E5:E16)</f>
        <v>283008.39</v>
      </c>
      <c r="F17" s="69">
        <f t="shared" ref="F17:K17" si="2">SUM(F5:F16)</f>
        <v>1090780.71</v>
      </c>
      <c r="G17" s="70">
        <f t="shared" si="2"/>
        <v>377244.01</v>
      </c>
      <c r="H17" s="91">
        <f t="shared" si="2"/>
        <v>1843266.02</v>
      </c>
      <c r="I17" s="91">
        <f t="shared" si="2"/>
        <v>1364607.79</v>
      </c>
      <c r="J17" s="91">
        <f t="shared" si="2"/>
        <v>109299.29</v>
      </c>
      <c r="K17" s="138">
        <f t="shared" si="2"/>
        <v>1014302.98</v>
      </c>
      <c r="L17" s="92">
        <f t="shared" si="1"/>
        <v>176458.37</v>
      </c>
      <c r="M17" s="92">
        <f t="shared" si="1"/>
        <v>781728.1</v>
      </c>
      <c r="N17" s="92">
        <f t="shared" si="1"/>
        <v>497210.56</v>
      </c>
      <c r="O17" s="92">
        <f t="shared" si="1"/>
        <v>309115.51</v>
      </c>
      <c r="P17" s="92">
        <f t="shared" ref="P17:V17" si="3">SUM(P5:P16)</f>
        <v>105324.07999999999</v>
      </c>
      <c r="Q17" s="91">
        <f t="shared" si="3"/>
        <v>973170.3</v>
      </c>
      <c r="R17" s="92">
        <f t="shared" si="3"/>
        <v>1404422.02</v>
      </c>
      <c r="S17" s="206">
        <f t="shared" si="3"/>
        <v>754330.25</v>
      </c>
      <c r="T17" s="112">
        <f>SUM(T5:T16)</f>
        <v>1222759.3399999999</v>
      </c>
      <c r="U17" s="9">
        <f t="shared" si="3"/>
        <v>0</v>
      </c>
      <c r="V17" s="9">
        <f t="shared" si="3"/>
        <v>14225008.350000001</v>
      </c>
    </row>
    <row r="18" spans="1:23" x14ac:dyDescent="0.2">
      <c r="B18" s="71"/>
      <c r="C18" s="72"/>
      <c r="D18" s="66"/>
      <c r="E18" s="66"/>
      <c r="F18" s="72"/>
      <c r="G18" s="73"/>
      <c r="H18" s="89"/>
      <c r="I18" s="89"/>
      <c r="J18" s="89"/>
      <c r="K18" s="137"/>
      <c r="L18" s="85"/>
      <c r="M18" s="85"/>
      <c r="N18" s="85"/>
      <c r="O18" s="85"/>
      <c r="P18" s="85"/>
      <c r="Q18" s="86"/>
      <c r="R18" s="86"/>
      <c r="S18" s="101"/>
      <c r="T18" s="111"/>
    </row>
    <row r="19" spans="1:23" x14ac:dyDescent="0.2">
      <c r="A19" s="5" t="s">
        <v>13</v>
      </c>
      <c r="B19" s="71"/>
      <c r="C19" s="72"/>
      <c r="D19" s="66"/>
      <c r="E19" s="66"/>
      <c r="F19" s="72"/>
      <c r="G19" s="73"/>
      <c r="H19" s="89"/>
      <c r="I19" s="89"/>
      <c r="J19" s="89"/>
      <c r="K19" s="137"/>
      <c r="L19" s="85"/>
      <c r="M19" s="85"/>
      <c r="N19" s="85"/>
      <c r="O19" s="85"/>
      <c r="P19" s="85"/>
      <c r="Q19" s="86"/>
      <c r="R19" s="86"/>
      <c r="S19" s="101"/>
      <c r="T19" s="111"/>
    </row>
    <row r="20" spans="1:23" x14ac:dyDescent="0.2">
      <c r="A20" s="2" t="s">
        <v>0</v>
      </c>
      <c r="B20" s="74">
        <f>'Ark-La-Tex'!B100</f>
        <v>-322.40000000002328</v>
      </c>
      <c r="C20" s="75">
        <f>'MissAla '!B127</f>
        <v>-2175.25</v>
      </c>
      <c r="D20" s="76">
        <f>'Pearsall '!B45</f>
        <v>739.65000000002328</v>
      </c>
      <c r="E20" s="76">
        <f>'SW Louisanna'!B15</f>
        <v>434.20000000001164</v>
      </c>
      <c r="F20" s="75">
        <f>'SE OLP Pipelines '!B57</f>
        <v>1990.0900000000838</v>
      </c>
      <c r="G20" s="77">
        <f>'Marine Operations'!B115</f>
        <v>587.38000000006286</v>
      </c>
      <c r="H20" s="89">
        <f>'TxNM Texas'!B159</f>
        <v>8604.6999999997206</v>
      </c>
      <c r="I20" s="89">
        <f>'TxNMX NewMex'!B175</f>
        <v>958.23999999999069</v>
      </c>
      <c r="J20" s="89">
        <f>'North Texas '!B15</f>
        <v>-406.30999999996857</v>
      </c>
      <c r="K20" s="139">
        <f>'West TX '!B129</f>
        <v>3584.1000000000931</v>
      </c>
      <c r="L20" s="89">
        <f>'Red River'!B43</f>
        <v>1388.3299999998417</v>
      </c>
      <c r="M20" s="89">
        <f>Buffalo!B244</f>
        <v>-3365.4899999999907</v>
      </c>
      <c r="N20" s="89">
        <f>Cherokee!B144</f>
        <v>-484</v>
      </c>
      <c r="O20" s="89">
        <f>PoncaOsage!B115</f>
        <v>-260.28000000002794</v>
      </c>
      <c r="P20" s="89">
        <f>Odessa!B44</f>
        <v>-30.129999999975553</v>
      </c>
      <c r="Q20" s="90">
        <f>Kansas!B73</f>
        <v>3478.2900000000373</v>
      </c>
      <c r="R20" s="90">
        <f>Hobbs!B45</f>
        <v>6905.9799999998049</v>
      </c>
      <c r="S20" s="104">
        <f>'SW OLP Pipelines'!B58</f>
        <v>-4439.7099999999627</v>
      </c>
      <c r="T20" s="113">
        <f>'North Dakota '!B87</f>
        <v>-14.959999999524996</v>
      </c>
      <c r="V20" s="10">
        <f>SUM(B20:T20)</f>
        <v>17172.430000000197</v>
      </c>
    </row>
    <row r="21" spans="1:23" x14ac:dyDescent="0.2">
      <c r="A21" s="2" t="s">
        <v>1</v>
      </c>
      <c r="B21" s="74">
        <f>'Ark-La-Tex'!C100</f>
        <v>0</v>
      </c>
      <c r="C21" s="75">
        <f>'MissAla '!C127</f>
        <v>0</v>
      </c>
      <c r="D21" s="76">
        <f>'Pearsall '!C45</f>
        <v>0</v>
      </c>
      <c r="E21" s="76">
        <f>'SW Louisanna'!C15</f>
        <v>0</v>
      </c>
      <c r="F21" s="75">
        <f>'SE OLP Pipelines '!C57</f>
        <v>0</v>
      </c>
      <c r="G21" s="77">
        <f>'Marine Operations'!C115</f>
        <v>0</v>
      </c>
      <c r="H21" s="89">
        <f>'TxNM Texas'!C159</f>
        <v>0</v>
      </c>
      <c r="I21" s="89">
        <f>'TxNMX NewMex'!C175</f>
        <v>0</v>
      </c>
      <c r="J21" s="89">
        <f>'North Texas '!C15</f>
        <v>0</v>
      </c>
      <c r="K21" s="139">
        <f>'West TX '!C129</f>
        <v>0</v>
      </c>
      <c r="L21" s="89">
        <f>'Red River'!C43</f>
        <v>0</v>
      </c>
      <c r="M21" s="89">
        <f>Buffalo!C244</f>
        <v>0</v>
      </c>
      <c r="N21" s="89">
        <f>Cherokee!C144</f>
        <v>0</v>
      </c>
      <c r="O21" s="89">
        <f>PoncaOsage!C115</f>
        <v>0</v>
      </c>
      <c r="P21" s="89">
        <f>Odessa!C44</f>
        <v>0</v>
      </c>
      <c r="Q21" s="90">
        <f>Kansas!C73</f>
        <v>0</v>
      </c>
      <c r="R21" s="90">
        <f>Hobbs!C45</f>
        <v>0</v>
      </c>
      <c r="S21" s="104">
        <f>'SW OLP Pipelines'!C58</f>
        <v>0</v>
      </c>
      <c r="T21" s="113">
        <f>'North Dakota '!C87</f>
        <v>0</v>
      </c>
      <c r="V21" s="10">
        <f>SUM(B21:T21)</f>
        <v>0</v>
      </c>
    </row>
    <row r="22" spans="1:23" x14ac:dyDescent="0.2">
      <c r="A22" s="2" t="s">
        <v>2</v>
      </c>
      <c r="B22" s="74">
        <f>'Ark-La-Tex'!D100</f>
        <v>0</v>
      </c>
      <c r="C22" s="75">
        <f>'MissAla '!D127</f>
        <v>0</v>
      </c>
      <c r="D22" s="76">
        <f>'Pearsall '!D45</f>
        <v>0</v>
      </c>
      <c r="E22" s="76">
        <f>'SW Louisanna'!D15</f>
        <v>0</v>
      </c>
      <c r="F22" s="75">
        <f>'SE OLP Pipelines '!D57</f>
        <v>0</v>
      </c>
      <c r="G22" s="77">
        <f>'Marine Operations'!D115</f>
        <v>0</v>
      </c>
      <c r="H22" s="89">
        <f>'TxNM Texas'!D159</f>
        <v>0</v>
      </c>
      <c r="I22" s="89">
        <f>'TxNMX NewMex'!D175</f>
        <v>0</v>
      </c>
      <c r="J22" s="89">
        <f>'North Texas '!D15</f>
        <v>0</v>
      </c>
      <c r="K22" s="139">
        <f>'West TX '!D129</f>
        <v>0</v>
      </c>
      <c r="L22" s="89">
        <f>'Red River'!D43</f>
        <v>0</v>
      </c>
      <c r="M22" s="89">
        <f>Buffalo!D244</f>
        <v>0</v>
      </c>
      <c r="N22" s="89">
        <f>Cherokee!D144</f>
        <v>0</v>
      </c>
      <c r="O22" s="89">
        <f>PoncaOsage!D115</f>
        <v>0</v>
      </c>
      <c r="P22" s="89">
        <f>Odessa!D44</f>
        <v>0</v>
      </c>
      <c r="Q22" s="90">
        <f>Kansas!D73</f>
        <v>0</v>
      </c>
      <c r="R22" s="90">
        <f>Hobbs!D45</f>
        <v>0</v>
      </c>
      <c r="S22" s="104">
        <f>'SW OLP Pipelines'!D58</f>
        <v>0</v>
      </c>
      <c r="T22" s="113">
        <f>'North Dakota '!D87</f>
        <v>0</v>
      </c>
      <c r="V22" s="10">
        <f t="shared" ref="V22:V31" si="4">SUM(B22:T22)</f>
        <v>0</v>
      </c>
      <c r="W22" s="23">
        <f>SUM(V20:V22)</f>
        <v>17172.430000000197</v>
      </c>
    </row>
    <row r="23" spans="1:23" x14ac:dyDescent="0.2">
      <c r="A23" s="2" t="s">
        <v>3</v>
      </c>
      <c r="B23" s="74">
        <f>'Ark-La-Tex'!E100</f>
        <v>0</v>
      </c>
      <c r="C23" s="75">
        <f>'MissAla '!E127</f>
        <v>0</v>
      </c>
      <c r="D23" s="76">
        <f>'Pearsall '!E45</f>
        <v>0</v>
      </c>
      <c r="E23" s="76">
        <f>'SW Louisanna'!E15</f>
        <v>0</v>
      </c>
      <c r="F23" s="75">
        <f>'SE OLP Pipelines '!E57</f>
        <v>0</v>
      </c>
      <c r="G23" s="77">
        <f>'Marine Operations'!E115</f>
        <v>0</v>
      </c>
      <c r="H23" s="89">
        <f>'TxNM Texas'!E159</f>
        <v>0</v>
      </c>
      <c r="I23" s="89">
        <f>'TxNMX NewMex'!E175</f>
        <v>0</v>
      </c>
      <c r="J23" s="89">
        <f>'North Texas '!E15</f>
        <v>0</v>
      </c>
      <c r="K23" s="139">
        <f>'West TX '!E129</f>
        <v>0</v>
      </c>
      <c r="L23" s="89">
        <f>'Red River'!E43</f>
        <v>0</v>
      </c>
      <c r="M23" s="89">
        <f>Buffalo!E244</f>
        <v>0</v>
      </c>
      <c r="N23" s="89">
        <f>Cherokee!E144</f>
        <v>0</v>
      </c>
      <c r="O23" s="89">
        <f>PoncaOsage!E115</f>
        <v>0</v>
      </c>
      <c r="P23" s="89">
        <f>Odessa!E44</f>
        <v>0</v>
      </c>
      <c r="Q23" s="90">
        <f>Kansas!E73</f>
        <v>0</v>
      </c>
      <c r="R23" s="90">
        <f>Hobbs!E45</f>
        <v>0</v>
      </c>
      <c r="S23" s="104">
        <f>'SW OLP Pipelines'!E58</f>
        <v>0</v>
      </c>
      <c r="T23" s="113">
        <f>'North Dakota '!E87</f>
        <v>0</v>
      </c>
      <c r="V23" s="10">
        <f t="shared" si="4"/>
        <v>0</v>
      </c>
    </row>
    <row r="24" spans="1:23" x14ac:dyDescent="0.2">
      <c r="A24" s="2" t="s">
        <v>4</v>
      </c>
      <c r="B24" s="74">
        <f>'Ark-La-Tex'!F100</f>
        <v>0</v>
      </c>
      <c r="C24" s="75">
        <f>'MissAla '!F127</f>
        <v>0</v>
      </c>
      <c r="D24" s="76">
        <f>'Pearsall '!F45</f>
        <v>0</v>
      </c>
      <c r="E24" s="76">
        <f>'SW Louisanna'!F15</f>
        <v>0</v>
      </c>
      <c r="F24" s="75">
        <f>'SE OLP Pipelines '!F57</f>
        <v>0</v>
      </c>
      <c r="G24" s="77">
        <f>'Marine Operations'!F115</f>
        <v>0</v>
      </c>
      <c r="H24" s="89">
        <f>'TxNM Texas'!F159</f>
        <v>0</v>
      </c>
      <c r="I24" s="89">
        <f>'TxNMX NewMex'!F175</f>
        <v>0</v>
      </c>
      <c r="J24" s="89">
        <f>'North Texas '!F15</f>
        <v>0</v>
      </c>
      <c r="K24" s="139">
        <f>'West TX '!F129</f>
        <v>0</v>
      </c>
      <c r="L24" s="89">
        <f>'Red River'!F43</f>
        <v>0</v>
      </c>
      <c r="M24" s="89">
        <f>Buffalo!F244</f>
        <v>0</v>
      </c>
      <c r="N24" s="89">
        <f>Cherokee!F144</f>
        <v>0</v>
      </c>
      <c r="O24" s="89">
        <f>PoncaOsage!F115</f>
        <v>0</v>
      </c>
      <c r="P24" s="89">
        <f>Odessa!F44</f>
        <v>0</v>
      </c>
      <c r="Q24" s="90">
        <f>Kansas!F73</f>
        <v>0</v>
      </c>
      <c r="R24" s="90">
        <f>Hobbs!F45</f>
        <v>0</v>
      </c>
      <c r="S24" s="104">
        <f>'SW OLP Pipelines'!F58</f>
        <v>0</v>
      </c>
      <c r="T24" s="113">
        <f>'North Dakota '!F87</f>
        <v>0</v>
      </c>
      <c r="V24" s="10">
        <f t="shared" si="4"/>
        <v>0</v>
      </c>
    </row>
    <row r="25" spans="1:23" x14ac:dyDescent="0.2">
      <c r="A25" s="2" t="s">
        <v>5</v>
      </c>
      <c r="B25" s="74">
        <f>'Ark-La-Tex'!G100</f>
        <v>0</v>
      </c>
      <c r="C25" s="75">
        <f>'MissAla '!G127</f>
        <v>0</v>
      </c>
      <c r="D25" s="76">
        <f>'Pearsall '!G45</f>
        <v>0</v>
      </c>
      <c r="E25" s="76">
        <f>'SW Louisanna'!G15</f>
        <v>0</v>
      </c>
      <c r="F25" s="75">
        <f>'SE OLP Pipelines '!G57</f>
        <v>0</v>
      </c>
      <c r="G25" s="77">
        <f>'Marine Operations'!G115</f>
        <v>0</v>
      </c>
      <c r="H25" s="89">
        <f>'TxNM Texas'!G159</f>
        <v>0</v>
      </c>
      <c r="I25" s="89">
        <f>'TxNMX NewMex'!G175</f>
        <v>0</v>
      </c>
      <c r="J25" s="89">
        <f>'North Texas '!G15</f>
        <v>0</v>
      </c>
      <c r="K25" s="139">
        <f>'West TX '!G129</f>
        <v>0</v>
      </c>
      <c r="L25" s="89">
        <f>'Red River'!G43</f>
        <v>0</v>
      </c>
      <c r="M25" s="89">
        <f>Buffalo!G244</f>
        <v>0</v>
      </c>
      <c r="N25" s="89">
        <f>Cherokee!G144</f>
        <v>0</v>
      </c>
      <c r="O25" s="89">
        <f>PoncaOsage!G115</f>
        <v>0</v>
      </c>
      <c r="P25" s="89">
        <f>Odessa!G44</f>
        <v>0</v>
      </c>
      <c r="Q25" s="90">
        <f>Kansas!G73</f>
        <v>0</v>
      </c>
      <c r="R25" s="90">
        <f>Hobbs!G45</f>
        <v>0</v>
      </c>
      <c r="S25" s="104">
        <f>'SW OLP Pipelines'!G58</f>
        <v>0</v>
      </c>
      <c r="T25" s="113">
        <f>'North Dakota '!G87</f>
        <v>0</v>
      </c>
      <c r="V25" s="10">
        <f t="shared" si="4"/>
        <v>0</v>
      </c>
      <c r="W25" s="23">
        <f>SUM(V23:V25)</f>
        <v>0</v>
      </c>
    </row>
    <row r="26" spans="1:23" x14ac:dyDescent="0.2">
      <c r="A26" s="2" t="s">
        <v>6</v>
      </c>
      <c r="B26" s="74">
        <f>'Ark-La-Tex'!H100</f>
        <v>0</v>
      </c>
      <c r="C26" s="75">
        <f>'MissAla '!H127</f>
        <v>0</v>
      </c>
      <c r="D26" s="76">
        <f>'Pearsall '!H45</f>
        <v>0</v>
      </c>
      <c r="E26" s="76">
        <f>'SW Louisanna'!H15</f>
        <v>0</v>
      </c>
      <c r="F26" s="75">
        <f>'SE OLP Pipelines '!H57</f>
        <v>0</v>
      </c>
      <c r="G26" s="77">
        <f>'Marine Operations'!H115</f>
        <v>0</v>
      </c>
      <c r="H26" s="89">
        <f>'TxNM Texas'!H159</f>
        <v>0</v>
      </c>
      <c r="I26" s="89">
        <f>'TxNMX NewMex'!H175</f>
        <v>0</v>
      </c>
      <c r="J26" s="89">
        <f>'North Texas '!H15</f>
        <v>0</v>
      </c>
      <c r="K26" s="139">
        <f>'West TX '!H129</f>
        <v>0</v>
      </c>
      <c r="L26" s="89">
        <f>'Red River'!H43</f>
        <v>0</v>
      </c>
      <c r="M26" s="89">
        <f>Buffalo!H244</f>
        <v>0</v>
      </c>
      <c r="N26" s="89">
        <f>Cherokee!H144</f>
        <v>0</v>
      </c>
      <c r="O26" s="89">
        <f>PoncaOsage!H115</f>
        <v>0</v>
      </c>
      <c r="P26" s="89">
        <f>Odessa!H44</f>
        <v>0</v>
      </c>
      <c r="Q26" s="90">
        <f>Kansas!H73</f>
        <v>0</v>
      </c>
      <c r="R26" s="90">
        <f>Hobbs!H45</f>
        <v>0</v>
      </c>
      <c r="S26" s="104">
        <f>'SW OLP Pipelines'!H58</f>
        <v>0</v>
      </c>
      <c r="T26" s="113">
        <f>'North Dakota '!H87</f>
        <v>0</v>
      </c>
      <c r="V26" s="10">
        <f t="shared" si="4"/>
        <v>0</v>
      </c>
    </row>
    <row r="27" spans="1:23" x14ac:dyDescent="0.2">
      <c r="A27" s="2" t="s">
        <v>7</v>
      </c>
      <c r="B27" s="74">
        <f>'Ark-La-Tex'!I100</f>
        <v>0</v>
      </c>
      <c r="C27" s="75">
        <f>'MissAla '!I127</f>
        <v>0</v>
      </c>
      <c r="D27" s="76">
        <f>'Pearsall '!I45</f>
        <v>0</v>
      </c>
      <c r="E27" s="76">
        <f>'SW Louisanna'!I15</f>
        <v>0</v>
      </c>
      <c r="F27" s="75">
        <f>'SE OLP Pipelines '!I57</f>
        <v>0</v>
      </c>
      <c r="G27" s="77">
        <f>'Marine Operations'!I115</f>
        <v>0</v>
      </c>
      <c r="H27" s="89">
        <f>'TxNM Texas'!I159</f>
        <v>0</v>
      </c>
      <c r="I27" s="89">
        <f>'TxNMX NewMex'!I175</f>
        <v>0</v>
      </c>
      <c r="J27" s="89">
        <f>'North Texas '!I15</f>
        <v>0</v>
      </c>
      <c r="K27" s="139">
        <f>'West TX '!I129</f>
        <v>0</v>
      </c>
      <c r="L27" s="89">
        <f>'Red River'!I43</f>
        <v>0</v>
      </c>
      <c r="M27" s="89">
        <f>Buffalo!I244</f>
        <v>0</v>
      </c>
      <c r="N27" s="89">
        <f>Cherokee!I144</f>
        <v>0</v>
      </c>
      <c r="O27" s="89">
        <f>PoncaOsage!I115</f>
        <v>0</v>
      </c>
      <c r="P27" s="89">
        <f>Odessa!I44</f>
        <v>0</v>
      </c>
      <c r="Q27" s="90">
        <f>Kansas!I73</f>
        <v>0</v>
      </c>
      <c r="R27" s="90">
        <f>Hobbs!I45</f>
        <v>0</v>
      </c>
      <c r="S27" s="104">
        <f>'SW OLP Pipelines'!I58</f>
        <v>0</v>
      </c>
      <c r="T27" s="113">
        <f>'North Dakota '!I87</f>
        <v>0</v>
      </c>
      <c r="V27" s="10">
        <f t="shared" si="4"/>
        <v>0</v>
      </c>
    </row>
    <row r="28" spans="1:23" x14ac:dyDescent="0.2">
      <c r="A28" s="2" t="s">
        <v>8</v>
      </c>
      <c r="B28" s="74">
        <f>'Ark-La-Tex'!J100</f>
        <v>0</v>
      </c>
      <c r="C28" s="75">
        <f>'MissAla '!J127</f>
        <v>0</v>
      </c>
      <c r="D28" s="76">
        <f>'Pearsall '!J45</f>
        <v>0</v>
      </c>
      <c r="E28" s="76">
        <f>'SW Louisanna'!J15</f>
        <v>0</v>
      </c>
      <c r="F28" s="75">
        <f>'SE OLP Pipelines '!J57</f>
        <v>0</v>
      </c>
      <c r="G28" s="77">
        <f>'Marine Operations'!J115</f>
        <v>0</v>
      </c>
      <c r="H28" s="89">
        <f>'TxNM Texas'!J159</f>
        <v>0</v>
      </c>
      <c r="I28" s="89">
        <f>'TxNMX NewMex'!J175</f>
        <v>0</v>
      </c>
      <c r="J28" s="89">
        <f>'North Texas '!J15</f>
        <v>0</v>
      </c>
      <c r="K28" s="139">
        <f>'West TX '!J129</f>
        <v>0</v>
      </c>
      <c r="L28" s="89">
        <f>'Red River'!J43</f>
        <v>0</v>
      </c>
      <c r="M28" s="89">
        <f>Buffalo!J244</f>
        <v>0</v>
      </c>
      <c r="N28" s="89">
        <f>Cherokee!J144</f>
        <v>0</v>
      </c>
      <c r="O28" s="89">
        <f>PoncaOsage!J115</f>
        <v>0</v>
      </c>
      <c r="P28" s="89">
        <f>Odessa!J44</f>
        <v>0</v>
      </c>
      <c r="Q28" s="90">
        <f>Kansas!J73</f>
        <v>0</v>
      </c>
      <c r="R28" s="90">
        <f>Hobbs!J45</f>
        <v>0</v>
      </c>
      <c r="S28" s="104">
        <f>'SW OLP Pipelines'!J58</f>
        <v>0</v>
      </c>
      <c r="T28" s="113">
        <f>'North Dakota '!J87</f>
        <v>0</v>
      </c>
      <c r="V28" s="10">
        <f t="shared" si="4"/>
        <v>0</v>
      </c>
      <c r="W28" s="23">
        <f>SUM(V26:V28)</f>
        <v>0</v>
      </c>
    </row>
    <row r="29" spans="1:23" x14ac:dyDescent="0.2">
      <c r="A29" s="2" t="s">
        <v>9</v>
      </c>
      <c r="B29" s="74">
        <f>'Ark-La-Tex'!K100</f>
        <v>0</v>
      </c>
      <c r="C29" s="75">
        <f>'MissAla '!K127</f>
        <v>0</v>
      </c>
      <c r="D29" s="76">
        <f>'Pearsall '!K45</f>
        <v>0</v>
      </c>
      <c r="E29" s="76">
        <f>'SW Louisanna'!K15</f>
        <v>0</v>
      </c>
      <c r="F29" s="75">
        <f>'SE OLP Pipelines '!K57</f>
        <v>0</v>
      </c>
      <c r="G29" s="77">
        <f>'Marine Operations'!K115</f>
        <v>0</v>
      </c>
      <c r="H29" s="89">
        <f>'TxNM Texas'!K159</f>
        <v>0</v>
      </c>
      <c r="I29" s="139">
        <f>'TxNMX NewMex'!K175</f>
        <v>0</v>
      </c>
      <c r="J29" s="89">
        <f>'North Texas '!K15</f>
        <v>0</v>
      </c>
      <c r="K29" s="139">
        <f>'West TX '!K129</f>
        <v>0</v>
      </c>
      <c r="L29" s="89">
        <f>'Red River'!K43</f>
        <v>0</v>
      </c>
      <c r="M29" s="89">
        <f>Buffalo!K244</f>
        <v>0</v>
      </c>
      <c r="N29" s="89">
        <f>Cherokee!K144</f>
        <v>0</v>
      </c>
      <c r="O29" s="89">
        <f>PoncaOsage!K115</f>
        <v>0</v>
      </c>
      <c r="P29" s="89">
        <f>Odessa!K44</f>
        <v>0</v>
      </c>
      <c r="Q29" s="90">
        <f>Kansas!K73</f>
        <v>0</v>
      </c>
      <c r="R29" s="90">
        <f>Hobbs!K45</f>
        <v>0</v>
      </c>
      <c r="S29" s="104">
        <f>'SW OLP Pipelines'!K58</f>
        <v>0</v>
      </c>
      <c r="T29" s="113">
        <f>'North Dakota '!K87</f>
        <v>0</v>
      </c>
      <c r="V29" s="10">
        <f t="shared" si="4"/>
        <v>0</v>
      </c>
    </row>
    <row r="30" spans="1:23" x14ac:dyDescent="0.2">
      <c r="A30" s="2" t="s">
        <v>10</v>
      </c>
      <c r="B30" s="74">
        <f>'Ark-La-Tex'!L100</f>
        <v>0</v>
      </c>
      <c r="C30" s="75">
        <f>'MissAla '!L127</f>
        <v>0</v>
      </c>
      <c r="D30" s="76">
        <f>'Pearsall '!L45</f>
        <v>0</v>
      </c>
      <c r="E30" s="76">
        <f>'SW Louisanna'!L15</f>
        <v>0</v>
      </c>
      <c r="F30" s="75">
        <f>'SE OLP Pipelines '!L57</f>
        <v>0</v>
      </c>
      <c r="G30" s="77">
        <f>'Marine Operations'!L115</f>
        <v>0</v>
      </c>
      <c r="H30" s="89">
        <f>'TxNM Texas'!L159</f>
        <v>0</v>
      </c>
      <c r="I30" s="89">
        <f>'TxNMX NewMex'!L175</f>
        <v>0</v>
      </c>
      <c r="J30" s="89">
        <f>'North Texas '!L15</f>
        <v>0</v>
      </c>
      <c r="K30" s="139">
        <f>'West TX '!L129</f>
        <v>0</v>
      </c>
      <c r="L30" s="89">
        <f>'Red River'!L43</f>
        <v>0</v>
      </c>
      <c r="M30" s="89">
        <f>Buffalo!L244</f>
        <v>0</v>
      </c>
      <c r="N30" s="89">
        <f>Cherokee!L144</f>
        <v>0</v>
      </c>
      <c r="O30" s="89">
        <f>PoncaOsage!L115</f>
        <v>0</v>
      </c>
      <c r="P30" s="89">
        <f>Odessa!L44</f>
        <v>0</v>
      </c>
      <c r="Q30" s="90">
        <f>Kansas!L73</f>
        <v>0</v>
      </c>
      <c r="R30" s="90">
        <f>Hobbs!L45</f>
        <v>0</v>
      </c>
      <c r="S30" s="104">
        <f>'SW OLP Pipelines'!L58</f>
        <v>0</v>
      </c>
      <c r="T30" s="113">
        <f>'North Dakota '!L87</f>
        <v>0</v>
      </c>
      <c r="V30" s="10">
        <f t="shared" si="4"/>
        <v>0</v>
      </c>
    </row>
    <row r="31" spans="1:23" x14ac:dyDescent="0.2">
      <c r="A31" s="2" t="s">
        <v>11</v>
      </c>
      <c r="B31" s="74">
        <f>'Ark-La-Tex'!M100</f>
        <v>0</v>
      </c>
      <c r="C31" s="75">
        <f>'MissAla '!M127</f>
        <v>0</v>
      </c>
      <c r="D31" s="76">
        <f>'Pearsall '!M45</f>
        <v>0</v>
      </c>
      <c r="E31" s="76">
        <f>'SW Louisanna'!M15</f>
        <v>0</v>
      </c>
      <c r="F31" s="75">
        <f>'SE OLP Pipelines '!M57</f>
        <v>0</v>
      </c>
      <c r="G31" s="77">
        <f>'Marine Operations'!M115</f>
        <v>0</v>
      </c>
      <c r="H31" s="89">
        <f>'TxNM Texas'!M159</f>
        <v>0</v>
      </c>
      <c r="I31" s="89">
        <f>'TxNMX NewMex'!M175</f>
        <v>0</v>
      </c>
      <c r="J31" s="89">
        <f>'North Texas '!M15</f>
        <v>0</v>
      </c>
      <c r="K31" s="139">
        <f>'West TX '!M129</f>
        <v>0</v>
      </c>
      <c r="L31" s="89">
        <f>'Red River'!M43</f>
        <v>0</v>
      </c>
      <c r="M31" s="89">
        <f>Buffalo!M244</f>
        <v>0</v>
      </c>
      <c r="N31" s="89">
        <f>Cherokee!M144</f>
        <v>0</v>
      </c>
      <c r="O31" s="89">
        <f>PoncaOsage!M115</f>
        <v>0</v>
      </c>
      <c r="P31" s="89">
        <f>Odessa!M44</f>
        <v>0</v>
      </c>
      <c r="Q31" s="90">
        <f>Kansas!M73</f>
        <v>0</v>
      </c>
      <c r="R31" s="90">
        <f>Hobbs!M45</f>
        <v>0</v>
      </c>
      <c r="S31" s="104">
        <f>'SW OLP Pipelines'!M58</f>
        <v>0</v>
      </c>
      <c r="T31" s="113">
        <f>'North Dakota '!M87</f>
        <v>0</v>
      </c>
      <c r="V31" s="10">
        <f t="shared" si="4"/>
        <v>0</v>
      </c>
      <c r="W31" s="23">
        <f>SUM(V29:V31)</f>
        <v>0</v>
      </c>
    </row>
    <row r="32" spans="1:23" x14ac:dyDescent="0.2">
      <c r="A32" s="1" t="s">
        <v>17</v>
      </c>
      <c r="B32" s="78">
        <f>SUM(B20:B31)</f>
        <v>-322.40000000002328</v>
      </c>
      <c r="C32" s="69">
        <f>SUM(C20:C31)</f>
        <v>-2175.25</v>
      </c>
      <c r="D32" s="79">
        <f>SUM(D20:D31)</f>
        <v>739.65000000002328</v>
      </c>
      <c r="E32" s="79">
        <f t="shared" ref="E32:O32" si="5">SUM(E20:E31)</f>
        <v>434.20000000001164</v>
      </c>
      <c r="F32" s="79">
        <f t="shared" ref="F32:K32" si="6">SUM(F20:F31)</f>
        <v>1990.0900000000838</v>
      </c>
      <c r="G32" s="80">
        <f t="shared" si="6"/>
        <v>587.38000000006286</v>
      </c>
      <c r="H32" s="91">
        <f t="shared" si="6"/>
        <v>8604.6999999997206</v>
      </c>
      <c r="I32" s="91">
        <f t="shared" si="6"/>
        <v>958.23999999999069</v>
      </c>
      <c r="J32" s="91">
        <f t="shared" si="6"/>
        <v>-406.30999999996857</v>
      </c>
      <c r="K32" s="140">
        <f t="shared" si="6"/>
        <v>3584.1000000000931</v>
      </c>
      <c r="L32" s="91">
        <f t="shared" si="5"/>
        <v>1388.3299999998417</v>
      </c>
      <c r="M32" s="91">
        <f t="shared" si="5"/>
        <v>-3365.4899999999907</v>
      </c>
      <c r="N32" s="91">
        <f t="shared" si="5"/>
        <v>-484</v>
      </c>
      <c r="O32" s="91">
        <f t="shared" si="5"/>
        <v>-260.28000000002794</v>
      </c>
      <c r="P32" s="91">
        <f t="shared" ref="P32:U32" si="7">SUM(P20:P31)</f>
        <v>-30.129999999975553</v>
      </c>
      <c r="Q32" s="92">
        <f t="shared" si="7"/>
        <v>3478.2900000000373</v>
      </c>
      <c r="R32" s="92">
        <f t="shared" si="7"/>
        <v>6905.9799999998049</v>
      </c>
      <c r="S32" s="105">
        <f t="shared" si="7"/>
        <v>-4439.7099999999627</v>
      </c>
      <c r="T32" s="114">
        <f>SUM(T20:T31)</f>
        <v>-14.959999999524996</v>
      </c>
      <c r="U32" s="9">
        <f t="shared" si="7"/>
        <v>0</v>
      </c>
      <c r="V32" s="9">
        <f>SUM(V20:V31)</f>
        <v>17172.430000000197</v>
      </c>
    </row>
    <row r="33" spans="1:23" x14ac:dyDescent="0.2">
      <c r="A33" s="2" t="s">
        <v>220</v>
      </c>
      <c r="B33" s="81">
        <f>+B32*20</f>
        <v>-6448.0000000004657</v>
      </c>
      <c r="C33" s="81">
        <f t="shared" ref="C33:T33" si="8">+C32*20</f>
        <v>-43505</v>
      </c>
      <c r="D33" s="81">
        <f t="shared" si="8"/>
        <v>14793.000000000466</v>
      </c>
      <c r="E33" s="81">
        <f t="shared" si="8"/>
        <v>8684.0000000002328</v>
      </c>
      <c r="F33" s="81">
        <f t="shared" si="8"/>
        <v>39801.800000001676</v>
      </c>
      <c r="G33" s="81">
        <f t="shared" si="8"/>
        <v>11747.600000001257</v>
      </c>
      <c r="H33" s="155">
        <f t="shared" si="8"/>
        <v>172093.99999999441</v>
      </c>
      <c r="I33" s="155">
        <f t="shared" si="8"/>
        <v>19164.799999999814</v>
      </c>
      <c r="J33" s="155">
        <f t="shared" si="8"/>
        <v>-8126.1999999993714</v>
      </c>
      <c r="K33" s="155">
        <f t="shared" si="8"/>
        <v>71682.000000001863</v>
      </c>
      <c r="L33" s="155">
        <f t="shared" si="8"/>
        <v>27766.599999996834</v>
      </c>
      <c r="M33" s="155">
        <f t="shared" si="8"/>
        <v>-67309.799999999814</v>
      </c>
      <c r="N33" s="155">
        <f t="shared" si="8"/>
        <v>-9680</v>
      </c>
      <c r="O33" s="155">
        <f t="shared" si="8"/>
        <v>-5205.6000000005588</v>
      </c>
      <c r="P33" s="155">
        <f t="shared" si="8"/>
        <v>-602.59999999951106</v>
      </c>
      <c r="Q33" s="155">
        <f t="shared" si="8"/>
        <v>69565.800000000745</v>
      </c>
      <c r="R33" s="155">
        <f t="shared" si="8"/>
        <v>138119.59999999611</v>
      </c>
      <c r="S33" s="155">
        <f t="shared" si="8"/>
        <v>-88794.199999999255</v>
      </c>
      <c r="T33" s="154">
        <f t="shared" si="8"/>
        <v>-299.19999999049992</v>
      </c>
      <c r="U33" s="153"/>
      <c r="V33" s="153">
        <f>+V32*20</f>
        <v>343448.60000000393</v>
      </c>
    </row>
    <row r="34" spans="1:23" x14ac:dyDescent="0.2">
      <c r="B34" s="71"/>
      <c r="C34" s="72"/>
      <c r="D34" s="66"/>
      <c r="E34" s="66"/>
      <c r="F34" s="72"/>
      <c r="G34" s="73"/>
      <c r="H34" s="85"/>
      <c r="I34" s="89"/>
      <c r="J34" s="89"/>
      <c r="K34" s="137"/>
      <c r="L34" s="85"/>
      <c r="M34" s="85"/>
      <c r="N34" s="85"/>
      <c r="O34" s="85"/>
      <c r="P34" s="85"/>
      <c r="Q34" s="86"/>
      <c r="R34" s="86"/>
      <c r="S34" s="101"/>
      <c r="T34" s="111"/>
    </row>
    <row r="35" spans="1:23" x14ac:dyDescent="0.2">
      <c r="A35" s="1" t="s">
        <v>14</v>
      </c>
      <c r="B35" s="71"/>
      <c r="C35" s="72"/>
      <c r="D35" s="66"/>
      <c r="E35" s="66"/>
      <c r="F35" s="72"/>
      <c r="G35" s="73"/>
      <c r="H35" s="85"/>
      <c r="I35" s="89"/>
      <c r="J35" s="89"/>
      <c r="K35" s="137"/>
      <c r="L35" s="85"/>
      <c r="M35" s="85"/>
      <c r="N35" s="85"/>
      <c r="O35" s="85"/>
      <c r="P35" s="85"/>
      <c r="Q35" s="86"/>
      <c r="R35" s="86"/>
      <c r="S35" s="101"/>
      <c r="T35" s="111"/>
    </row>
    <row r="36" spans="1:23" x14ac:dyDescent="0.2">
      <c r="A36" s="2" t="s">
        <v>0</v>
      </c>
      <c r="B36" s="82">
        <f t="shared" ref="B36:D47" si="9">+B20/B5*100</f>
        <v>-6.0587778122148585E-2</v>
      </c>
      <c r="C36" s="83">
        <f t="shared" si="9"/>
        <v>-0.16469785626499137</v>
      </c>
      <c r="D36" s="83">
        <f t="shared" si="9"/>
        <v>1.1360311481264251</v>
      </c>
      <c r="E36" s="83">
        <f t="shared" ref="E36:P36" si="10">+E20/E5*100</f>
        <v>0.15342301336013806</v>
      </c>
      <c r="F36" s="83">
        <f t="shared" ref="F36:I47" si="11">+F20/F5*100</f>
        <v>0.18244638741366118</v>
      </c>
      <c r="G36" s="84">
        <f>+G20/G5*100</f>
        <v>0.15570293614471517</v>
      </c>
      <c r="H36" s="93">
        <f>+H20/H5*100</f>
        <v>0.46681813187223625</v>
      </c>
      <c r="I36" s="93">
        <f>+I20/I5*100</f>
        <v>7.0220909408702015E-2</v>
      </c>
      <c r="J36" s="93">
        <f t="shared" ref="J36:J48" si="12">+J20/J5*100</f>
        <v>-0.37174074964253528</v>
      </c>
      <c r="K36" s="141">
        <f t="shared" ref="K36:K48" si="13">+K20/K5*100</f>
        <v>0.35335595681677812</v>
      </c>
      <c r="L36" s="93">
        <f t="shared" si="10"/>
        <v>0.78677480699829749</v>
      </c>
      <c r="M36" s="93">
        <f t="shared" si="10"/>
        <v>-0.4305192559919479</v>
      </c>
      <c r="N36" s="93">
        <f t="shared" si="10"/>
        <v>-9.734306528002945E-2</v>
      </c>
      <c r="O36" s="93">
        <f t="shared" si="10"/>
        <v>-8.4201533595007233E-2</v>
      </c>
      <c r="P36" s="93">
        <f t="shared" si="10"/>
        <v>-2.8606943445388326E-2</v>
      </c>
      <c r="Q36" s="93">
        <f>+Q20/Q5*100</f>
        <v>0.35741842923073558</v>
      </c>
      <c r="R36" s="93">
        <f>+R20/R5*100</f>
        <v>0.49173111085226395</v>
      </c>
      <c r="S36" s="106">
        <f>+S20/S5*100</f>
        <v>-0.5885631658017112</v>
      </c>
      <c r="T36" s="115">
        <f>+T20/T5*100</f>
        <v>-1.2234623372024292E-3</v>
      </c>
      <c r="V36" s="11">
        <f>V20/V5*100</f>
        <v>0.12071999943676795</v>
      </c>
    </row>
    <row r="37" spans="1:23" x14ac:dyDescent="0.2">
      <c r="A37" s="2" t="s">
        <v>1</v>
      </c>
      <c r="B37" s="82" t="e">
        <f t="shared" si="9"/>
        <v>#DIV/0!</v>
      </c>
      <c r="C37" s="83" t="e">
        <f t="shared" si="9"/>
        <v>#DIV/0!</v>
      </c>
      <c r="D37" s="83" t="e">
        <f t="shared" si="9"/>
        <v>#DIV/0!</v>
      </c>
      <c r="E37" s="83" t="e">
        <f t="shared" ref="E37:R37" si="14">+E21/E6*100</f>
        <v>#DIV/0!</v>
      </c>
      <c r="F37" s="83" t="e">
        <f t="shared" si="11"/>
        <v>#DIV/0!</v>
      </c>
      <c r="G37" s="84" t="e">
        <f t="shared" ref="G37:G48" si="15">+G21/G6*100</f>
        <v>#DIV/0!</v>
      </c>
      <c r="H37" s="93" t="e">
        <f t="shared" si="11"/>
        <v>#DIV/0!</v>
      </c>
      <c r="I37" s="93" t="e">
        <f t="shared" si="11"/>
        <v>#DIV/0!</v>
      </c>
      <c r="J37" s="93" t="e">
        <f t="shared" si="12"/>
        <v>#DIV/0!</v>
      </c>
      <c r="K37" s="141" t="e">
        <f t="shared" si="13"/>
        <v>#DIV/0!</v>
      </c>
      <c r="L37" s="93" t="e">
        <f t="shared" si="14"/>
        <v>#DIV/0!</v>
      </c>
      <c r="M37" s="93" t="e">
        <f t="shared" si="14"/>
        <v>#DIV/0!</v>
      </c>
      <c r="N37" s="93" t="e">
        <f t="shared" si="14"/>
        <v>#DIV/0!</v>
      </c>
      <c r="O37" s="93" t="e">
        <f t="shared" si="14"/>
        <v>#DIV/0!</v>
      </c>
      <c r="P37" s="93" t="e">
        <f t="shared" si="14"/>
        <v>#DIV/0!</v>
      </c>
      <c r="Q37" s="93" t="e">
        <f t="shared" si="14"/>
        <v>#DIV/0!</v>
      </c>
      <c r="R37" s="93" t="e">
        <f t="shared" si="14"/>
        <v>#DIV/0!</v>
      </c>
      <c r="S37" s="106" t="e">
        <f t="shared" ref="S37:S45" si="16">+S21/S6*100</f>
        <v>#DIV/0!</v>
      </c>
      <c r="T37" s="115" t="e">
        <f t="shared" ref="T37:T48" si="17">+T21/T6*100</f>
        <v>#DIV/0!</v>
      </c>
      <c r="V37" s="11" t="e">
        <f t="shared" ref="V37:V47" si="18">+V21/V6*100</f>
        <v>#DIV/0!</v>
      </c>
    </row>
    <row r="38" spans="1:23" x14ac:dyDescent="0.2">
      <c r="A38" s="2" t="s">
        <v>2</v>
      </c>
      <c r="B38" s="82" t="e">
        <f t="shared" si="9"/>
        <v>#DIV/0!</v>
      </c>
      <c r="C38" s="83" t="e">
        <f t="shared" si="9"/>
        <v>#DIV/0!</v>
      </c>
      <c r="D38" s="83" t="e">
        <f t="shared" si="9"/>
        <v>#DIV/0!</v>
      </c>
      <c r="E38" s="83" t="e">
        <f t="shared" ref="E38:R38" si="19">+E22/E7*100</f>
        <v>#DIV/0!</v>
      </c>
      <c r="F38" s="83" t="e">
        <f t="shared" si="11"/>
        <v>#DIV/0!</v>
      </c>
      <c r="G38" s="84" t="e">
        <f t="shared" si="15"/>
        <v>#DIV/0!</v>
      </c>
      <c r="H38" s="93" t="e">
        <f t="shared" si="11"/>
        <v>#DIV/0!</v>
      </c>
      <c r="I38" s="93" t="e">
        <f t="shared" si="11"/>
        <v>#DIV/0!</v>
      </c>
      <c r="J38" s="93" t="e">
        <f t="shared" si="12"/>
        <v>#DIV/0!</v>
      </c>
      <c r="K38" s="141" t="e">
        <f t="shared" si="13"/>
        <v>#DIV/0!</v>
      </c>
      <c r="L38" s="93" t="e">
        <f t="shared" si="19"/>
        <v>#DIV/0!</v>
      </c>
      <c r="M38" s="93" t="e">
        <f t="shared" si="19"/>
        <v>#DIV/0!</v>
      </c>
      <c r="N38" s="93" t="e">
        <f t="shared" si="19"/>
        <v>#DIV/0!</v>
      </c>
      <c r="O38" s="93" t="e">
        <f t="shared" si="19"/>
        <v>#DIV/0!</v>
      </c>
      <c r="P38" s="93" t="e">
        <f t="shared" si="19"/>
        <v>#DIV/0!</v>
      </c>
      <c r="Q38" s="93" t="e">
        <f t="shared" si="19"/>
        <v>#DIV/0!</v>
      </c>
      <c r="R38" s="93" t="e">
        <f t="shared" si="19"/>
        <v>#DIV/0!</v>
      </c>
      <c r="S38" s="106" t="e">
        <f t="shared" si="16"/>
        <v>#DIV/0!</v>
      </c>
      <c r="T38" s="115" t="e">
        <f t="shared" si="17"/>
        <v>#DIV/0!</v>
      </c>
      <c r="V38" s="11" t="e">
        <f t="shared" si="18"/>
        <v>#DIV/0!</v>
      </c>
      <c r="W38" s="23">
        <f>W22/W7*100</f>
        <v>0.12071999943676795</v>
      </c>
    </row>
    <row r="39" spans="1:23" x14ac:dyDescent="0.2">
      <c r="A39" s="2" t="s">
        <v>3</v>
      </c>
      <c r="B39" s="82" t="e">
        <f t="shared" si="9"/>
        <v>#DIV/0!</v>
      </c>
      <c r="C39" s="83" t="e">
        <f t="shared" si="9"/>
        <v>#DIV/0!</v>
      </c>
      <c r="D39" s="83" t="e">
        <f t="shared" si="9"/>
        <v>#DIV/0!</v>
      </c>
      <c r="E39" s="83" t="e">
        <f t="shared" ref="E39:R39" si="20">+E23/E8*100</f>
        <v>#DIV/0!</v>
      </c>
      <c r="F39" s="83" t="e">
        <f t="shared" si="11"/>
        <v>#DIV/0!</v>
      </c>
      <c r="G39" s="84" t="e">
        <f t="shared" si="15"/>
        <v>#DIV/0!</v>
      </c>
      <c r="H39" s="93" t="e">
        <f t="shared" si="11"/>
        <v>#DIV/0!</v>
      </c>
      <c r="I39" s="93" t="e">
        <f t="shared" si="11"/>
        <v>#DIV/0!</v>
      </c>
      <c r="J39" s="93" t="e">
        <f t="shared" si="12"/>
        <v>#DIV/0!</v>
      </c>
      <c r="K39" s="141" t="e">
        <f t="shared" si="13"/>
        <v>#DIV/0!</v>
      </c>
      <c r="L39" s="93" t="e">
        <f t="shared" si="20"/>
        <v>#DIV/0!</v>
      </c>
      <c r="M39" s="93" t="e">
        <f t="shared" si="20"/>
        <v>#DIV/0!</v>
      </c>
      <c r="N39" s="93" t="e">
        <f t="shared" si="20"/>
        <v>#DIV/0!</v>
      </c>
      <c r="O39" s="93" t="e">
        <f t="shared" si="20"/>
        <v>#DIV/0!</v>
      </c>
      <c r="P39" s="93" t="e">
        <f t="shared" si="20"/>
        <v>#DIV/0!</v>
      </c>
      <c r="Q39" s="93" t="e">
        <f t="shared" si="20"/>
        <v>#DIV/0!</v>
      </c>
      <c r="R39" s="93" t="e">
        <f t="shared" si="20"/>
        <v>#DIV/0!</v>
      </c>
      <c r="S39" s="106" t="e">
        <f t="shared" si="16"/>
        <v>#DIV/0!</v>
      </c>
      <c r="T39" s="115" t="e">
        <f t="shared" si="17"/>
        <v>#DIV/0!</v>
      </c>
      <c r="V39" s="11" t="e">
        <f t="shared" si="18"/>
        <v>#DIV/0!</v>
      </c>
    </row>
    <row r="40" spans="1:23" x14ac:dyDescent="0.2">
      <c r="A40" s="2" t="s">
        <v>4</v>
      </c>
      <c r="B40" s="82" t="e">
        <f t="shared" si="9"/>
        <v>#DIV/0!</v>
      </c>
      <c r="C40" s="83" t="e">
        <f t="shared" si="9"/>
        <v>#DIV/0!</v>
      </c>
      <c r="D40" s="83" t="e">
        <f t="shared" si="9"/>
        <v>#DIV/0!</v>
      </c>
      <c r="E40" s="83" t="e">
        <f t="shared" ref="E40:R40" si="21">+E24/E9*100</f>
        <v>#DIV/0!</v>
      </c>
      <c r="F40" s="83" t="e">
        <f t="shared" si="11"/>
        <v>#DIV/0!</v>
      </c>
      <c r="G40" s="84" t="e">
        <f t="shared" si="15"/>
        <v>#DIV/0!</v>
      </c>
      <c r="H40" s="93" t="e">
        <f t="shared" si="11"/>
        <v>#DIV/0!</v>
      </c>
      <c r="I40" s="93" t="e">
        <f t="shared" si="11"/>
        <v>#DIV/0!</v>
      </c>
      <c r="J40" s="93" t="e">
        <f t="shared" si="12"/>
        <v>#DIV/0!</v>
      </c>
      <c r="K40" s="141" t="e">
        <f t="shared" si="13"/>
        <v>#DIV/0!</v>
      </c>
      <c r="L40" s="93" t="e">
        <f t="shared" si="21"/>
        <v>#DIV/0!</v>
      </c>
      <c r="M40" s="93" t="e">
        <f t="shared" si="21"/>
        <v>#DIV/0!</v>
      </c>
      <c r="N40" s="93" t="e">
        <f t="shared" si="21"/>
        <v>#DIV/0!</v>
      </c>
      <c r="O40" s="93" t="e">
        <f t="shared" si="21"/>
        <v>#DIV/0!</v>
      </c>
      <c r="P40" s="93" t="e">
        <f t="shared" si="21"/>
        <v>#DIV/0!</v>
      </c>
      <c r="Q40" s="93" t="e">
        <f t="shared" si="21"/>
        <v>#DIV/0!</v>
      </c>
      <c r="R40" s="93" t="e">
        <f t="shared" si="21"/>
        <v>#DIV/0!</v>
      </c>
      <c r="S40" s="106" t="e">
        <f t="shared" si="16"/>
        <v>#DIV/0!</v>
      </c>
      <c r="T40" s="115" t="e">
        <f t="shared" si="17"/>
        <v>#DIV/0!</v>
      </c>
      <c r="V40" s="11" t="e">
        <f t="shared" si="18"/>
        <v>#DIV/0!</v>
      </c>
    </row>
    <row r="41" spans="1:23" x14ac:dyDescent="0.2">
      <c r="A41" s="2" t="s">
        <v>5</v>
      </c>
      <c r="B41" s="82" t="e">
        <f t="shared" si="9"/>
        <v>#DIV/0!</v>
      </c>
      <c r="C41" s="83" t="e">
        <f t="shared" si="9"/>
        <v>#DIV/0!</v>
      </c>
      <c r="D41" s="83" t="e">
        <f t="shared" si="9"/>
        <v>#DIV/0!</v>
      </c>
      <c r="E41" s="83" t="e">
        <f t="shared" ref="E41:R41" si="22">+E25/E10*100</f>
        <v>#DIV/0!</v>
      </c>
      <c r="F41" s="83" t="e">
        <f t="shared" si="11"/>
        <v>#DIV/0!</v>
      </c>
      <c r="G41" s="84" t="e">
        <f t="shared" si="15"/>
        <v>#DIV/0!</v>
      </c>
      <c r="H41" s="93" t="e">
        <f t="shared" si="11"/>
        <v>#DIV/0!</v>
      </c>
      <c r="I41" s="93" t="e">
        <f t="shared" si="11"/>
        <v>#DIV/0!</v>
      </c>
      <c r="J41" s="93" t="e">
        <f t="shared" si="12"/>
        <v>#DIV/0!</v>
      </c>
      <c r="K41" s="141" t="e">
        <f t="shared" si="13"/>
        <v>#DIV/0!</v>
      </c>
      <c r="L41" s="93" t="e">
        <f t="shared" si="22"/>
        <v>#DIV/0!</v>
      </c>
      <c r="M41" s="93" t="e">
        <f t="shared" si="22"/>
        <v>#DIV/0!</v>
      </c>
      <c r="N41" s="93" t="e">
        <f t="shared" si="22"/>
        <v>#DIV/0!</v>
      </c>
      <c r="O41" s="93" t="e">
        <f t="shared" si="22"/>
        <v>#DIV/0!</v>
      </c>
      <c r="P41" s="93" t="e">
        <f t="shared" si="22"/>
        <v>#DIV/0!</v>
      </c>
      <c r="Q41" s="93" t="e">
        <f t="shared" si="22"/>
        <v>#DIV/0!</v>
      </c>
      <c r="R41" s="93" t="e">
        <f t="shared" si="22"/>
        <v>#DIV/0!</v>
      </c>
      <c r="S41" s="106" t="e">
        <f t="shared" si="16"/>
        <v>#DIV/0!</v>
      </c>
      <c r="T41" s="115" t="e">
        <f t="shared" si="17"/>
        <v>#DIV/0!</v>
      </c>
      <c r="U41" s="3" t="e">
        <f>+U25/U10</f>
        <v>#DIV/0!</v>
      </c>
      <c r="V41" s="11" t="e">
        <f t="shared" si="18"/>
        <v>#DIV/0!</v>
      </c>
      <c r="W41" s="23" t="e">
        <f>W25/W10*100</f>
        <v>#DIV/0!</v>
      </c>
    </row>
    <row r="42" spans="1:23" x14ac:dyDescent="0.2">
      <c r="A42" s="2" t="s">
        <v>6</v>
      </c>
      <c r="B42" s="82" t="e">
        <f t="shared" si="9"/>
        <v>#DIV/0!</v>
      </c>
      <c r="C42" s="83" t="e">
        <f t="shared" si="9"/>
        <v>#DIV/0!</v>
      </c>
      <c r="D42" s="83" t="e">
        <f t="shared" si="9"/>
        <v>#DIV/0!</v>
      </c>
      <c r="E42" s="83" t="e">
        <f t="shared" ref="E42:R42" si="23">+E26/E11*100</f>
        <v>#DIV/0!</v>
      </c>
      <c r="F42" s="83" t="e">
        <f t="shared" si="11"/>
        <v>#DIV/0!</v>
      </c>
      <c r="G42" s="84" t="e">
        <f t="shared" si="15"/>
        <v>#DIV/0!</v>
      </c>
      <c r="H42" s="93" t="e">
        <f t="shared" si="11"/>
        <v>#DIV/0!</v>
      </c>
      <c r="I42" s="93" t="e">
        <f t="shared" si="11"/>
        <v>#DIV/0!</v>
      </c>
      <c r="J42" s="93" t="e">
        <f t="shared" si="12"/>
        <v>#DIV/0!</v>
      </c>
      <c r="K42" s="141" t="e">
        <f t="shared" si="13"/>
        <v>#DIV/0!</v>
      </c>
      <c r="L42" s="93" t="e">
        <f t="shared" si="23"/>
        <v>#DIV/0!</v>
      </c>
      <c r="M42" s="93" t="e">
        <f t="shared" si="23"/>
        <v>#DIV/0!</v>
      </c>
      <c r="N42" s="93" t="e">
        <f t="shared" si="23"/>
        <v>#DIV/0!</v>
      </c>
      <c r="O42" s="93" t="e">
        <f t="shared" si="23"/>
        <v>#DIV/0!</v>
      </c>
      <c r="P42" s="93" t="e">
        <f t="shared" si="23"/>
        <v>#DIV/0!</v>
      </c>
      <c r="Q42" s="93" t="e">
        <f t="shared" si="23"/>
        <v>#DIV/0!</v>
      </c>
      <c r="R42" s="93" t="e">
        <f t="shared" si="23"/>
        <v>#DIV/0!</v>
      </c>
      <c r="S42" s="106" t="e">
        <f t="shared" si="16"/>
        <v>#DIV/0!</v>
      </c>
      <c r="T42" s="115" t="e">
        <f t="shared" si="17"/>
        <v>#DIV/0!</v>
      </c>
      <c r="V42" s="11" t="e">
        <f t="shared" si="18"/>
        <v>#DIV/0!</v>
      </c>
    </row>
    <row r="43" spans="1:23" x14ac:dyDescent="0.2">
      <c r="A43" s="2" t="s">
        <v>7</v>
      </c>
      <c r="B43" s="82" t="e">
        <f t="shared" si="9"/>
        <v>#DIV/0!</v>
      </c>
      <c r="C43" s="83" t="e">
        <f t="shared" si="9"/>
        <v>#DIV/0!</v>
      </c>
      <c r="D43" s="83" t="e">
        <f t="shared" si="9"/>
        <v>#DIV/0!</v>
      </c>
      <c r="E43" s="83" t="e">
        <f t="shared" ref="E43:R43" si="24">+E27/E12*100</f>
        <v>#DIV/0!</v>
      </c>
      <c r="F43" s="83" t="e">
        <f t="shared" si="11"/>
        <v>#DIV/0!</v>
      </c>
      <c r="G43" s="84" t="e">
        <f t="shared" si="15"/>
        <v>#DIV/0!</v>
      </c>
      <c r="H43" s="93" t="e">
        <f t="shared" si="11"/>
        <v>#DIV/0!</v>
      </c>
      <c r="I43" s="93" t="e">
        <f t="shared" si="11"/>
        <v>#DIV/0!</v>
      </c>
      <c r="J43" s="93" t="e">
        <f t="shared" si="12"/>
        <v>#DIV/0!</v>
      </c>
      <c r="K43" s="141" t="e">
        <f t="shared" si="13"/>
        <v>#DIV/0!</v>
      </c>
      <c r="L43" s="93" t="e">
        <f t="shared" si="24"/>
        <v>#DIV/0!</v>
      </c>
      <c r="M43" s="93" t="e">
        <f t="shared" si="24"/>
        <v>#DIV/0!</v>
      </c>
      <c r="N43" s="93" t="e">
        <f t="shared" si="24"/>
        <v>#DIV/0!</v>
      </c>
      <c r="O43" s="93" t="e">
        <f t="shared" si="24"/>
        <v>#DIV/0!</v>
      </c>
      <c r="P43" s="93" t="e">
        <f t="shared" si="24"/>
        <v>#DIV/0!</v>
      </c>
      <c r="Q43" s="93" t="e">
        <f t="shared" si="24"/>
        <v>#DIV/0!</v>
      </c>
      <c r="R43" s="93" t="e">
        <f t="shared" si="24"/>
        <v>#DIV/0!</v>
      </c>
      <c r="S43" s="106" t="e">
        <f t="shared" si="16"/>
        <v>#DIV/0!</v>
      </c>
      <c r="T43" s="115" t="e">
        <f t="shared" si="17"/>
        <v>#DIV/0!</v>
      </c>
      <c r="V43" s="11" t="e">
        <f t="shared" si="18"/>
        <v>#DIV/0!</v>
      </c>
    </row>
    <row r="44" spans="1:23" x14ac:dyDescent="0.2">
      <c r="A44" s="2" t="s">
        <v>8</v>
      </c>
      <c r="B44" s="82" t="e">
        <f t="shared" si="9"/>
        <v>#DIV/0!</v>
      </c>
      <c r="C44" s="83" t="e">
        <f t="shared" si="9"/>
        <v>#DIV/0!</v>
      </c>
      <c r="D44" s="83" t="e">
        <f t="shared" si="9"/>
        <v>#DIV/0!</v>
      </c>
      <c r="E44" s="83" t="e">
        <f t="shared" ref="E44:R44" si="25">+E28/E13*100</f>
        <v>#DIV/0!</v>
      </c>
      <c r="F44" s="83" t="e">
        <f t="shared" si="11"/>
        <v>#DIV/0!</v>
      </c>
      <c r="G44" s="84" t="e">
        <f t="shared" si="15"/>
        <v>#DIV/0!</v>
      </c>
      <c r="H44" s="93" t="e">
        <f t="shared" si="11"/>
        <v>#DIV/0!</v>
      </c>
      <c r="I44" s="93" t="e">
        <f t="shared" si="11"/>
        <v>#DIV/0!</v>
      </c>
      <c r="J44" s="93" t="e">
        <f t="shared" si="12"/>
        <v>#DIV/0!</v>
      </c>
      <c r="K44" s="141" t="e">
        <f t="shared" si="13"/>
        <v>#DIV/0!</v>
      </c>
      <c r="L44" s="93" t="e">
        <f t="shared" si="25"/>
        <v>#DIV/0!</v>
      </c>
      <c r="M44" s="93" t="e">
        <f t="shared" si="25"/>
        <v>#DIV/0!</v>
      </c>
      <c r="N44" s="93" t="e">
        <f t="shared" si="25"/>
        <v>#DIV/0!</v>
      </c>
      <c r="O44" s="93" t="e">
        <f t="shared" si="25"/>
        <v>#DIV/0!</v>
      </c>
      <c r="P44" s="93" t="e">
        <f t="shared" si="25"/>
        <v>#DIV/0!</v>
      </c>
      <c r="Q44" s="93" t="e">
        <f t="shared" si="25"/>
        <v>#DIV/0!</v>
      </c>
      <c r="R44" s="93" t="e">
        <f t="shared" si="25"/>
        <v>#DIV/0!</v>
      </c>
      <c r="S44" s="106" t="e">
        <f t="shared" si="16"/>
        <v>#DIV/0!</v>
      </c>
      <c r="T44" s="115" t="e">
        <f t="shared" si="17"/>
        <v>#DIV/0!</v>
      </c>
      <c r="V44" s="11" t="e">
        <f t="shared" si="18"/>
        <v>#DIV/0!</v>
      </c>
      <c r="W44" s="23" t="e">
        <f>W28/W13*100</f>
        <v>#DIV/0!</v>
      </c>
    </row>
    <row r="45" spans="1:23" x14ac:dyDescent="0.2">
      <c r="A45" s="2" t="s">
        <v>9</v>
      </c>
      <c r="B45" s="82" t="e">
        <f t="shared" si="9"/>
        <v>#DIV/0!</v>
      </c>
      <c r="C45" s="83" t="e">
        <f t="shared" si="9"/>
        <v>#DIV/0!</v>
      </c>
      <c r="D45" s="83" t="e">
        <f t="shared" si="9"/>
        <v>#DIV/0!</v>
      </c>
      <c r="E45" s="83" t="e">
        <f t="shared" ref="E45:R45" si="26">+E29/E14*100</f>
        <v>#DIV/0!</v>
      </c>
      <c r="F45" s="83" t="e">
        <f t="shared" si="11"/>
        <v>#DIV/0!</v>
      </c>
      <c r="G45" s="84" t="e">
        <f t="shared" si="15"/>
        <v>#DIV/0!</v>
      </c>
      <c r="H45" s="93" t="e">
        <f t="shared" si="11"/>
        <v>#DIV/0!</v>
      </c>
      <c r="I45" s="93" t="e">
        <f t="shared" si="11"/>
        <v>#DIV/0!</v>
      </c>
      <c r="J45" s="93" t="e">
        <f t="shared" si="12"/>
        <v>#DIV/0!</v>
      </c>
      <c r="K45" s="141" t="e">
        <f t="shared" si="13"/>
        <v>#DIV/0!</v>
      </c>
      <c r="L45" s="93" t="e">
        <f t="shared" si="26"/>
        <v>#DIV/0!</v>
      </c>
      <c r="M45" s="93" t="e">
        <f t="shared" si="26"/>
        <v>#DIV/0!</v>
      </c>
      <c r="N45" s="93" t="e">
        <f t="shared" si="26"/>
        <v>#DIV/0!</v>
      </c>
      <c r="O45" s="93" t="e">
        <f t="shared" si="26"/>
        <v>#DIV/0!</v>
      </c>
      <c r="P45" s="93" t="e">
        <f t="shared" si="26"/>
        <v>#DIV/0!</v>
      </c>
      <c r="Q45" s="93" t="e">
        <f t="shared" si="26"/>
        <v>#DIV/0!</v>
      </c>
      <c r="R45" s="93" t="e">
        <f t="shared" si="26"/>
        <v>#DIV/0!</v>
      </c>
      <c r="S45" s="106" t="e">
        <f t="shared" si="16"/>
        <v>#DIV/0!</v>
      </c>
      <c r="T45" s="115" t="e">
        <f t="shared" si="17"/>
        <v>#DIV/0!</v>
      </c>
      <c r="V45" s="11" t="e">
        <f t="shared" si="18"/>
        <v>#DIV/0!</v>
      </c>
    </row>
    <row r="46" spans="1:23" x14ac:dyDescent="0.2">
      <c r="A46" s="2" t="s">
        <v>10</v>
      </c>
      <c r="B46" s="82" t="e">
        <f t="shared" si="9"/>
        <v>#DIV/0!</v>
      </c>
      <c r="C46" s="83" t="e">
        <f t="shared" si="9"/>
        <v>#DIV/0!</v>
      </c>
      <c r="D46" s="83" t="e">
        <f t="shared" si="9"/>
        <v>#DIV/0!</v>
      </c>
      <c r="E46" s="83" t="e">
        <f t="shared" ref="E46:R46" si="27">+E30/E15*100</f>
        <v>#DIV/0!</v>
      </c>
      <c r="F46" s="83" t="e">
        <f t="shared" si="11"/>
        <v>#DIV/0!</v>
      </c>
      <c r="G46" s="84" t="e">
        <f t="shared" si="15"/>
        <v>#DIV/0!</v>
      </c>
      <c r="H46" s="93" t="e">
        <f t="shared" si="11"/>
        <v>#DIV/0!</v>
      </c>
      <c r="I46" s="93" t="e">
        <f t="shared" si="11"/>
        <v>#DIV/0!</v>
      </c>
      <c r="J46" s="93" t="e">
        <f t="shared" si="12"/>
        <v>#DIV/0!</v>
      </c>
      <c r="K46" s="141" t="e">
        <f t="shared" si="13"/>
        <v>#DIV/0!</v>
      </c>
      <c r="L46" s="93" t="e">
        <f t="shared" si="27"/>
        <v>#DIV/0!</v>
      </c>
      <c r="M46" s="93" t="e">
        <f t="shared" si="27"/>
        <v>#DIV/0!</v>
      </c>
      <c r="N46" s="93" t="e">
        <f t="shared" si="27"/>
        <v>#DIV/0!</v>
      </c>
      <c r="O46" s="93" t="e">
        <f t="shared" si="27"/>
        <v>#DIV/0!</v>
      </c>
      <c r="P46" s="93" t="e">
        <f t="shared" si="27"/>
        <v>#DIV/0!</v>
      </c>
      <c r="Q46" s="93" t="e">
        <f t="shared" si="27"/>
        <v>#DIV/0!</v>
      </c>
      <c r="R46" s="93" t="e">
        <f t="shared" si="27"/>
        <v>#DIV/0!</v>
      </c>
      <c r="S46" s="106" t="e">
        <f>+S30/S15*100</f>
        <v>#DIV/0!</v>
      </c>
      <c r="T46" s="115" t="e">
        <f t="shared" si="17"/>
        <v>#DIV/0!</v>
      </c>
      <c r="V46" s="11" t="e">
        <f t="shared" si="18"/>
        <v>#DIV/0!</v>
      </c>
    </row>
    <row r="47" spans="1:23" x14ac:dyDescent="0.2">
      <c r="A47" s="2" t="s">
        <v>11</v>
      </c>
      <c r="B47" s="82" t="e">
        <f t="shared" si="9"/>
        <v>#DIV/0!</v>
      </c>
      <c r="C47" s="83" t="e">
        <f t="shared" si="9"/>
        <v>#DIV/0!</v>
      </c>
      <c r="D47" s="83" t="e">
        <f t="shared" si="9"/>
        <v>#DIV/0!</v>
      </c>
      <c r="E47" s="83" t="e">
        <f>+E31/E16*100</f>
        <v>#DIV/0!</v>
      </c>
      <c r="F47" s="83" t="e">
        <f t="shared" si="11"/>
        <v>#DIV/0!</v>
      </c>
      <c r="G47" s="84" t="e">
        <f t="shared" si="15"/>
        <v>#DIV/0!</v>
      </c>
      <c r="H47" s="93" t="e">
        <f t="shared" si="11"/>
        <v>#DIV/0!</v>
      </c>
      <c r="I47" s="93" t="e">
        <f t="shared" si="11"/>
        <v>#DIV/0!</v>
      </c>
      <c r="J47" s="93" t="e">
        <f t="shared" si="12"/>
        <v>#DIV/0!</v>
      </c>
      <c r="K47" s="141" t="e">
        <f t="shared" si="13"/>
        <v>#DIV/0!</v>
      </c>
      <c r="L47" s="93" t="e">
        <f>+L31/L16*100</f>
        <v>#DIV/0!</v>
      </c>
      <c r="M47" s="93" t="e">
        <f t="shared" ref="M47:S47" si="28">+M31/M16*100</f>
        <v>#DIV/0!</v>
      </c>
      <c r="N47" s="93" t="e">
        <f t="shared" si="28"/>
        <v>#DIV/0!</v>
      </c>
      <c r="O47" s="93" t="e">
        <f t="shared" si="28"/>
        <v>#DIV/0!</v>
      </c>
      <c r="P47" s="93" t="e">
        <f t="shared" si="28"/>
        <v>#DIV/0!</v>
      </c>
      <c r="Q47" s="93" t="e">
        <f t="shared" si="28"/>
        <v>#DIV/0!</v>
      </c>
      <c r="R47" s="93" t="e">
        <f t="shared" si="28"/>
        <v>#DIV/0!</v>
      </c>
      <c r="S47" s="106" t="e">
        <f t="shared" si="28"/>
        <v>#DIV/0!</v>
      </c>
      <c r="T47" s="115" t="e">
        <f t="shared" si="17"/>
        <v>#DIV/0!</v>
      </c>
      <c r="V47" s="11" t="e">
        <f t="shared" si="18"/>
        <v>#DIV/0!</v>
      </c>
    </row>
    <row r="48" spans="1:23" x14ac:dyDescent="0.2">
      <c r="A48" s="1" t="s">
        <v>17</v>
      </c>
      <c r="B48" s="149">
        <f>+B32/B17*100</f>
        <v>-6.0587778122148585E-2</v>
      </c>
      <c r="C48" s="149">
        <f>+C32/C17*100</f>
        <v>-0.16469785626499137</v>
      </c>
      <c r="D48" s="149">
        <f>+D32/D17*100</f>
        <v>1.1360311481264251</v>
      </c>
      <c r="E48" s="149">
        <f>+E32/E17*100</f>
        <v>0.15342301336013806</v>
      </c>
      <c r="F48" s="149">
        <f>+F32/F17*100</f>
        <v>0.18244638741366118</v>
      </c>
      <c r="G48" s="149">
        <f t="shared" si="15"/>
        <v>0.15570293614471517</v>
      </c>
      <c r="H48" s="150">
        <f>+H32/H17*100</f>
        <v>0.46681813187223625</v>
      </c>
      <c r="I48" s="150">
        <f>+I32/I17*100</f>
        <v>7.0220909408702015E-2</v>
      </c>
      <c r="J48" s="150">
        <f t="shared" si="12"/>
        <v>-0.37174074964253528</v>
      </c>
      <c r="K48" s="150">
        <f t="shared" si="13"/>
        <v>0.35335595681677812</v>
      </c>
      <c r="L48" s="150">
        <f>+L32/L17*100</f>
        <v>0.78677480699829749</v>
      </c>
      <c r="M48" s="150">
        <f t="shared" ref="M48:S48" si="29">+M32/M17*100</f>
        <v>-0.4305192559919479</v>
      </c>
      <c r="N48" s="150">
        <f t="shared" si="29"/>
        <v>-9.734306528002945E-2</v>
      </c>
      <c r="O48" s="150">
        <f t="shared" si="29"/>
        <v>-8.4201533595007233E-2</v>
      </c>
      <c r="P48" s="150">
        <f t="shared" si="29"/>
        <v>-2.8606943445388326E-2</v>
      </c>
      <c r="Q48" s="150">
        <f t="shared" si="29"/>
        <v>0.35741842923073558</v>
      </c>
      <c r="R48" s="150">
        <f t="shared" si="29"/>
        <v>0.49173111085226395</v>
      </c>
      <c r="S48" s="150">
        <f t="shared" si="29"/>
        <v>-0.5885631658017112</v>
      </c>
      <c r="T48" s="151">
        <f t="shared" si="17"/>
        <v>-1.2234623372024292E-3</v>
      </c>
      <c r="U48" s="12">
        <f>+V32/V17</f>
        <v>1.2071999943676795E-3</v>
      </c>
      <c r="V48" s="149">
        <f>+V32/V17*100</f>
        <v>0.12071999943676795</v>
      </c>
    </row>
    <row r="49" spans="1:22" x14ac:dyDescent="0.2">
      <c r="D49" s="4"/>
      <c r="E49" s="4"/>
      <c r="J49" s="4"/>
      <c r="K49" s="4"/>
      <c r="L49" s="4"/>
      <c r="M49" s="4"/>
      <c r="N49" s="4"/>
      <c r="R49" s="4"/>
    </row>
    <row r="50" spans="1:22" x14ac:dyDescent="0.2">
      <c r="A50" s="5" t="s">
        <v>20</v>
      </c>
    </row>
    <row r="53" spans="1:22" ht="13.5" thickBot="1" x14ac:dyDescent="0.25">
      <c r="B53" s="39"/>
    </row>
    <row r="54" spans="1:22" ht="13.5" thickBot="1" x14ac:dyDescent="0.25">
      <c r="B54" s="62" t="s">
        <v>156</v>
      </c>
      <c r="C54" s="72"/>
      <c r="D54" s="72"/>
      <c r="E54" s="72"/>
      <c r="G54" s="124" t="s">
        <v>186</v>
      </c>
      <c r="H54" s="85"/>
      <c r="I54" s="85"/>
      <c r="J54" s="86"/>
      <c r="L54" s="108" t="s">
        <v>195</v>
      </c>
      <c r="M54" s="107"/>
      <c r="N54" s="107"/>
      <c r="O54" s="107"/>
      <c r="Q54" s="34" t="s">
        <v>181</v>
      </c>
      <c r="R54" s="35"/>
      <c r="S54" s="36"/>
      <c r="T54" s="36"/>
      <c r="U54" s="152"/>
      <c r="V54" s="37"/>
    </row>
    <row r="55" spans="1:22" x14ac:dyDescent="0.2">
      <c r="B55" s="72"/>
      <c r="C55" s="72"/>
      <c r="D55" s="72"/>
      <c r="E55" s="72"/>
      <c r="G55" s="125" t="s">
        <v>46</v>
      </c>
      <c r="H55" s="85"/>
      <c r="I55" s="85"/>
      <c r="J55" s="86"/>
      <c r="L55" s="107"/>
      <c r="M55" s="107"/>
      <c r="N55" s="107"/>
      <c r="O55" s="107"/>
      <c r="Q55" s="38"/>
      <c r="R55" s="39"/>
      <c r="S55" s="39"/>
      <c r="T55" s="39"/>
      <c r="U55" s="39"/>
      <c r="V55" s="40" t="s">
        <v>182</v>
      </c>
    </row>
    <row r="56" spans="1:22" x14ac:dyDescent="0.2">
      <c r="B56" s="126" t="s">
        <v>147</v>
      </c>
      <c r="C56" s="126" t="s">
        <v>148</v>
      </c>
      <c r="D56" s="126" t="s">
        <v>149</v>
      </c>
      <c r="E56" s="126" t="s">
        <v>150</v>
      </c>
      <c r="G56" s="94" t="s">
        <v>147</v>
      </c>
      <c r="H56" s="94" t="s">
        <v>148</v>
      </c>
      <c r="I56" s="94" t="s">
        <v>149</v>
      </c>
      <c r="J56" s="94" t="s">
        <v>150</v>
      </c>
      <c r="L56" s="116" t="s">
        <v>147</v>
      </c>
      <c r="M56" s="116" t="s">
        <v>148</v>
      </c>
      <c r="N56" s="116" t="s">
        <v>149</v>
      </c>
      <c r="O56" s="116" t="s">
        <v>150</v>
      </c>
      <c r="Q56" s="41" t="s">
        <v>147</v>
      </c>
      <c r="R56" s="42" t="s">
        <v>148</v>
      </c>
      <c r="S56" s="42" t="s">
        <v>149</v>
      </c>
      <c r="T56" s="42" t="s">
        <v>150</v>
      </c>
      <c r="U56" s="42"/>
      <c r="V56" s="40" t="s">
        <v>183</v>
      </c>
    </row>
    <row r="57" spans="1:22" x14ac:dyDescent="0.2">
      <c r="B57" s="126" t="s">
        <v>151</v>
      </c>
      <c r="C57" s="126" t="s">
        <v>35</v>
      </c>
      <c r="D57" s="126" t="s">
        <v>152</v>
      </c>
      <c r="E57" s="126" t="s">
        <v>153</v>
      </c>
      <c r="G57" s="94" t="s">
        <v>151</v>
      </c>
      <c r="H57" s="94" t="s">
        <v>35</v>
      </c>
      <c r="I57" s="94" t="s">
        <v>152</v>
      </c>
      <c r="J57" s="94" t="s">
        <v>153</v>
      </c>
      <c r="L57" s="116" t="s">
        <v>151</v>
      </c>
      <c r="M57" s="116" t="s">
        <v>35</v>
      </c>
      <c r="N57" s="116" t="s">
        <v>152</v>
      </c>
      <c r="O57" s="116" t="s">
        <v>153</v>
      </c>
      <c r="Q57" s="41" t="s">
        <v>151</v>
      </c>
      <c r="R57" s="42" t="s">
        <v>35</v>
      </c>
      <c r="S57" s="42" t="s">
        <v>152</v>
      </c>
      <c r="T57" s="42" t="s">
        <v>153</v>
      </c>
      <c r="U57" s="42"/>
      <c r="V57" s="40" t="s">
        <v>184</v>
      </c>
    </row>
    <row r="58" spans="1:22" x14ac:dyDescent="0.2">
      <c r="B58" s="127"/>
      <c r="C58" s="128" t="s">
        <v>154</v>
      </c>
      <c r="D58" s="128" t="s">
        <v>155</v>
      </c>
      <c r="E58" s="128" t="s">
        <v>155</v>
      </c>
      <c r="G58" s="96"/>
      <c r="H58" s="95" t="s">
        <v>154</v>
      </c>
      <c r="I58" s="95" t="s">
        <v>155</v>
      </c>
      <c r="J58" s="95" t="s">
        <v>155</v>
      </c>
      <c r="L58" s="117"/>
      <c r="M58" s="118" t="s">
        <v>154</v>
      </c>
      <c r="N58" s="118" t="s">
        <v>155</v>
      </c>
      <c r="O58" s="118" t="s">
        <v>155</v>
      </c>
      <c r="Q58" s="43"/>
      <c r="R58" s="44" t="s">
        <v>154</v>
      </c>
      <c r="S58" s="44" t="s">
        <v>155</v>
      </c>
      <c r="T58" s="44" t="s">
        <v>155</v>
      </c>
      <c r="U58" s="44"/>
      <c r="V58" s="40"/>
    </row>
    <row r="59" spans="1:22" x14ac:dyDescent="0.2">
      <c r="B59" s="129" t="s">
        <v>0</v>
      </c>
      <c r="C59" s="130">
        <f t="shared" ref="C59:C70" si="30">SUM(B5:G5)</f>
        <v>3669013.74</v>
      </c>
      <c r="D59" s="75">
        <f t="shared" ref="D59:D70" si="31">SUM(B20:G20)</f>
        <v>1253.6700000001583</v>
      </c>
      <c r="E59" s="131">
        <f>D59/C59*100</f>
        <v>3.4169127968437595E-2</v>
      </c>
      <c r="G59" s="99" t="s">
        <v>0</v>
      </c>
      <c r="H59" s="97">
        <f t="shared" ref="H59:H70" si="32">SUM(H5:S5)</f>
        <v>9333235.2699999996</v>
      </c>
      <c r="I59" s="97">
        <f t="shared" ref="I59:I70" si="33">SUM(H20:S20)</f>
        <v>15933.719999999565</v>
      </c>
      <c r="J59" s="98">
        <f>I59/H59*100</f>
        <v>0.17072022229221662</v>
      </c>
      <c r="L59" s="119" t="s">
        <v>0</v>
      </c>
      <c r="M59" s="120">
        <f t="shared" ref="M59:M70" si="34">T5</f>
        <v>1222759.3399999999</v>
      </c>
      <c r="N59" s="121">
        <f>SUM(T20)</f>
        <v>-14.959999999524996</v>
      </c>
      <c r="O59" s="122">
        <f>N59/M59*100</f>
        <v>-1.2234623372024292E-3</v>
      </c>
      <c r="Q59" s="45" t="s">
        <v>0</v>
      </c>
      <c r="R59" s="46">
        <f t="shared" ref="R59:R70" si="35">SUM(M59,H59,C59)</f>
        <v>14225008.35</v>
      </c>
      <c r="S59" s="46">
        <f t="shared" ref="S59:S70" si="36">SUM(N59,I59,D59)</f>
        <v>17172.430000000197</v>
      </c>
      <c r="T59" s="207">
        <f>S59/R59*100</f>
        <v>0.12071999943676798</v>
      </c>
      <c r="U59" s="47"/>
      <c r="V59" s="48">
        <f t="shared" ref="V59:V70" si="37">S59-V20</f>
        <v>0</v>
      </c>
    </row>
    <row r="60" spans="1:22" x14ac:dyDescent="0.2">
      <c r="B60" s="129" t="s">
        <v>1</v>
      </c>
      <c r="C60" s="130">
        <f t="shared" si="30"/>
        <v>0</v>
      </c>
      <c r="D60" s="75">
        <f t="shared" si="31"/>
        <v>0</v>
      </c>
      <c r="E60" s="131" t="e">
        <f t="shared" ref="E60:E71" si="38">D60/C60*100</f>
        <v>#DIV/0!</v>
      </c>
      <c r="G60" s="99" t="s">
        <v>1</v>
      </c>
      <c r="H60" s="97">
        <f t="shared" si="32"/>
        <v>0</v>
      </c>
      <c r="I60" s="97">
        <f t="shared" si="33"/>
        <v>0</v>
      </c>
      <c r="J60" s="98" t="e">
        <f t="shared" ref="J60:J70" si="39">I60/H60*100</f>
        <v>#DIV/0!</v>
      </c>
      <c r="L60" s="119" t="s">
        <v>1</v>
      </c>
      <c r="M60" s="120">
        <f t="shared" si="34"/>
        <v>0</v>
      </c>
      <c r="N60" s="121">
        <f t="shared" ref="N60:N70" si="40">T21</f>
        <v>0</v>
      </c>
      <c r="O60" s="122" t="e">
        <f t="shared" ref="O60:O71" si="41">N60/M60*100</f>
        <v>#DIV/0!</v>
      </c>
      <c r="Q60" s="45" t="s">
        <v>1</v>
      </c>
      <c r="R60" s="46">
        <f t="shared" si="35"/>
        <v>0</v>
      </c>
      <c r="S60" s="46">
        <f t="shared" si="36"/>
        <v>0</v>
      </c>
      <c r="T60" s="47" t="e">
        <f t="shared" ref="T60:T71" si="42">S60/R60*100</f>
        <v>#DIV/0!</v>
      </c>
      <c r="U60" s="47"/>
      <c r="V60" s="48">
        <f t="shared" si="37"/>
        <v>0</v>
      </c>
    </row>
    <row r="61" spans="1:22" x14ac:dyDescent="0.2">
      <c r="B61" s="129" t="s">
        <v>2</v>
      </c>
      <c r="C61" s="130">
        <f t="shared" si="30"/>
        <v>0</v>
      </c>
      <c r="D61" s="75">
        <f t="shared" si="31"/>
        <v>0</v>
      </c>
      <c r="E61" s="131" t="e">
        <f t="shared" si="38"/>
        <v>#DIV/0!</v>
      </c>
      <c r="G61" s="99" t="s">
        <v>2</v>
      </c>
      <c r="H61" s="97">
        <f t="shared" si="32"/>
        <v>0</v>
      </c>
      <c r="I61" s="97">
        <f t="shared" si="33"/>
        <v>0</v>
      </c>
      <c r="J61" s="98" t="e">
        <f t="shared" si="39"/>
        <v>#DIV/0!</v>
      </c>
      <c r="L61" s="119" t="s">
        <v>2</v>
      </c>
      <c r="M61" s="120">
        <f t="shared" si="34"/>
        <v>0</v>
      </c>
      <c r="N61" s="121">
        <f t="shared" si="40"/>
        <v>0</v>
      </c>
      <c r="O61" s="122" t="e">
        <f t="shared" si="41"/>
        <v>#DIV/0!</v>
      </c>
      <c r="Q61" s="45" t="s">
        <v>2</v>
      </c>
      <c r="R61" s="46">
        <f t="shared" si="35"/>
        <v>0</v>
      </c>
      <c r="S61" s="46">
        <f t="shared" si="36"/>
        <v>0</v>
      </c>
      <c r="T61" s="47" t="e">
        <f t="shared" si="42"/>
        <v>#DIV/0!</v>
      </c>
      <c r="U61" s="47"/>
      <c r="V61" s="48">
        <f t="shared" si="37"/>
        <v>0</v>
      </c>
    </row>
    <row r="62" spans="1:22" x14ac:dyDescent="0.2">
      <c r="B62" s="129" t="s">
        <v>3</v>
      </c>
      <c r="C62" s="130">
        <f t="shared" si="30"/>
        <v>0</v>
      </c>
      <c r="D62" s="75">
        <f t="shared" si="31"/>
        <v>0</v>
      </c>
      <c r="E62" s="131" t="e">
        <f t="shared" si="38"/>
        <v>#DIV/0!</v>
      </c>
      <c r="G62" s="99" t="s">
        <v>3</v>
      </c>
      <c r="H62" s="97">
        <f t="shared" si="32"/>
        <v>0</v>
      </c>
      <c r="I62" s="97">
        <f t="shared" si="33"/>
        <v>0</v>
      </c>
      <c r="J62" s="98" t="e">
        <f t="shared" si="39"/>
        <v>#DIV/0!</v>
      </c>
      <c r="L62" s="119" t="s">
        <v>3</v>
      </c>
      <c r="M62" s="120">
        <f t="shared" si="34"/>
        <v>0</v>
      </c>
      <c r="N62" s="121">
        <f t="shared" si="40"/>
        <v>0</v>
      </c>
      <c r="O62" s="122" t="e">
        <f t="shared" si="41"/>
        <v>#DIV/0!</v>
      </c>
      <c r="Q62" s="45" t="s">
        <v>3</v>
      </c>
      <c r="R62" s="46">
        <f t="shared" si="35"/>
        <v>0</v>
      </c>
      <c r="S62" s="46">
        <f t="shared" si="36"/>
        <v>0</v>
      </c>
      <c r="T62" s="47" t="e">
        <f t="shared" si="42"/>
        <v>#DIV/0!</v>
      </c>
      <c r="U62" s="47"/>
      <c r="V62" s="48">
        <f t="shared" si="37"/>
        <v>0</v>
      </c>
    </row>
    <row r="63" spans="1:22" x14ac:dyDescent="0.2">
      <c r="B63" s="129" t="s">
        <v>4</v>
      </c>
      <c r="C63" s="130">
        <f t="shared" si="30"/>
        <v>0</v>
      </c>
      <c r="D63" s="75">
        <f t="shared" si="31"/>
        <v>0</v>
      </c>
      <c r="E63" s="131" t="e">
        <f t="shared" si="38"/>
        <v>#DIV/0!</v>
      </c>
      <c r="G63" s="99" t="s">
        <v>4</v>
      </c>
      <c r="H63" s="97">
        <f t="shared" si="32"/>
        <v>0</v>
      </c>
      <c r="I63" s="97">
        <f t="shared" si="33"/>
        <v>0</v>
      </c>
      <c r="J63" s="98" t="e">
        <f t="shared" si="39"/>
        <v>#DIV/0!</v>
      </c>
      <c r="L63" s="119" t="s">
        <v>4</v>
      </c>
      <c r="M63" s="120">
        <f t="shared" si="34"/>
        <v>0</v>
      </c>
      <c r="N63" s="121">
        <f t="shared" si="40"/>
        <v>0</v>
      </c>
      <c r="O63" s="122" t="e">
        <f t="shared" si="41"/>
        <v>#DIV/0!</v>
      </c>
      <c r="Q63" s="45" t="s">
        <v>4</v>
      </c>
      <c r="R63" s="46">
        <f t="shared" si="35"/>
        <v>0</v>
      </c>
      <c r="S63" s="46">
        <f t="shared" si="36"/>
        <v>0</v>
      </c>
      <c r="T63" s="47" t="e">
        <f t="shared" si="42"/>
        <v>#DIV/0!</v>
      </c>
      <c r="U63" s="47"/>
      <c r="V63" s="48">
        <f t="shared" si="37"/>
        <v>0</v>
      </c>
    </row>
    <row r="64" spans="1:22" x14ac:dyDescent="0.2">
      <c r="B64" s="129" t="s">
        <v>5</v>
      </c>
      <c r="C64" s="130">
        <f t="shared" si="30"/>
        <v>0</v>
      </c>
      <c r="D64" s="75">
        <f t="shared" si="31"/>
        <v>0</v>
      </c>
      <c r="E64" s="131" t="e">
        <f t="shared" si="38"/>
        <v>#DIV/0!</v>
      </c>
      <c r="G64" s="99" t="s">
        <v>5</v>
      </c>
      <c r="H64" s="97">
        <f t="shared" si="32"/>
        <v>0</v>
      </c>
      <c r="I64" s="97">
        <f t="shared" si="33"/>
        <v>0</v>
      </c>
      <c r="J64" s="98" t="e">
        <f t="shared" si="39"/>
        <v>#DIV/0!</v>
      </c>
      <c r="L64" s="119" t="s">
        <v>5</v>
      </c>
      <c r="M64" s="120">
        <f t="shared" si="34"/>
        <v>0</v>
      </c>
      <c r="N64" s="121">
        <f t="shared" si="40"/>
        <v>0</v>
      </c>
      <c r="O64" s="122" t="e">
        <f t="shared" si="41"/>
        <v>#DIV/0!</v>
      </c>
      <c r="Q64" s="45" t="s">
        <v>5</v>
      </c>
      <c r="R64" s="46">
        <f t="shared" si="35"/>
        <v>0</v>
      </c>
      <c r="S64" s="46">
        <f t="shared" si="36"/>
        <v>0</v>
      </c>
      <c r="T64" s="47" t="e">
        <f t="shared" si="42"/>
        <v>#DIV/0!</v>
      </c>
      <c r="U64" s="47"/>
      <c r="V64" s="48">
        <f t="shared" si="37"/>
        <v>0</v>
      </c>
    </row>
    <row r="65" spans="1:22" x14ac:dyDescent="0.2">
      <c r="B65" s="129" t="s">
        <v>6</v>
      </c>
      <c r="C65" s="130">
        <f t="shared" si="30"/>
        <v>0</v>
      </c>
      <c r="D65" s="75">
        <f t="shared" si="31"/>
        <v>0</v>
      </c>
      <c r="E65" s="131" t="e">
        <f t="shared" si="38"/>
        <v>#DIV/0!</v>
      </c>
      <c r="G65" s="99" t="s">
        <v>6</v>
      </c>
      <c r="H65" s="97">
        <f t="shared" si="32"/>
        <v>0</v>
      </c>
      <c r="I65" s="97">
        <f t="shared" si="33"/>
        <v>0</v>
      </c>
      <c r="J65" s="98" t="e">
        <f t="shared" si="39"/>
        <v>#DIV/0!</v>
      </c>
      <c r="L65" s="119" t="s">
        <v>6</v>
      </c>
      <c r="M65" s="120">
        <f t="shared" si="34"/>
        <v>0</v>
      </c>
      <c r="N65" s="121">
        <f t="shared" si="40"/>
        <v>0</v>
      </c>
      <c r="O65" s="122" t="e">
        <f t="shared" si="41"/>
        <v>#DIV/0!</v>
      </c>
      <c r="Q65" s="45" t="s">
        <v>6</v>
      </c>
      <c r="R65" s="46">
        <f t="shared" si="35"/>
        <v>0</v>
      </c>
      <c r="S65" s="46">
        <f t="shared" si="36"/>
        <v>0</v>
      </c>
      <c r="T65" s="47" t="e">
        <f t="shared" si="42"/>
        <v>#DIV/0!</v>
      </c>
      <c r="U65" s="47"/>
      <c r="V65" s="48">
        <f t="shared" si="37"/>
        <v>0</v>
      </c>
    </row>
    <row r="66" spans="1:22" x14ac:dyDescent="0.2">
      <c r="B66" s="129" t="s">
        <v>7</v>
      </c>
      <c r="C66" s="130">
        <f t="shared" si="30"/>
        <v>0</v>
      </c>
      <c r="D66" s="75">
        <f t="shared" si="31"/>
        <v>0</v>
      </c>
      <c r="E66" s="131" t="e">
        <f t="shared" si="38"/>
        <v>#DIV/0!</v>
      </c>
      <c r="G66" s="99" t="s">
        <v>7</v>
      </c>
      <c r="H66" s="97">
        <f t="shared" si="32"/>
        <v>0</v>
      </c>
      <c r="I66" s="97">
        <f t="shared" si="33"/>
        <v>0</v>
      </c>
      <c r="J66" s="98" t="e">
        <f t="shared" si="39"/>
        <v>#DIV/0!</v>
      </c>
      <c r="L66" s="119" t="s">
        <v>7</v>
      </c>
      <c r="M66" s="120">
        <f t="shared" si="34"/>
        <v>0</v>
      </c>
      <c r="N66" s="121">
        <f t="shared" si="40"/>
        <v>0</v>
      </c>
      <c r="O66" s="122" t="e">
        <f t="shared" si="41"/>
        <v>#DIV/0!</v>
      </c>
      <c r="Q66" s="45" t="s">
        <v>7</v>
      </c>
      <c r="R66" s="46">
        <f t="shared" si="35"/>
        <v>0</v>
      </c>
      <c r="S66" s="46">
        <f t="shared" si="36"/>
        <v>0</v>
      </c>
      <c r="T66" s="47" t="e">
        <f t="shared" si="42"/>
        <v>#DIV/0!</v>
      </c>
      <c r="U66" s="47"/>
      <c r="V66" s="48">
        <f t="shared" si="37"/>
        <v>0</v>
      </c>
    </row>
    <row r="67" spans="1:22" x14ac:dyDescent="0.2">
      <c r="B67" s="129" t="s">
        <v>8</v>
      </c>
      <c r="C67" s="130">
        <f t="shared" si="30"/>
        <v>0</v>
      </c>
      <c r="D67" s="75">
        <f t="shared" si="31"/>
        <v>0</v>
      </c>
      <c r="E67" s="131" t="e">
        <f t="shared" si="38"/>
        <v>#DIV/0!</v>
      </c>
      <c r="G67" s="99" t="s">
        <v>8</v>
      </c>
      <c r="H67" s="97">
        <f t="shared" si="32"/>
        <v>0</v>
      </c>
      <c r="I67" s="97">
        <f t="shared" si="33"/>
        <v>0</v>
      </c>
      <c r="J67" s="98" t="e">
        <f t="shared" si="39"/>
        <v>#DIV/0!</v>
      </c>
      <c r="L67" s="119" t="s">
        <v>8</v>
      </c>
      <c r="M67" s="120">
        <f t="shared" si="34"/>
        <v>0</v>
      </c>
      <c r="N67" s="121">
        <f t="shared" si="40"/>
        <v>0</v>
      </c>
      <c r="O67" s="122" t="e">
        <f t="shared" si="41"/>
        <v>#DIV/0!</v>
      </c>
      <c r="Q67" s="45" t="s">
        <v>8</v>
      </c>
      <c r="R67" s="46">
        <f t="shared" si="35"/>
        <v>0</v>
      </c>
      <c r="S67" s="46">
        <f t="shared" si="36"/>
        <v>0</v>
      </c>
      <c r="T67" s="47" t="e">
        <f t="shared" si="42"/>
        <v>#DIV/0!</v>
      </c>
      <c r="U67" s="47"/>
      <c r="V67" s="48">
        <f t="shared" si="37"/>
        <v>0</v>
      </c>
    </row>
    <row r="68" spans="1:22" x14ac:dyDescent="0.2">
      <c r="B68" s="129" t="s">
        <v>9</v>
      </c>
      <c r="C68" s="130">
        <f t="shared" si="30"/>
        <v>0</v>
      </c>
      <c r="D68" s="75">
        <f t="shared" si="31"/>
        <v>0</v>
      </c>
      <c r="E68" s="131" t="e">
        <f t="shared" si="38"/>
        <v>#DIV/0!</v>
      </c>
      <c r="G68" s="99" t="s">
        <v>9</v>
      </c>
      <c r="H68" s="97">
        <f t="shared" si="32"/>
        <v>0</v>
      </c>
      <c r="I68" s="97">
        <f t="shared" si="33"/>
        <v>0</v>
      </c>
      <c r="J68" s="98" t="e">
        <f t="shared" si="39"/>
        <v>#DIV/0!</v>
      </c>
      <c r="L68" s="119" t="s">
        <v>9</v>
      </c>
      <c r="M68" s="120">
        <f t="shared" si="34"/>
        <v>0</v>
      </c>
      <c r="N68" s="121">
        <f t="shared" si="40"/>
        <v>0</v>
      </c>
      <c r="O68" s="122" t="e">
        <f t="shared" si="41"/>
        <v>#DIV/0!</v>
      </c>
      <c r="Q68" s="45" t="s">
        <v>9</v>
      </c>
      <c r="R68" s="46">
        <f t="shared" si="35"/>
        <v>0</v>
      </c>
      <c r="S68" s="46">
        <f t="shared" si="36"/>
        <v>0</v>
      </c>
      <c r="T68" s="47" t="e">
        <f t="shared" si="42"/>
        <v>#DIV/0!</v>
      </c>
      <c r="U68" s="47"/>
      <c r="V68" s="48">
        <f t="shared" si="37"/>
        <v>0</v>
      </c>
    </row>
    <row r="69" spans="1:22" x14ac:dyDescent="0.2">
      <c r="B69" s="129" t="s">
        <v>10</v>
      </c>
      <c r="C69" s="130">
        <f t="shared" si="30"/>
        <v>0</v>
      </c>
      <c r="D69" s="75">
        <f t="shared" si="31"/>
        <v>0</v>
      </c>
      <c r="E69" s="131" t="e">
        <f t="shared" si="38"/>
        <v>#DIV/0!</v>
      </c>
      <c r="G69" s="99" t="s">
        <v>10</v>
      </c>
      <c r="H69" s="97">
        <f t="shared" si="32"/>
        <v>0</v>
      </c>
      <c r="I69" s="97">
        <f t="shared" si="33"/>
        <v>0</v>
      </c>
      <c r="J69" s="98" t="e">
        <f t="shared" si="39"/>
        <v>#DIV/0!</v>
      </c>
      <c r="L69" s="119" t="s">
        <v>10</v>
      </c>
      <c r="M69" s="120">
        <f t="shared" si="34"/>
        <v>0</v>
      </c>
      <c r="N69" s="121">
        <f t="shared" si="40"/>
        <v>0</v>
      </c>
      <c r="O69" s="122" t="e">
        <f t="shared" si="41"/>
        <v>#DIV/0!</v>
      </c>
      <c r="Q69" s="45" t="s">
        <v>10</v>
      </c>
      <c r="R69" s="46">
        <f t="shared" si="35"/>
        <v>0</v>
      </c>
      <c r="S69" s="46">
        <f t="shared" si="36"/>
        <v>0</v>
      </c>
      <c r="T69" s="47" t="e">
        <f t="shared" si="42"/>
        <v>#DIV/0!</v>
      </c>
      <c r="U69" s="47"/>
      <c r="V69" s="48">
        <f t="shared" si="37"/>
        <v>0</v>
      </c>
    </row>
    <row r="70" spans="1:22" x14ac:dyDescent="0.2">
      <c r="B70" s="129" t="s">
        <v>11</v>
      </c>
      <c r="C70" s="130">
        <f t="shared" si="30"/>
        <v>0</v>
      </c>
      <c r="D70" s="75">
        <f t="shared" si="31"/>
        <v>0</v>
      </c>
      <c r="E70" s="131" t="e">
        <f t="shared" si="38"/>
        <v>#DIV/0!</v>
      </c>
      <c r="G70" s="99" t="s">
        <v>11</v>
      </c>
      <c r="H70" s="97">
        <f t="shared" si="32"/>
        <v>0</v>
      </c>
      <c r="I70" s="97">
        <f t="shared" si="33"/>
        <v>0</v>
      </c>
      <c r="J70" s="98" t="e">
        <f t="shared" si="39"/>
        <v>#DIV/0!</v>
      </c>
      <c r="L70" s="119" t="s">
        <v>11</v>
      </c>
      <c r="M70" s="120">
        <f t="shared" si="34"/>
        <v>0</v>
      </c>
      <c r="N70" s="121">
        <f t="shared" si="40"/>
        <v>0</v>
      </c>
      <c r="O70" s="122" t="e">
        <f t="shared" si="41"/>
        <v>#DIV/0!</v>
      </c>
      <c r="Q70" s="45" t="s">
        <v>11</v>
      </c>
      <c r="R70" s="46">
        <f t="shared" si="35"/>
        <v>0</v>
      </c>
      <c r="S70" s="46">
        <f t="shared" si="36"/>
        <v>0</v>
      </c>
      <c r="T70" s="47" t="e">
        <f t="shared" si="42"/>
        <v>#DIV/0!</v>
      </c>
      <c r="U70" s="47"/>
      <c r="V70" s="48">
        <f t="shared" si="37"/>
        <v>0</v>
      </c>
    </row>
    <row r="71" spans="1:22" ht="13.5" thickBot="1" x14ac:dyDescent="0.25">
      <c r="B71" s="132" t="s">
        <v>17</v>
      </c>
      <c r="C71" s="130">
        <f>SUM(C59:C70)</f>
        <v>3669013.74</v>
      </c>
      <c r="D71" s="75">
        <f>SUM(D59:D70)</f>
        <v>1253.6700000001583</v>
      </c>
      <c r="E71" s="131">
        <f t="shared" si="38"/>
        <v>3.4169127968437595E-2</v>
      </c>
      <c r="G71" s="100" t="s">
        <v>17</v>
      </c>
      <c r="H71" s="97">
        <f>SUM(H59:H70)</f>
        <v>9333235.2699999996</v>
      </c>
      <c r="I71" s="97">
        <f>SUM(I59:I70)</f>
        <v>15933.719999999565</v>
      </c>
      <c r="J71" s="98">
        <f>I71/H71*100</f>
        <v>0.17072022229221662</v>
      </c>
      <c r="L71" s="123" t="s">
        <v>17</v>
      </c>
      <c r="M71" s="120">
        <f>SUM(M59:M70)</f>
        <v>1222759.3399999999</v>
      </c>
      <c r="N71" s="121">
        <f>SUM(N59:N70)</f>
        <v>-14.959999999524996</v>
      </c>
      <c r="O71" s="122">
        <f t="shared" si="41"/>
        <v>-1.2234623372024292E-3</v>
      </c>
      <c r="Q71" s="49" t="s">
        <v>17</v>
      </c>
      <c r="R71" s="50">
        <f>C71+H71+M71</f>
        <v>14225008.35</v>
      </c>
      <c r="S71" s="50">
        <f>D71+I71+N71</f>
        <v>17172.430000000197</v>
      </c>
      <c r="T71" s="51">
        <f t="shared" si="42"/>
        <v>0.12071999943676798</v>
      </c>
      <c r="U71" s="51"/>
      <c r="V71" s="52">
        <f>+V32-S71</f>
        <v>0</v>
      </c>
    </row>
    <row r="72" spans="1:22" x14ac:dyDescent="0.2">
      <c r="A72"/>
      <c r="H72"/>
      <c r="J72" s="4"/>
    </row>
    <row r="80" spans="1:22" x14ac:dyDescent="0.2">
      <c r="A80" s="15"/>
      <c r="B80" s="55"/>
    </row>
    <row r="81" spans="1:10" x14ac:dyDescent="0.2">
      <c r="B81" s="1"/>
      <c r="D81" s="133"/>
      <c r="E81" s="133"/>
      <c r="F81" s="133"/>
    </row>
    <row r="82" spans="1:10" ht="15" x14ac:dyDescent="0.35">
      <c r="A82" s="57"/>
      <c r="B82" s="56"/>
      <c r="D82" s="134"/>
      <c r="E82" s="134"/>
    </row>
    <row r="83" spans="1:10" x14ac:dyDescent="0.2">
      <c r="B83" s="7"/>
    </row>
    <row r="84" spans="1:10" x14ac:dyDescent="0.2">
      <c r="A84" s="8"/>
      <c r="B84" s="53"/>
      <c r="D84" s="10"/>
      <c r="E84" s="135"/>
      <c r="F84" s="133"/>
    </row>
    <row r="85" spans="1:10" x14ac:dyDescent="0.2">
      <c r="A85" s="8"/>
      <c r="B85" s="53"/>
      <c r="D85" s="10"/>
      <c r="E85" s="135"/>
      <c r="F85" s="133"/>
    </row>
    <row r="86" spans="1:10" x14ac:dyDescent="0.2">
      <c r="A86" s="8"/>
      <c r="B86" s="53"/>
      <c r="D86" s="10"/>
      <c r="E86" s="135"/>
      <c r="F86" s="133"/>
      <c r="J86" s="23"/>
    </row>
    <row r="87" spans="1:10" x14ac:dyDescent="0.2">
      <c r="A87" s="8"/>
      <c r="B87" s="53"/>
      <c r="D87" s="143"/>
      <c r="E87" s="135"/>
      <c r="F87" s="133"/>
    </row>
    <row r="88" spans="1:10" x14ac:dyDescent="0.2">
      <c r="A88" s="8"/>
      <c r="B88" s="53"/>
      <c r="D88" s="10"/>
      <c r="E88" s="135"/>
    </row>
    <row r="89" spans="1:10" x14ac:dyDescent="0.2">
      <c r="A89" s="8"/>
      <c r="B89" s="53"/>
      <c r="D89" s="10"/>
      <c r="E89" s="135"/>
      <c r="F89" s="133"/>
    </row>
    <row r="90" spans="1:10" x14ac:dyDescent="0.2">
      <c r="A90" s="7"/>
      <c r="B90" s="53"/>
      <c r="D90" s="143"/>
      <c r="E90" s="135"/>
      <c r="F90" s="133"/>
    </row>
    <row r="91" spans="1:10" x14ac:dyDescent="0.2">
      <c r="A91" s="7"/>
      <c r="B91" s="53"/>
      <c r="D91" s="143"/>
      <c r="E91" s="23"/>
      <c r="F91" s="133"/>
    </row>
    <row r="92" spans="1:10" x14ac:dyDescent="0.2">
      <c r="A92" s="8"/>
      <c r="B92" s="53"/>
      <c r="D92" s="145"/>
      <c r="E92" s="146"/>
      <c r="F92" s="133"/>
    </row>
    <row r="93" spans="1:10" x14ac:dyDescent="0.2">
      <c r="A93" s="8"/>
      <c r="B93" s="54"/>
      <c r="D93" s="10"/>
      <c r="E93" s="135"/>
      <c r="F93" s="133"/>
    </row>
    <row r="94" spans="1:10" x14ac:dyDescent="0.2">
      <c r="A94" s="8"/>
      <c r="B94" s="53"/>
      <c r="D94" s="10"/>
      <c r="E94" s="135"/>
      <c r="F94" s="133"/>
    </row>
    <row r="95" spans="1:10" x14ac:dyDescent="0.2">
      <c r="A95" s="8"/>
      <c r="B95" s="53"/>
      <c r="D95" s="10"/>
      <c r="E95" s="135"/>
      <c r="F95" s="133"/>
    </row>
    <row r="96" spans="1:10" x14ac:dyDescent="0.2">
      <c r="A96" s="8"/>
      <c r="B96" s="53"/>
      <c r="D96" s="10"/>
      <c r="E96" s="135"/>
      <c r="F96" s="133"/>
    </row>
    <row r="97" spans="1:10" x14ac:dyDescent="0.2">
      <c r="A97" s="8"/>
      <c r="B97" s="53"/>
      <c r="D97" s="10"/>
      <c r="E97" s="135"/>
      <c r="F97" s="133"/>
    </row>
    <row r="98" spans="1:10" x14ac:dyDescent="0.2">
      <c r="A98" s="8"/>
      <c r="B98" s="53"/>
      <c r="D98" s="10"/>
      <c r="E98" s="135"/>
      <c r="F98" s="133"/>
    </row>
    <row r="99" spans="1:10" x14ac:dyDescent="0.2">
      <c r="A99" s="8"/>
      <c r="B99" s="53"/>
      <c r="D99" s="10"/>
      <c r="E99" s="135"/>
      <c r="F99" s="133"/>
    </row>
    <row r="100" spans="1:10" x14ac:dyDescent="0.2">
      <c r="A100" s="8"/>
      <c r="B100" s="53"/>
      <c r="D100" s="10"/>
      <c r="E100" s="135"/>
      <c r="F100" s="133"/>
    </row>
    <row r="101" spans="1:10" x14ac:dyDescent="0.2">
      <c r="A101" s="8"/>
      <c r="B101" s="53"/>
      <c r="D101" s="10"/>
      <c r="E101" s="135"/>
      <c r="F101" s="133"/>
      <c r="G101" s="144"/>
      <c r="J101" s="23"/>
    </row>
    <row r="102" spans="1:10" x14ac:dyDescent="0.2">
      <c r="A102" s="8"/>
      <c r="B102" s="53"/>
      <c r="D102" s="10"/>
      <c r="E102" s="135"/>
      <c r="F102" s="133"/>
      <c r="J102" s="23"/>
    </row>
    <row r="103" spans="1:10" x14ac:dyDescent="0.2">
      <c r="A103"/>
      <c r="B103" s="53"/>
    </row>
    <row r="104" spans="1:10" x14ac:dyDescent="0.2">
      <c r="A104" s="8"/>
      <c r="B104" s="53"/>
      <c r="D104" s="10"/>
      <c r="E104" s="135"/>
    </row>
    <row r="105" spans="1:10" x14ac:dyDescent="0.2">
      <c r="D105" s="10"/>
    </row>
    <row r="107" spans="1:10" x14ac:dyDescent="0.2">
      <c r="D107" s="10"/>
    </row>
  </sheetData>
  <mergeCells count="2">
    <mergeCell ref="B1:G1"/>
    <mergeCell ref="H1:S1"/>
  </mergeCells>
  <phoneticPr fontId="0" type="noConversion"/>
  <printOptions gridLines="1"/>
  <pageMargins left="0.25" right="0.25" top="0.5" bottom="0.5" header="0.25" footer="0.5"/>
  <pageSetup paperSize="5" scale="58" orientation="landscape" r:id="rId1"/>
  <headerFooter alignWithMargins="0">
    <oddHeader>&amp;CEOTT - Gain(Loss) Summary
Level I :    Eott/Pipeline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4"/>
  <dimension ref="A1:P346"/>
  <sheetViews>
    <sheetView topLeftCell="A59" zoomScale="90" zoomScaleNormal="95" zoomScaleSheetLayoutView="100" workbookViewId="0">
      <selection activeCell="C78" sqref="C78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88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90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3377.73</v>
      </c>
      <c r="C5" s="14">
        <f t="shared" ref="C5:H5" si="0">B8</f>
        <v>5095.8900000000003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8473.6200000000008</v>
      </c>
    </row>
    <row r="6" spans="1:14" x14ac:dyDescent="0.2">
      <c r="A6" s="15" t="s">
        <v>35</v>
      </c>
      <c r="B6" s="14">
        <v>39958.15</v>
      </c>
      <c r="G6" s="18"/>
      <c r="I6" s="14"/>
      <c r="J6" s="14"/>
      <c r="K6" s="14"/>
      <c r="L6" s="14"/>
      <c r="M6" s="14"/>
      <c r="N6" s="18">
        <f>SUM(B6:M6)</f>
        <v>39958.15</v>
      </c>
    </row>
    <row r="7" spans="1:14" x14ac:dyDescent="0.2">
      <c r="A7" s="15" t="s">
        <v>12</v>
      </c>
      <c r="B7" s="14">
        <v>38215.279999999999</v>
      </c>
      <c r="G7" s="18"/>
      <c r="I7" s="14"/>
      <c r="J7" s="14"/>
      <c r="K7" s="14"/>
      <c r="L7" s="14"/>
      <c r="M7" s="14"/>
      <c r="N7" s="18">
        <f>SUM(B7:M7)</f>
        <v>38215.279999999999</v>
      </c>
    </row>
    <row r="8" spans="1:14" x14ac:dyDescent="0.2">
      <c r="A8" s="15" t="s">
        <v>36</v>
      </c>
      <c r="B8" s="14">
        <v>5095.8900000000003</v>
      </c>
      <c r="G8" s="18"/>
      <c r="I8" s="14"/>
      <c r="J8" s="14"/>
      <c r="K8" s="14"/>
      <c r="L8" s="14"/>
      <c r="M8" s="14"/>
      <c r="N8" s="18">
        <f>SUM(B8:M8)</f>
        <v>5095.8900000000003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-24.710000000006403</v>
      </c>
      <c r="C10" s="14">
        <f t="shared" si="1"/>
        <v>-5095.8900000000003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-5120.6000000000058</v>
      </c>
    </row>
    <row r="11" spans="1:14" x14ac:dyDescent="0.2">
      <c r="A11" s="15" t="s">
        <v>39</v>
      </c>
      <c r="B11" s="14">
        <f t="shared" ref="B11:N11" si="2">B10/B6*100</f>
        <v>-6.1839699785917017E-2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-12.814907597073452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B10+B13</f>
        <v>-24.710000000006403</v>
      </c>
      <c r="C15" s="14">
        <f>C13+C10</f>
        <v>-5095.8900000000003</v>
      </c>
      <c r="D15" s="14">
        <f>D10-D13</f>
        <v>0</v>
      </c>
      <c r="E15" s="14">
        <f t="shared" ref="E15:M15" si="3">E10+E13</f>
        <v>0</v>
      </c>
      <c r="F15" s="14">
        <f>F10-F13</f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8">
        <f>SUM(B15:M15)</f>
        <v>-5120.6000000000067</v>
      </c>
    </row>
    <row r="16" spans="1:14" x14ac:dyDescent="0.2">
      <c r="A16" s="15" t="s">
        <v>41</v>
      </c>
      <c r="B16" s="14">
        <f t="shared" ref="B16:H16" si="4">B15/B6*100</f>
        <v>-6.1839699785917017E-2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>I15/I6*100</f>
        <v>#DIV/0!</v>
      </c>
      <c r="J16" s="14" t="e">
        <f>J15/J6*100</f>
        <v>#DIV/0!</v>
      </c>
      <c r="K16" s="14" t="e">
        <f>K15/K6*100</f>
        <v>#DIV/0!</v>
      </c>
      <c r="L16" s="14" t="e">
        <f>L15/L6*100</f>
        <v>#DIV/0!</v>
      </c>
      <c r="M16" s="14" t="e">
        <f>M15/M6*100</f>
        <v>#DIV/0!</v>
      </c>
      <c r="N16" s="18" t="e">
        <f>SUM(B16:M16)</f>
        <v>#DIV/0!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 t="s">
        <v>89</v>
      </c>
      <c r="G19" s="18"/>
    </row>
    <row r="20" spans="1:14" x14ac:dyDescent="0.2">
      <c r="A20" s="15" t="s">
        <v>34</v>
      </c>
      <c r="B20" s="14">
        <v>6441.55</v>
      </c>
      <c r="C20" s="14">
        <f t="shared" ref="C20:H20" si="5">B23</f>
        <v>7234.54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13676.09</v>
      </c>
    </row>
    <row r="21" spans="1:14" x14ac:dyDescent="0.2">
      <c r="A21" s="15" t="s">
        <v>35</v>
      </c>
      <c r="B21" s="14">
        <v>15152.33</v>
      </c>
      <c r="I21" s="14"/>
      <c r="J21" s="14"/>
      <c r="K21" s="14"/>
      <c r="L21" s="14"/>
      <c r="M21" s="14"/>
      <c r="N21" s="18">
        <f>SUM(B21:M21)</f>
        <v>15152.33</v>
      </c>
    </row>
    <row r="22" spans="1:14" x14ac:dyDescent="0.2">
      <c r="A22" s="15" t="s">
        <v>12</v>
      </c>
      <c r="B22" s="14">
        <v>14404.87</v>
      </c>
      <c r="I22" s="14"/>
      <c r="J22" s="14"/>
      <c r="K22" s="14"/>
      <c r="L22" s="14"/>
      <c r="M22" s="14"/>
      <c r="N22" s="18">
        <f>SUM(B22:M22)</f>
        <v>14404.87</v>
      </c>
    </row>
    <row r="23" spans="1:14" x14ac:dyDescent="0.2">
      <c r="A23" s="15" t="s">
        <v>36</v>
      </c>
      <c r="B23" s="14">
        <v>7234.54</v>
      </c>
      <c r="I23" s="14"/>
      <c r="J23" s="14"/>
      <c r="K23" s="14"/>
      <c r="L23" s="14"/>
      <c r="M23" s="14"/>
      <c r="N23" s="18">
        <f>SUM(B23:M23)</f>
        <v>7234.54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6">SUM(B22:B23)-SUM(B20:B21)</f>
        <v>45.529999999998836</v>
      </c>
      <c r="C25" s="14">
        <f t="shared" si="6"/>
        <v>-7234.54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ref="I25:N25" si="7">SUM(I22:I23)-SUM(I20:I21)</f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-7189.0099999999984</v>
      </c>
    </row>
    <row r="26" spans="1:14" x14ac:dyDescent="0.2">
      <c r="A26" s="15" t="s">
        <v>39</v>
      </c>
      <c r="B26" s="14">
        <f t="shared" ref="B26:H26" si="8">B25/B21*100</f>
        <v>0.30048184008663248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 t="shared" si="8"/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ref="I26:N26" si="9">I25/I21*100</f>
        <v>#DIV/0!</v>
      </c>
      <c r="J26" s="14" t="e">
        <f t="shared" si="9"/>
        <v>#DIV/0!</v>
      </c>
      <c r="K26" s="14" t="e">
        <f t="shared" si="9"/>
        <v>#DIV/0!</v>
      </c>
      <c r="L26" s="14" t="e">
        <f t="shared" si="9"/>
        <v>#DIV/0!</v>
      </c>
      <c r="M26" s="14" t="e">
        <f t="shared" si="9"/>
        <v>#DIV/0!</v>
      </c>
      <c r="N26" s="14">
        <f t="shared" si="9"/>
        <v>-47.444914412502889</v>
      </c>
    </row>
    <row r="27" spans="1:14" x14ac:dyDescent="0.2">
      <c r="I27" s="14"/>
      <c r="J27" s="14"/>
      <c r="K27" s="14"/>
      <c r="L27" s="14"/>
      <c r="M27" s="14"/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8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 t="shared" ref="B30:H30" si="10">B25+B28</f>
        <v>45.529999999998836</v>
      </c>
      <c r="C30" s="14">
        <f t="shared" si="10"/>
        <v>-7234.54</v>
      </c>
      <c r="D30" s="14">
        <f t="shared" si="10"/>
        <v>0</v>
      </c>
      <c r="E30" s="14">
        <f t="shared" si="10"/>
        <v>0</v>
      </c>
      <c r="F30" s="14">
        <f>F25-F28</f>
        <v>0</v>
      </c>
      <c r="G30" s="14">
        <f t="shared" si="10"/>
        <v>0</v>
      </c>
      <c r="H30" s="14">
        <f t="shared" si="10"/>
        <v>0</v>
      </c>
      <c r="I30" s="14">
        <f>I25+I28</f>
        <v>0</v>
      </c>
      <c r="J30" s="14">
        <f>J25+J28</f>
        <v>0</v>
      </c>
      <c r="K30" s="14">
        <f>K25+K28</f>
        <v>0</v>
      </c>
      <c r="L30" s="14">
        <f>L25+L28</f>
        <v>0</v>
      </c>
      <c r="M30" s="14">
        <f>M25+M28</f>
        <v>0</v>
      </c>
      <c r="N30" s="18">
        <f>SUM(B30:M30)</f>
        <v>-7189.0100000000011</v>
      </c>
    </row>
    <row r="31" spans="1:14" x14ac:dyDescent="0.2">
      <c r="A31" s="15" t="s">
        <v>41</v>
      </c>
      <c r="B31" s="14">
        <f t="shared" ref="B31:H31" si="11">B30/B21*100</f>
        <v>0.30048184008663248</v>
      </c>
      <c r="C31" s="14" t="e">
        <f t="shared" si="11"/>
        <v>#DIV/0!</v>
      </c>
      <c r="D31" s="14" t="e">
        <f t="shared" si="11"/>
        <v>#DIV/0!</v>
      </c>
      <c r="E31" s="14" t="e">
        <f t="shared" si="11"/>
        <v>#DIV/0!</v>
      </c>
      <c r="F31" s="14" t="e">
        <f t="shared" si="11"/>
        <v>#DIV/0!</v>
      </c>
      <c r="G31" s="14" t="e">
        <f t="shared" si="11"/>
        <v>#DIV/0!</v>
      </c>
      <c r="H31" s="14" t="e">
        <f t="shared" si="11"/>
        <v>#DIV/0!</v>
      </c>
      <c r="I31" s="14" t="e">
        <f t="shared" ref="I31:N31" si="12">I30/I21*100</f>
        <v>#DIV/0!</v>
      </c>
      <c r="J31" s="14" t="e">
        <f t="shared" si="12"/>
        <v>#DIV/0!</v>
      </c>
      <c r="K31" s="14" t="e">
        <f t="shared" si="12"/>
        <v>#DIV/0!</v>
      </c>
      <c r="L31" s="14" t="e">
        <f t="shared" si="12"/>
        <v>#DIV/0!</v>
      </c>
      <c r="M31" s="14" t="e">
        <f t="shared" si="12"/>
        <v>#DIV/0!</v>
      </c>
      <c r="N31" s="14">
        <f t="shared" si="12"/>
        <v>-47.444914412502904</v>
      </c>
    </row>
    <row r="33" spans="1:14" s="13" customFormat="1" x14ac:dyDescent="0.2">
      <c r="A33" s="21" t="s">
        <v>91</v>
      </c>
      <c r="B33" s="20"/>
      <c r="C33" s="20"/>
      <c r="D33" s="20"/>
      <c r="E33" s="20"/>
      <c r="F33" s="20"/>
      <c r="G33" s="20"/>
      <c r="H33" s="20"/>
      <c r="N33" s="20"/>
    </row>
    <row r="34" spans="1:14" x14ac:dyDescent="0.2">
      <c r="A34" s="15" t="s">
        <v>34</v>
      </c>
      <c r="B34" s="14">
        <v>42421.89</v>
      </c>
      <c r="C34" s="14">
        <f t="shared" ref="C34:H34" si="13">B37</f>
        <v>41644.720000000001</v>
      </c>
      <c r="D34" s="14">
        <f t="shared" si="13"/>
        <v>0</v>
      </c>
      <c r="E34" s="14">
        <f t="shared" si="13"/>
        <v>0</v>
      </c>
      <c r="F34" s="14">
        <f t="shared" si="13"/>
        <v>0</v>
      </c>
      <c r="G34" s="14">
        <f t="shared" si="13"/>
        <v>0</v>
      </c>
      <c r="H34" s="14">
        <f t="shared" si="13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84066.61</v>
      </c>
    </row>
    <row r="35" spans="1:14" x14ac:dyDescent="0.2">
      <c r="A35" s="15" t="s">
        <v>35</v>
      </c>
      <c r="B35" s="14">
        <v>617881.62</v>
      </c>
      <c r="I35" s="14"/>
      <c r="J35" s="14"/>
      <c r="K35" s="14"/>
      <c r="L35" s="14"/>
      <c r="M35" s="14"/>
      <c r="N35" s="18">
        <f>SUM(B35:M35)</f>
        <v>617881.62</v>
      </c>
    </row>
    <row r="36" spans="1:14" x14ac:dyDescent="0.2">
      <c r="A36" s="15" t="s">
        <v>12</v>
      </c>
      <c r="B36" s="14">
        <v>619550.57999999996</v>
      </c>
      <c r="I36" s="14"/>
      <c r="J36" s="14"/>
      <c r="K36" s="14"/>
      <c r="L36" s="14"/>
      <c r="M36" s="14"/>
      <c r="N36" s="18">
        <f>SUM(B36:M36)</f>
        <v>619550.57999999996</v>
      </c>
    </row>
    <row r="37" spans="1:14" x14ac:dyDescent="0.2">
      <c r="A37" s="15" t="s">
        <v>36</v>
      </c>
      <c r="B37" s="14">
        <v>41644.720000000001</v>
      </c>
      <c r="I37" s="14"/>
      <c r="J37" s="14"/>
      <c r="K37" s="14"/>
      <c r="L37" s="14"/>
      <c r="M37" s="14"/>
      <c r="N37" s="18">
        <f>SUM(B37:M37)</f>
        <v>41644.720000000001</v>
      </c>
    </row>
    <row r="38" spans="1:14" x14ac:dyDescent="0.2">
      <c r="N38" s="18"/>
    </row>
    <row r="39" spans="1:14" x14ac:dyDescent="0.2">
      <c r="A39" s="15" t="s">
        <v>38</v>
      </c>
      <c r="B39" s="14">
        <f t="shared" ref="B39:N39" si="14">SUM(B36:B37)-SUM(B34:B35)</f>
        <v>891.78999999992084</v>
      </c>
      <c r="C39" s="14">
        <f t="shared" si="14"/>
        <v>-41644.720000000001</v>
      </c>
      <c r="D39" s="14">
        <f t="shared" si="14"/>
        <v>0</v>
      </c>
      <c r="E39" s="14">
        <f t="shared" si="14"/>
        <v>0</v>
      </c>
      <c r="F39" s="14">
        <f t="shared" si="14"/>
        <v>0</v>
      </c>
      <c r="G39" s="14">
        <f t="shared" si="14"/>
        <v>0</v>
      </c>
      <c r="H39" s="14">
        <f t="shared" si="14"/>
        <v>0</v>
      </c>
      <c r="I39" s="14">
        <f t="shared" si="14"/>
        <v>0</v>
      </c>
      <c r="J39" s="14">
        <f t="shared" si="14"/>
        <v>0</v>
      </c>
      <c r="K39" s="14">
        <f t="shared" si="14"/>
        <v>0</v>
      </c>
      <c r="L39" s="14">
        <f t="shared" si="14"/>
        <v>0</v>
      </c>
      <c r="M39" s="14">
        <f t="shared" si="14"/>
        <v>0</v>
      </c>
      <c r="N39" s="14">
        <f t="shared" si="14"/>
        <v>-40752.930000000051</v>
      </c>
    </row>
    <row r="40" spans="1:14" x14ac:dyDescent="0.2">
      <c r="A40" s="15" t="s">
        <v>39</v>
      </c>
      <c r="B40" s="14">
        <f t="shared" ref="B40:N40" si="15">B39/B35*100</f>
        <v>0.14433023594388855</v>
      </c>
      <c r="C40" s="14" t="e">
        <f t="shared" si="15"/>
        <v>#DIV/0!</v>
      </c>
      <c r="D40" s="14" t="e">
        <f t="shared" si="15"/>
        <v>#DIV/0!</v>
      </c>
      <c r="E40" s="14" t="e">
        <f t="shared" si="15"/>
        <v>#DIV/0!</v>
      </c>
      <c r="F40" s="14" t="e">
        <f t="shared" si="15"/>
        <v>#DIV/0!</v>
      </c>
      <c r="G40" s="14" t="e">
        <f t="shared" si="15"/>
        <v>#DIV/0!</v>
      </c>
      <c r="H40" s="14" t="e">
        <f t="shared" si="15"/>
        <v>#DIV/0!</v>
      </c>
      <c r="I40" s="14" t="e">
        <f t="shared" si="15"/>
        <v>#DIV/0!</v>
      </c>
      <c r="J40" s="14" t="e">
        <f t="shared" si="15"/>
        <v>#DIV/0!</v>
      </c>
      <c r="K40" s="14" t="e">
        <f t="shared" si="15"/>
        <v>#DIV/0!</v>
      </c>
      <c r="L40" s="14" t="e">
        <f t="shared" si="15"/>
        <v>#DIV/0!</v>
      </c>
      <c r="M40" s="14" t="e">
        <f t="shared" si="15"/>
        <v>#DIV/0!</v>
      </c>
      <c r="N40" s="14">
        <f t="shared" si="15"/>
        <v>-6.595588650136583</v>
      </c>
    </row>
    <row r="42" spans="1:14" x14ac:dyDescent="0.2">
      <c r="A42" s="15" t="s">
        <v>37</v>
      </c>
      <c r="B42" s="14">
        <v>259.86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8">
        <f>SUM(B42:M42)</f>
        <v>259.86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>B39-B42</f>
        <v>631.92999999992082</v>
      </c>
      <c r="C44" s="14">
        <f>-(C42-C39)</f>
        <v>-41644.720000000001</v>
      </c>
      <c r="D44" s="14">
        <f>D39-D42</f>
        <v>0</v>
      </c>
      <c r="E44" s="14">
        <f>E39+E42</f>
        <v>0</v>
      </c>
      <c r="F44" s="14">
        <f>F39-F42</f>
        <v>0</v>
      </c>
      <c r="G44" s="14">
        <f t="shared" ref="G44:N44" si="16">G39+G42</f>
        <v>0</v>
      </c>
      <c r="H44" s="14">
        <f t="shared" si="16"/>
        <v>0</v>
      </c>
      <c r="I44" s="14">
        <f t="shared" si="16"/>
        <v>0</v>
      </c>
      <c r="J44" s="14">
        <f t="shared" si="16"/>
        <v>0</v>
      </c>
      <c r="K44" s="14">
        <f t="shared" si="16"/>
        <v>0</v>
      </c>
      <c r="L44" s="14">
        <f t="shared" si="16"/>
        <v>0</v>
      </c>
      <c r="M44" s="14">
        <f t="shared" si="16"/>
        <v>0</v>
      </c>
      <c r="N44" s="14">
        <f t="shared" si="16"/>
        <v>-40493.070000000051</v>
      </c>
    </row>
    <row r="45" spans="1:14" x14ac:dyDescent="0.2">
      <c r="A45" s="15" t="s">
        <v>41</v>
      </c>
      <c r="B45" s="14">
        <f t="shared" ref="B45:H45" si="17">B44/B35*100</f>
        <v>0.10227363616997069</v>
      </c>
      <c r="C45" s="14" t="e">
        <f t="shared" si="17"/>
        <v>#DIV/0!</v>
      </c>
      <c r="D45" s="14" t="e">
        <f t="shared" si="17"/>
        <v>#DIV/0!</v>
      </c>
      <c r="E45" s="14" t="e">
        <f t="shared" si="17"/>
        <v>#DIV/0!</v>
      </c>
      <c r="F45" s="14" t="e">
        <f t="shared" si="17"/>
        <v>#DIV/0!</v>
      </c>
      <c r="G45" s="14" t="e">
        <f t="shared" si="17"/>
        <v>#DIV/0!</v>
      </c>
      <c r="H45" s="14" t="e">
        <f t="shared" si="17"/>
        <v>#DIV/0!</v>
      </c>
      <c r="I45" s="14" t="e">
        <f t="shared" ref="I45:N45" si="18">I44/I35*100</f>
        <v>#DIV/0!</v>
      </c>
      <c r="J45" s="14" t="e">
        <f t="shared" si="18"/>
        <v>#DIV/0!</v>
      </c>
      <c r="K45" s="14" t="e">
        <f t="shared" si="18"/>
        <v>#DIV/0!</v>
      </c>
      <c r="L45" s="14" t="e">
        <f t="shared" si="18"/>
        <v>#DIV/0!</v>
      </c>
      <c r="M45" s="14" t="e">
        <f t="shared" si="18"/>
        <v>#DIV/0!</v>
      </c>
      <c r="N45" s="14">
        <f t="shared" si="18"/>
        <v>-6.5535320503626648</v>
      </c>
    </row>
    <row r="47" spans="1:14" x14ac:dyDescent="0.2">
      <c r="A47" s="21" t="s">
        <v>180</v>
      </c>
    </row>
    <row r="48" spans="1:14" x14ac:dyDescent="0.2">
      <c r="A48" s="15" t="s">
        <v>34</v>
      </c>
      <c r="B48" s="14">
        <v>16008.38</v>
      </c>
      <c r="C48" s="14">
        <f>B51</f>
        <v>15992.77</v>
      </c>
      <c r="D48" s="14">
        <f>C51</f>
        <v>0</v>
      </c>
      <c r="E48" s="14">
        <f>D51</f>
        <v>0</v>
      </c>
      <c r="F48" s="14">
        <f t="shared" ref="F48:K48" si="19">E51</f>
        <v>0</v>
      </c>
      <c r="G48" s="14">
        <f t="shared" si="19"/>
        <v>0</v>
      </c>
      <c r="H48" s="14">
        <f t="shared" si="19"/>
        <v>0</v>
      </c>
      <c r="I48" s="14">
        <f t="shared" si="19"/>
        <v>0</v>
      </c>
      <c r="J48" s="14">
        <f t="shared" si="19"/>
        <v>0</v>
      </c>
      <c r="K48" s="14">
        <f t="shared" si="19"/>
        <v>0</v>
      </c>
      <c r="L48" s="14">
        <f>K51</f>
        <v>0</v>
      </c>
      <c r="M48" s="14">
        <f>L51</f>
        <v>0</v>
      </c>
      <c r="N48" s="18">
        <f>SUM(B48:M48)</f>
        <v>32001.15</v>
      </c>
    </row>
    <row r="49" spans="1:14" x14ac:dyDescent="0.2">
      <c r="A49" s="15" t="s">
        <v>35</v>
      </c>
      <c r="B49" s="14">
        <v>194287.2</v>
      </c>
      <c r="I49" s="14"/>
      <c r="J49" s="14"/>
      <c r="K49" s="14"/>
      <c r="L49" s="14"/>
      <c r="M49" s="14"/>
      <c r="N49" s="18">
        <f>SUM(B49:M49)</f>
        <v>194287.2</v>
      </c>
    </row>
    <row r="50" spans="1:14" x14ac:dyDescent="0.2">
      <c r="A50" s="15" t="s">
        <v>12</v>
      </c>
      <c r="B50" s="14">
        <v>194234.25</v>
      </c>
      <c r="I50" s="14"/>
      <c r="J50" s="14"/>
      <c r="K50" s="14"/>
      <c r="L50" s="14"/>
      <c r="M50" s="14"/>
      <c r="N50" s="18">
        <f>SUM(B50:M50)</f>
        <v>194234.25</v>
      </c>
    </row>
    <row r="51" spans="1:14" x14ac:dyDescent="0.2">
      <c r="A51" s="15" t="s">
        <v>36</v>
      </c>
      <c r="B51" s="14">
        <v>15992.77</v>
      </c>
      <c r="I51" s="14"/>
      <c r="J51" s="14"/>
      <c r="K51" s="14"/>
      <c r="L51" s="14"/>
      <c r="M51" s="14"/>
      <c r="N51" s="18">
        <f>SUM(B51:M51)</f>
        <v>15992.77</v>
      </c>
    </row>
    <row r="53" spans="1:14" x14ac:dyDescent="0.2">
      <c r="A53" s="15" t="s">
        <v>38</v>
      </c>
      <c r="B53" s="14">
        <f t="shared" ref="B53:N53" si="20">SUM(B50:B51)-SUM(B48:B49)</f>
        <v>-68.560000000026776</v>
      </c>
      <c r="C53" s="14">
        <f t="shared" si="20"/>
        <v>-15992.77</v>
      </c>
      <c r="D53" s="14">
        <f t="shared" si="20"/>
        <v>0</v>
      </c>
      <c r="E53" s="14">
        <f t="shared" si="20"/>
        <v>0</v>
      </c>
      <c r="F53" s="14">
        <f t="shared" si="20"/>
        <v>0</v>
      </c>
      <c r="G53" s="14">
        <f t="shared" si="20"/>
        <v>0</v>
      </c>
      <c r="H53" s="14">
        <f t="shared" si="20"/>
        <v>0</v>
      </c>
      <c r="I53" s="14">
        <f t="shared" si="20"/>
        <v>0</v>
      </c>
      <c r="J53" s="14">
        <f t="shared" si="20"/>
        <v>0</v>
      </c>
      <c r="K53" s="14">
        <f t="shared" si="20"/>
        <v>0</v>
      </c>
      <c r="L53" s="14">
        <f t="shared" si="20"/>
        <v>0</v>
      </c>
      <c r="M53" s="14">
        <f t="shared" si="20"/>
        <v>0</v>
      </c>
      <c r="N53" s="14">
        <f t="shared" si="20"/>
        <v>-16061.330000000016</v>
      </c>
    </row>
    <row r="54" spans="1:14" x14ac:dyDescent="0.2">
      <c r="A54" s="15" t="s">
        <v>39</v>
      </c>
      <c r="B54" s="14">
        <f t="shared" ref="B54:N54" si="21">B53/B49*100</f>
        <v>-3.5287965444983908E-2</v>
      </c>
      <c r="C54" s="14" t="e">
        <f t="shared" si="21"/>
        <v>#DIV/0!</v>
      </c>
      <c r="D54" s="14" t="e">
        <f t="shared" si="21"/>
        <v>#DIV/0!</v>
      </c>
      <c r="E54" s="14" t="e">
        <f t="shared" si="21"/>
        <v>#DIV/0!</v>
      </c>
      <c r="F54" s="14" t="e">
        <f t="shared" si="21"/>
        <v>#DIV/0!</v>
      </c>
      <c r="G54" s="14" t="e">
        <f t="shared" si="21"/>
        <v>#DIV/0!</v>
      </c>
      <c r="H54" s="14" t="e">
        <f t="shared" si="21"/>
        <v>#DIV/0!</v>
      </c>
      <c r="I54" s="14" t="e">
        <f t="shared" si="21"/>
        <v>#DIV/0!</v>
      </c>
      <c r="J54" s="14" t="e">
        <f t="shared" si="21"/>
        <v>#DIV/0!</v>
      </c>
      <c r="K54" s="14" t="e">
        <f t="shared" si="21"/>
        <v>#DIV/0!</v>
      </c>
      <c r="L54" s="14" t="e">
        <f t="shared" si="21"/>
        <v>#DIV/0!</v>
      </c>
      <c r="M54" s="14" t="e">
        <f t="shared" si="21"/>
        <v>#DIV/0!</v>
      </c>
      <c r="N54" s="14">
        <f t="shared" si="21"/>
        <v>-8.2667978127226167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8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>B53+B56</f>
        <v>-68.560000000026776</v>
      </c>
      <c r="C58" s="14">
        <f>-(C56-C53)</f>
        <v>-15992.77</v>
      </c>
      <c r="D58" s="14">
        <f>D53+D56</f>
        <v>0</v>
      </c>
      <c r="E58" s="14">
        <f>E53-E56</f>
        <v>0</v>
      </c>
      <c r="F58" s="14">
        <f t="shared" ref="F58:N58" si="22">F53+F56</f>
        <v>0</v>
      </c>
      <c r="G58" s="14">
        <f t="shared" si="22"/>
        <v>0</v>
      </c>
      <c r="H58" s="14">
        <f t="shared" si="22"/>
        <v>0</v>
      </c>
      <c r="I58" s="14">
        <f>I53-I56</f>
        <v>0</v>
      </c>
      <c r="J58" s="14">
        <f t="shared" si="22"/>
        <v>0</v>
      </c>
      <c r="K58" s="14">
        <f t="shared" si="22"/>
        <v>0</v>
      </c>
      <c r="L58" s="14">
        <f t="shared" si="22"/>
        <v>0</v>
      </c>
      <c r="M58" s="14">
        <f t="shared" si="22"/>
        <v>0</v>
      </c>
      <c r="N58" s="14">
        <f t="shared" si="22"/>
        <v>-16061.330000000016</v>
      </c>
    </row>
    <row r="59" spans="1:14" x14ac:dyDescent="0.2">
      <c r="A59" s="15" t="s">
        <v>41</v>
      </c>
      <c r="B59" s="14">
        <f t="shared" ref="B59:H59" si="23">B58/B49*100</f>
        <v>-3.5287965444983908E-2</v>
      </c>
      <c r="C59" s="14" t="e">
        <f t="shared" si="23"/>
        <v>#DIV/0!</v>
      </c>
      <c r="D59" s="14" t="e">
        <f t="shared" si="23"/>
        <v>#DIV/0!</v>
      </c>
      <c r="E59" s="14" t="e">
        <f t="shared" si="23"/>
        <v>#DIV/0!</v>
      </c>
      <c r="F59" s="14" t="e">
        <f t="shared" si="23"/>
        <v>#DIV/0!</v>
      </c>
      <c r="G59" s="14" t="e">
        <f t="shared" si="23"/>
        <v>#DIV/0!</v>
      </c>
      <c r="H59" s="14" t="e">
        <f t="shared" si="23"/>
        <v>#DIV/0!</v>
      </c>
      <c r="I59" s="14" t="e">
        <f t="shared" ref="I59:N59" si="24">I58/I49*100</f>
        <v>#DIV/0!</v>
      </c>
      <c r="J59" s="14" t="e">
        <f t="shared" si="24"/>
        <v>#DIV/0!</v>
      </c>
      <c r="K59" s="14" t="e">
        <f t="shared" si="24"/>
        <v>#DIV/0!</v>
      </c>
      <c r="L59" s="14" t="e">
        <f t="shared" si="24"/>
        <v>#DIV/0!</v>
      </c>
      <c r="M59" s="14" t="e">
        <f t="shared" si="24"/>
        <v>#DIV/0!</v>
      </c>
      <c r="N59" s="14">
        <f t="shared" si="24"/>
        <v>-8.2667978127226167</v>
      </c>
    </row>
    <row r="62" spans="1:14" x14ac:dyDescent="0.2">
      <c r="A62" s="21" t="s">
        <v>92</v>
      </c>
    </row>
    <row r="63" spans="1:14" x14ac:dyDescent="0.2">
      <c r="A63" s="15" t="s">
        <v>34</v>
      </c>
      <c r="B63" s="14">
        <v>41731.230000000003</v>
      </c>
      <c r="C63" s="14">
        <f t="shared" ref="C63:H63" si="25">B66</f>
        <v>39367.42</v>
      </c>
      <c r="D63" s="14">
        <f t="shared" si="25"/>
        <v>0</v>
      </c>
      <c r="E63" s="14">
        <f t="shared" si="25"/>
        <v>0</v>
      </c>
      <c r="F63" s="14">
        <f t="shared" si="25"/>
        <v>0</v>
      </c>
      <c r="G63" s="14">
        <f t="shared" si="25"/>
        <v>0</v>
      </c>
      <c r="H63" s="14">
        <f t="shared" si="25"/>
        <v>0</v>
      </c>
      <c r="I63" s="14">
        <f>H66</f>
        <v>0</v>
      </c>
      <c r="J63" s="14">
        <f>I66</f>
        <v>0</v>
      </c>
      <c r="K63" s="14">
        <f>J66</f>
        <v>0</v>
      </c>
      <c r="L63" s="14">
        <f>K66</f>
        <v>0</v>
      </c>
      <c r="M63" s="14">
        <f>L66</f>
        <v>0</v>
      </c>
      <c r="N63" s="18">
        <f>SUM(B63:M63)</f>
        <v>81098.649999999994</v>
      </c>
    </row>
    <row r="64" spans="1:14" x14ac:dyDescent="0.2">
      <c r="A64" s="15" t="s">
        <v>35</v>
      </c>
      <c r="B64" s="14">
        <v>355480.04</v>
      </c>
      <c r="I64" s="14"/>
      <c r="J64" s="14"/>
      <c r="K64" s="14"/>
      <c r="L64" s="14"/>
      <c r="M64" s="14"/>
      <c r="N64" s="18">
        <f>SUM(B64:M64)</f>
        <v>355480.04</v>
      </c>
    </row>
    <row r="65" spans="1:16" x14ac:dyDescent="0.2">
      <c r="A65" s="15" t="s">
        <v>12</v>
      </c>
      <c r="B65" s="14">
        <v>356813.56</v>
      </c>
      <c r="I65" s="14"/>
      <c r="J65" s="14"/>
      <c r="K65" s="14"/>
      <c r="L65" s="14"/>
      <c r="M65" s="14"/>
      <c r="N65" s="18">
        <f>SUM(B65:M65)</f>
        <v>356813.56</v>
      </c>
    </row>
    <row r="66" spans="1:16" x14ac:dyDescent="0.2">
      <c r="A66" s="15" t="s">
        <v>36</v>
      </c>
      <c r="B66" s="14">
        <v>39367.42</v>
      </c>
      <c r="I66" s="14"/>
      <c r="J66" s="14"/>
      <c r="K66" s="14"/>
      <c r="L66" s="14"/>
      <c r="M66" s="14"/>
      <c r="N66" s="18">
        <f>SUM(B66:M66)</f>
        <v>39367.42</v>
      </c>
    </row>
    <row r="68" spans="1:16" x14ac:dyDescent="0.2">
      <c r="A68" s="15" t="s">
        <v>38</v>
      </c>
      <c r="B68" s="14">
        <f t="shared" ref="B68:N68" si="26">SUM(B65:B66)-SUM(B63:B64)</f>
        <v>-1030.289999999979</v>
      </c>
      <c r="C68" s="14">
        <f t="shared" si="26"/>
        <v>-39367.42</v>
      </c>
      <c r="D68" s="14">
        <f t="shared" si="26"/>
        <v>0</v>
      </c>
      <c r="E68" s="14">
        <f t="shared" si="26"/>
        <v>0</v>
      </c>
      <c r="F68" s="14">
        <f t="shared" si="26"/>
        <v>0</v>
      </c>
      <c r="G68" s="14">
        <f t="shared" si="26"/>
        <v>0</v>
      </c>
      <c r="H68" s="14">
        <f t="shared" si="26"/>
        <v>0</v>
      </c>
      <c r="I68" s="14">
        <f t="shared" si="26"/>
        <v>0</v>
      </c>
      <c r="J68" s="14">
        <f t="shared" si="26"/>
        <v>0</v>
      </c>
      <c r="K68" s="14">
        <f t="shared" si="26"/>
        <v>0</v>
      </c>
      <c r="L68" s="14">
        <f t="shared" si="26"/>
        <v>0</v>
      </c>
      <c r="M68" s="14">
        <f t="shared" si="26"/>
        <v>0</v>
      </c>
      <c r="N68" s="14">
        <f t="shared" si="26"/>
        <v>-40397.709999999963</v>
      </c>
      <c r="O68" s="14"/>
      <c r="P68" s="14"/>
    </row>
    <row r="69" spans="1:16" x14ac:dyDescent="0.2">
      <c r="A69" s="15" t="s">
        <v>39</v>
      </c>
      <c r="B69" s="14">
        <f t="shared" ref="B69:N69" si="27">B68/B64*100</f>
        <v>-0.28983061890056588</v>
      </c>
      <c r="C69" s="14" t="e">
        <f t="shared" si="27"/>
        <v>#DIV/0!</v>
      </c>
      <c r="D69" s="14" t="e">
        <f t="shared" si="27"/>
        <v>#DIV/0!</v>
      </c>
      <c r="E69" s="14" t="e">
        <f t="shared" si="27"/>
        <v>#DIV/0!</v>
      </c>
      <c r="F69" s="14" t="e">
        <f t="shared" si="27"/>
        <v>#DIV/0!</v>
      </c>
      <c r="G69" s="14" t="e">
        <f t="shared" si="27"/>
        <v>#DIV/0!</v>
      </c>
      <c r="H69" s="14" t="e">
        <f t="shared" si="27"/>
        <v>#DIV/0!</v>
      </c>
      <c r="I69" s="14" t="e">
        <f t="shared" si="27"/>
        <v>#DIV/0!</v>
      </c>
      <c r="J69" s="14" t="e">
        <f t="shared" si="27"/>
        <v>#DIV/0!</v>
      </c>
      <c r="K69" s="14" t="e">
        <f t="shared" si="27"/>
        <v>#DIV/0!</v>
      </c>
      <c r="L69" s="14" t="e">
        <f t="shared" si="27"/>
        <v>#DIV/0!</v>
      </c>
      <c r="M69" s="14" t="e">
        <f t="shared" si="27"/>
        <v>#DIV/0!</v>
      </c>
      <c r="N69" s="14">
        <f t="shared" si="27"/>
        <v>-11.364269566302504</v>
      </c>
      <c r="O69" s="14"/>
      <c r="P69" s="14"/>
    </row>
    <row r="71" spans="1:16" x14ac:dyDescent="0.2">
      <c r="A71" s="15" t="s">
        <v>37</v>
      </c>
      <c r="B71" s="14">
        <v>-88.58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8">
        <f>SUM(B71:M71)</f>
        <v>-88.58</v>
      </c>
    </row>
    <row r="72" spans="1:16" x14ac:dyDescent="0.2">
      <c r="I72" s="14"/>
      <c r="J72" s="14"/>
      <c r="K72" s="14"/>
      <c r="L72" s="14"/>
      <c r="M72" s="14"/>
    </row>
    <row r="73" spans="1:16" x14ac:dyDescent="0.2">
      <c r="A73" s="15" t="s">
        <v>40</v>
      </c>
      <c r="B73" s="14">
        <f t="shared" ref="B73:H73" si="28">B68+B71</f>
        <v>-1118.869999999979</v>
      </c>
      <c r="C73" s="14">
        <f t="shared" si="28"/>
        <v>-39367.42</v>
      </c>
      <c r="D73" s="14">
        <f t="shared" si="28"/>
        <v>0</v>
      </c>
      <c r="E73" s="14">
        <f t="shared" si="28"/>
        <v>0</v>
      </c>
      <c r="F73" s="14">
        <f t="shared" si="28"/>
        <v>0</v>
      </c>
      <c r="G73" s="14">
        <f t="shared" si="28"/>
        <v>0</v>
      </c>
      <c r="H73" s="14">
        <f t="shared" si="28"/>
        <v>0</v>
      </c>
      <c r="I73" s="14">
        <f t="shared" ref="I73:N73" si="29">I68+I71</f>
        <v>0</v>
      </c>
      <c r="J73" s="14">
        <f t="shared" si="29"/>
        <v>0</v>
      </c>
      <c r="K73" s="14">
        <f t="shared" si="29"/>
        <v>0</v>
      </c>
      <c r="L73" s="14">
        <f t="shared" si="29"/>
        <v>0</v>
      </c>
      <c r="M73" s="14">
        <f t="shared" si="29"/>
        <v>0</v>
      </c>
      <c r="N73" s="14">
        <f t="shared" si="29"/>
        <v>-40486.289999999964</v>
      </c>
    </row>
    <row r="74" spans="1:16" x14ac:dyDescent="0.2">
      <c r="A74" s="15" t="s">
        <v>41</v>
      </c>
      <c r="B74" s="14">
        <f t="shared" ref="B74:H74" si="30">B73/B64*100</f>
        <v>-0.31474903626093298</v>
      </c>
      <c r="C74" s="14" t="e">
        <f t="shared" si="30"/>
        <v>#DIV/0!</v>
      </c>
      <c r="D74" s="14" t="e">
        <f t="shared" si="30"/>
        <v>#DIV/0!</v>
      </c>
      <c r="E74" s="14" t="e">
        <f t="shared" si="30"/>
        <v>#DIV/0!</v>
      </c>
      <c r="F74" s="14" t="e">
        <f t="shared" si="30"/>
        <v>#DIV/0!</v>
      </c>
      <c r="G74" s="14" t="e">
        <f t="shared" si="30"/>
        <v>#DIV/0!</v>
      </c>
      <c r="H74" s="14" t="e">
        <f t="shared" si="30"/>
        <v>#DIV/0!</v>
      </c>
      <c r="I74" s="14" t="e">
        <f t="shared" ref="I74:N74" si="31">I73/I64*100</f>
        <v>#DIV/0!</v>
      </c>
      <c r="J74" s="14" t="e">
        <f t="shared" si="31"/>
        <v>#DIV/0!</v>
      </c>
      <c r="K74" s="14" t="e">
        <f t="shared" si="31"/>
        <v>#DIV/0!</v>
      </c>
      <c r="L74" s="14" t="e">
        <f t="shared" si="31"/>
        <v>#DIV/0!</v>
      </c>
      <c r="M74" s="14" t="e">
        <f t="shared" si="31"/>
        <v>#DIV/0!</v>
      </c>
      <c r="N74" s="14">
        <f t="shared" si="31"/>
        <v>-11.389187983662872</v>
      </c>
    </row>
    <row r="76" spans="1:16" x14ac:dyDescent="0.2">
      <c r="A76" s="21" t="s">
        <v>93</v>
      </c>
      <c r="N76" s="18"/>
    </row>
    <row r="77" spans="1:16" x14ac:dyDescent="0.2">
      <c r="A77" s="15" t="s">
        <v>34</v>
      </c>
      <c r="B77" s="14">
        <f>B63+B48+B34+B20+B5</f>
        <v>109980.78</v>
      </c>
      <c r="C77" s="14">
        <v>0</v>
      </c>
      <c r="D77" s="14">
        <f t="shared" ref="D77:M77" si="32">D63+D48+D34+D20+D5</f>
        <v>0</v>
      </c>
      <c r="E77" s="14">
        <f>D80</f>
        <v>0</v>
      </c>
      <c r="F77" s="14">
        <f t="shared" si="32"/>
        <v>0</v>
      </c>
      <c r="G77" s="14">
        <f t="shared" si="32"/>
        <v>0</v>
      </c>
      <c r="H77" s="14">
        <f t="shared" si="32"/>
        <v>0</v>
      </c>
      <c r="I77" s="14">
        <f t="shared" si="32"/>
        <v>0</v>
      </c>
      <c r="J77" s="14">
        <f t="shared" si="32"/>
        <v>0</v>
      </c>
      <c r="K77" s="14">
        <f t="shared" si="32"/>
        <v>0</v>
      </c>
      <c r="L77" s="14">
        <f t="shared" si="32"/>
        <v>0</v>
      </c>
      <c r="M77" s="14">
        <f t="shared" si="32"/>
        <v>0</v>
      </c>
      <c r="N77" s="18">
        <f>SUM(B77:M77)</f>
        <v>109980.78</v>
      </c>
    </row>
    <row r="78" spans="1:16" x14ac:dyDescent="0.2">
      <c r="A78" s="15" t="s">
        <v>35</v>
      </c>
      <c r="B78" s="14">
        <f t="shared" ref="B78:M80" si="33">B64+B49+B35+B21+B6</f>
        <v>1222759.3399999999</v>
      </c>
      <c r="C78" s="14">
        <f t="shared" si="33"/>
        <v>0</v>
      </c>
      <c r="D78" s="14">
        <f t="shared" si="33"/>
        <v>0</v>
      </c>
      <c r="E78" s="14">
        <f t="shared" si="33"/>
        <v>0</v>
      </c>
      <c r="F78" s="14">
        <f t="shared" si="33"/>
        <v>0</v>
      </c>
      <c r="G78" s="14">
        <f t="shared" si="33"/>
        <v>0</v>
      </c>
      <c r="H78" s="14">
        <f t="shared" si="33"/>
        <v>0</v>
      </c>
      <c r="I78" s="14">
        <f t="shared" si="33"/>
        <v>0</v>
      </c>
      <c r="J78" s="14">
        <f t="shared" si="33"/>
        <v>0</v>
      </c>
      <c r="K78" s="14">
        <f t="shared" si="33"/>
        <v>0</v>
      </c>
      <c r="L78" s="14">
        <f t="shared" si="33"/>
        <v>0</v>
      </c>
      <c r="M78" s="14">
        <f t="shared" si="33"/>
        <v>0</v>
      </c>
      <c r="N78" s="18">
        <f>SUM(B78:M78)</f>
        <v>1222759.3399999999</v>
      </c>
    </row>
    <row r="79" spans="1:16" x14ac:dyDescent="0.2">
      <c r="A79" s="15" t="s">
        <v>12</v>
      </c>
      <c r="B79" s="14">
        <f t="shared" si="33"/>
        <v>1223218.5400000003</v>
      </c>
      <c r="C79" s="14">
        <f t="shared" si="33"/>
        <v>0</v>
      </c>
      <c r="D79" s="14">
        <f t="shared" si="33"/>
        <v>0</v>
      </c>
      <c r="E79" s="14">
        <f t="shared" si="33"/>
        <v>0</v>
      </c>
      <c r="F79" s="14">
        <f t="shared" si="33"/>
        <v>0</v>
      </c>
      <c r="G79" s="14">
        <f t="shared" si="33"/>
        <v>0</v>
      </c>
      <c r="H79" s="14">
        <f t="shared" si="33"/>
        <v>0</v>
      </c>
      <c r="I79" s="14">
        <f t="shared" si="33"/>
        <v>0</v>
      </c>
      <c r="J79" s="14">
        <f t="shared" si="33"/>
        <v>0</v>
      </c>
      <c r="K79" s="14">
        <f t="shared" si="33"/>
        <v>0</v>
      </c>
      <c r="L79" s="14">
        <f t="shared" si="33"/>
        <v>0</v>
      </c>
      <c r="M79" s="14">
        <f t="shared" si="33"/>
        <v>0</v>
      </c>
      <c r="N79" s="18">
        <f>SUM(B79:M79)</f>
        <v>1223218.5400000003</v>
      </c>
    </row>
    <row r="80" spans="1:16" x14ac:dyDescent="0.2">
      <c r="A80" s="15" t="s">
        <v>36</v>
      </c>
      <c r="B80" s="14">
        <f t="shared" si="33"/>
        <v>109335.34</v>
      </c>
      <c r="C80" s="14">
        <f t="shared" si="33"/>
        <v>0</v>
      </c>
      <c r="D80" s="14">
        <f t="shared" si="33"/>
        <v>0</v>
      </c>
      <c r="E80" s="14">
        <f t="shared" si="33"/>
        <v>0</v>
      </c>
      <c r="F80" s="14">
        <f t="shared" si="33"/>
        <v>0</v>
      </c>
      <c r="G80" s="14">
        <f t="shared" si="33"/>
        <v>0</v>
      </c>
      <c r="H80" s="14">
        <f t="shared" si="33"/>
        <v>0</v>
      </c>
      <c r="I80" s="14">
        <f t="shared" si="33"/>
        <v>0</v>
      </c>
      <c r="J80" s="14">
        <f t="shared" si="33"/>
        <v>0</v>
      </c>
      <c r="K80" s="14">
        <f t="shared" si="33"/>
        <v>0</v>
      </c>
      <c r="L80" s="14">
        <f t="shared" si="33"/>
        <v>0</v>
      </c>
      <c r="M80" s="14">
        <f t="shared" si="33"/>
        <v>0</v>
      </c>
      <c r="N80" s="18">
        <f>SUM(B80:M80)</f>
        <v>109335.34</v>
      </c>
    </row>
    <row r="81" spans="1:14" x14ac:dyDescent="0.2">
      <c r="I81" s="14"/>
      <c r="J81" s="14"/>
      <c r="K81" s="14"/>
      <c r="L81" s="14"/>
      <c r="M81" s="14"/>
    </row>
    <row r="82" spans="1:14" x14ac:dyDescent="0.2">
      <c r="A82" s="15" t="s">
        <v>38</v>
      </c>
      <c r="B82" s="14">
        <f t="shared" ref="B82:N82" si="34">SUM(B79:B80)-SUM(B77:B78)</f>
        <v>-186.23999999952503</v>
      </c>
      <c r="C82" s="14">
        <f t="shared" si="34"/>
        <v>0</v>
      </c>
      <c r="D82" s="14">
        <f t="shared" si="34"/>
        <v>0</v>
      </c>
      <c r="E82" s="14">
        <f t="shared" si="34"/>
        <v>0</v>
      </c>
      <c r="F82" s="14">
        <f t="shared" si="34"/>
        <v>0</v>
      </c>
      <c r="G82" s="14">
        <f t="shared" si="34"/>
        <v>0</v>
      </c>
      <c r="H82" s="14">
        <f t="shared" si="34"/>
        <v>0</v>
      </c>
      <c r="I82" s="14">
        <f t="shared" si="34"/>
        <v>0</v>
      </c>
      <c r="J82" s="14">
        <f t="shared" si="34"/>
        <v>0</v>
      </c>
      <c r="K82" s="14">
        <f t="shared" si="34"/>
        <v>0</v>
      </c>
      <c r="L82" s="14">
        <f t="shared" si="34"/>
        <v>0</v>
      </c>
      <c r="M82" s="14">
        <f t="shared" si="34"/>
        <v>0</v>
      </c>
      <c r="N82" s="14">
        <f t="shared" si="34"/>
        <v>-186.23999999952503</v>
      </c>
    </row>
    <row r="83" spans="1:14" x14ac:dyDescent="0.2">
      <c r="A83" s="15" t="s">
        <v>39</v>
      </c>
      <c r="B83" s="14">
        <f t="shared" ref="B83:N83" si="35">B82/B78*100</f>
        <v>-1.5231124711713513E-2</v>
      </c>
      <c r="C83" s="14" t="e">
        <f t="shared" si="35"/>
        <v>#DIV/0!</v>
      </c>
      <c r="D83" s="14" t="e">
        <f t="shared" si="35"/>
        <v>#DIV/0!</v>
      </c>
      <c r="E83" s="14" t="e">
        <f t="shared" si="35"/>
        <v>#DIV/0!</v>
      </c>
      <c r="F83" s="14" t="e">
        <f t="shared" si="35"/>
        <v>#DIV/0!</v>
      </c>
      <c r="G83" s="14" t="e">
        <f t="shared" si="35"/>
        <v>#DIV/0!</v>
      </c>
      <c r="H83" s="14" t="e">
        <f t="shared" si="35"/>
        <v>#DIV/0!</v>
      </c>
      <c r="I83" s="14" t="e">
        <f t="shared" si="35"/>
        <v>#DIV/0!</v>
      </c>
      <c r="J83" s="14" t="e">
        <f t="shared" si="35"/>
        <v>#DIV/0!</v>
      </c>
      <c r="K83" s="14" t="e">
        <f t="shared" si="35"/>
        <v>#DIV/0!</v>
      </c>
      <c r="L83" s="14" t="e">
        <f t="shared" si="35"/>
        <v>#DIV/0!</v>
      </c>
      <c r="M83" s="14" t="e">
        <f t="shared" si="35"/>
        <v>#DIV/0!</v>
      </c>
      <c r="N83" s="14">
        <f t="shared" si="35"/>
        <v>-1.5231124711713513E-2</v>
      </c>
    </row>
    <row r="85" spans="1:14" x14ac:dyDescent="0.2">
      <c r="A85" s="15" t="s">
        <v>37</v>
      </c>
      <c r="B85" s="14">
        <f>B71+B56+B42+B28+B13</f>
        <v>171.28000000000003</v>
      </c>
      <c r="C85" s="14">
        <f t="shared" ref="C85:H85" si="36">C71+C56+C42+C28+C13</f>
        <v>0</v>
      </c>
      <c r="D85" s="14">
        <f t="shared" si="36"/>
        <v>0</v>
      </c>
      <c r="E85" s="14">
        <f t="shared" si="36"/>
        <v>0</v>
      </c>
      <c r="F85" s="14">
        <f t="shared" si="36"/>
        <v>0</v>
      </c>
      <c r="G85" s="14">
        <f t="shared" si="36"/>
        <v>0</v>
      </c>
      <c r="H85" s="14">
        <f t="shared" si="36"/>
        <v>0</v>
      </c>
      <c r="I85" s="14">
        <f>I71+I56+I42+I28+I13</f>
        <v>0</v>
      </c>
      <c r="J85" s="14">
        <f>J71+J56+J42+J28+J13</f>
        <v>0</v>
      </c>
      <c r="K85" s="14">
        <f>K71+K56+K42+K28+K13</f>
        <v>0</v>
      </c>
      <c r="L85" s="14">
        <f>L71+L56+L42+L28+L13</f>
        <v>0</v>
      </c>
      <c r="M85" s="14">
        <f>M71+M56+M42+M28+M13</f>
        <v>0</v>
      </c>
      <c r="N85" s="18">
        <f>SUM(B85:M85)</f>
        <v>171.28000000000003</v>
      </c>
    </row>
    <row r="87" spans="1:14" x14ac:dyDescent="0.2">
      <c r="A87" s="15" t="s">
        <v>40</v>
      </c>
      <c r="B87" s="14">
        <f>B82+B85</f>
        <v>-14.959999999524996</v>
      </c>
      <c r="C87" s="14">
        <f t="shared" ref="C87:M87" si="37">C82+C85</f>
        <v>0</v>
      </c>
      <c r="D87" s="14">
        <f t="shared" si="37"/>
        <v>0</v>
      </c>
      <c r="E87" s="14">
        <f t="shared" si="37"/>
        <v>0</v>
      </c>
      <c r="F87" s="14">
        <f t="shared" si="37"/>
        <v>0</v>
      </c>
      <c r="G87" s="14">
        <f t="shared" si="37"/>
        <v>0</v>
      </c>
      <c r="H87" s="14">
        <f t="shared" si="37"/>
        <v>0</v>
      </c>
      <c r="I87" s="14">
        <f>I82-I85</f>
        <v>0</v>
      </c>
      <c r="J87" s="14">
        <f t="shared" si="37"/>
        <v>0</v>
      </c>
      <c r="K87" s="14">
        <f t="shared" si="37"/>
        <v>0</v>
      </c>
      <c r="L87" s="14">
        <f t="shared" si="37"/>
        <v>0</v>
      </c>
      <c r="M87" s="14">
        <f t="shared" si="37"/>
        <v>0</v>
      </c>
      <c r="N87" s="18">
        <f>SUM(B87:M87)</f>
        <v>-14.959999999524996</v>
      </c>
    </row>
    <row r="88" spans="1:14" x14ac:dyDescent="0.2">
      <c r="A88" s="15" t="s">
        <v>41</v>
      </c>
      <c r="B88" s="14">
        <f>B87/B78*100</f>
        <v>-1.2234623372024292E-3</v>
      </c>
      <c r="C88" s="14" t="e">
        <f t="shared" ref="C88:M88" si="38">C87/C78*100</f>
        <v>#DIV/0!</v>
      </c>
      <c r="D88" s="14" t="e">
        <f t="shared" si="38"/>
        <v>#DIV/0!</v>
      </c>
      <c r="E88" s="14" t="e">
        <f t="shared" si="38"/>
        <v>#DIV/0!</v>
      </c>
      <c r="F88" s="14" t="e">
        <f t="shared" si="38"/>
        <v>#DIV/0!</v>
      </c>
      <c r="G88" s="14" t="e">
        <f t="shared" si="38"/>
        <v>#DIV/0!</v>
      </c>
      <c r="H88" s="14" t="e">
        <f t="shared" si="38"/>
        <v>#DIV/0!</v>
      </c>
      <c r="I88" s="14" t="e">
        <f t="shared" si="38"/>
        <v>#DIV/0!</v>
      </c>
      <c r="J88" s="14" t="e">
        <f t="shared" si="38"/>
        <v>#DIV/0!</v>
      </c>
      <c r="K88" s="14" t="e">
        <f t="shared" si="38"/>
        <v>#DIV/0!</v>
      </c>
      <c r="L88" s="14" t="e">
        <f t="shared" si="38"/>
        <v>#DIV/0!</v>
      </c>
      <c r="M88" s="14" t="e">
        <f t="shared" si="38"/>
        <v>#DIV/0!</v>
      </c>
      <c r="N88" s="18">
        <f>N87/N78*100</f>
        <v>-1.2234623372024292E-3</v>
      </c>
    </row>
    <row r="89" spans="1:14" x14ac:dyDescent="0.2">
      <c r="A89" s="21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</row>
    <row r="103" spans="1:14" x14ac:dyDescent="0.2">
      <c r="A103" s="21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7" spans="1:14" x14ac:dyDescent="0.2">
      <c r="A117" s="21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26" spans="1:14" x14ac:dyDescent="0.2">
      <c r="N126" s="18"/>
    </row>
    <row r="131" spans="1:14" x14ac:dyDescent="0.2">
      <c r="A131" s="21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x14ac:dyDescent="0.2">
      <c r="A145" s="21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1" spans="1:14" x14ac:dyDescent="0.2">
      <c r="I151" s="14"/>
      <c r="J151" s="14"/>
      <c r="K151" s="14"/>
      <c r="L151" s="14"/>
      <c r="M151" s="14"/>
    </row>
    <row r="152" spans="1:14" x14ac:dyDescent="0.2">
      <c r="I152" s="14"/>
      <c r="J152" s="14"/>
      <c r="K152" s="14"/>
      <c r="L152" s="14"/>
      <c r="M152" s="14"/>
    </row>
    <row r="160" spans="1:14" x14ac:dyDescent="0.2">
      <c r="A160" s="21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4" spans="1:14" x14ac:dyDescent="0.2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8" spans="1:14" x14ac:dyDescent="0.2">
      <c r="A188" s="13"/>
    </row>
    <row r="189" spans="1:14" x14ac:dyDescent="0.2">
      <c r="I189" s="14"/>
      <c r="J189" s="14"/>
      <c r="K189" s="14"/>
      <c r="L189" s="14"/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I192" s="14"/>
      <c r="J192" s="14"/>
      <c r="K192" s="14"/>
      <c r="L192" s="14"/>
      <c r="M192" s="14"/>
      <c r="N192" s="18"/>
    </row>
    <row r="203" spans="1:14" x14ac:dyDescent="0.2">
      <c r="A203" s="13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9" spans="1:14" x14ac:dyDescent="0.2">
      <c r="I209" s="14"/>
      <c r="J209" s="14"/>
      <c r="K209" s="14"/>
      <c r="L209" s="14"/>
      <c r="M209" s="14"/>
    </row>
    <row r="210" spans="1:14" x14ac:dyDescent="0.2">
      <c r="I210" s="14"/>
      <c r="J210" s="14"/>
      <c r="K210" s="14"/>
      <c r="L210" s="14"/>
      <c r="M210" s="14"/>
    </row>
    <row r="217" spans="1:14" x14ac:dyDescent="0.2">
      <c r="A217" s="13"/>
    </row>
    <row r="218" spans="1:14" x14ac:dyDescent="0.2">
      <c r="N218" s="18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31" spans="1:14" x14ac:dyDescent="0.2">
      <c r="A231" s="13"/>
    </row>
    <row r="232" spans="1:14" x14ac:dyDescent="0.2">
      <c r="N232" s="18"/>
    </row>
    <row r="233" spans="1:14" x14ac:dyDescent="0.2">
      <c r="N233" s="18"/>
    </row>
    <row r="234" spans="1:14" x14ac:dyDescent="0.2">
      <c r="N234" s="18"/>
    </row>
    <row r="235" spans="1:14" x14ac:dyDescent="0.2">
      <c r="N235" s="18"/>
    </row>
    <row r="237" spans="1:14" x14ac:dyDescent="0.2">
      <c r="I237" s="14"/>
      <c r="J237" s="14"/>
      <c r="K237" s="14"/>
      <c r="L237" s="14"/>
      <c r="M237" s="14"/>
    </row>
    <row r="238" spans="1:14" x14ac:dyDescent="0.2">
      <c r="I238" s="14"/>
      <c r="J238" s="14"/>
      <c r="K238" s="14"/>
      <c r="L238" s="14"/>
      <c r="M238" s="14"/>
    </row>
    <row r="246" spans="1:14" x14ac:dyDescent="0.2">
      <c r="A246" s="13"/>
    </row>
    <row r="247" spans="1:14" x14ac:dyDescent="0.2">
      <c r="N247" s="18"/>
    </row>
    <row r="248" spans="1:14" x14ac:dyDescent="0.2">
      <c r="N248" s="18"/>
    </row>
    <row r="249" spans="1:14" x14ac:dyDescent="0.2">
      <c r="N249" s="18"/>
    </row>
    <row r="250" spans="1:14" x14ac:dyDescent="0.2">
      <c r="N250" s="18"/>
    </row>
    <row r="252" spans="1:14" x14ac:dyDescent="0.2">
      <c r="I252" s="14"/>
      <c r="J252" s="14"/>
      <c r="K252" s="14"/>
      <c r="L252" s="14"/>
      <c r="M252" s="14"/>
    </row>
    <row r="253" spans="1:14" x14ac:dyDescent="0.2">
      <c r="I253" s="14"/>
      <c r="J253" s="14"/>
      <c r="K253" s="14"/>
      <c r="L253" s="14"/>
      <c r="M253" s="14"/>
    </row>
    <row r="260" spans="1:14" x14ac:dyDescent="0.2">
      <c r="A260" s="13"/>
    </row>
    <row r="261" spans="1:14" x14ac:dyDescent="0.2">
      <c r="N261" s="18"/>
    </row>
    <row r="262" spans="1:14" x14ac:dyDescent="0.2">
      <c r="N262" s="18"/>
    </row>
    <row r="263" spans="1:14" x14ac:dyDescent="0.2">
      <c r="N263" s="18"/>
    </row>
    <row r="264" spans="1:14" x14ac:dyDescent="0.2">
      <c r="N264" s="18"/>
    </row>
    <row r="266" spans="1:14" x14ac:dyDescent="0.2">
      <c r="I266" s="14"/>
      <c r="J266" s="14"/>
      <c r="K266" s="14"/>
      <c r="L266" s="14"/>
      <c r="M266" s="14"/>
    </row>
    <row r="267" spans="1:14" x14ac:dyDescent="0.2">
      <c r="I267" s="14"/>
      <c r="J267" s="14"/>
      <c r="K267" s="14"/>
      <c r="L267" s="14"/>
      <c r="M267" s="14"/>
    </row>
    <row r="274" spans="1:1" x14ac:dyDescent="0.2">
      <c r="A274" s="13"/>
    </row>
    <row r="289" spans="1:1" x14ac:dyDescent="0.2">
      <c r="A289" s="13"/>
    </row>
    <row r="303" spans="1:1" x14ac:dyDescent="0.2">
      <c r="A303" s="13"/>
    </row>
    <row r="317" spans="1:1" x14ac:dyDescent="0.2">
      <c r="A317" s="13"/>
    </row>
    <row r="332" spans="1:1" x14ac:dyDescent="0.2">
      <c r="A332" s="13"/>
    </row>
    <row r="346" spans="1:1" x14ac:dyDescent="0.2">
      <c r="A346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4" manualBreakCount="4">
    <brk id="45" max="16383" man="1"/>
    <brk id="116" max="16383" man="1"/>
    <brk id="160" max="16383" man="1"/>
    <brk id="20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71"/>
  <dimension ref="A1:N304"/>
  <sheetViews>
    <sheetView zoomScaleNormal="95" zoomScaleSheetLayoutView="100" workbookViewId="0">
      <selection activeCell="C6" sqref="C6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137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137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71380.179999999993</v>
      </c>
      <c r="C5" s="14">
        <v>0</v>
      </c>
      <c r="D5" s="14">
        <f t="shared" ref="D5:M5" si="0">C8</f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8">
        <f>SUM(B5:M5)</f>
        <v>71380.179999999993</v>
      </c>
    </row>
    <row r="6" spans="1:14" x14ac:dyDescent="0.2">
      <c r="A6" s="15" t="s">
        <v>35</v>
      </c>
      <c r="B6" s="14">
        <v>109299.29</v>
      </c>
      <c r="G6" s="18"/>
      <c r="I6" s="14"/>
      <c r="J6" s="14"/>
      <c r="K6" s="14"/>
      <c r="L6" s="14"/>
      <c r="M6" s="14"/>
      <c r="N6" s="18">
        <f>SUM(B6:M6)</f>
        <v>109299.29</v>
      </c>
    </row>
    <row r="7" spans="1:14" x14ac:dyDescent="0.2">
      <c r="A7" s="15" t="s">
        <v>12</v>
      </c>
      <c r="B7" s="14">
        <v>121332.93</v>
      </c>
      <c r="G7" s="18"/>
      <c r="I7" s="14"/>
      <c r="J7" s="14"/>
      <c r="K7" s="14"/>
      <c r="L7" s="14"/>
      <c r="M7" s="14"/>
      <c r="N7" s="18">
        <f>SUM(B7:M7)</f>
        <v>121332.93</v>
      </c>
    </row>
    <row r="8" spans="1:14" x14ac:dyDescent="0.2">
      <c r="A8" s="15" t="s">
        <v>36</v>
      </c>
      <c r="B8" s="14">
        <v>58940.23</v>
      </c>
      <c r="G8" s="18"/>
      <c r="I8" s="14"/>
      <c r="J8" s="14"/>
      <c r="K8" s="14"/>
      <c r="L8" s="14"/>
      <c r="M8" s="14"/>
      <c r="N8" s="18">
        <f>SUM(B8:M8)</f>
        <v>58940.23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-406.30999999996857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-406.30999999996857</v>
      </c>
    </row>
    <row r="11" spans="1:14" x14ac:dyDescent="0.2">
      <c r="A11" s="15" t="s">
        <v>39</v>
      </c>
      <c r="B11" s="14">
        <f t="shared" ref="B11:N11" si="2">B10/B6*100</f>
        <v>-0.37174074964253528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-0.37174074964253528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B13+B10</f>
        <v>-406.30999999996857</v>
      </c>
      <c r="C15" s="14">
        <f t="shared" ref="C15:N15" si="3">C13+C10</f>
        <v>0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-406.30999999996857</v>
      </c>
    </row>
    <row r="16" spans="1:14" x14ac:dyDescent="0.2">
      <c r="A16" s="15" t="s">
        <v>41</v>
      </c>
      <c r="B16" s="14">
        <f>B15/B6*100</f>
        <v>-0.37174074964253528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-0.37174074964253528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/>
      <c r="G19" s="18"/>
    </row>
    <row r="20" spans="1:14" x14ac:dyDescent="0.2">
      <c r="I20" s="14"/>
      <c r="J20" s="14"/>
      <c r="K20" s="14"/>
      <c r="L20" s="14"/>
      <c r="M20" s="14"/>
      <c r="N20" s="18"/>
    </row>
    <row r="21" spans="1:14" x14ac:dyDescent="0.2">
      <c r="I21" s="14"/>
      <c r="J21" s="14"/>
      <c r="K21" s="14"/>
      <c r="L21" s="14"/>
      <c r="M21" s="14"/>
      <c r="N21" s="18"/>
    </row>
    <row r="22" spans="1:14" x14ac:dyDescent="0.2">
      <c r="I22" s="14"/>
      <c r="J22" s="14"/>
      <c r="K22" s="14"/>
      <c r="L22" s="14"/>
      <c r="M22" s="14"/>
      <c r="N22" s="18"/>
    </row>
    <row r="23" spans="1:14" x14ac:dyDescent="0.2">
      <c r="I23" s="14"/>
      <c r="J23" s="14"/>
      <c r="K23" s="14"/>
      <c r="L23" s="14"/>
      <c r="M23" s="14"/>
      <c r="N23" s="18"/>
    </row>
    <row r="24" spans="1:14" x14ac:dyDescent="0.2">
      <c r="I24" s="14"/>
      <c r="J24" s="14"/>
      <c r="K24" s="14"/>
      <c r="L24" s="14"/>
      <c r="M24" s="14"/>
    </row>
    <row r="25" spans="1:14" x14ac:dyDescent="0.2">
      <c r="I25" s="14"/>
      <c r="J25" s="14"/>
      <c r="K25" s="14"/>
      <c r="L25" s="14"/>
      <c r="M25" s="14"/>
    </row>
    <row r="26" spans="1:14" x14ac:dyDescent="0.2">
      <c r="I26" s="14"/>
      <c r="J26" s="14"/>
      <c r="K26" s="14"/>
      <c r="L26" s="14"/>
      <c r="M26" s="14"/>
    </row>
    <row r="33" spans="1:14" x14ac:dyDescent="0.2">
      <c r="A33" s="21"/>
    </row>
    <row r="34" spans="1:14" x14ac:dyDescent="0.2">
      <c r="A34" s="21"/>
      <c r="N34" s="18"/>
    </row>
    <row r="35" spans="1:14" x14ac:dyDescent="0.2">
      <c r="I35" s="14"/>
      <c r="J35" s="14"/>
      <c r="K35" s="14"/>
      <c r="L35" s="14"/>
      <c r="M35" s="14"/>
      <c r="N35" s="18"/>
    </row>
    <row r="36" spans="1:14" x14ac:dyDescent="0.2">
      <c r="I36" s="14"/>
      <c r="J36" s="14"/>
      <c r="K36" s="14"/>
      <c r="L36" s="14"/>
      <c r="M36" s="14"/>
      <c r="N36" s="18"/>
    </row>
    <row r="37" spans="1:14" x14ac:dyDescent="0.2">
      <c r="I37" s="14"/>
      <c r="J37" s="14"/>
      <c r="K37" s="14"/>
      <c r="L37" s="14"/>
      <c r="M37" s="14"/>
      <c r="N37" s="18"/>
    </row>
    <row r="38" spans="1:14" x14ac:dyDescent="0.2">
      <c r="I38" s="14"/>
      <c r="J38" s="14"/>
      <c r="K38" s="14"/>
      <c r="L38" s="14"/>
      <c r="M38" s="14"/>
      <c r="N38" s="18"/>
    </row>
    <row r="39" spans="1:14" x14ac:dyDescent="0.2">
      <c r="I39" s="14"/>
      <c r="J39" s="14"/>
      <c r="K39" s="14"/>
      <c r="L39" s="14"/>
      <c r="M39" s="14"/>
    </row>
    <row r="40" spans="1:14" x14ac:dyDescent="0.2">
      <c r="I40" s="14"/>
      <c r="J40" s="14"/>
      <c r="K40" s="14"/>
      <c r="L40" s="14"/>
      <c r="M40" s="14"/>
    </row>
    <row r="41" spans="1:14" x14ac:dyDescent="0.2">
      <c r="I41" s="14"/>
      <c r="J41" s="14"/>
      <c r="K41" s="14"/>
      <c r="L41" s="14"/>
      <c r="M41" s="14"/>
    </row>
    <row r="47" spans="1:14" x14ac:dyDescent="0.2">
      <c r="A47" s="21"/>
    </row>
    <row r="48" spans="1:14" x14ac:dyDescent="0.2">
      <c r="N48" s="18"/>
    </row>
    <row r="49" spans="1:14" x14ac:dyDescent="0.2">
      <c r="N49" s="18"/>
    </row>
    <row r="50" spans="1:14" x14ac:dyDescent="0.2">
      <c r="N50" s="18"/>
    </row>
    <row r="51" spans="1:14" x14ac:dyDescent="0.2">
      <c r="N51" s="18"/>
    </row>
    <row r="53" spans="1:14" x14ac:dyDescent="0.2">
      <c r="I53" s="14"/>
      <c r="J53" s="14"/>
      <c r="K53" s="14"/>
      <c r="L53" s="14"/>
      <c r="M53" s="14"/>
    </row>
    <row r="54" spans="1:14" x14ac:dyDescent="0.2">
      <c r="I54" s="14"/>
      <c r="J54" s="14"/>
      <c r="K54" s="14"/>
      <c r="L54" s="14"/>
      <c r="M54" s="14"/>
    </row>
    <row r="61" spans="1:14" x14ac:dyDescent="0.2">
      <c r="A61" s="21"/>
    </row>
    <row r="62" spans="1:14" x14ac:dyDescent="0.2">
      <c r="N62" s="18"/>
    </row>
    <row r="63" spans="1:14" x14ac:dyDescent="0.2">
      <c r="N63" s="18"/>
    </row>
    <row r="64" spans="1:14" x14ac:dyDescent="0.2">
      <c r="N64" s="18"/>
    </row>
    <row r="65" spans="1:14" x14ac:dyDescent="0.2">
      <c r="N65" s="18"/>
    </row>
    <row r="67" spans="1:14" x14ac:dyDescent="0.2">
      <c r="I67" s="14"/>
      <c r="J67" s="14"/>
      <c r="K67" s="14"/>
      <c r="L67" s="14"/>
      <c r="M67" s="14"/>
    </row>
    <row r="68" spans="1:14" x14ac:dyDescent="0.2">
      <c r="I68" s="14"/>
      <c r="J68" s="14"/>
      <c r="K68" s="14"/>
      <c r="L68" s="14"/>
      <c r="M68" s="14"/>
    </row>
    <row r="75" spans="1:14" x14ac:dyDescent="0.2">
      <c r="A75" s="21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79" spans="1:14" x14ac:dyDescent="0.2">
      <c r="N79" s="18"/>
    </row>
    <row r="81" spans="1:14" x14ac:dyDescent="0.2">
      <c r="I81" s="14"/>
      <c r="J81" s="14"/>
      <c r="K81" s="14"/>
      <c r="L81" s="14"/>
      <c r="M81" s="14"/>
    </row>
    <row r="82" spans="1:14" x14ac:dyDescent="0.2">
      <c r="I82" s="14"/>
      <c r="J82" s="14"/>
      <c r="K82" s="14"/>
      <c r="L82" s="14"/>
      <c r="M82" s="14"/>
    </row>
    <row r="84" spans="1:14" x14ac:dyDescent="0.2">
      <c r="N84" s="18"/>
    </row>
    <row r="89" spans="1:14" x14ac:dyDescent="0.2">
      <c r="A89" s="21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</row>
    <row r="103" spans="1:14" x14ac:dyDescent="0.2">
      <c r="A103" s="21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8" spans="1:14" x14ac:dyDescent="0.2">
      <c r="A118" s="21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2" spans="1:14" x14ac:dyDescent="0.2">
      <c r="N122" s="18"/>
    </row>
    <row r="124" spans="1:14" x14ac:dyDescent="0.2">
      <c r="I124" s="14"/>
      <c r="J124" s="14"/>
      <c r="K124" s="14"/>
      <c r="L124" s="14"/>
      <c r="M124" s="14"/>
    </row>
    <row r="125" spans="1:14" x14ac:dyDescent="0.2">
      <c r="I125" s="14"/>
      <c r="J125" s="14"/>
      <c r="K125" s="14"/>
      <c r="L125" s="14"/>
      <c r="M125" s="14"/>
    </row>
    <row r="132" spans="1:14" x14ac:dyDescent="0.2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4" x14ac:dyDescent="0.2">
      <c r="A146" s="13"/>
    </row>
    <row r="147" spans="1:14" x14ac:dyDescent="0.2">
      <c r="I147" s="14"/>
      <c r="J147" s="14"/>
      <c r="K147" s="14"/>
      <c r="L147" s="14"/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I150" s="14"/>
      <c r="J150" s="14"/>
      <c r="K150" s="14"/>
      <c r="L150" s="14"/>
      <c r="M150" s="14"/>
      <c r="N150" s="18"/>
    </row>
    <row r="161" spans="1:14" x14ac:dyDescent="0.2">
      <c r="A161" s="13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5" spans="1:14" x14ac:dyDescent="0.2">
      <c r="N165" s="18"/>
    </row>
    <row r="167" spans="1:14" x14ac:dyDescent="0.2">
      <c r="I167" s="14"/>
      <c r="J167" s="14"/>
      <c r="K167" s="14"/>
      <c r="L167" s="14"/>
      <c r="M167" s="14"/>
    </row>
    <row r="168" spans="1:14" x14ac:dyDescent="0.2">
      <c r="I168" s="14"/>
      <c r="J168" s="14"/>
      <c r="K168" s="14"/>
      <c r="L168" s="14"/>
      <c r="M168" s="14"/>
    </row>
    <row r="175" spans="1:14" x14ac:dyDescent="0.2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9" spans="1:14" x14ac:dyDescent="0.2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4" spans="1:14" x14ac:dyDescent="0.2">
      <c r="A204" s="13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8" spans="1:14" x14ac:dyDescent="0.2">
      <c r="N208" s="18"/>
    </row>
    <row r="210" spans="1:14" x14ac:dyDescent="0.2">
      <c r="I210" s="14"/>
      <c r="J210" s="14"/>
      <c r="K210" s="14"/>
      <c r="L210" s="14"/>
      <c r="M210" s="14"/>
    </row>
    <row r="211" spans="1:14" x14ac:dyDescent="0.2">
      <c r="I211" s="14"/>
      <c r="J211" s="14"/>
      <c r="K211" s="14"/>
      <c r="L211" s="14"/>
      <c r="M211" s="14"/>
    </row>
    <row r="218" spans="1:14" x14ac:dyDescent="0.2">
      <c r="A218" s="13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2" spans="1:14" x14ac:dyDescent="0.2">
      <c r="N222" s="18"/>
    </row>
    <row r="224" spans="1:14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2" spans="1:13" x14ac:dyDescent="0.2">
      <c r="A232" s="13"/>
    </row>
    <row r="247" spans="1:1" x14ac:dyDescent="0.2">
      <c r="A247" s="13"/>
    </row>
    <row r="261" spans="1:1" x14ac:dyDescent="0.2">
      <c r="A261" s="13"/>
    </row>
    <row r="275" spans="1:1" x14ac:dyDescent="0.2">
      <c r="A275" s="13"/>
    </row>
    <row r="290" spans="1:1" x14ac:dyDescent="0.2">
      <c r="A290" s="13"/>
    </row>
    <row r="304" spans="1:1" x14ac:dyDescent="0.2">
      <c r="A304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3" manualBreakCount="3">
    <brk id="74" max="16383" man="1"/>
    <brk id="118" max="16383" man="1"/>
    <brk id="16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3"/>
  <dimension ref="A1:N303"/>
  <sheetViews>
    <sheetView zoomScale="90" zoomScaleNormal="90" zoomScaleSheetLayoutView="100" workbookViewId="0">
      <selection activeCell="B22" sqref="B22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84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86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14731.48</v>
      </c>
      <c r="C5" s="14">
        <f t="shared" ref="C5:H5" si="0">B8</f>
        <v>17059.53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31791.01</v>
      </c>
    </row>
    <row r="6" spans="1:14" x14ac:dyDescent="0.2">
      <c r="A6" s="15" t="s">
        <v>35</v>
      </c>
      <c r="B6" s="14">
        <v>2347.15</v>
      </c>
      <c r="G6" s="18"/>
      <c r="I6" s="14"/>
      <c r="J6" s="14"/>
      <c r="K6" s="14"/>
      <c r="L6" s="14"/>
      <c r="M6" s="14"/>
      <c r="N6" s="18">
        <f>SUM(B6:M6)</f>
        <v>2347.15</v>
      </c>
    </row>
    <row r="7" spans="1:14" x14ac:dyDescent="0.2">
      <c r="A7" s="15" t="s">
        <v>12</v>
      </c>
      <c r="B7" s="14">
        <v>0</v>
      </c>
      <c r="G7" s="18"/>
      <c r="I7" s="14"/>
      <c r="J7" s="14"/>
      <c r="K7" s="14"/>
      <c r="L7" s="14"/>
      <c r="M7" s="14"/>
      <c r="N7" s="18">
        <f>SUM(B7:M7)</f>
        <v>0</v>
      </c>
    </row>
    <row r="8" spans="1:14" x14ac:dyDescent="0.2">
      <c r="A8" s="15" t="s">
        <v>36</v>
      </c>
      <c r="B8" s="14">
        <v>17059.53</v>
      </c>
      <c r="G8" s="18"/>
      <c r="I8" s="14"/>
      <c r="J8" s="14"/>
      <c r="K8" s="14"/>
      <c r="L8" s="14"/>
      <c r="M8" s="14"/>
      <c r="N8" s="18">
        <f>SUM(B8:M8)</f>
        <v>17059.53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-19.100000000002183</v>
      </c>
      <c r="C10" s="14">
        <f t="shared" si="1"/>
        <v>-17059.53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-17078.629999999997</v>
      </c>
    </row>
    <row r="11" spans="1:14" x14ac:dyDescent="0.2">
      <c r="A11" s="15" t="s">
        <v>39</v>
      </c>
      <c r="B11" s="14">
        <f t="shared" ref="B11:N11" si="2">B10/B6*100</f>
        <v>-0.81375284920018665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>F10/F6*100</f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-727.63266088660703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B13+B10</f>
        <v>-19.100000000002183</v>
      </c>
      <c r="C15" s="14">
        <f>C10-C13</f>
        <v>-17059.53</v>
      </c>
      <c r="D15" s="14">
        <f t="shared" ref="D15:N15" si="3">D13+D10</f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-17078.629999999997</v>
      </c>
    </row>
    <row r="16" spans="1:14" x14ac:dyDescent="0.2">
      <c r="A16" s="15" t="s">
        <v>41</v>
      </c>
      <c r="B16" s="14">
        <f>B15/B6*100</f>
        <v>-0.81375284920018665</v>
      </c>
      <c r="C16" s="14" t="e">
        <f>C15/C6*100</f>
        <v>#DIV/0!</v>
      </c>
      <c r="D16" s="14" t="e">
        <f t="shared" ref="D16:N16" si="4">D15/D6*100</f>
        <v>#DIV/0!</v>
      </c>
      <c r="E16" s="14" t="e">
        <f t="shared" si="4"/>
        <v>#DIV/0!</v>
      </c>
      <c r="F16" s="14" t="e">
        <f>F15/F5*100</f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-727.63266088660703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 t="s">
        <v>85</v>
      </c>
      <c r="G19" s="18"/>
    </row>
    <row r="20" spans="1:14" x14ac:dyDescent="0.2">
      <c r="A20" s="15" t="s">
        <v>34</v>
      </c>
      <c r="B20" s="14">
        <v>44565.79</v>
      </c>
      <c r="C20" s="14">
        <f t="shared" ref="C20:H20" si="5">B23</f>
        <v>29179.91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73745.7</v>
      </c>
    </row>
    <row r="21" spans="1:14" x14ac:dyDescent="0.2">
      <c r="A21" s="15" t="s">
        <v>35</v>
      </c>
      <c r="B21" s="14">
        <v>102976.93</v>
      </c>
      <c r="I21" s="14"/>
      <c r="J21" s="14"/>
      <c r="K21" s="14"/>
      <c r="L21" s="14"/>
      <c r="M21" s="14"/>
      <c r="N21" s="18">
        <f>SUM(B21:M21)</f>
        <v>102976.93</v>
      </c>
    </row>
    <row r="22" spans="1:14" x14ac:dyDescent="0.2">
      <c r="A22" s="15" t="s">
        <v>12</v>
      </c>
      <c r="B22" s="14">
        <v>118351.78</v>
      </c>
      <c r="I22" s="14"/>
      <c r="J22" s="14"/>
      <c r="K22" s="14"/>
      <c r="L22" s="14"/>
      <c r="M22" s="14"/>
      <c r="N22" s="18">
        <f>SUM(B22:M22)</f>
        <v>118351.78</v>
      </c>
    </row>
    <row r="23" spans="1:14" x14ac:dyDescent="0.2">
      <c r="A23" s="15" t="s">
        <v>36</v>
      </c>
      <c r="B23" s="14">
        <v>29179.91</v>
      </c>
      <c r="I23" s="14"/>
      <c r="J23" s="14"/>
      <c r="K23" s="14"/>
      <c r="L23" s="14"/>
      <c r="M23" s="14"/>
      <c r="N23" s="18">
        <f>SUM(B23:M23)</f>
        <v>29179.91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6">SUM(B22:B23)-SUM(B20:B21)</f>
        <v>-11.029999999998836</v>
      </c>
      <c r="C25" s="14">
        <f t="shared" si="6"/>
        <v>-29179.91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ref="I25:N25" si="7">SUM(I22:I23)-SUM(I20:I21)</f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-29190.940000000002</v>
      </c>
    </row>
    <row r="26" spans="1:14" x14ac:dyDescent="0.2">
      <c r="A26" s="15" t="s">
        <v>39</v>
      </c>
      <c r="B26" s="14">
        <f t="shared" ref="B26:H26" si="8">B25/B21*100</f>
        <v>-1.0711136950770271E-2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>F25/F20*100</f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ref="I26:N26" si="9">I25/I21*100</f>
        <v>#DIV/0!</v>
      </c>
      <c r="J26" s="14" t="e">
        <f t="shared" si="9"/>
        <v>#DIV/0!</v>
      </c>
      <c r="K26" s="14" t="e">
        <f t="shared" si="9"/>
        <v>#DIV/0!</v>
      </c>
      <c r="L26" s="14" t="e">
        <f t="shared" si="9"/>
        <v>#DIV/0!</v>
      </c>
      <c r="M26" s="14" t="e">
        <f t="shared" si="9"/>
        <v>#DIV/0!</v>
      </c>
      <c r="N26" s="14">
        <f t="shared" si="9"/>
        <v>-28.347067639324656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8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B28+B25</f>
        <v>-11.029999999998836</v>
      </c>
      <c r="C30" s="14">
        <f>C25-C28</f>
        <v>-29179.91</v>
      </c>
      <c r="D30" s="14">
        <f t="shared" ref="D30:N30" si="10">D28+D25</f>
        <v>0</v>
      </c>
      <c r="E30" s="14">
        <f t="shared" si="10"/>
        <v>0</v>
      </c>
      <c r="F30" s="14">
        <f t="shared" si="10"/>
        <v>0</v>
      </c>
      <c r="G30" s="14">
        <f t="shared" si="10"/>
        <v>0</v>
      </c>
      <c r="H30" s="14">
        <f t="shared" si="10"/>
        <v>0</v>
      </c>
      <c r="I30" s="14">
        <f t="shared" si="10"/>
        <v>0</v>
      </c>
      <c r="J30" s="14">
        <f t="shared" si="10"/>
        <v>0</v>
      </c>
      <c r="K30" s="14">
        <f t="shared" si="10"/>
        <v>0</v>
      </c>
      <c r="L30" s="14">
        <f t="shared" si="10"/>
        <v>0</v>
      </c>
      <c r="M30" s="14">
        <f t="shared" si="10"/>
        <v>0</v>
      </c>
      <c r="N30" s="14">
        <f t="shared" si="10"/>
        <v>-29190.940000000002</v>
      </c>
    </row>
    <row r="31" spans="1:14" x14ac:dyDescent="0.2">
      <c r="A31" s="15" t="s">
        <v>41</v>
      </c>
      <c r="B31" s="14">
        <f>B30/B21*100</f>
        <v>-1.0711136950770271E-2</v>
      </c>
      <c r="C31" s="14" t="e">
        <f>C30/C21*100</f>
        <v>#DIV/0!</v>
      </c>
      <c r="D31" s="14" t="e">
        <f t="shared" ref="D31:N31" si="11">D30/D21*100</f>
        <v>#DIV/0!</v>
      </c>
      <c r="E31" s="14" t="e">
        <f t="shared" si="11"/>
        <v>#DIV/0!</v>
      </c>
      <c r="F31" s="14" t="e">
        <f>F30/F20*100</f>
        <v>#DIV/0!</v>
      </c>
      <c r="G31" s="14" t="e">
        <f t="shared" si="11"/>
        <v>#DIV/0!</v>
      </c>
      <c r="H31" s="14" t="e">
        <f t="shared" si="11"/>
        <v>#DIV/0!</v>
      </c>
      <c r="I31" s="14" t="e">
        <f t="shared" si="11"/>
        <v>#DIV/0!</v>
      </c>
      <c r="J31" s="14" t="e">
        <f t="shared" si="11"/>
        <v>#DIV/0!</v>
      </c>
      <c r="K31" s="14" t="e">
        <f t="shared" si="11"/>
        <v>#DIV/0!</v>
      </c>
      <c r="L31" s="14" t="e">
        <f t="shared" si="11"/>
        <v>#DIV/0!</v>
      </c>
      <c r="M31" s="14" t="e">
        <f t="shared" si="11"/>
        <v>#DIV/0!</v>
      </c>
      <c r="N31" s="14">
        <f t="shared" si="11"/>
        <v>-28.347067639324656</v>
      </c>
    </row>
    <row r="33" spans="1:14" x14ac:dyDescent="0.2">
      <c r="A33" s="21" t="s">
        <v>87</v>
      </c>
      <c r="N33" s="18"/>
    </row>
    <row r="34" spans="1:14" x14ac:dyDescent="0.2">
      <c r="A34" s="15" t="s">
        <v>34</v>
      </c>
      <c r="B34" s="14">
        <f>B20+B5</f>
        <v>59297.270000000004</v>
      </c>
      <c r="C34" s="14">
        <v>0</v>
      </c>
      <c r="D34" s="14">
        <f t="shared" ref="D34:M34" si="12">D20+D5</f>
        <v>0</v>
      </c>
      <c r="E34" s="14">
        <f t="shared" si="12"/>
        <v>0</v>
      </c>
      <c r="F34" s="14">
        <f t="shared" si="12"/>
        <v>0</v>
      </c>
      <c r="G34" s="14">
        <f t="shared" si="12"/>
        <v>0</v>
      </c>
      <c r="H34" s="14">
        <f t="shared" si="12"/>
        <v>0</v>
      </c>
      <c r="I34" s="14">
        <f t="shared" si="12"/>
        <v>0</v>
      </c>
      <c r="J34" s="14">
        <f t="shared" si="12"/>
        <v>0</v>
      </c>
      <c r="K34" s="14">
        <f t="shared" si="12"/>
        <v>0</v>
      </c>
      <c r="L34" s="14">
        <f t="shared" si="12"/>
        <v>0</v>
      </c>
      <c r="M34" s="14">
        <f t="shared" si="12"/>
        <v>0</v>
      </c>
      <c r="N34" s="18">
        <f>SUM(B34:M34)</f>
        <v>59297.270000000004</v>
      </c>
    </row>
    <row r="35" spans="1:14" x14ac:dyDescent="0.2">
      <c r="A35" s="15" t="s">
        <v>35</v>
      </c>
      <c r="B35" s="14">
        <f t="shared" ref="B35:M37" si="13">B21+B6</f>
        <v>105324.07999999999</v>
      </c>
      <c r="C35" s="14">
        <f t="shared" si="13"/>
        <v>0</v>
      </c>
      <c r="D35" s="14">
        <f t="shared" si="13"/>
        <v>0</v>
      </c>
      <c r="E35" s="14">
        <f t="shared" si="13"/>
        <v>0</v>
      </c>
      <c r="F35" s="14">
        <f t="shared" si="13"/>
        <v>0</v>
      </c>
      <c r="G35" s="14">
        <f t="shared" si="13"/>
        <v>0</v>
      </c>
      <c r="H35" s="14">
        <f t="shared" si="13"/>
        <v>0</v>
      </c>
      <c r="I35" s="14">
        <f t="shared" si="13"/>
        <v>0</v>
      </c>
      <c r="J35" s="14">
        <f t="shared" si="13"/>
        <v>0</v>
      </c>
      <c r="K35" s="14">
        <f t="shared" si="13"/>
        <v>0</v>
      </c>
      <c r="L35" s="14">
        <f t="shared" si="13"/>
        <v>0</v>
      </c>
      <c r="M35" s="14">
        <f t="shared" si="13"/>
        <v>0</v>
      </c>
      <c r="N35" s="18">
        <f>SUM(B35:M35)</f>
        <v>105324.07999999999</v>
      </c>
    </row>
    <row r="36" spans="1:14" x14ac:dyDescent="0.2">
      <c r="A36" s="15" t="s">
        <v>12</v>
      </c>
      <c r="B36" s="14">
        <f t="shared" si="13"/>
        <v>118351.78</v>
      </c>
      <c r="C36" s="14">
        <f t="shared" si="13"/>
        <v>0</v>
      </c>
      <c r="D36" s="14">
        <f t="shared" si="13"/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4">
        <f t="shared" si="13"/>
        <v>0</v>
      </c>
      <c r="L36" s="14">
        <f t="shared" si="13"/>
        <v>0</v>
      </c>
      <c r="M36" s="14">
        <f t="shared" si="13"/>
        <v>0</v>
      </c>
      <c r="N36" s="18">
        <f>SUM(B36:M36)</f>
        <v>118351.78</v>
      </c>
    </row>
    <row r="37" spans="1:14" x14ac:dyDescent="0.2">
      <c r="A37" s="15" t="s">
        <v>36</v>
      </c>
      <c r="B37" s="14">
        <f t="shared" si="13"/>
        <v>46239.44</v>
      </c>
      <c r="C37" s="14">
        <f t="shared" si="13"/>
        <v>0</v>
      </c>
      <c r="D37" s="14">
        <f t="shared" si="13"/>
        <v>0</v>
      </c>
      <c r="E37" s="14">
        <f t="shared" si="13"/>
        <v>0</v>
      </c>
      <c r="F37" s="14">
        <f t="shared" si="13"/>
        <v>0</v>
      </c>
      <c r="G37" s="14">
        <f t="shared" si="13"/>
        <v>0</v>
      </c>
      <c r="H37" s="14">
        <f t="shared" si="13"/>
        <v>0</v>
      </c>
      <c r="I37" s="14">
        <f t="shared" si="13"/>
        <v>0</v>
      </c>
      <c r="J37" s="14">
        <f t="shared" si="13"/>
        <v>0</v>
      </c>
      <c r="K37" s="14">
        <f t="shared" si="13"/>
        <v>0</v>
      </c>
      <c r="L37" s="14">
        <f t="shared" si="13"/>
        <v>0</v>
      </c>
      <c r="M37" s="14">
        <f t="shared" si="13"/>
        <v>0</v>
      </c>
      <c r="N37" s="18">
        <f>SUM(B37:M37)</f>
        <v>46239.44</v>
      </c>
    </row>
    <row r="38" spans="1:14" x14ac:dyDescent="0.2">
      <c r="I38" s="14"/>
      <c r="J38" s="14"/>
      <c r="K38" s="14"/>
      <c r="L38" s="14"/>
      <c r="M38" s="14"/>
    </row>
    <row r="39" spans="1:14" x14ac:dyDescent="0.2">
      <c r="A39" s="15" t="s">
        <v>38</v>
      </c>
      <c r="B39" s="14">
        <f t="shared" ref="B39:M39" si="14">SUM(B36:B37)-SUM(B34:B35)</f>
        <v>-30.129999999975553</v>
      </c>
      <c r="C39" s="14">
        <f t="shared" si="14"/>
        <v>0</v>
      </c>
      <c r="D39" s="14">
        <f t="shared" si="14"/>
        <v>0</v>
      </c>
      <c r="E39" s="14">
        <f t="shared" si="14"/>
        <v>0</v>
      </c>
      <c r="F39" s="14">
        <f t="shared" si="14"/>
        <v>0</v>
      </c>
      <c r="G39" s="14">
        <f t="shared" si="14"/>
        <v>0</v>
      </c>
      <c r="H39" s="14">
        <f t="shared" si="14"/>
        <v>0</v>
      </c>
      <c r="I39" s="14">
        <f t="shared" si="14"/>
        <v>0</v>
      </c>
      <c r="J39" s="14">
        <f t="shared" si="14"/>
        <v>0</v>
      </c>
      <c r="K39" s="14">
        <f t="shared" si="14"/>
        <v>0</v>
      </c>
      <c r="L39" s="14">
        <f t="shared" si="14"/>
        <v>0</v>
      </c>
      <c r="M39" s="14">
        <f t="shared" si="14"/>
        <v>0</v>
      </c>
      <c r="N39" s="18">
        <f>SUM(B39:M39)</f>
        <v>-30.129999999975553</v>
      </c>
    </row>
    <row r="40" spans="1:14" x14ac:dyDescent="0.2">
      <c r="A40" s="15" t="s">
        <v>39</v>
      </c>
      <c r="B40" s="14">
        <f t="shared" ref="B40:N40" si="15">B39/B35*100</f>
        <v>-2.8606943445388326E-2</v>
      </c>
      <c r="C40" s="14" t="e">
        <f t="shared" si="15"/>
        <v>#DIV/0!</v>
      </c>
      <c r="D40" s="14" t="e">
        <f t="shared" si="15"/>
        <v>#DIV/0!</v>
      </c>
      <c r="E40" s="14" t="e">
        <f t="shared" si="15"/>
        <v>#DIV/0!</v>
      </c>
      <c r="F40" s="14" t="e">
        <f t="shared" si="15"/>
        <v>#DIV/0!</v>
      </c>
      <c r="G40" s="14" t="e">
        <f t="shared" si="15"/>
        <v>#DIV/0!</v>
      </c>
      <c r="H40" s="14" t="e">
        <f t="shared" si="15"/>
        <v>#DIV/0!</v>
      </c>
      <c r="I40" s="14" t="e">
        <f t="shared" si="15"/>
        <v>#DIV/0!</v>
      </c>
      <c r="J40" s="14" t="e">
        <f t="shared" si="15"/>
        <v>#DIV/0!</v>
      </c>
      <c r="K40" s="14" t="e">
        <f t="shared" si="15"/>
        <v>#DIV/0!</v>
      </c>
      <c r="L40" s="14" t="e">
        <f t="shared" si="15"/>
        <v>#DIV/0!</v>
      </c>
      <c r="M40" s="14" t="e">
        <f t="shared" si="15"/>
        <v>#DIV/0!</v>
      </c>
      <c r="N40" s="14">
        <f t="shared" si="15"/>
        <v>-2.8606943445388326E-2</v>
      </c>
    </row>
    <row r="42" spans="1:14" x14ac:dyDescent="0.2">
      <c r="A42" s="15" t="s">
        <v>37</v>
      </c>
      <c r="B42" s="14">
        <f>B28+B13</f>
        <v>0</v>
      </c>
      <c r="C42" s="14">
        <f t="shared" ref="C42:M42" si="16">C28+C13</f>
        <v>0</v>
      </c>
      <c r="D42" s="14">
        <f t="shared" si="16"/>
        <v>0</v>
      </c>
      <c r="E42" s="14">
        <f t="shared" si="16"/>
        <v>0</v>
      </c>
      <c r="F42" s="14">
        <f t="shared" si="16"/>
        <v>0</v>
      </c>
      <c r="G42" s="14">
        <f t="shared" si="16"/>
        <v>0</v>
      </c>
      <c r="H42" s="14">
        <f t="shared" si="16"/>
        <v>0</v>
      </c>
      <c r="I42" s="14">
        <f t="shared" si="16"/>
        <v>0</v>
      </c>
      <c r="J42" s="14">
        <f t="shared" si="16"/>
        <v>0</v>
      </c>
      <c r="K42" s="14">
        <f t="shared" si="16"/>
        <v>0</v>
      </c>
      <c r="L42" s="14">
        <f t="shared" si="16"/>
        <v>0</v>
      </c>
      <c r="M42" s="14">
        <f t="shared" si="16"/>
        <v>0</v>
      </c>
      <c r="N42" s="18">
        <f>SUM(B42:M42)</f>
        <v>0</v>
      </c>
    </row>
    <row r="44" spans="1:14" x14ac:dyDescent="0.2">
      <c r="A44" s="15" t="s">
        <v>40</v>
      </c>
      <c r="B44" s="14">
        <f t="shared" ref="B44:N44" si="17">B42+B39</f>
        <v>-30.129999999975553</v>
      </c>
      <c r="C44" s="14">
        <f>C42+C39</f>
        <v>0</v>
      </c>
      <c r="D44" s="14">
        <f t="shared" si="17"/>
        <v>0</v>
      </c>
      <c r="E44" s="14">
        <f t="shared" si="17"/>
        <v>0</v>
      </c>
      <c r="F44" s="14">
        <f t="shared" si="17"/>
        <v>0</v>
      </c>
      <c r="G44" s="14">
        <f t="shared" si="17"/>
        <v>0</v>
      </c>
      <c r="H44" s="14">
        <f t="shared" si="17"/>
        <v>0</v>
      </c>
      <c r="I44" s="14">
        <f t="shared" si="17"/>
        <v>0</v>
      </c>
      <c r="J44" s="14">
        <f t="shared" si="17"/>
        <v>0</v>
      </c>
      <c r="K44" s="14">
        <f t="shared" si="17"/>
        <v>0</v>
      </c>
      <c r="L44" s="14">
        <f t="shared" si="17"/>
        <v>0</v>
      </c>
      <c r="M44" s="14">
        <f t="shared" si="17"/>
        <v>0</v>
      </c>
      <c r="N44" s="14">
        <f t="shared" si="17"/>
        <v>-30.129999999975553</v>
      </c>
    </row>
    <row r="45" spans="1:14" x14ac:dyDescent="0.2">
      <c r="A45" s="15" t="s">
        <v>41</v>
      </c>
      <c r="B45" s="14">
        <f t="shared" ref="B45:N45" si="18">B44/B35*100</f>
        <v>-2.8606943445388326E-2</v>
      </c>
      <c r="C45" s="14" t="e">
        <f t="shared" si="18"/>
        <v>#DIV/0!</v>
      </c>
      <c r="D45" s="14" t="e">
        <f t="shared" si="18"/>
        <v>#DIV/0!</v>
      </c>
      <c r="E45" s="14" t="e">
        <f t="shared" si="18"/>
        <v>#DIV/0!</v>
      </c>
      <c r="F45" s="14" t="e">
        <f t="shared" si="18"/>
        <v>#DIV/0!</v>
      </c>
      <c r="G45" s="14" t="e">
        <f t="shared" si="18"/>
        <v>#DIV/0!</v>
      </c>
      <c r="H45" s="14" t="e">
        <f t="shared" si="18"/>
        <v>#DIV/0!</v>
      </c>
      <c r="I45" s="14" t="e">
        <f t="shared" si="18"/>
        <v>#DIV/0!</v>
      </c>
      <c r="J45" s="14" t="e">
        <f t="shared" si="18"/>
        <v>#DIV/0!</v>
      </c>
      <c r="K45" s="14" t="e">
        <f t="shared" si="18"/>
        <v>#DIV/0!</v>
      </c>
      <c r="L45" s="14" t="e">
        <f t="shared" si="18"/>
        <v>#DIV/0!</v>
      </c>
      <c r="M45" s="14" t="e">
        <f t="shared" si="18"/>
        <v>#DIV/0!</v>
      </c>
      <c r="N45" s="14">
        <f t="shared" si="18"/>
        <v>-2.8606943445388326E-2</v>
      </c>
    </row>
    <row r="46" spans="1:14" x14ac:dyDescent="0.2">
      <c r="A46" s="21"/>
    </row>
    <row r="47" spans="1:14" x14ac:dyDescent="0.2">
      <c r="N47" s="18"/>
    </row>
    <row r="48" spans="1:14" x14ac:dyDescent="0.2">
      <c r="N48" s="18"/>
    </row>
    <row r="49" spans="1:14" x14ac:dyDescent="0.2">
      <c r="N49" s="18"/>
    </row>
    <row r="50" spans="1:14" x14ac:dyDescent="0.2">
      <c r="N50" s="18"/>
    </row>
    <row r="52" spans="1:14" x14ac:dyDescent="0.2">
      <c r="I52" s="14"/>
      <c r="J52" s="14"/>
      <c r="K52" s="14"/>
      <c r="L52" s="14"/>
      <c r="M52" s="14"/>
    </row>
    <row r="53" spans="1:14" x14ac:dyDescent="0.2">
      <c r="I53" s="14"/>
      <c r="J53" s="14"/>
      <c r="K53" s="14"/>
      <c r="L53" s="14"/>
      <c r="M53" s="14"/>
    </row>
    <row r="60" spans="1:14" x14ac:dyDescent="0.2">
      <c r="A60" s="21"/>
    </row>
    <row r="61" spans="1:14" x14ac:dyDescent="0.2">
      <c r="N61" s="18"/>
    </row>
    <row r="62" spans="1:14" x14ac:dyDescent="0.2">
      <c r="N62" s="18"/>
    </row>
    <row r="63" spans="1:14" x14ac:dyDescent="0.2">
      <c r="N63" s="18"/>
    </row>
    <row r="64" spans="1:14" x14ac:dyDescent="0.2">
      <c r="N64" s="18"/>
    </row>
    <row r="66" spans="1:14" x14ac:dyDescent="0.2">
      <c r="I66" s="14"/>
      <c r="J66" s="14"/>
      <c r="K66" s="14"/>
      <c r="L66" s="14"/>
      <c r="M66" s="14"/>
    </row>
    <row r="67" spans="1:14" x14ac:dyDescent="0.2">
      <c r="I67" s="14"/>
      <c r="J67" s="14"/>
      <c r="K67" s="14"/>
      <c r="L67" s="14"/>
      <c r="M67" s="14"/>
    </row>
    <row r="74" spans="1:14" x14ac:dyDescent="0.2">
      <c r="A74" s="21"/>
    </row>
    <row r="75" spans="1:14" x14ac:dyDescent="0.2">
      <c r="N75" s="18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80" spans="1:14" x14ac:dyDescent="0.2">
      <c r="I80" s="14"/>
      <c r="J80" s="14"/>
      <c r="K80" s="14"/>
      <c r="L80" s="14"/>
      <c r="M80" s="14"/>
    </row>
    <row r="81" spans="1:14" x14ac:dyDescent="0.2">
      <c r="I81" s="14"/>
      <c r="J81" s="14"/>
      <c r="K81" s="14"/>
      <c r="L81" s="14"/>
      <c r="M81" s="14"/>
    </row>
    <row r="83" spans="1:14" x14ac:dyDescent="0.2">
      <c r="N83" s="18"/>
    </row>
    <row r="88" spans="1:14" x14ac:dyDescent="0.2">
      <c r="A88" s="21"/>
    </row>
    <row r="89" spans="1:14" x14ac:dyDescent="0.2">
      <c r="N89" s="18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4" spans="1:14" x14ac:dyDescent="0.2">
      <c r="I94" s="14"/>
      <c r="J94" s="14"/>
      <c r="K94" s="14"/>
      <c r="L94" s="14"/>
      <c r="M94" s="14"/>
    </row>
    <row r="95" spans="1:14" x14ac:dyDescent="0.2">
      <c r="I95" s="14"/>
      <c r="J95" s="14"/>
      <c r="K95" s="14"/>
      <c r="L95" s="14"/>
      <c r="M95" s="14"/>
    </row>
    <row r="102" spans="1:14" x14ac:dyDescent="0.2">
      <c r="A102" s="21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8" spans="1:14" x14ac:dyDescent="0.2">
      <c r="I108" s="14"/>
      <c r="J108" s="14"/>
      <c r="K108" s="14"/>
      <c r="L108" s="14"/>
      <c r="M108" s="14"/>
    </row>
    <row r="109" spans="1:14" x14ac:dyDescent="0.2">
      <c r="I109" s="14"/>
      <c r="J109" s="14"/>
      <c r="K109" s="14"/>
      <c r="L109" s="14"/>
      <c r="M109" s="14"/>
    </row>
    <row r="117" spans="1:14" x14ac:dyDescent="0.2">
      <c r="A117" s="21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x14ac:dyDescent="0.2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x14ac:dyDescent="0.2">
      <c r="A145" s="13"/>
    </row>
    <row r="146" spans="1:14" x14ac:dyDescent="0.2">
      <c r="I146" s="14"/>
      <c r="J146" s="14"/>
      <c r="K146" s="14"/>
      <c r="L146" s="14"/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I149" s="14"/>
      <c r="J149" s="14"/>
      <c r="K149" s="14"/>
      <c r="L149" s="14"/>
      <c r="M149" s="14"/>
      <c r="N149" s="18"/>
    </row>
    <row r="160" spans="1:14" x14ac:dyDescent="0.2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4" spans="1:14" x14ac:dyDescent="0.2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8" spans="1:14" x14ac:dyDescent="0.2">
      <c r="A188" s="13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4" spans="1:14" x14ac:dyDescent="0.2">
      <c r="I194" s="14"/>
      <c r="J194" s="14"/>
      <c r="K194" s="14"/>
      <c r="L194" s="14"/>
      <c r="M194" s="14"/>
    </row>
    <row r="195" spans="1:14" x14ac:dyDescent="0.2">
      <c r="I195" s="14"/>
      <c r="J195" s="14"/>
      <c r="K195" s="14"/>
      <c r="L195" s="14"/>
      <c r="M195" s="14"/>
    </row>
    <row r="203" spans="1:14" x14ac:dyDescent="0.2">
      <c r="A203" s="13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9" spans="1:14" x14ac:dyDescent="0.2">
      <c r="I209" s="14"/>
      <c r="J209" s="14"/>
      <c r="K209" s="14"/>
      <c r="L209" s="14"/>
      <c r="M209" s="14"/>
    </row>
    <row r="210" spans="1:14" x14ac:dyDescent="0.2">
      <c r="I210" s="14"/>
      <c r="J210" s="14"/>
      <c r="K210" s="14"/>
      <c r="L210" s="14"/>
      <c r="M210" s="14"/>
    </row>
    <row r="217" spans="1:14" x14ac:dyDescent="0.2">
      <c r="A217" s="13"/>
    </row>
    <row r="218" spans="1:14" x14ac:dyDescent="0.2">
      <c r="N218" s="18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3" spans="1:14" x14ac:dyDescent="0.2">
      <c r="I223" s="14"/>
      <c r="J223" s="14"/>
      <c r="K223" s="14"/>
      <c r="L223" s="14"/>
      <c r="M223" s="14"/>
    </row>
    <row r="224" spans="1:14" x14ac:dyDescent="0.2">
      <c r="I224" s="14"/>
      <c r="J224" s="14"/>
      <c r="K224" s="14"/>
      <c r="L224" s="14"/>
      <c r="M224" s="14"/>
    </row>
    <row r="231" spans="1:1" x14ac:dyDescent="0.2">
      <c r="A231" s="13"/>
    </row>
    <row r="246" spans="1:1" x14ac:dyDescent="0.2">
      <c r="A246" s="13"/>
    </row>
    <row r="260" spans="1:1" x14ac:dyDescent="0.2">
      <c r="A260" s="13"/>
    </row>
    <row r="274" spans="1:1" x14ac:dyDescent="0.2">
      <c r="A274" s="13"/>
    </row>
    <row r="289" spans="1:1" x14ac:dyDescent="0.2">
      <c r="A289" s="13"/>
    </row>
    <row r="303" spans="1:1" x14ac:dyDescent="0.2">
      <c r="A303" s="13"/>
    </row>
  </sheetData>
  <phoneticPr fontId="0" type="noConversion"/>
  <pageMargins left="0.25" right="0.25" top="0.54" bottom="0.41" header="0" footer="0"/>
  <pageSetup paperSize="5" scale="99" fitToHeight="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2">
    <pageSetUpPr fitToPage="1"/>
  </sheetPr>
  <dimension ref="A1:P361"/>
  <sheetViews>
    <sheetView zoomScale="90" zoomScaleNormal="95" zoomScaleSheetLayoutView="100" workbookViewId="0">
      <selection activeCell="C36" sqref="C36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9.42578125" style="15" bestFit="1" customWidth="1"/>
    <col min="14" max="14" width="11.28515625" style="15" bestFit="1" customWidth="1"/>
    <col min="15" max="16384" width="9.140625" style="15"/>
  </cols>
  <sheetData>
    <row r="1" spans="1:14" x14ac:dyDescent="0.2">
      <c r="A1" s="13" t="s">
        <v>198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7" t="s">
        <v>17</v>
      </c>
    </row>
    <row r="4" spans="1:14" x14ac:dyDescent="0.2">
      <c r="A4" s="21" t="s">
        <v>81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31">
        <v>43338.559999999998</v>
      </c>
      <c r="C5" s="14">
        <f t="shared" ref="C5:M5" si="0">B8</f>
        <v>36947.660000000003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31">
        <f t="shared" si="0"/>
        <v>0</v>
      </c>
      <c r="J5" s="31">
        <f t="shared" si="0"/>
        <v>0</v>
      </c>
      <c r="K5" s="31">
        <f t="shared" si="0"/>
        <v>0</v>
      </c>
      <c r="L5" s="31">
        <f t="shared" si="0"/>
        <v>0</v>
      </c>
      <c r="M5" s="31">
        <f t="shared" si="0"/>
        <v>0</v>
      </c>
      <c r="N5" s="22">
        <f>SUM(B5:M5)</f>
        <v>80286.22</v>
      </c>
    </row>
    <row r="6" spans="1:14" x14ac:dyDescent="0.2">
      <c r="A6" s="15" t="s">
        <v>35</v>
      </c>
      <c r="B6" s="14">
        <v>58091.47</v>
      </c>
      <c r="G6" s="18"/>
      <c r="I6" s="31"/>
      <c r="J6" s="31"/>
      <c r="K6" s="31"/>
      <c r="L6" s="31"/>
      <c r="M6" s="31"/>
      <c r="N6" s="22">
        <f>SUM(B6:M6)</f>
        <v>58091.47</v>
      </c>
    </row>
    <row r="7" spans="1:14" x14ac:dyDescent="0.2">
      <c r="A7" s="15" t="s">
        <v>12</v>
      </c>
      <c r="B7" s="14">
        <v>64820.639999999999</v>
      </c>
      <c r="G7" s="18"/>
      <c r="I7" s="31"/>
      <c r="J7" s="31"/>
      <c r="K7" s="31"/>
      <c r="L7" s="31"/>
      <c r="M7" s="31"/>
      <c r="N7" s="22">
        <f>SUM(B7:M7)</f>
        <v>64820.639999999999</v>
      </c>
    </row>
    <row r="8" spans="1:14" x14ac:dyDescent="0.2">
      <c r="A8" s="15" t="s">
        <v>36</v>
      </c>
      <c r="B8" s="14">
        <v>36947.660000000003</v>
      </c>
      <c r="G8" s="18"/>
      <c r="I8" s="31"/>
      <c r="J8" s="31"/>
      <c r="K8" s="31"/>
      <c r="L8" s="31"/>
      <c r="M8" s="31"/>
      <c r="N8" s="22">
        <f>SUM(B8:M8)</f>
        <v>36947.660000000003</v>
      </c>
    </row>
    <row r="9" spans="1:14" x14ac:dyDescent="0.2">
      <c r="G9" s="18"/>
      <c r="N9" s="19"/>
    </row>
    <row r="10" spans="1:14" x14ac:dyDescent="0.2">
      <c r="A10" s="15" t="s">
        <v>38</v>
      </c>
      <c r="B10" s="14">
        <f t="shared" ref="B10:N10" si="1">SUM(B7:B8)-SUM(B5:B6)</f>
        <v>338.27000000000407</v>
      </c>
      <c r="C10" s="14">
        <f t="shared" si="1"/>
        <v>-36947.660000000003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-36609.39</v>
      </c>
    </row>
    <row r="11" spans="1:14" x14ac:dyDescent="0.2">
      <c r="A11" s="15" t="s">
        <v>39</v>
      </c>
      <c r="B11" s="14">
        <f t="shared" ref="B11:N11" si="2">B10/B6*100</f>
        <v>0.58230580152301892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-63.020250649535981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2">
        <f>SUM(B13:M13)</f>
        <v>0</v>
      </c>
    </row>
    <row r="14" spans="1:14" x14ac:dyDescent="0.2">
      <c r="G14" s="18" t="s">
        <v>46</v>
      </c>
    </row>
    <row r="15" spans="1:14" x14ac:dyDescent="0.2">
      <c r="A15" s="15" t="s">
        <v>40</v>
      </c>
      <c r="B15" s="14">
        <f>B13+B10</f>
        <v>338.27000000000407</v>
      </c>
      <c r="C15" s="14">
        <f t="shared" ref="C15:N15" si="3">C13+C10</f>
        <v>-36947.660000000003</v>
      </c>
      <c r="D15" s="14">
        <f t="shared" si="3"/>
        <v>0</v>
      </c>
      <c r="E15" s="14">
        <f t="shared" si="3"/>
        <v>0</v>
      </c>
      <c r="F15" s="14">
        <f>F13-F10</f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-36609.39</v>
      </c>
    </row>
    <row r="16" spans="1:14" x14ac:dyDescent="0.2">
      <c r="A16" s="15" t="s">
        <v>41</v>
      </c>
      <c r="B16" s="14">
        <f>B15/B6*100</f>
        <v>0.58230580152301892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-63.020250649535981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 t="s">
        <v>82</v>
      </c>
      <c r="G19" s="18"/>
    </row>
    <row r="20" spans="1:14" x14ac:dyDescent="0.2">
      <c r="A20" s="15" t="s">
        <v>34</v>
      </c>
      <c r="B20" s="14">
        <v>7003.87</v>
      </c>
      <c r="C20" s="14">
        <f t="shared" ref="C20:H20" si="5">B23</f>
        <v>6737.6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22">
        <f>SUM(B20:M20)</f>
        <v>13741.470000000001</v>
      </c>
    </row>
    <row r="21" spans="1:14" x14ac:dyDescent="0.2">
      <c r="A21" s="15" t="s">
        <v>35</v>
      </c>
      <c r="B21" s="14">
        <v>7016.78</v>
      </c>
      <c r="I21" s="14"/>
      <c r="J21" s="14"/>
      <c r="K21" s="14"/>
      <c r="L21" s="14"/>
      <c r="M21" s="14"/>
      <c r="N21" s="22">
        <f>SUM(B21:M21)</f>
        <v>7016.78</v>
      </c>
    </row>
    <row r="22" spans="1:14" x14ac:dyDescent="0.2">
      <c r="A22" s="15" t="s">
        <v>12</v>
      </c>
      <c r="B22" s="14">
        <v>7684.43</v>
      </c>
      <c r="I22" s="14"/>
      <c r="J22" s="14"/>
      <c r="K22" s="14"/>
      <c r="L22" s="14"/>
      <c r="M22" s="14"/>
      <c r="N22" s="22">
        <f>SUM(B22:M22)</f>
        <v>7684.43</v>
      </c>
    </row>
    <row r="23" spans="1:14" x14ac:dyDescent="0.2">
      <c r="A23" s="15" t="s">
        <v>36</v>
      </c>
      <c r="B23" s="14">
        <v>6737.6</v>
      </c>
      <c r="I23" s="14"/>
      <c r="J23" s="14"/>
      <c r="K23" s="14"/>
      <c r="L23" s="14"/>
      <c r="M23" s="14"/>
      <c r="N23" s="22">
        <f>SUM(B23:M23)</f>
        <v>6737.6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6">SUM(B22:B23)-SUM(B20:B21)</f>
        <v>401.38000000000102</v>
      </c>
      <c r="C25" s="14">
        <f t="shared" si="6"/>
        <v>-6737.6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ref="I25:N25" si="7">SUM(I22:I23)-SUM(I20:I21)</f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-6336.2199999999993</v>
      </c>
    </row>
    <row r="26" spans="1:14" x14ac:dyDescent="0.2">
      <c r="A26" s="15" t="s">
        <v>39</v>
      </c>
      <c r="B26" s="14">
        <f t="shared" ref="B26:H26" si="8">B25/B21*100</f>
        <v>5.720287653311078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 t="shared" si="8"/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ref="I26:N26" si="9">I25/I21*100</f>
        <v>#DIV/0!</v>
      </c>
      <c r="J26" s="14" t="e">
        <f t="shared" si="9"/>
        <v>#DIV/0!</v>
      </c>
      <c r="K26" s="14" t="e">
        <f t="shared" si="9"/>
        <v>#DIV/0!</v>
      </c>
      <c r="L26" s="14" t="e">
        <f t="shared" si="9"/>
        <v>#DIV/0!</v>
      </c>
      <c r="M26" s="14" t="e">
        <f t="shared" si="9"/>
        <v>#DIV/0!</v>
      </c>
      <c r="N26" s="14">
        <f t="shared" si="9"/>
        <v>-90.300964259959699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-267.12</v>
      </c>
      <c r="F28" s="14">
        <v>267.12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I29" s="14"/>
      <c r="J29" s="14"/>
      <c r="K29" s="14"/>
      <c r="L29" s="14"/>
      <c r="M29" s="14"/>
      <c r="N29" s="14"/>
    </row>
    <row r="30" spans="1:14" x14ac:dyDescent="0.2">
      <c r="A30" s="15" t="s">
        <v>40</v>
      </c>
      <c r="B30" s="14">
        <f t="shared" ref="B30:N30" si="10">B28+B25</f>
        <v>401.38000000000102</v>
      </c>
      <c r="C30" s="14">
        <f t="shared" si="10"/>
        <v>-6737.6</v>
      </c>
      <c r="D30" s="14">
        <f t="shared" si="10"/>
        <v>0</v>
      </c>
      <c r="E30" s="14">
        <f t="shared" si="10"/>
        <v>-267.12</v>
      </c>
      <c r="F30" s="14">
        <f>F28-F25</f>
        <v>267.12</v>
      </c>
      <c r="G30" s="14">
        <f t="shared" si="10"/>
        <v>0</v>
      </c>
      <c r="H30" s="14">
        <f t="shared" si="10"/>
        <v>0</v>
      </c>
      <c r="I30" s="14">
        <f t="shared" si="10"/>
        <v>0</v>
      </c>
      <c r="J30" s="14">
        <f t="shared" si="10"/>
        <v>0</v>
      </c>
      <c r="K30" s="14">
        <f t="shared" si="10"/>
        <v>0</v>
      </c>
      <c r="L30" s="14">
        <f t="shared" si="10"/>
        <v>0</v>
      </c>
      <c r="M30" s="14">
        <f t="shared" si="10"/>
        <v>0</v>
      </c>
      <c r="N30" s="14">
        <f t="shared" si="10"/>
        <v>-6336.2199999999993</v>
      </c>
    </row>
    <row r="31" spans="1:14" x14ac:dyDescent="0.2">
      <c r="A31" s="15" t="s">
        <v>41</v>
      </c>
      <c r="B31" s="14">
        <f t="shared" ref="B31:N31" si="11">B30/B21*100</f>
        <v>5.720287653311078</v>
      </c>
      <c r="C31" s="14" t="e">
        <f t="shared" si="11"/>
        <v>#DIV/0!</v>
      </c>
      <c r="D31" s="14" t="e">
        <f t="shared" si="11"/>
        <v>#DIV/0!</v>
      </c>
      <c r="E31" s="14" t="e">
        <f t="shared" si="11"/>
        <v>#DIV/0!</v>
      </c>
      <c r="F31" s="14" t="e">
        <f t="shared" si="11"/>
        <v>#DIV/0!</v>
      </c>
      <c r="G31" s="14" t="e">
        <f t="shared" si="11"/>
        <v>#DIV/0!</v>
      </c>
      <c r="H31" s="14" t="e">
        <f t="shared" si="11"/>
        <v>#DIV/0!</v>
      </c>
      <c r="I31" s="14" t="e">
        <f t="shared" si="11"/>
        <v>#DIV/0!</v>
      </c>
      <c r="J31" s="14" t="e">
        <f t="shared" si="11"/>
        <v>#DIV/0!</v>
      </c>
      <c r="K31" s="14" t="e">
        <f t="shared" si="11"/>
        <v>#DIV/0!</v>
      </c>
      <c r="L31" s="14" t="e">
        <f t="shared" si="11"/>
        <v>#DIV/0!</v>
      </c>
      <c r="M31" s="14" t="e">
        <f t="shared" si="11"/>
        <v>#DIV/0!</v>
      </c>
      <c r="N31" s="14">
        <f t="shared" si="11"/>
        <v>-90.300964259959699</v>
      </c>
    </row>
    <row r="33" spans="1:14" s="13" customFormat="1" x14ac:dyDescent="0.2">
      <c r="A33" s="21"/>
      <c r="B33" s="20"/>
      <c r="C33" s="20"/>
      <c r="D33" s="20"/>
      <c r="E33" s="20"/>
      <c r="F33" s="20"/>
      <c r="G33" s="20"/>
      <c r="H33" s="20"/>
    </row>
    <row r="34" spans="1:14" x14ac:dyDescent="0.2">
      <c r="A34" s="21" t="s">
        <v>83</v>
      </c>
      <c r="N34" s="19"/>
    </row>
    <row r="35" spans="1:14" x14ac:dyDescent="0.2">
      <c r="A35" s="15" t="s">
        <v>34</v>
      </c>
      <c r="B35" s="14">
        <f t="shared" ref="B35:M35" si="12">B20+B5</f>
        <v>50342.43</v>
      </c>
      <c r="C35" s="14">
        <v>0</v>
      </c>
      <c r="D35" s="14">
        <f t="shared" si="12"/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4">
        <f t="shared" si="12"/>
        <v>0</v>
      </c>
      <c r="L35" s="14">
        <f t="shared" si="12"/>
        <v>0</v>
      </c>
      <c r="M35" s="14">
        <f t="shared" si="12"/>
        <v>0</v>
      </c>
      <c r="N35" s="22">
        <f>SUM(B35:M35)</f>
        <v>50342.43</v>
      </c>
    </row>
    <row r="36" spans="1:14" x14ac:dyDescent="0.2">
      <c r="A36" s="15" t="s">
        <v>35</v>
      </c>
      <c r="B36" s="14">
        <f t="shared" ref="B36:M38" si="13">B21+B6</f>
        <v>65108.25</v>
      </c>
      <c r="C36" s="14">
        <f t="shared" si="13"/>
        <v>0</v>
      </c>
      <c r="D36" s="14">
        <f t="shared" si="13"/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4">
        <f t="shared" si="13"/>
        <v>0</v>
      </c>
      <c r="L36" s="14">
        <f t="shared" si="13"/>
        <v>0</v>
      </c>
      <c r="M36" s="14">
        <f t="shared" si="13"/>
        <v>0</v>
      </c>
      <c r="N36" s="22">
        <f>SUM(B36:M36)</f>
        <v>65108.25</v>
      </c>
    </row>
    <row r="37" spans="1:14" x14ac:dyDescent="0.2">
      <c r="A37" s="15" t="s">
        <v>12</v>
      </c>
      <c r="B37" s="14">
        <f t="shared" si="13"/>
        <v>72505.070000000007</v>
      </c>
      <c r="C37" s="14">
        <f t="shared" si="13"/>
        <v>0</v>
      </c>
      <c r="D37" s="14">
        <f t="shared" si="13"/>
        <v>0</v>
      </c>
      <c r="E37" s="14">
        <f t="shared" si="13"/>
        <v>0</v>
      </c>
      <c r="F37" s="14">
        <f t="shared" si="13"/>
        <v>0</v>
      </c>
      <c r="G37" s="14">
        <f t="shared" si="13"/>
        <v>0</v>
      </c>
      <c r="H37" s="14">
        <f t="shared" si="13"/>
        <v>0</v>
      </c>
      <c r="I37" s="14">
        <f t="shared" si="13"/>
        <v>0</v>
      </c>
      <c r="J37" s="14">
        <f t="shared" si="13"/>
        <v>0</v>
      </c>
      <c r="K37" s="14">
        <f t="shared" si="13"/>
        <v>0</v>
      </c>
      <c r="L37" s="14">
        <f t="shared" si="13"/>
        <v>0</v>
      </c>
      <c r="M37" s="14">
        <f t="shared" si="13"/>
        <v>0</v>
      </c>
      <c r="N37" s="22">
        <f>SUM(B37:M37)</f>
        <v>72505.070000000007</v>
      </c>
    </row>
    <row r="38" spans="1:14" x14ac:dyDescent="0.2">
      <c r="A38" s="15" t="s">
        <v>36</v>
      </c>
      <c r="B38" s="14">
        <f t="shared" si="13"/>
        <v>43685.26</v>
      </c>
      <c r="C38" s="14">
        <f t="shared" si="13"/>
        <v>0</v>
      </c>
      <c r="D38" s="14">
        <f t="shared" si="13"/>
        <v>0</v>
      </c>
      <c r="E38" s="14">
        <f t="shared" si="13"/>
        <v>0</v>
      </c>
      <c r="F38" s="14">
        <f t="shared" si="13"/>
        <v>0</v>
      </c>
      <c r="G38" s="14">
        <f t="shared" si="13"/>
        <v>0</v>
      </c>
      <c r="H38" s="14">
        <f t="shared" si="13"/>
        <v>0</v>
      </c>
      <c r="I38" s="14">
        <f t="shared" si="13"/>
        <v>0</v>
      </c>
      <c r="J38" s="14">
        <f t="shared" si="13"/>
        <v>0</v>
      </c>
      <c r="K38" s="14">
        <f t="shared" si="13"/>
        <v>0</v>
      </c>
      <c r="L38" s="14">
        <f t="shared" si="13"/>
        <v>0</v>
      </c>
      <c r="M38" s="14">
        <f t="shared" si="13"/>
        <v>0</v>
      </c>
      <c r="N38" s="22">
        <f>SUM(B38:M38)</f>
        <v>43685.26</v>
      </c>
    </row>
    <row r="39" spans="1:14" x14ac:dyDescent="0.2">
      <c r="I39" s="14"/>
      <c r="J39" s="14"/>
      <c r="K39" s="14"/>
      <c r="L39" s="14"/>
      <c r="M39" s="14"/>
      <c r="N39" s="14"/>
    </row>
    <row r="40" spans="1:14" x14ac:dyDescent="0.2">
      <c r="A40" s="15" t="s">
        <v>38</v>
      </c>
      <c r="B40" s="14">
        <f t="shared" ref="B40:M40" si="14">SUM(B37:B38)-SUM(B35:B36)</f>
        <v>739.65000000002328</v>
      </c>
      <c r="C40" s="14">
        <f t="shared" si="14"/>
        <v>0</v>
      </c>
      <c r="D40" s="14">
        <f t="shared" si="14"/>
        <v>0</v>
      </c>
      <c r="E40" s="14">
        <f t="shared" si="14"/>
        <v>0</v>
      </c>
      <c r="F40" s="14">
        <f t="shared" si="14"/>
        <v>0</v>
      </c>
      <c r="G40" s="14">
        <f t="shared" si="14"/>
        <v>0</v>
      </c>
      <c r="H40" s="14">
        <f t="shared" si="14"/>
        <v>0</v>
      </c>
      <c r="I40" s="14">
        <f t="shared" si="14"/>
        <v>0</v>
      </c>
      <c r="J40" s="14">
        <f t="shared" si="14"/>
        <v>0</v>
      </c>
      <c r="K40" s="14">
        <f t="shared" si="14"/>
        <v>0</v>
      </c>
      <c r="L40" s="14">
        <f t="shared" si="14"/>
        <v>0</v>
      </c>
      <c r="M40" s="14">
        <f t="shared" si="14"/>
        <v>0</v>
      </c>
      <c r="N40" s="14">
        <f>SUM(N37:N38)-SUM(N35:N36)</f>
        <v>739.65000000002328</v>
      </c>
    </row>
    <row r="41" spans="1:14" x14ac:dyDescent="0.2">
      <c r="A41" s="15" t="s">
        <v>39</v>
      </c>
      <c r="B41" s="14">
        <f t="shared" ref="B41:N41" si="15">B40/B36*100</f>
        <v>1.1360311481264251</v>
      </c>
      <c r="C41" s="14" t="e">
        <f t="shared" si="15"/>
        <v>#DIV/0!</v>
      </c>
      <c r="D41" s="14" t="e">
        <f t="shared" si="15"/>
        <v>#DIV/0!</v>
      </c>
      <c r="E41" s="14" t="e">
        <f t="shared" si="15"/>
        <v>#DIV/0!</v>
      </c>
      <c r="F41" s="14" t="e">
        <f t="shared" si="15"/>
        <v>#DIV/0!</v>
      </c>
      <c r="G41" s="14" t="e">
        <f t="shared" si="15"/>
        <v>#DIV/0!</v>
      </c>
      <c r="H41" s="14" t="e">
        <f t="shared" si="15"/>
        <v>#DIV/0!</v>
      </c>
      <c r="I41" s="14" t="e">
        <f t="shared" si="15"/>
        <v>#DIV/0!</v>
      </c>
      <c r="J41" s="14" t="e">
        <f t="shared" si="15"/>
        <v>#DIV/0!</v>
      </c>
      <c r="K41" s="14" t="e">
        <f t="shared" si="15"/>
        <v>#DIV/0!</v>
      </c>
      <c r="L41" s="14" t="e">
        <f t="shared" si="15"/>
        <v>#DIV/0!</v>
      </c>
      <c r="M41" s="14" t="e">
        <f t="shared" si="15"/>
        <v>#DIV/0!</v>
      </c>
      <c r="N41" s="14">
        <f t="shared" si="15"/>
        <v>1.1360311481264251</v>
      </c>
    </row>
    <row r="43" spans="1:14" x14ac:dyDescent="0.2">
      <c r="A43" s="15" t="s">
        <v>37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f>SUM(B43:M43)</f>
        <v>0</v>
      </c>
    </row>
    <row r="44" spans="1:14" x14ac:dyDescent="0.2">
      <c r="I44" s="14"/>
      <c r="J44" s="14"/>
      <c r="K44" s="14"/>
      <c r="L44" s="14"/>
      <c r="M44" s="14"/>
      <c r="N44" s="14"/>
    </row>
    <row r="45" spans="1:14" x14ac:dyDescent="0.2">
      <c r="A45" s="15" t="s">
        <v>40</v>
      </c>
      <c r="B45" s="14">
        <f t="shared" ref="B45:N45" si="16">B43+B40</f>
        <v>739.65000000002328</v>
      </c>
      <c r="C45" s="14">
        <f t="shared" si="16"/>
        <v>0</v>
      </c>
      <c r="D45" s="14">
        <f t="shared" si="16"/>
        <v>0</v>
      </c>
      <c r="E45" s="14">
        <f t="shared" si="16"/>
        <v>0</v>
      </c>
      <c r="F45" s="14">
        <f t="shared" si="16"/>
        <v>0</v>
      </c>
      <c r="G45" s="14">
        <f t="shared" si="16"/>
        <v>0</v>
      </c>
      <c r="H45" s="14">
        <f t="shared" si="16"/>
        <v>0</v>
      </c>
      <c r="I45" s="14">
        <f t="shared" si="16"/>
        <v>0</v>
      </c>
      <c r="J45" s="14">
        <f t="shared" si="16"/>
        <v>0</v>
      </c>
      <c r="K45" s="14">
        <f t="shared" si="16"/>
        <v>0</v>
      </c>
      <c r="L45" s="14">
        <f t="shared" si="16"/>
        <v>0</v>
      </c>
      <c r="M45" s="14">
        <f t="shared" si="16"/>
        <v>0</v>
      </c>
      <c r="N45" s="14">
        <f t="shared" si="16"/>
        <v>739.65000000002328</v>
      </c>
    </row>
    <row r="46" spans="1:14" x14ac:dyDescent="0.2">
      <c r="A46" s="15" t="s">
        <v>41</v>
      </c>
      <c r="B46" s="14">
        <f t="shared" ref="B46:N46" si="17">B45/B36*100</f>
        <v>1.1360311481264251</v>
      </c>
      <c r="C46" s="14" t="e">
        <f t="shared" si="17"/>
        <v>#DIV/0!</v>
      </c>
      <c r="D46" s="14" t="e">
        <f t="shared" si="17"/>
        <v>#DIV/0!</v>
      </c>
      <c r="E46" s="14" t="e">
        <f t="shared" si="17"/>
        <v>#DIV/0!</v>
      </c>
      <c r="F46" s="14" t="e">
        <f t="shared" si="17"/>
        <v>#DIV/0!</v>
      </c>
      <c r="G46" s="14" t="e">
        <f t="shared" si="17"/>
        <v>#DIV/0!</v>
      </c>
      <c r="H46" s="14" t="e">
        <f t="shared" si="17"/>
        <v>#DIV/0!</v>
      </c>
      <c r="I46" s="14" t="e">
        <f t="shared" si="17"/>
        <v>#DIV/0!</v>
      </c>
      <c r="J46" s="14" t="e">
        <f t="shared" si="17"/>
        <v>#DIV/0!</v>
      </c>
      <c r="K46" s="14" t="e">
        <f t="shared" si="17"/>
        <v>#DIV/0!</v>
      </c>
      <c r="L46" s="14" t="e">
        <f t="shared" si="17"/>
        <v>#DIV/0!</v>
      </c>
      <c r="M46" s="14" t="e">
        <f t="shared" si="17"/>
        <v>#DIV/0!</v>
      </c>
      <c r="N46" s="14">
        <f t="shared" si="17"/>
        <v>1.1360311481264251</v>
      </c>
    </row>
    <row r="47" spans="1:14" x14ac:dyDescent="0.2">
      <c r="A47" s="21"/>
    </row>
    <row r="48" spans="1:14" x14ac:dyDescent="0.2">
      <c r="N48" s="19"/>
    </row>
    <row r="49" spans="1:14" x14ac:dyDescent="0.2">
      <c r="N49" s="19"/>
    </row>
    <row r="50" spans="1:14" x14ac:dyDescent="0.2">
      <c r="N50" s="19"/>
    </row>
    <row r="51" spans="1:14" x14ac:dyDescent="0.2">
      <c r="N51" s="19"/>
    </row>
    <row r="53" spans="1:14" x14ac:dyDescent="0.2">
      <c r="I53" s="14"/>
      <c r="J53" s="14"/>
      <c r="K53" s="14"/>
      <c r="L53" s="14"/>
      <c r="M53" s="14"/>
      <c r="N53" s="14"/>
    </row>
    <row r="54" spans="1:14" x14ac:dyDescent="0.2">
      <c r="I54" s="14"/>
      <c r="J54" s="14"/>
      <c r="K54" s="14"/>
      <c r="L54" s="14"/>
      <c r="M54" s="14"/>
      <c r="N54" s="14"/>
    </row>
    <row r="62" spans="1:14" x14ac:dyDescent="0.2">
      <c r="A62" s="21"/>
    </row>
    <row r="63" spans="1:14" x14ac:dyDescent="0.2">
      <c r="N63" s="19"/>
    </row>
    <row r="64" spans="1:14" x14ac:dyDescent="0.2">
      <c r="N64" s="19"/>
    </row>
    <row r="65" spans="1:16" x14ac:dyDescent="0.2">
      <c r="N65" s="19"/>
    </row>
    <row r="66" spans="1:16" x14ac:dyDescent="0.2">
      <c r="N66" s="19"/>
    </row>
    <row r="68" spans="1:16" x14ac:dyDescent="0.2">
      <c r="I68" s="14"/>
      <c r="J68" s="14"/>
      <c r="K68" s="14"/>
      <c r="L68" s="14"/>
      <c r="M68" s="14"/>
      <c r="N68" s="14"/>
      <c r="O68" s="14"/>
      <c r="P68" s="14"/>
    </row>
    <row r="69" spans="1:16" x14ac:dyDescent="0.2">
      <c r="I69" s="14"/>
      <c r="J69" s="14"/>
      <c r="K69" s="14"/>
      <c r="L69" s="14"/>
      <c r="M69" s="14"/>
      <c r="N69" s="14"/>
      <c r="O69" s="14"/>
      <c r="P69" s="14"/>
    </row>
    <row r="71" spans="1:16" x14ac:dyDescent="0.2">
      <c r="N71" s="22"/>
    </row>
    <row r="73" spans="1:16" x14ac:dyDescent="0.2">
      <c r="N73" s="14"/>
    </row>
    <row r="74" spans="1:16" x14ac:dyDescent="0.2">
      <c r="N74" s="14"/>
    </row>
    <row r="76" spans="1:16" x14ac:dyDescent="0.2">
      <c r="A76" s="21"/>
    </row>
    <row r="77" spans="1:16" x14ac:dyDescent="0.2">
      <c r="N77" s="19"/>
    </row>
    <row r="78" spans="1:16" x14ac:dyDescent="0.2">
      <c r="N78" s="19"/>
    </row>
    <row r="79" spans="1:16" x14ac:dyDescent="0.2">
      <c r="N79" s="19"/>
    </row>
    <row r="80" spans="1:16" x14ac:dyDescent="0.2">
      <c r="N80" s="19"/>
    </row>
    <row r="82" spans="1:14" x14ac:dyDescent="0.2">
      <c r="I82" s="14"/>
      <c r="J82" s="14"/>
      <c r="K82" s="14"/>
      <c r="L82" s="14"/>
      <c r="M82" s="14"/>
      <c r="N82" s="14"/>
    </row>
    <row r="83" spans="1:14" x14ac:dyDescent="0.2">
      <c r="I83" s="14"/>
      <c r="J83" s="14"/>
      <c r="K83" s="14"/>
      <c r="L83" s="14"/>
      <c r="M83" s="14"/>
      <c r="N83" s="14"/>
    </row>
    <row r="90" spans="1:14" x14ac:dyDescent="0.2">
      <c r="A90" s="21"/>
    </row>
    <row r="91" spans="1:14" x14ac:dyDescent="0.2">
      <c r="A91" s="21"/>
      <c r="N91" s="19"/>
    </row>
    <row r="92" spans="1:14" x14ac:dyDescent="0.2">
      <c r="I92" s="14"/>
      <c r="J92" s="14"/>
      <c r="K92" s="14"/>
      <c r="L92" s="14"/>
      <c r="M92" s="14"/>
      <c r="N92" s="19"/>
    </row>
    <row r="93" spans="1:14" x14ac:dyDescent="0.2">
      <c r="I93" s="14"/>
      <c r="J93" s="14"/>
      <c r="K93" s="14"/>
      <c r="L93" s="14"/>
      <c r="M93" s="14"/>
      <c r="N93" s="19"/>
    </row>
    <row r="94" spans="1:14" x14ac:dyDescent="0.2">
      <c r="I94" s="14"/>
      <c r="J94" s="14"/>
      <c r="K94" s="14"/>
      <c r="L94" s="14"/>
      <c r="M94" s="14"/>
      <c r="N94" s="19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  <c r="N96" s="14"/>
    </row>
    <row r="97" spans="1:14" x14ac:dyDescent="0.2">
      <c r="I97" s="14"/>
      <c r="J97" s="14"/>
      <c r="K97" s="14"/>
      <c r="L97" s="14"/>
      <c r="M97" s="14"/>
      <c r="N97" s="14"/>
    </row>
    <row r="98" spans="1:14" x14ac:dyDescent="0.2">
      <c r="I98" s="14"/>
      <c r="J98" s="14"/>
      <c r="K98" s="14"/>
      <c r="L98" s="14"/>
      <c r="M98" s="14"/>
    </row>
    <row r="104" spans="1:14" x14ac:dyDescent="0.2">
      <c r="A104" s="21"/>
    </row>
    <row r="105" spans="1:14" x14ac:dyDescent="0.2">
      <c r="N105" s="19"/>
    </row>
    <row r="106" spans="1:14" x14ac:dyDescent="0.2">
      <c r="N106" s="19"/>
    </row>
    <row r="107" spans="1:14" x14ac:dyDescent="0.2">
      <c r="N107" s="19"/>
    </row>
    <row r="108" spans="1:14" x14ac:dyDescent="0.2">
      <c r="N108" s="19"/>
    </row>
    <row r="110" spans="1:14" x14ac:dyDescent="0.2">
      <c r="I110" s="14"/>
      <c r="J110" s="14"/>
      <c r="K110" s="14"/>
      <c r="L110" s="14"/>
      <c r="M110" s="14"/>
      <c r="N110" s="14"/>
    </row>
    <row r="111" spans="1:14" x14ac:dyDescent="0.2">
      <c r="I111" s="14"/>
      <c r="J111" s="14"/>
      <c r="K111" s="14"/>
      <c r="L111" s="14"/>
      <c r="M111" s="14"/>
      <c r="N111" s="14"/>
    </row>
    <row r="118" spans="1:14" x14ac:dyDescent="0.2">
      <c r="A118" s="21"/>
    </row>
    <row r="119" spans="1:14" x14ac:dyDescent="0.2">
      <c r="N119" s="19"/>
    </row>
    <row r="120" spans="1:14" x14ac:dyDescent="0.2">
      <c r="N120" s="19"/>
    </row>
    <row r="121" spans="1:14" x14ac:dyDescent="0.2">
      <c r="N121" s="19"/>
    </row>
    <row r="122" spans="1:14" x14ac:dyDescent="0.2">
      <c r="N122" s="19"/>
    </row>
    <row r="124" spans="1:14" x14ac:dyDescent="0.2">
      <c r="I124" s="14"/>
      <c r="J124" s="14"/>
      <c r="K124" s="14"/>
      <c r="L124" s="14"/>
      <c r="M124" s="14"/>
      <c r="N124" s="14"/>
    </row>
    <row r="125" spans="1:14" x14ac:dyDescent="0.2">
      <c r="I125" s="14"/>
      <c r="J125" s="14"/>
      <c r="K125" s="14"/>
      <c r="L125" s="14"/>
      <c r="M125" s="14"/>
      <c r="N125" s="14"/>
    </row>
    <row r="132" spans="1:14" x14ac:dyDescent="0.2">
      <c r="A132" s="21"/>
    </row>
    <row r="133" spans="1:14" x14ac:dyDescent="0.2">
      <c r="N133" s="19"/>
    </row>
    <row r="134" spans="1:14" x14ac:dyDescent="0.2">
      <c r="N134" s="19"/>
    </row>
    <row r="135" spans="1:14" x14ac:dyDescent="0.2">
      <c r="N135" s="19"/>
    </row>
    <row r="136" spans="1:14" x14ac:dyDescent="0.2">
      <c r="N136" s="19"/>
    </row>
    <row r="138" spans="1:14" x14ac:dyDescent="0.2">
      <c r="I138" s="14"/>
      <c r="J138" s="14"/>
      <c r="K138" s="14"/>
      <c r="L138" s="14"/>
      <c r="M138" s="14"/>
      <c r="N138" s="14"/>
    </row>
    <row r="139" spans="1:14" x14ac:dyDescent="0.2">
      <c r="I139" s="14"/>
      <c r="J139" s="14"/>
      <c r="K139" s="14"/>
      <c r="L139" s="14"/>
      <c r="M139" s="14"/>
      <c r="N139" s="14"/>
    </row>
    <row r="141" spans="1:14" x14ac:dyDescent="0.2">
      <c r="N141" s="18"/>
    </row>
    <row r="143" spans="1:14" x14ac:dyDescent="0.2">
      <c r="N143" s="14"/>
    </row>
    <row r="144" spans="1:14" x14ac:dyDescent="0.2">
      <c r="N144" s="14"/>
    </row>
    <row r="146" spans="1:14" x14ac:dyDescent="0.2">
      <c r="A146" s="21"/>
    </row>
    <row r="147" spans="1:14" x14ac:dyDescent="0.2">
      <c r="N147" s="19"/>
    </row>
    <row r="148" spans="1:14" x14ac:dyDescent="0.2">
      <c r="N148" s="19"/>
    </row>
    <row r="149" spans="1:14" x14ac:dyDescent="0.2">
      <c r="N149" s="19"/>
    </row>
    <row r="150" spans="1:14" x14ac:dyDescent="0.2">
      <c r="N150" s="19"/>
    </row>
    <row r="152" spans="1:14" x14ac:dyDescent="0.2">
      <c r="I152" s="14"/>
      <c r="J152" s="14"/>
      <c r="K152" s="14"/>
      <c r="L152" s="14"/>
      <c r="M152" s="14"/>
      <c r="N152" s="14"/>
    </row>
    <row r="153" spans="1:14" x14ac:dyDescent="0.2">
      <c r="I153" s="14"/>
      <c r="J153" s="14"/>
      <c r="K153" s="14"/>
      <c r="L153" s="14"/>
      <c r="M153" s="14"/>
      <c r="N153" s="14"/>
    </row>
    <row r="160" spans="1:14" x14ac:dyDescent="0.2">
      <c r="A160" s="21"/>
    </row>
    <row r="161" spans="1:14" x14ac:dyDescent="0.2">
      <c r="N161" s="19"/>
    </row>
    <row r="162" spans="1:14" x14ac:dyDescent="0.2">
      <c r="N162" s="19"/>
    </row>
    <row r="163" spans="1:14" x14ac:dyDescent="0.2">
      <c r="N163" s="19"/>
    </row>
    <row r="164" spans="1:14" x14ac:dyDescent="0.2">
      <c r="N164" s="19"/>
    </row>
    <row r="166" spans="1:14" x14ac:dyDescent="0.2">
      <c r="I166" s="14"/>
      <c r="J166" s="14"/>
      <c r="K166" s="14"/>
      <c r="L166" s="14"/>
      <c r="M166" s="14"/>
      <c r="N166" s="14"/>
    </row>
    <row r="167" spans="1:14" x14ac:dyDescent="0.2">
      <c r="I167" s="14"/>
      <c r="J167" s="14"/>
      <c r="K167" s="14"/>
      <c r="L167" s="14"/>
      <c r="M167" s="14"/>
      <c r="N167" s="14"/>
    </row>
    <row r="175" spans="1:14" x14ac:dyDescent="0.2">
      <c r="A175" s="21"/>
    </row>
    <row r="176" spans="1:14" x14ac:dyDescent="0.2">
      <c r="N176" s="19"/>
    </row>
    <row r="177" spans="1:14" x14ac:dyDescent="0.2">
      <c r="N177" s="19"/>
    </row>
    <row r="178" spans="1:14" x14ac:dyDescent="0.2">
      <c r="N178" s="19"/>
    </row>
    <row r="179" spans="1:14" x14ac:dyDescent="0.2">
      <c r="N179" s="19"/>
    </row>
    <row r="181" spans="1:14" x14ac:dyDescent="0.2">
      <c r="I181" s="14"/>
      <c r="J181" s="14"/>
      <c r="K181" s="14"/>
      <c r="L181" s="14"/>
      <c r="M181" s="14"/>
      <c r="N181" s="14"/>
    </row>
    <row r="182" spans="1:14" x14ac:dyDescent="0.2">
      <c r="I182" s="14"/>
      <c r="J182" s="14"/>
      <c r="K182" s="14"/>
      <c r="L182" s="14"/>
      <c r="M182" s="14"/>
      <c r="N182" s="14"/>
    </row>
    <row r="189" spans="1:14" x14ac:dyDescent="0.2">
      <c r="A189" s="13"/>
    </row>
    <row r="190" spans="1:14" x14ac:dyDescent="0.2">
      <c r="N190" s="19"/>
    </row>
    <row r="191" spans="1:14" x14ac:dyDescent="0.2">
      <c r="N191" s="19"/>
    </row>
    <row r="192" spans="1:14" x14ac:dyDescent="0.2">
      <c r="N192" s="19"/>
    </row>
    <row r="193" spans="1:14" x14ac:dyDescent="0.2">
      <c r="N193" s="19"/>
    </row>
    <row r="195" spans="1:14" x14ac:dyDescent="0.2">
      <c r="I195" s="14"/>
      <c r="J195" s="14"/>
      <c r="K195" s="14"/>
      <c r="L195" s="14"/>
      <c r="M195" s="14"/>
      <c r="N195" s="14"/>
    </row>
    <row r="196" spans="1:14" x14ac:dyDescent="0.2">
      <c r="I196" s="14"/>
      <c r="J196" s="14"/>
      <c r="K196" s="14"/>
      <c r="L196" s="14"/>
      <c r="M196" s="14"/>
      <c r="N196" s="14"/>
    </row>
    <row r="203" spans="1:14" x14ac:dyDescent="0.2">
      <c r="A203" s="13"/>
    </row>
    <row r="204" spans="1:14" x14ac:dyDescent="0.2">
      <c r="I204" s="14"/>
      <c r="J204" s="14"/>
      <c r="K204" s="14"/>
      <c r="L204" s="14"/>
      <c r="N204" s="19"/>
    </row>
    <row r="205" spans="1:14" x14ac:dyDescent="0.2">
      <c r="N205" s="19"/>
    </row>
    <row r="206" spans="1:14" x14ac:dyDescent="0.2">
      <c r="N206" s="19"/>
    </row>
    <row r="207" spans="1:14" x14ac:dyDescent="0.2">
      <c r="I207" s="14"/>
      <c r="J207" s="14"/>
      <c r="K207" s="14"/>
      <c r="L207" s="14"/>
      <c r="M207" s="14"/>
      <c r="N207" s="19"/>
    </row>
    <row r="218" spans="1:14" x14ac:dyDescent="0.2">
      <c r="A218" s="13"/>
    </row>
    <row r="219" spans="1:14" x14ac:dyDescent="0.2">
      <c r="N219" s="19"/>
    </row>
    <row r="220" spans="1:14" x14ac:dyDescent="0.2">
      <c r="N220" s="19"/>
    </row>
    <row r="221" spans="1:14" x14ac:dyDescent="0.2">
      <c r="N221" s="19"/>
    </row>
    <row r="222" spans="1:14" x14ac:dyDescent="0.2">
      <c r="N222" s="19"/>
    </row>
    <row r="224" spans="1:14" x14ac:dyDescent="0.2">
      <c r="I224" s="14"/>
      <c r="J224" s="14"/>
      <c r="K224" s="14"/>
      <c r="L224" s="14"/>
      <c r="M224" s="14"/>
      <c r="N224" s="14"/>
    </row>
    <row r="225" spans="1:14" x14ac:dyDescent="0.2">
      <c r="I225" s="14"/>
      <c r="J225" s="14"/>
      <c r="K225" s="14"/>
      <c r="L225" s="14"/>
      <c r="M225" s="14"/>
      <c r="N225" s="14"/>
    </row>
    <row r="232" spans="1:14" x14ac:dyDescent="0.2">
      <c r="A232" s="13"/>
    </row>
    <row r="233" spans="1:14" x14ac:dyDescent="0.2">
      <c r="N233" s="19"/>
    </row>
    <row r="234" spans="1:14" x14ac:dyDescent="0.2">
      <c r="N234" s="19"/>
    </row>
    <row r="235" spans="1:14" x14ac:dyDescent="0.2">
      <c r="N235" s="19"/>
    </row>
    <row r="236" spans="1:14" x14ac:dyDescent="0.2">
      <c r="N236" s="19"/>
    </row>
    <row r="246" spans="1:14" x14ac:dyDescent="0.2">
      <c r="A246" s="13"/>
    </row>
    <row r="247" spans="1:14" x14ac:dyDescent="0.2">
      <c r="N247" s="19"/>
    </row>
    <row r="248" spans="1:14" x14ac:dyDescent="0.2">
      <c r="N248" s="19"/>
    </row>
    <row r="249" spans="1:14" x14ac:dyDescent="0.2">
      <c r="N249" s="19"/>
    </row>
    <row r="250" spans="1:14" x14ac:dyDescent="0.2">
      <c r="N250" s="19"/>
    </row>
    <row r="252" spans="1:14" x14ac:dyDescent="0.2">
      <c r="I252" s="14"/>
      <c r="J252" s="14"/>
      <c r="K252" s="14"/>
      <c r="L252" s="14"/>
      <c r="M252" s="14"/>
      <c r="N252" s="14"/>
    </row>
    <row r="253" spans="1:14" x14ac:dyDescent="0.2">
      <c r="I253" s="14"/>
      <c r="J253" s="14"/>
      <c r="K253" s="14"/>
      <c r="L253" s="14"/>
      <c r="M253" s="14"/>
      <c r="N253" s="14"/>
    </row>
    <row r="261" spans="1:14" x14ac:dyDescent="0.2">
      <c r="A261" s="13"/>
    </row>
    <row r="262" spans="1:14" x14ac:dyDescent="0.2">
      <c r="N262" s="19"/>
    </row>
    <row r="263" spans="1:14" x14ac:dyDescent="0.2">
      <c r="N263" s="19"/>
    </row>
    <row r="264" spans="1:14" x14ac:dyDescent="0.2">
      <c r="N264" s="19"/>
    </row>
    <row r="265" spans="1:14" x14ac:dyDescent="0.2">
      <c r="N265" s="19"/>
    </row>
    <row r="267" spans="1:14" x14ac:dyDescent="0.2">
      <c r="I267" s="14"/>
      <c r="J267" s="14"/>
      <c r="K267" s="14"/>
      <c r="L267" s="14"/>
      <c r="M267" s="14"/>
      <c r="N267" s="14"/>
    </row>
    <row r="268" spans="1:14" x14ac:dyDescent="0.2">
      <c r="I268" s="14"/>
      <c r="J268" s="14"/>
      <c r="K268" s="14"/>
      <c r="L268" s="14"/>
      <c r="M268" s="14"/>
      <c r="N268" s="14"/>
    </row>
    <row r="275" spans="1:14" x14ac:dyDescent="0.2">
      <c r="A275" s="13"/>
    </row>
    <row r="276" spans="1:14" x14ac:dyDescent="0.2">
      <c r="N276" s="19"/>
    </row>
    <row r="277" spans="1:14" x14ac:dyDescent="0.2">
      <c r="N277" s="19"/>
    </row>
    <row r="278" spans="1:14" x14ac:dyDescent="0.2">
      <c r="N278" s="19"/>
    </row>
    <row r="279" spans="1:14" x14ac:dyDescent="0.2">
      <c r="N279" s="19"/>
    </row>
    <row r="281" spans="1:14" x14ac:dyDescent="0.2">
      <c r="I281" s="14"/>
      <c r="J281" s="14"/>
      <c r="K281" s="14"/>
      <c r="L281" s="14"/>
      <c r="M281" s="14"/>
      <c r="N281" s="14"/>
    </row>
    <row r="282" spans="1:14" x14ac:dyDescent="0.2">
      <c r="I282" s="14"/>
      <c r="J282" s="14"/>
      <c r="K282" s="14"/>
      <c r="L282" s="14"/>
      <c r="M282" s="14"/>
      <c r="N282" s="14"/>
    </row>
    <row r="289" spans="1:1" x14ac:dyDescent="0.2">
      <c r="A289" s="13"/>
    </row>
    <row r="304" spans="1:1" x14ac:dyDescent="0.2">
      <c r="A304" s="13"/>
    </row>
    <row r="318" spans="1:1" x14ac:dyDescent="0.2">
      <c r="A318" s="13"/>
    </row>
    <row r="332" spans="1:1" x14ac:dyDescent="0.2">
      <c r="A332" s="13"/>
    </row>
    <row r="347" spans="1:1" x14ac:dyDescent="0.2">
      <c r="A347" s="13"/>
    </row>
    <row r="361" spans="1:1" x14ac:dyDescent="0.2">
      <c r="A361" s="13"/>
    </row>
  </sheetData>
  <phoneticPr fontId="0" type="noConversion"/>
  <pageMargins left="0.25" right="0.25" top="0.54" bottom="0.41" header="0" footer="0"/>
  <pageSetup paperSize="5" fitToHeight="3" orientation="landscape" r:id="rId1"/>
  <headerFooter alignWithMargins="0"/>
  <rowBreaks count="5" manualBreakCount="5">
    <brk id="45" max="16383" man="1"/>
    <brk id="88" max="16383" man="1"/>
    <brk id="131" max="16383" man="1"/>
    <brk id="175" max="16383" man="1"/>
    <brk id="21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"/>
  <dimension ref="A1:P374"/>
  <sheetViews>
    <sheetView topLeftCell="A79" zoomScale="90" zoomScaleNormal="90" zoomScaleSheetLayoutView="100" workbookViewId="0">
      <selection activeCell="C106" sqref="C106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9" width="10.42578125" style="15" bestFit="1" customWidth="1"/>
    <col min="10" max="10" width="11" style="15" bestFit="1" customWidth="1"/>
    <col min="11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199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143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9493.01</v>
      </c>
      <c r="C5" s="14">
        <f t="shared" ref="C5:H5" si="0">B8</f>
        <v>9521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19014.010000000002</v>
      </c>
    </row>
    <row r="6" spans="1:14" x14ac:dyDescent="0.2">
      <c r="A6" s="15" t="s">
        <v>35</v>
      </c>
      <c r="B6" s="14">
        <v>29635.759999999998</v>
      </c>
      <c r="G6" s="18"/>
      <c r="I6" s="14"/>
      <c r="J6" s="14"/>
      <c r="K6" s="14"/>
      <c r="L6" s="14"/>
      <c r="M6" s="14"/>
      <c r="N6" s="18">
        <f>SUM(B6:M6)</f>
        <v>29635.759999999998</v>
      </c>
    </row>
    <row r="7" spans="1:14" x14ac:dyDescent="0.2">
      <c r="A7" s="15" t="s">
        <v>12</v>
      </c>
      <c r="B7" s="14">
        <v>29353.51</v>
      </c>
      <c r="G7" s="18"/>
      <c r="I7" s="14"/>
      <c r="J7" s="14"/>
      <c r="K7" s="14"/>
      <c r="L7" s="14"/>
      <c r="M7" s="14"/>
      <c r="N7" s="18">
        <f>SUM(B7:M7)</f>
        <v>29353.51</v>
      </c>
    </row>
    <row r="8" spans="1:14" x14ac:dyDescent="0.2">
      <c r="A8" s="15" t="s">
        <v>36</v>
      </c>
      <c r="B8" s="14">
        <v>9521</v>
      </c>
      <c r="G8" s="18"/>
      <c r="I8" s="14"/>
      <c r="J8" s="14"/>
      <c r="K8" s="14"/>
      <c r="L8" s="14"/>
      <c r="M8" s="14"/>
      <c r="N8" s="18">
        <f>SUM(B8:M8)</f>
        <v>9521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-254.26000000000204</v>
      </c>
      <c r="C10" s="14">
        <f t="shared" si="1"/>
        <v>-9521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-9775.2600000000093</v>
      </c>
    </row>
    <row r="11" spans="1:14" x14ac:dyDescent="0.2">
      <c r="A11" s="15" t="s">
        <v>39</v>
      </c>
      <c r="B11" s="14">
        <f t="shared" ref="B11:N11" si="2">B10/B6*100</f>
        <v>-0.85794999014704543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-32.984677970128011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8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G14" s="18"/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B13+B10</f>
        <v>-254.26000000000204</v>
      </c>
      <c r="C15" s="14">
        <f>C13+C10</f>
        <v>-9521</v>
      </c>
      <c r="D15" s="14">
        <f>D13+D10</f>
        <v>0</v>
      </c>
      <c r="E15" s="14">
        <f>-(E13-E10)</f>
        <v>0</v>
      </c>
      <c r="F15" s="14">
        <f>F13+F10</f>
        <v>0</v>
      </c>
      <c r="G15" s="18">
        <f>G10-G13</f>
        <v>0</v>
      </c>
      <c r="H15" s="14">
        <f t="shared" ref="H15:N15" si="3">H13+H10</f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-9775.2600000000093</v>
      </c>
    </row>
    <row r="16" spans="1:14" x14ac:dyDescent="0.2">
      <c r="A16" s="15" t="s">
        <v>41</v>
      </c>
      <c r="B16" s="14">
        <f t="shared" ref="B16:G16" si="4">B15/B6*100</f>
        <v>-0.85794999014704543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8" t="e">
        <f t="shared" si="4"/>
        <v>#DIV/0!</v>
      </c>
      <c r="H16" s="14" t="e">
        <f t="shared" ref="H16:N16" si="5">H15/H6*100</f>
        <v>#DIV/0!</v>
      </c>
      <c r="I16" s="14" t="e">
        <f t="shared" si="5"/>
        <v>#DIV/0!</v>
      </c>
      <c r="J16" s="14" t="e">
        <f t="shared" si="5"/>
        <v>#DIV/0!</v>
      </c>
      <c r="K16" s="14" t="e">
        <f t="shared" si="5"/>
        <v>#DIV/0!</v>
      </c>
      <c r="L16" s="14" t="e">
        <f t="shared" si="5"/>
        <v>#DIV/0!</v>
      </c>
      <c r="M16" s="14" t="e">
        <f t="shared" si="5"/>
        <v>#DIV/0!</v>
      </c>
      <c r="N16" s="14">
        <f t="shared" si="5"/>
        <v>-32.984677970128011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 t="s">
        <v>144</v>
      </c>
      <c r="G19" s="18"/>
    </row>
    <row r="20" spans="1:14" x14ac:dyDescent="0.2">
      <c r="A20" s="15" t="s">
        <v>34</v>
      </c>
      <c r="B20" s="14">
        <v>6329.97</v>
      </c>
      <c r="C20" s="14">
        <f t="shared" ref="C20:H20" si="6">B23</f>
        <v>6996.07</v>
      </c>
      <c r="D20" s="14">
        <f t="shared" si="6"/>
        <v>0</v>
      </c>
      <c r="E20" s="14">
        <f t="shared" si="6"/>
        <v>0</v>
      </c>
      <c r="F20" s="14">
        <f t="shared" si="6"/>
        <v>0</v>
      </c>
      <c r="G20" s="14">
        <f t="shared" si="6"/>
        <v>0</v>
      </c>
      <c r="H20" s="14">
        <f t="shared" si="6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13326.04</v>
      </c>
    </row>
    <row r="21" spans="1:14" x14ac:dyDescent="0.2">
      <c r="A21" s="15" t="s">
        <v>35</v>
      </c>
      <c r="B21" s="14">
        <v>35751.230000000003</v>
      </c>
      <c r="I21" s="14"/>
      <c r="J21" s="14"/>
      <c r="K21" s="14"/>
      <c r="L21" s="14"/>
      <c r="M21" s="14"/>
      <c r="N21" s="18">
        <f>SUM(B21:M21)</f>
        <v>35751.230000000003</v>
      </c>
    </row>
    <row r="22" spans="1:14" x14ac:dyDescent="0.2">
      <c r="A22" s="15" t="s">
        <v>12</v>
      </c>
      <c r="B22" s="14">
        <v>0</v>
      </c>
      <c r="I22" s="14"/>
      <c r="J22" s="14"/>
      <c r="K22" s="14"/>
      <c r="L22" s="14"/>
      <c r="M22" s="14"/>
      <c r="N22" s="18">
        <f>SUM(B22:M22)</f>
        <v>0</v>
      </c>
    </row>
    <row r="23" spans="1:14" x14ac:dyDescent="0.2">
      <c r="A23" s="15" t="s">
        <v>36</v>
      </c>
      <c r="B23" s="14">
        <v>6996.07</v>
      </c>
      <c r="I23" s="14"/>
      <c r="J23" s="14"/>
      <c r="K23" s="14"/>
      <c r="L23" s="14"/>
      <c r="M23" s="14"/>
      <c r="N23" s="18">
        <f>SUM(B23:M23)</f>
        <v>6996.07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 t="shared" ref="B25:H25" si="7">SUM(B22:B23)-SUM(B20:B21)</f>
        <v>-35085.130000000005</v>
      </c>
      <c r="C25" s="14">
        <f t="shared" si="7"/>
        <v>-6996.07</v>
      </c>
      <c r="D25" s="14">
        <f t="shared" si="7"/>
        <v>0</v>
      </c>
      <c r="E25" s="14">
        <f t="shared" si="7"/>
        <v>0</v>
      </c>
      <c r="F25" s="14">
        <f t="shared" si="7"/>
        <v>0</v>
      </c>
      <c r="G25" s="14">
        <f t="shared" si="7"/>
        <v>0</v>
      </c>
      <c r="H25" s="14">
        <f t="shared" si="7"/>
        <v>0</v>
      </c>
      <c r="I25" s="14">
        <f t="shared" ref="I25:N25" si="8">SUM(I22:I23)-SUM(I20:I21)</f>
        <v>0</v>
      </c>
      <c r="J25" s="14">
        <f t="shared" si="8"/>
        <v>0</v>
      </c>
      <c r="K25" s="14">
        <f t="shared" si="8"/>
        <v>0</v>
      </c>
      <c r="L25" s="14">
        <f t="shared" si="8"/>
        <v>0</v>
      </c>
      <c r="M25" s="14">
        <f t="shared" si="8"/>
        <v>0</v>
      </c>
      <c r="N25" s="14">
        <f t="shared" si="8"/>
        <v>-42081.200000000004</v>
      </c>
    </row>
    <row r="26" spans="1:14" x14ac:dyDescent="0.2">
      <c r="A26" s="15" t="s">
        <v>39</v>
      </c>
      <c r="B26" s="14">
        <f t="shared" ref="B26:H26" si="9">B25/B21*100</f>
        <v>-98.136847319658656</v>
      </c>
      <c r="C26" s="14" t="e">
        <f t="shared" si="9"/>
        <v>#DIV/0!</v>
      </c>
      <c r="D26" s="14" t="e">
        <f t="shared" si="9"/>
        <v>#DIV/0!</v>
      </c>
      <c r="E26" s="14" t="e">
        <f t="shared" si="9"/>
        <v>#DIV/0!</v>
      </c>
      <c r="F26" s="14" t="e">
        <f t="shared" si="9"/>
        <v>#DIV/0!</v>
      </c>
      <c r="G26" s="14" t="e">
        <f t="shared" si="9"/>
        <v>#DIV/0!</v>
      </c>
      <c r="H26" s="14" t="e">
        <f t="shared" si="9"/>
        <v>#DIV/0!</v>
      </c>
      <c r="I26" s="14" t="e">
        <f t="shared" ref="I26:N26" si="10">I25/I21*100</f>
        <v>#DIV/0!</v>
      </c>
      <c r="J26" s="14" t="e">
        <f t="shared" si="10"/>
        <v>#DIV/0!</v>
      </c>
      <c r="K26" s="14" t="e">
        <f t="shared" si="10"/>
        <v>#DIV/0!</v>
      </c>
      <c r="L26" s="14" t="e">
        <f t="shared" si="10"/>
        <v>#DIV/0!</v>
      </c>
      <c r="M26" s="14" t="e">
        <f t="shared" si="10"/>
        <v>#DIV/0!</v>
      </c>
      <c r="N26" s="14">
        <f t="shared" si="10"/>
        <v>-117.70560061849619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 t="shared" ref="B30:N30" si="11">B28+B25</f>
        <v>-35085.130000000005</v>
      </c>
      <c r="C30" s="14">
        <f t="shared" si="11"/>
        <v>-6996.07</v>
      </c>
      <c r="D30" s="14">
        <f t="shared" si="11"/>
        <v>0</v>
      </c>
      <c r="E30" s="14">
        <f t="shared" si="11"/>
        <v>0</v>
      </c>
      <c r="F30" s="14">
        <f t="shared" si="11"/>
        <v>0</v>
      </c>
      <c r="G30" s="14">
        <f t="shared" si="11"/>
        <v>0</v>
      </c>
      <c r="H30" s="14">
        <f t="shared" si="11"/>
        <v>0</v>
      </c>
      <c r="I30" s="14">
        <f t="shared" si="11"/>
        <v>0</v>
      </c>
      <c r="J30" s="14">
        <f t="shared" si="11"/>
        <v>0</v>
      </c>
      <c r="K30" s="14">
        <f t="shared" si="11"/>
        <v>0</v>
      </c>
      <c r="L30" s="14">
        <f t="shared" si="11"/>
        <v>0</v>
      </c>
      <c r="M30" s="14">
        <f t="shared" si="11"/>
        <v>0</v>
      </c>
      <c r="N30" s="14">
        <f t="shared" si="11"/>
        <v>-42081.200000000004</v>
      </c>
    </row>
    <row r="31" spans="1:14" x14ac:dyDescent="0.2">
      <c r="A31" s="15" t="s">
        <v>41</v>
      </c>
      <c r="B31" s="14">
        <f t="shared" ref="B31:N31" si="12">B30/B21*100</f>
        <v>-98.136847319658656</v>
      </c>
      <c r="C31" s="14" t="e">
        <f t="shared" si="12"/>
        <v>#DIV/0!</v>
      </c>
      <c r="D31" s="14" t="e">
        <f t="shared" si="12"/>
        <v>#DIV/0!</v>
      </c>
      <c r="E31" s="14" t="e">
        <f t="shared" si="12"/>
        <v>#DIV/0!</v>
      </c>
      <c r="F31" s="14" t="e">
        <f t="shared" si="12"/>
        <v>#DIV/0!</v>
      </c>
      <c r="G31" s="14" t="e">
        <f t="shared" si="12"/>
        <v>#DIV/0!</v>
      </c>
      <c r="H31" s="14" t="e">
        <f t="shared" si="12"/>
        <v>#DIV/0!</v>
      </c>
      <c r="I31" s="14" t="e">
        <f t="shared" si="12"/>
        <v>#DIV/0!</v>
      </c>
      <c r="J31" s="14" t="e">
        <f t="shared" si="12"/>
        <v>#DIV/0!</v>
      </c>
      <c r="K31" s="14" t="e">
        <f t="shared" si="12"/>
        <v>#DIV/0!</v>
      </c>
      <c r="L31" s="14" t="e">
        <f t="shared" si="12"/>
        <v>#DIV/0!</v>
      </c>
      <c r="M31" s="14" t="e">
        <f t="shared" si="12"/>
        <v>#DIV/0!</v>
      </c>
      <c r="N31" s="14">
        <f t="shared" si="12"/>
        <v>-117.70560061849619</v>
      </c>
    </row>
    <row r="33" spans="1:14" s="13" customFormat="1" x14ac:dyDescent="0.2">
      <c r="A33" s="21" t="s">
        <v>145</v>
      </c>
      <c r="B33" s="20"/>
      <c r="C33" s="20"/>
      <c r="D33" s="20"/>
      <c r="E33" s="20"/>
      <c r="F33" s="20"/>
      <c r="G33" s="20"/>
      <c r="H33" s="20"/>
      <c r="N33" s="20"/>
    </row>
    <row r="34" spans="1:14" x14ac:dyDescent="0.2">
      <c r="A34" s="15" t="s">
        <v>34</v>
      </c>
      <c r="B34" s="14">
        <v>52953.82</v>
      </c>
      <c r="C34" s="14">
        <f t="shared" ref="C34:H34" si="13">B37</f>
        <v>57951.99</v>
      </c>
      <c r="D34" s="14">
        <f t="shared" si="13"/>
        <v>0</v>
      </c>
      <c r="E34" s="14">
        <f t="shared" si="13"/>
        <v>0</v>
      </c>
      <c r="F34" s="14">
        <f t="shared" si="13"/>
        <v>0</v>
      </c>
      <c r="G34" s="14">
        <f t="shared" si="13"/>
        <v>0</v>
      </c>
      <c r="H34" s="14">
        <f t="shared" si="13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110905.81</v>
      </c>
    </row>
    <row r="35" spans="1:14" x14ac:dyDescent="0.2">
      <c r="A35" s="15" t="s">
        <v>35</v>
      </c>
      <c r="B35" s="14">
        <v>92120.82</v>
      </c>
      <c r="I35" s="14"/>
      <c r="J35" s="14"/>
      <c r="K35" s="14"/>
      <c r="L35" s="14"/>
      <c r="M35" s="14"/>
      <c r="N35" s="18">
        <f>SUM(B35:M35)</f>
        <v>92120.82</v>
      </c>
    </row>
    <row r="36" spans="1:14" x14ac:dyDescent="0.2">
      <c r="A36" s="15" t="s">
        <v>12</v>
      </c>
      <c r="B36" s="14">
        <v>87195.96</v>
      </c>
      <c r="I36" s="14"/>
      <c r="J36" s="14"/>
      <c r="K36" s="14"/>
      <c r="L36" s="14"/>
      <c r="M36" s="14"/>
      <c r="N36" s="18">
        <f>SUM(B36:M36)</f>
        <v>87195.96</v>
      </c>
    </row>
    <row r="37" spans="1:14" x14ac:dyDescent="0.2">
      <c r="A37" s="15" t="s">
        <v>36</v>
      </c>
      <c r="B37" s="14">
        <v>57951.99</v>
      </c>
      <c r="I37" s="14"/>
      <c r="J37" s="14"/>
      <c r="K37" s="14"/>
      <c r="L37" s="14"/>
      <c r="M37" s="14"/>
      <c r="N37" s="18">
        <f>SUM(B37:M37)</f>
        <v>57951.99</v>
      </c>
    </row>
    <row r="38" spans="1:14" x14ac:dyDescent="0.2">
      <c r="N38" s="18"/>
    </row>
    <row r="39" spans="1:14" x14ac:dyDescent="0.2">
      <c r="A39" s="15" t="s">
        <v>38</v>
      </c>
      <c r="B39" s="14">
        <f t="shared" ref="B39:N39" si="14">SUM(B36:B37)-SUM(B34:B35)</f>
        <v>73.309999999997672</v>
      </c>
      <c r="C39" s="14">
        <f t="shared" si="14"/>
        <v>-57951.99</v>
      </c>
      <c r="D39" s="14">
        <f t="shared" si="14"/>
        <v>0</v>
      </c>
      <c r="E39" s="14">
        <f t="shared" si="14"/>
        <v>0</v>
      </c>
      <c r="F39" s="14">
        <f t="shared" si="14"/>
        <v>0</v>
      </c>
      <c r="G39" s="14">
        <f t="shared" si="14"/>
        <v>0</v>
      </c>
      <c r="H39" s="14">
        <f t="shared" si="14"/>
        <v>0</v>
      </c>
      <c r="I39" s="14">
        <f t="shared" si="14"/>
        <v>0</v>
      </c>
      <c r="J39" s="14">
        <f t="shared" si="14"/>
        <v>0</v>
      </c>
      <c r="K39" s="14">
        <f t="shared" si="14"/>
        <v>0</v>
      </c>
      <c r="L39" s="14">
        <f t="shared" si="14"/>
        <v>0</v>
      </c>
      <c r="M39" s="14">
        <f t="shared" si="14"/>
        <v>0</v>
      </c>
      <c r="N39" s="14">
        <f t="shared" si="14"/>
        <v>-57878.679999999993</v>
      </c>
    </row>
    <row r="40" spans="1:14" x14ac:dyDescent="0.2">
      <c r="A40" s="15" t="s">
        <v>39</v>
      </c>
      <c r="B40" s="14">
        <f t="shared" ref="B40:N40" si="15">B39/B35*100</f>
        <v>7.9580272950238257E-2</v>
      </c>
      <c r="C40" s="14" t="e">
        <f t="shared" si="15"/>
        <v>#DIV/0!</v>
      </c>
      <c r="D40" s="14" t="e">
        <f t="shared" si="15"/>
        <v>#DIV/0!</v>
      </c>
      <c r="E40" s="14" t="e">
        <f t="shared" si="15"/>
        <v>#DIV/0!</v>
      </c>
      <c r="F40" s="14" t="e">
        <f t="shared" si="15"/>
        <v>#DIV/0!</v>
      </c>
      <c r="G40" s="14" t="e">
        <f t="shared" si="15"/>
        <v>#DIV/0!</v>
      </c>
      <c r="H40" s="14" t="e">
        <f t="shared" si="15"/>
        <v>#DIV/0!</v>
      </c>
      <c r="I40" s="14" t="e">
        <f t="shared" si="15"/>
        <v>#DIV/0!</v>
      </c>
      <c r="J40" s="14" t="e">
        <f t="shared" si="15"/>
        <v>#DIV/0!</v>
      </c>
      <c r="K40" s="14" t="e">
        <f t="shared" si="15"/>
        <v>#DIV/0!</v>
      </c>
      <c r="L40" s="14" t="e">
        <f t="shared" si="15"/>
        <v>#DIV/0!</v>
      </c>
      <c r="M40" s="14" t="e">
        <f t="shared" si="15"/>
        <v>#DIV/0!</v>
      </c>
      <c r="N40" s="14">
        <f t="shared" si="15"/>
        <v>-62.829097700172433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-168.99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f>SUM(B42:M42)</f>
        <v>-168.99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6">B42+B39</f>
        <v>73.309999999997672</v>
      </c>
      <c r="C44" s="14">
        <f t="shared" si="16"/>
        <v>-57951.99</v>
      </c>
      <c r="D44" s="14">
        <f t="shared" si="16"/>
        <v>-168.99</v>
      </c>
      <c r="E44" s="14">
        <f t="shared" si="16"/>
        <v>0</v>
      </c>
      <c r="F44" s="14">
        <f t="shared" si="16"/>
        <v>0</v>
      </c>
      <c r="G44" s="14">
        <f t="shared" si="16"/>
        <v>0</v>
      </c>
      <c r="H44" s="14">
        <f t="shared" si="16"/>
        <v>0</v>
      </c>
      <c r="I44" s="14">
        <f t="shared" si="16"/>
        <v>0</v>
      </c>
      <c r="J44" s="14">
        <f t="shared" si="16"/>
        <v>0</v>
      </c>
      <c r="K44" s="14">
        <f t="shared" si="16"/>
        <v>0</v>
      </c>
      <c r="L44" s="14">
        <f t="shared" si="16"/>
        <v>0</v>
      </c>
      <c r="M44" s="14">
        <f t="shared" si="16"/>
        <v>0</v>
      </c>
      <c r="N44" s="14">
        <f t="shared" si="16"/>
        <v>-58047.669999999991</v>
      </c>
    </row>
    <row r="45" spans="1:14" x14ac:dyDescent="0.2">
      <c r="A45" s="15" t="s">
        <v>41</v>
      </c>
      <c r="B45" s="14">
        <f t="shared" ref="B45:N45" si="17">B44/B35*100</f>
        <v>7.9580272950238257E-2</v>
      </c>
      <c r="C45" s="14" t="e">
        <f t="shared" si="17"/>
        <v>#DIV/0!</v>
      </c>
      <c r="D45" s="14" t="e">
        <f t="shared" si="17"/>
        <v>#DIV/0!</v>
      </c>
      <c r="E45" s="14" t="e">
        <f t="shared" si="17"/>
        <v>#DIV/0!</v>
      </c>
      <c r="F45" s="14" t="e">
        <f t="shared" si="17"/>
        <v>#DIV/0!</v>
      </c>
      <c r="G45" s="14" t="e">
        <f t="shared" si="17"/>
        <v>#DIV/0!</v>
      </c>
      <c r="H45" s="14" t="e">
        <f t="shared" si="17"/>
        <v>#DIV/0!</v>
      </c>
      <c r="I45" s="14" t="e">
        <f t="shared" si="17"/>
        <v>#DIV/0!</v>
      </c>
      <c r="J45" s="14" t="e">
        <f t="shared" si="17"/>
        <v>#DIV/0!</v>
      </c>
      <c r="K45" s="14" t="e">
        <f t="shared" si="17"/>
        <v>#DIV/0!</v>
      </c>
      <c r="L45" s="14" t="e">
        <f t="shared" si="17"/>
        <v>#DIV/0!</v>
      </c>
      <c r="M45" s="14" t="e">
        <f t="shared" si="17"/>
        <v>#DIV/0!</v>
      </c>
      <c r="N45" s="14">
        <f t="shared" si="17"/>
        <v>-63.012541573121027</v>
      </c>
    </row>
    <row r="47" spans="1:14" x14ac:dyDescent="0.2">
      <c r="A47" s="21" t="s">
        <v>140</v>
      </c>
    </row>
    <row r="48" spans="1:14" x14ac:dyDescent="0.2">
      <c r="A48" s="15" t="s">
        <v>34</v>
      </c>
      <c r="B48" s="14">
        <v>5189.6099999999997</v>
      </c>
      <c r="C48" s="14">
        <f t="shared" ref="C48:H48" si="18">B51</f>
        <v>5183.91</v>
      </c>
      <c r="D48" s="14">
        <f t="shared" si="18"/>
        <v>0</v>
      </c>
      <c r="E48" s="14">
        <f t="shared" si="18"/>
        <v>0</v>
      </c>
      <c r="F48" s="14">
        <f t="shared" si="18"/>
        <v>0</v>
      </c>
      <c r="G48" s="14">
        <f t="shared" si="18"/>
        <v>0</v>
      </c>
      <c r="H48" s="14">
        <f t="shared" si="18"/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10373.52</v>
      </c>
    </row>
    <row r="49" spans="1:14" x14ac:dyDescent="0.2">
      <c r="A49" s="15" t="s">
        <v>35</v>
      </c>
      <c r="B49" s="14">
        <v>80216.84</v>
      </c>
      <c r="I49" s="14"/>
      <c r="J49" s="14"/>
      <c r="K49" s="14"/>
      <c r="L49" s="14"/>
      <c r="M49" s="14"/>
      <c r="N49" s="18">
        <f>SUM(B49:M49)</f>
        <v>80216.84</v>
      </c>
    </row>
    <row r="50" spans="1:14" x14ac:dyDescent="0.2">
      <c r="A50" s="15" t="s">
        <v>12</v>
      </c>
      <c r="B50" s="14">
        <v>80292.05</v>
      </c>
      <c r="I50" s="14"/>
      <c r="J50" s="14"/>
      <c r="K50" s="14"/>
      <c r="L50" s="14"/>
      <c r="M50" s="14"/>
      <c r="N50" s="18">
        <f>SUM(B50:M50)</f>
        <v>80292.05</v>
      </c>
    </row>
    <row r="51" spans="1:14" x14ac:dyDescent="0.2">
      <c r="A51" s="15" t="s">
        <v>36</v>
      </c>
      <c r="B51" s="14">
        <v>5183.91</v>
      </c>
      <c r="I51" s="14"/>
      <c r="J51" s="14"/>
      <c r="K51" s="14"/>
      <c r="L51" s="14"/>
      <c r="M51" s="14"/>
      <c r="N51" s="18">
        <f>SUM(B51:M51)</f>
        <v>5183.91</v>
      </c>
    </row>
    <row r="53" spans="1:14" x14ac:dyDescent="0.2">
      <c r="A53" s="15" t="s">
        <v>38</v>
      </c>
      <c r="B53" s="14">
        <f t="shared" ref="B53:N53" si="19">SUM(B50:B51)-SUM(B48:B49)</f>
        <v>69.510000000009313</v>
      </c>
      <c r="C53" s="14">
        <f t="shared" si="19"/>
        <v>-5183.91</v>
      </c>
      <c r="D53" s="14">
        <f t="shared" si="19"/>
        <v>0</v>
      </c>
      <c r="E53" s="14">
        <f t="shared" si="19"/>
        <v>0</v>
      </c>
      <c r="F53" s="14">
        <f t="shared" si="19"/>
        <v>0</v>
      </c>
      <c r="G53" s="14">
        <f t="shared" si="19"/>
        <v>0</v>
      </c>
      <c r="H53" s="14">
        <f t="shared" si="19"/>
        <v>0</v>
      </c>
      <c r="I53" s="14">
        <f t="shared" si="19"/>
        <v>0</v>
      </c>
      <c r="J53" s="14">
        <f t="shared" si="19"/>
        <v>0</v>
      </c>
      <c r="K53" s="14">
        <f t="shared" si="19"/>
        <v>0</v>
      </c>
      <c r="L53" s="14">
        <f t="shared" si="19"/>
        <v>0</v>
      </c>
      <c r="M53" s="14">
        <f t="shared" si="19"/>
        <v>0</v>
      </c>
      <c r="N53" s="14">
        <f t="shared" si="19"/>
        <v>-5114.3999999999942</v>
      </c>
    </row>
    <row r="54" spans="1:14" x14ac:dyDescent="0.2">
      <c r="A54" s="15" t="s">
        <v>39</v>
      </c>
      <c r="B54" s="14">
        <f t="shared" ref="B54:N54" si="20">B53/B49*100</f>
        <v>8.6652628051677574E-2</v>
      </c>
      <c r="C54" s="14" t="e">
        <f t="shared" si="20"/>
        <v>#DIV/0!</v>
      </c>
      <c r="D54" s="14" t="e">
        <f t="shared" si="20"/>
        <v>#DIV/0!</v>
      </c>
      <c r="E54" s="14" t="e">
        <f t="shared" si="20"/>
        <v>#DIV/0!</v>
      </c>
      <c r="F54" s="14" t="e">
        <f t="shared" si="20"/>
        <v>#DIV/0!</v>
      </c>
      <c r="G54" s="14" t="e">
        <f t="shared" si="20"/>
        <v>#DIV/0!</v>
      </c>
      <c r="H54" s="14" t="e">
        <f t="shared" si="20"/>
        <v>#DIV/0!</v>
      </c>
      <c r="I54" s="14" t="e">
        <f t="shared" si="20"/>
        <v>#DIV/0!</v>
      </c>
      <c r="J54" s="14" t="e">
        <f t="shared" si="20"/>
        <v>#DIV/0!</v>
      </c>
      <c r="K54" s="14" t="e">
        <f t="shared" si="20"/>
        <v>#DIV/0!</v>
      </c>
      <c r="L54" s="14" t="e">
        <f t="shared" si="20"/>
        <v>#DIV/0!</v>
      </c>
      <c r="M54" s="14" t="e">
        <f t="shared" si="20"/>
        <v>#DIV/0!</v>
      </c>
      <c r="N54" s="14">
        <f t="shared" si="20"/>
        <v>-6.375718614694863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21">B56+B53</f>
        <v>69.510000000009313</v>
      </c>
      <c r="C58" s="14">
        <f t="shared" si="21"/>
        <v>-5183.91</v>
      </c>
      <c r="D58" s="14">
        <f t="shared" si="21"/>
        <v>0</v>
      </c>
      <c r="E58" s="14">
        <f t="shared" si="21"/>
        <v>0</v>
      </c>
      <c r="F58" s="14">
        <f t="shared" si="21"/>
        <v>0</v>
      </c>
      <c r="G58" s="14">
        <f t="shared" si="21"/>
        <v>0</v>
      </c>
      <c r="H58" s="14">
        <f t="shared" si="21"/>
        <v>0</v>
      </c>
      <c r="I58" s="14">
        <f t="shared" si="21"/>
        <v>0</v>
      </c>
      <c r="J58" s="14">
        <f t="shared" si="21"/>
        <v>0</v>
      </c>
      <c r="K58" s="14">
        <f t="shared" si="21"/>
        <v>0</v>
      </c>
      <c r="L58" s="14">
        <f t="shared" si="21"/>
        <v>0</v>
      </c>
      <c r="M58" s="14">
        <f t="shared" si="21"/>
        <v>0</v>
      </c>
      <c r="N58" s="14">
        <f t="shared" si="21"/>
        <v>-5114.3999999999942</v>
      </c>
    </row>
    <row r="59" spans="1:14" x14ac:dyDescent="0.2">
      <c r="A59" s="15" t="s">
        <v>41</v>
      </c>
      <c r="B59" s="14">
        <f t="shared" ref="B59:N59" si="22">B58/B49*100</f>
        <v>8.6652628051677574E-2</v>
      </c>
      <c r="C59" s="14" t="e">
        <f t="shared" si="22"/>
        <v>#DIV/0!</v>
      </c>
      <c r="D59" s="14" t="e">
        <f t="shared" si="22"/>
        <v>#DIV/0!</v>
      </c>
      <c r="E59" s="14" t="e">
        <f t="shared" si="22"/>
        <v>#DIV/0!</v>
      </c>
      <c r="F59" s="14" t="e">
        <f t="shared" si="22"/>
        <v>#DIV/0!</v>
      </c>
      <c r="G59" s="14" t="e">
        <f t="shared" si="22"/>
        <v>#DIV/0!</v>
      </c>
      <c r="H59" s="14" t="e">
        <f t="shared" si="22"/>
        <v>#DIV/0!</v>
      </c>
      <c r="I59" s="14" t="e">
        <f t="shared" si="22"/>
        <v>#DIV/0!</v>
      </c>
      <c r="J59" s="14" t="e">
        <f t="shared" si="22"/>
        <v>#DIV/0!</v>
      </c>
      <c r="K59" s="14" t="e">
        <f t="shared" si="22"/>
        <v>#DIV/0!</v>
      </c>
      <c r="L59" s="14" t="e">
        <f t="shared" si="22"/>
        <v>#DIV/0!</v>
      </c>
      <c r="M59" s="14" t="e">
        <f t="shared" si="22"/>
        <v>#DIV/0!</v>
      </c>
      <c r="N59" s="14">
        <f t="shared" si="22"/>
        <v>-6.375718614694863</v>
      </c>
    </row>
    <row r="62" spans="1:14" x14ac:dyDescent="0.2">
      <c r="A62" s="21" t="s">
        <v>141</v>
      </c>
    </row>
    <row r="63" spans="1:14" x14ac:dyDescent="0.2">
      <c r="A63" s="15" t="s">
        <v>34</v>
      </c>
      <c r="B63" s="14">
        <v>86262.47</v>
      </c>
      <c r="C63" s="14">
        <f>B66</f>
        <v>96424.38</v>
      </c>
      <c r="D63" s="14">
        <f t="shared" ref="D63:I63" si="23">C66</f>
        <v>0</v>
      </c>
      <c r="E63" s="14">
        <f t="shared" si="23"/>
        <v>0</v>
      </c>
      <c r="F63" s="14">
        <f t="shared" si="23"/>
        <v>0</v>
      </c>
      <c r="G63" s="14">
        <f t="shared" si="23"/>
        <v>0</v>
      </c>
      <c r="H63" s="14">
        <f t="shared" si="23"/>
        <v>0</v>
      </c>
      <c r="I63" s="14">
        <f t="shared" si="23"/>
        <v>0</v>
      </c>
      <c r="J63" s="14">
        <f>I66</f>
        <v>0</v>
      </c>
      <c r="K63" s="14">
        <f>J66</f>
        <v>0</v>
      </c>
      <c r="L63" s="14">
        <f>K66</f>
        <v>0</v>
      </c>
      <c r="M63" s="14">
        <f>L66</f>
        <v>0</v>
      </c>
      <c r="N63" s="18">
        <f>SUM(B63:M63)</f>
        <v>182686.85</v>
      </c>
    </row>
    <row r="64" spans="1:14" x14ac:dyDescent="0.2">
      <c r="A64" s="15" t="s">
        <v>35</v>
      </c>
      <c r="B64" s="14">
        <v>121106.52</v>
      </c>
      <c r="I64" s="14"/>
      <c r="J64" s="14"/>
      <c r="K64" s="14"/>
      <c r="L64" s="14"/>
      <c r="M64" s="14"/>
      <c r="N64" s="18">
        <f>SUM(B64:M64)</f>
        <v>121106.52</v>
      </c>
    </row>
    <row r="65" spans="1:16" x14ac:dyDescent="0.2">
      <c r="A65" s="15" t="s">
        <v>12</v>
      </c>
      <c r="B65" s="14">
        <v>145342.75</v>
      </c>
      <c r="I65" s="14"/>
      <c r="J65" s="14"/>
      <c r="K65" s="14"/>
      <c r="L65" s="14"/>
      <c r="M65" s="14"/>
      <c r="N65" s="18">
        <f>SUM(B65:M65)</f>
        <v>145342.75</v>
      </c>
    </row>
    <row r="66" spans="1:16" x14ac:dyDescent="0.2">
      <c r="A66" s="15" t="s">
        <v>36</v>
      </c>
      <c r="B66" s="14">
        <v>96424.38</v>
      </c>
      <c r="I66" s="14"/>
      <c r="J66" s="14"/>
      <c r="K66" s="14"/>
      <c r="L66" s="14"/>
      <c r="M66" s="14"/>
      <c r="N66" s="18">
        <f>SUM(B66:M66)</f>
        <v>96424.38</v>
      </c>
    </row>
    <row r="68" spans="1:16" x14ac:dyDescent="0.2">
      <c r="A68" s="15" t="s">
        <v>38</v>
      </c>
      <c r="B68" s="14">
        <f t="shared" ref="B68:N68" si="24">SUM(B65:B66)-SUM(B63:B64)</f>
        <v>34398.140000000014</v>
      </c>
      <c r="C68" s="14">
        <f t="shared" si="24"/>
        <v>-96424.38</v>
      </c>
      <c r="D68" s="14">
        <f t="shared" si="24"/>
        <v>0</v>
      </c>
      <c r="E68" s="14">
        <f t="shared" si="24"/>
        <v>0</v>
      </c>
      <c r="F68" s="14">
        <f t="shared" si="24"/>
        <v>0</v>
      </c>
      <c r="G68" s="14">
        <f t="shared" si="24"/>
        <v>0</v>
      </c>
      <c r="H68" s="14">
        <f t="shared" si="24"/>
        <v>0</v>
      </c>
      <c r="I68" s="14">
        <f t="shared" si="24"/>
        <v>0</v>
      </c>
      <c r="J68" s="14">
        <f t="shared" si="24"/>
        <v>0</v>
      </c>
      <c r="K68" s="14">
        <f t="shared" si="24"/>
        <v>0</v>
      </c>
      <c r="L68" s="14">
        <f t="shared" si="24"/>
        <v>0</v>
      </c>
      <c r="M68" s="14">
        <f t="shared" si="24"/>
        <v>0</v>
      </c>
      <c r="N68" s="14">
        <f t="shared" si="24"/>
        <v>-62026.239999999991</v>
      </c>
      <c r="O68" s="14"/>
      <c r="P68" s="14"/>
    </row>
    <row r="69" spans="1:16" x14ac:dyDescent="0.2">
      <c r="A69" s="15" t="s">
        <v>39</v>
      </c>
      <c r="B69" s="14">
        <f t="shared" ref="B69:N69" si="25">B68/B64*100</f>
        <v>28.403210661160124</v>
      </c>
      <c r="C69" s="14" t="e">
        <f t="shared" si="25"/>
        <v>#DIV/0!</v>
      </c>
      <c r="D69" s="14" t="e">
        <f t="shared" si="25"/>
        <v>#DIV/0!</v>
      </c>
      <c r="E69" s="14" t="e">
        <f t="shared" si="25"/>
        <v>#DIV/0!</v>
      </c>
      <c r="F69" s="14" t="e">
        <f t="shared" si="25"/>
        <v>#DIV/0!</v>
      </c>
      <c r="G69" s="14" t="e">
        <f t="shared" si="25"/>
        <v>#DIV/0!</v>
      </c>
      <c r="H69" s="14" t="e">
        <f t="shared" si="25"/>
        <v>#DIV/0!</v>
      </c>
      <c r="I69" s="14" t="e">
        <f t="shared" si="25"/>
        <v>#DIV/0!</v>
      </c>
      <c r="J69" s="14" t="e">
        <f t="shared" si="25"/>
        <v>#DIV/0!</v>
      </c>
      <c r="K69" s="14" t="e">
        <f t="shared" si="25"/>
        <v>#DIV/0!</v>
      </c>
      <c r="L69" s="14" t="e">
        <f t="shared" si="25"/>
        <v>#DIV/0!</v>
      </c>
      <c r="M69" s="14" t="e">
        <f t="shared" si="25"/>
        <v>#DIV/0!</v>
      </c>
      <c r="N69" s="14">
        <f t="shared" si="25"/>
        <v>-51.216268124953132</v>
      </c>
      <c r="O69" s="14"/>
      <c r="P69" s="14"/>
    </row>
    <row r="71" spans="1:16" x14ac:dyDescent="0.2">
      <c r="A71" s="15" t="s">
        <v>37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f>SUM(B71:M71)</f>
        <v>0</v>
      </c>
    </row>
    <row r="72" spans="1:16" x14ac:dyDescent="0.2">
      <c r="I72" s="14"/>
      <c r="J72" s="14"/>
      <c r="K72" s="14"/>
      <c r="L72" s="14"/>
      <c r="M72" s="14"/>
    </row>
    <row r="73" spans="1:16" x14ac:dyDescent="0.2">
      <c r="A73" s="15" t="s">
        <v>40</v>
      </c>
      <c r="B73" s="14">
        <f>B71+B68</f>
        <v>34398.140000000014</v>
      </c>
      <c r="C73" s="14">
        <f>C71+C68</f>
        <v>-96424.38</v>
      </c>
      <c r="D73" s="14">
        <f>D71+D68</f>
        <v>0</v>
      </c>
      <c r="E73" s="14">
        <f>E68-E71</f>
        <v>0</v>
      </c>
      <c r="F73" s="14">
        <f t="shared" ref="F73:N73" si="26">F71+F68</f>
        <v>0</v>
      </c>
      <c r="G73" s="14">
        <f t="shared" si="26"/>
        <v>0</v>
      </c>
      <c r="H73" s="14">
        <f t="shared" si="26"/>
        <v>0</v>
      </c>
      <c r="I73" s="14">
        <f t="shared" si="26"/>
        <v>0</v>
      </c>
      <c r="J73" s="14">
        <f t="shared" si="26"/>
        <v>0</v>
      </c>
      <c r="K73" s="14">
        <f t="shared" si="26"/>
        <v>0</v>
      </c>
      <c r="L73" s="14">
        <f t="shared" si="26"/>
        <v>0</v>
      </c>
      <c r="M73" s="14">
        <f t="shared" si="26"/>
        <v>0</v>
      </c>
      <c r="N73" s="14">
        <f t="shared" si="26"/>
        <v>-62026.239999999991</v>
      </c>
    </row>
    <row r="74" spans="1:16" x14ac:dyDescent="0.2">
      <c r="A74" s="15" t="s">
        <v>41</v>
      </c>
      <c r="B74" s="14">
        <f t="shared" ref="B74:N74" si="27">B73/B64*100</f>
        <v>28.403210661160124</v>
      </c>
      <c r="C74" s="14" t="e">
        <f t="shared" si="27"/>
        <v>#DIV/0!</v>
      </c>
      <c r="D74" s="14" t="e">
        <f t="shared" si="27"/>
        <v>#DIV/0!</v>
      </c>
      <c r="E74" s="14" t="e">
        <f t="shared" si="27"/>
        <v>#DIV/0!</v>
      </c>
      <c r="F74" s="14" t="e">
        <f t="shared" si="27"/>
        <v>#DIV/0!</v>
      </c>
      <c r="G74" s="14" t="e">
        <f t="shared" si="27"/>
        <v>#DIV/0!</v>
      </c>
      <c r="H74" s="14" t="e">
        <f t="shared" si="27"/>
        <v>#DIV/0!</v>
      </c>
      <c r="I74" s="14" t="e">
        <f t="shared" si="27"/>
        <v>#DIV/0!</v>
      </c>
      <c r="J74" s="14" t="e">
        <f t="shared" si="27"/>
        <v>#DIV/0!</v>
      </c>
      <c r="K74" s="14" t="e">
        <f t="shared" si="27"/>
        <v>#DIV/0!</v>
      </c>
      <c r="L74" s="14" t="e">
        <f t="shared" si="27"/>
        <v>#DIV/0!</v>
      </c>
      <c r="M74" s="14" t="e">
        <f t="shared" si="27"/>
        <v>#DIV/0!</v>
      </c>
      <c r="N74" s="14">
        <f t="shared" si="27"/>
        <v>-51.216268124953132</v>
      </c>
    </row>
    <row r="76" spans="1:16" x14ac:dyDescent="0.2">
      <c r="A76" s="21" t="s">
        <v>142</v>
      </c>
    </row>
    <row r="77" spans="1:16" x14ac:dyDescent="0.2">
      <c r="A77" s="15" t="s">
        <v>34</v>
      </c>
      <c r="B77" s="14">
        <v>106957.3</v>
      </c>
      <c r="C77" s="14">
        <f t="shared" ref="C77:H77" si="28">B80</f>
        <v>66643.12</v>
      </c>
      <c r="D77" s="14">
        <f t="shared" si="28"/>
        <v>0</v>
      </c>
      <c r="E77" s="14">
        <f t="shared" si="28"/>
        <v>0</v>
      </c>
      <c r="F77" s="14">
        <f t="shared" si="28"/>
        <v>0</v>
      </c>
      <c r="G77" s="14">
        <f t="shared" si="28"/>
        <v>0</v>
      </c>
      <c r="H77" s="14">
        <f t="shared" si="28"/>
        <v>0</v>
      </c>
      <c r="I77" s="14">
        <f>H80</f>
        <v>0</v>
      </c>
      <c r="J77" s="14">
        <f>I80</f>
        <v>0</v>
      </c>
      <c r="K77" s="14">
        <f>J80</f>
        <v>0</v>
      </c>
      <c r="L77" s="14">
        <f>K80</f>
        <v>0</v>
      </c>
      <c r="M77" s="14">
        <f>L80</f>
        <v>0</v>
      </c>
      <c r="N77" s="18">
        <f>SUM(B77:M77)</f>
        <v>173600.41999999998</v>
      </c>
    </row>
    <row r="78" spans="1:16" x14ac:dyDescent="0.2">
      <c r="A78" s="15" t="s">
        <v>35</v>
      </c>
      <c r="B78" s="14">
        <v>133191.28</v>
      </c>
      <c r="I78" s="14"/>
      <c r="J78" s="14"/>
      <c r="K78" s="14"/>
      <c r="L78" s="14"/>
      <c r="M78" s="14"/>
      <c r="N78" s="18">
        <f>SUM(B78:M78)</f>
        <v>133191.28</v>
      </c>
    </row>
    <row r="79" spans="1:16" x14ac:dyDescent="0.2">
      <c r="A79" s="15" t="s">
        <v>12</v>
      </c>
      <c r="B79" s="14">
        <v>170172</v>
      </c>
      <c r="I79" s="14"/>
      <c r="J79" s="14"/>
      <c r="K79" s="14"/>
      <c r="L79" s="14"/>
      <c r="M79" s="14"/>
      <c r="N79" s="18">
        <f>SUM(B79:M79)</f>
        <v>170172</v>
      </c>
    </row>
    <row r="80" spans="1:16" x14ac:dyDescent="0.2">
      <c r="A80" s="15" t="s">
        <v>36</v>
      </c>
      <c r="B80" s="14">
        <v>66643.12</v>
      </c>
      <c r="I80" s="14"/>
      <c r="J80" s="14"/>
      <c r="K80" s="14"/>
      <c r="L80" s="14"/>
      <c r="M80" s="14"/>
      <c r="N80" s="18">
        <f>SUM(B80:M80)</f>
        <v>66643.12</v>
      </c>
    </row>
    <row r="82" spans="1:14" x14ac:dyDescent="0.2">
      <c r="A82" s="15" t="s">
        <v>38</v>
      </c>
      <c r="B82" s="14">
        <f t="shared" ref="B82:N82" si="29">SUM(B79:B80)-SUM(B77:B78)</f>
        <v>-3333.460000000021</v>
      </c>
      <c r="C82" s="14">
        <f t="shared" si="29"/>
        <v>-66643.12</v>
      </c>
      <c r="D82" s="14">
        <f t="shared" si="29"/>
        <v>0</v>
      </c>
      <c r="E82" s="14">
        <f t="shared" si="29"/>
        <v>0</v>
      </c>
      <c r="F82" s="14">
        <f t="shared" si="29"/>
        <v>0</v>
      </c>
      <c r="G82" s="14">
        <f t="shared" si="29"/>
        <v>0</v>
      </c>
      <c r="H82" s="14">
        <f t="shared" si="29"/>
        <v>0</v>
      </c>
      <c r="I82" s="14">
        <f t="shared" si="29"/>
        <v>0</v>
      </c>
      <c r="J82" s="14">
        <f t="shared" si="29"/>
        <v>0</v>
      </c>
      <c r="K82" s="14">
        <f t="shared" si="29"/>
        <v>0</v>
      </c>
      <c r="L82" s="14">
        <f t="shared" si="29"/>
        <v>0</v>
      </c>
      <c r="M82" s="14">
        <f t="shared" si="29"/>
        <v>0</v>
      </c>
      <c r="N82" s="14">
        <f t="shared" si="29"/>
        <v>-69976.579999999958</v>
      </c>
    </row>
    <row r="83" spans="1:14" x14ac:dyDescent="0.2">
      <c r="A83" s="15" t="s">
        <v>39</v>
      </c>
      <c r="B83" s="14">
        <f t="shared" ref="B83:N83" si="30">B82/B78*100</f>
        <v>-2.5027614420403657</v>
      </c>
      <c r="C83" s="14" t="e">
        <f t="shared" si="30"/>
        <v>#DIV/0!</v>
      </c>
      <c r="D83" s="14" t="e">
        <f t="shared" si="30"/>
        <v>#DIV/0!</v>
      </c>
      <c r="E83" s="14" t="e">
        <f t="shared" si="30"/>
        <v>#DIV/0!</v>
      </c>
      <c r="F83" s="14" t="e">
        <f t="shared" si="30"/>
        <v>#DIV/0!</v>
      </c>
      <c r="G83" s="14" t="e">
        <f t="shared" si="30"/>
        <v>#DIV/0!</v>
      </c>
      <c r="H83" s="14" t="e">
        <f t="shared" si="30"/>
        <v>#DIV/0!</v>
      </c>
      <c r="I83" s="14" t="e">
        <f t="shared" si="30"/>
        <v>#DIV/0!</v>
      </c>
      <c r="J83" s="14" t="e">
        <f t="shared" si="30"/>
        <v>#DIV/0!</v>
      </c>
      <c r="K83" s="14" t="e">
        <f t="shared" si="30"/>
        <v>#DIV/0!</v>
      </c>
      <c r="L83" s="14" t="e">
        <f t="shared" si="30"/>
        <v>#DIV/0!</v>
      </c>
      <c r="M83" s="14" t="e">
        <f t="shared" si="30"/>
        <v>#DIV/0!</v>
      </c>
      <c r="N83" s="14">
        <f t="shared" si="30"/>
        <v>-52.538409421397525</v>
      </c>
    </row>
    <row r="85" spans="1:14" x14ac:dyDescent="0.2">
      <c r="A85" s="15" t="s">
        <v>37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f>SUM(B85:M85)</f>
        <v>0</v>
      </c>
    </row>
    <row r="86" spans="1:14" x14ac:dyDescent="0.2">
      <c r="I86" s="14"/>
      <c r="J86" s="14"/>
      <c r="K86" s="14"/>
      <c r="L86" s="14"/>
      <c r="M86" s="14"/>
    </row>
    <row r="87" spans="1:14" x14ac:dyDescent="0.2">
      <c r="A87" s="15" t="s">
        <v>40</v>
      </c>
      <c r="B87" s="14">
        <f t="shared" ref="B87:N87" si="31">B85+B82</f>
        <v>-3333.460000000021</v>
      </c>
      <c r="C87" s="14">
        <f t="shared" si="31"/>
        <v>-66643.12</v>
      </c>
      <c r="D87" s="14">
        <f t="shared" si="31"/>
        <v>0</v>
      </c>
      <c r="E87" s="14">
        <f t="shared" si="31"/>
        <v>0</v>
      </c>
      <c r="F87" s="14">
        <f t="shared" si="31"/>
        <v>0</v>
      </c>
      <c r="G87" s="14">
        <f t="shared" si="31"/>
        <v>0</v>
      </c>
      <c r="H87" s="14">
        <f t="shared" si="31"/>
        <v>0</v>
      </c>
      <c r="I87" s="14">
        <f t="shared" si="31"/>
        <v>0</v>
      </c>
      <c r="J87" s="14">
        <f t="shared" si="31"/>
        <v>0</v>
      </c>
      <c r="K87" s="14">
        <f t="shared" si="31"/>
        <v>0</v>
      </c>
      <c r="L87" s="14">
        <f t="shared" si="31"/>
        <v>0</v>
      </c>
      <c r="M87" s="14">
        <f t="shared" si="31"/>
        <v>0</v>
      </c>
      <c r="N87" s="14">
        <f t="shared" si="31"/>
        <v>-69976.579999999958</v>
      </c>
    </row>
    <row r="88" spans="1:14" x14ac:dyDescent="0.2">
      <c r="A88" s="15" t="s">
        <v>41</v>
      </c>
      <c r="B88" s="14">
        <f t="shared" ref="B88:N88" si="32">B87/B78*100</f>
        <v>-2.5027614420403657</v>
      </c>
      <c r="C88" s="14" t="e">
        <f t="shared" si="32"/>
        <v>#DIV/0!</v>
      </c>
      <c r="D88" s="14" t="e">
        <f t="shared" si="32"/>
        <v>#DIV/0!</v>
      </c>
      <c r="E88" s="14" t="e">
        <f t="shared" si="32"/>
        <v>#DIV/0!</v>
      </c>
      <c r="F88" s="14" t="e">
        <f t="shared" si="32"/>
        <v>#DIV/0!</v>
      </c>
      <c r="G88" s="14" t="e">
        <f t="shared" si="32"/>
        <v>#DIV/0!</v>
      </c>
      <c r="H88" s="14" t="e">
        <f t="shared" si="32"/>
        <v>#DIV/0!</v>
      </c>
      <c r="I88" s="14" t="e">
        <f t="shared" si="32"/>
        <v>#DIV/0!</v>
      </c>
      <c r="J88" s="14" t="e">
        <f t="shared" si="32"/>
        <v>#DIV/0!</v>
      </c>
      <c r="K88" s="14" t="e">
        <f t="shared" si="32"/>
        <v>#DIV/0!</v>
      </c>
      <c r="L88" s="14" t="e">
        <f t="shared" si="32"/>
        <v>#DIV/0!</v>
      </c>
      <c r="M88" s="14" t="e">
        <f t="shared" si="32"/>
        <v>#DIV/0!</v>
      </c>
      <c r="N88" s="14">
        <f t="shared" si="32"/>
        <v>-52.538409421397525</v>
      </c>
    </row>
    <row r="90" spans="1:14" x14ac:dyDescent="0.2">
      <c r="A90" s="21" t="s">
        <v>146</v>
      </c>
    </row>
    <row r="91" spans="1:14" x14ac:dyDescent="0.2">
      <c r="A91" s="15" t="s">
        <v>34</v>
      </c>
      <c r="B91" s="14">
        <v>160564.87</v>
      </c>
      <c r="C91" s="14">
        <f t="shared" ref="C91:H91" si="33">B94</f>
        <v>164294.51</v>
      </c>
      <c r="D91" s="14">
        <f t="shared" si="33"/>
        <v>0</v>
      </c>
      <c r="E91" s="14">
        <f t="shared" si="33"/>
        <v>0</v>
      </c>
      <c r="F91" s="14">
        <f t="shared" si="33"/>
        <v>0</v>
      </c>
      <c r="G91" s="14">
        <f t="shared" si="33"/>
        <v>0</v>
      </c>
      <c r="H91" s="14">
        <f t="shared" si="33"/>
        <v>0</v>
      </c>
      <c r="I91" s="14">
        <f>H94</f>
        <v>0</v>
      </c>
      <c r="J91" s="14">
        <f>I94</f>
        <v>0</v>
      </c>
      <c r="K91" s="14">
        <f>J94</f>
        <v>0</v>
      </c>
      <c r="L91" s="14">
        <f>K94</f>
        <v>0</v>
      </c>
      <c r="M91" s="14">
        <f>L94</f>
        <v>0</v>
      </c>
      <c r="N91" s="18">
        <f>SUM(B91:M91)</f>
        <v>324859.38</v>
      </c>
    </row>
    <row r="92" spans="1:14" x14ac:dyDescent="0.2">
      <c r="A92" s="15" t="s">
        <v>35</v>
      </c>
      <c r="B92" s="14">
        <v>45111.75</v>
      </c>
      <c r="I92" s="14"/>
      <c r="J92" s="14"/>
      <c r="K92" s="14"/>
      <c r="L92" s="14"/>
      <c r="M92" s="14"/>
      <c r="N92" s="18">
        <f>SUM(B92:M92)</f>
        <v>45111.75</v>
      </c>
    </row>
    <row r="93" spans="1:14" x14ac:dyDescent="0.2">
      <c r="A93" s="15" t="s">
        <v>12</v>
      </c>
      <c r="B93" s="14">
        <v>45253.72</v>
      </c>
      <c r="I93" s="14"/>
      <c r="J93" s="14"/>
      <c r="K93" s="14"/>
      <c r="L93" s="14"/>
      <c r="M93" s="14"/>
      <c r="N93" s="18">
        <f>SUM(B93:M93)</f>
        <v>45253.72</v>
      </c>
    </row>
    <row r="94" spans="1:14" x14ac:dyDescent="0.2">
      <c r="A94" s="15" t="s">
        <v>36</v>
      </c>
      <c r="B94" s="14">
        <v>164294.51</v>
      </c>
      <c r="I94" s="14"/>
      <c r="J94" s="14"/>
      <c r="K94" s="14"/>
      <c r="L94" s="14"/>
      <c r="M94" s="14"/>
      <c r="N94" s="18">
        <f>SUM(B94:M94)</f>
        <v>164294.51</v>
      </c>
    </row>
    <row r="96" spans="1:14" x14ac:dyDescent="0.2">
      <c r="A96" s="15" t="s">
        <v>38</v>
      </c>
      <c r="B96" s="14">
        <f t="shared" ref="B96:N96" si="34">SUM(B93:B94)-SUM(B91:B92)</f>
        <v>3871.6100000000151</v>
      </c>
      <c r="C96" s="14">
        <f t="shared" si="34"/>
        <v>-164294.51</v>
      </c>
      <c r="D96" s="14">
        <f t="shared" si="34"/>
        <v>0</v>
      </c>
      <c r="E96" s="14">
        <f t="shared" si="34"/>
        <v>0</v>
      </c>
      <c r="F96" s="14">
        <f t="shared" si="34"/>
        <v>0</v>
      </c>
      <c r="G96" s="14">
        <f t="shared" si="34"/>
        <v>0</v>
      </c>
      <c r="H96" s="14">
        <f t="shared" si="34"/>
        <v>0</v>
      </c>
      <c r="I96" s="14">
        <f t="shared" si="34"/>
        <v>0</v>
      </c>
      <c r="J96" s="14">
        <f t="shared" si="34"/>
        <v>0</v>
      </c>
      <c r="K96" s="14">
        <f t="shared" si="34"/>
        <v>0</v>
      </c>
      <c r="L96" s="14">
        <f t="shared" si="34"/>
        <v>0</v>
      </c>
      <c r="M96" s="14">
        <f t="shared" si="34"/>
        <v>0</v>
      </c>
      <c r="N96" s="14">
        <f t="shared" si="34"/>
        <v>-160422.9</v>
      </c>
    </row>
    <row r="97" spans="1:14" x14ac:dyDescent="0.2">
      <c r="A97" s="15" t="s">
        <v>39</v>
      </c>
      <c r="B97" s="14">
        <f t="shared" ref="B97:N97" si="35">B96/B92*100</f>
        <v>8.5822651526487341</v>
      </c>
      <c r="C97" s="14" t="e">
        <f t="shared" si="35"/>
        <v>#DIV/0!</v>
      </c>
      <c r="D97" s="14" t="e">
        <f t="shared" si="35"/>
        <v>#DIV/0!</v>
      </c>
      <c r="E97" s="14" t="e">
        <f t="shared" si="35"/>
        <v>#DIV/0!</v>
      </c>
      <c r="F97" s="14" t="e">
        <f t="shared" si="35"/>
        <v>#DIV/0!</v>
      </c>
      <c r="G97" s="14" t="e">
        <f t="shared" si="35"/>
        <v>#DIV/0!</v>
      </c>
      <c r="H97" s="14" t="e">
        <f t="shared" si="35"/>
        <v>#DIV/0!</v>
      </c>
      <c r="I97" s="14" t="e">
        <f t="shared" si="35"/>
        <v>#DIV/0!</v>
      </c>
      <c r="J97" s="14" t="e">
        <f t="shared" si="35"/>
        <v>#DIV/0!</v>
      </c>
      <c r="K97" s="14" t="e">
        <f>K96/K93*100</f>
        <v>#DIV/0!</v>
      </c>
      <c r="L97" s="14" t="e">
        <f t="shared" si="35"/>
        <v>#DIV/0!</v>
      </c>
      <c r="M97" s="14" t="e">
        <f t="shared" si="35"/>
        <v>#DIV/0!</v>
      </c>
      <c r="N97" s="14">
        <f t="shared" si="35"/>
        <v>-355.61222962975279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f>SUM(B99:M99)</f>
        <v>0</v>
      </c>
    </row>
    <row r="100" spans="1:14" x14ac:dyDescent="0.2"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N101" si="36">B99+B96</f>
        <v>3871.6100000000151</v>
      </c>
      <c r="C101" s="14">
        <f t="shared" si="36"/>
        <v>-164294.51</v>
      </c>
      <c r="D101" s="14">
        <f t="shared" si="36"/>
        <v>0</v>
      </c>
      <c r="E101" s="14">
        <f t="shared" si="36"/>
        <v>0</v>
      </c>
      <c r="F101" s="14">
        <f t="shared" si="36"/>
        <v>0</v>
      </c>
      <c r="G101" s="14">
        <f t="shared" si="36"/>
        <v>0</v>
      </c>
      <c r="H101" s="14">
        <f t="shared" si="36"/>
        <v>0</v>
      </c>
      <c r="I101" s="14">
        <f t="shared" si="36"/>
        <v>0</v>
      </c>
      <c r="J101" s="14">
        <f t="shared" si="36"/>
        <v>0</v>
      </c>
      <c r="K101" s="14">
        <f t="shared" si="36"/>
        <v>0</v>
      </c>
      <c r="L101" s="14">
        <f t="shared" si="36"/>
        <v>0</v>
      </c>
      <c r="M101" s="14">
        <f t="shared" si="36"/>
        <v>0</v>
      </c>
      <c r="N101" s="14">
        <f t="shared" si="36"/>
        <v>-160422.9</v>
      </c>
    </row>
    <row r="102" spans="1:14" x14ac:dyDescent="0.2">
      <c r="A102" s="15" t="s">
        <v>41</v>
      </c>
      <c r="B102" s="14">
        <f t="shared" ref="B102:N102" si="37">B101/B92*100</f>
        <v>8.5822651526487341</v>
      </c>
      <c r="C102" s="14" t="e">
        <f t="shared" si="37"/>
        <v>#DIV/0!</v>
      </c>
      <c r="D102" s="14" t="e">
        <f t="shared" si="37"/>
        <v>#DIV/0!</v>
      </c>
      <c r="E102" s="14" t="e">
        <f t="shared" si="37"/>
        <v>#DIV/0!</v>
      </c>
      <c r="F102" s="14" t="e">
        <f t="shared" si="37"/>
        <v>#DIV/0!</v>
      </c>
      <c r="G102" s="14" t="e">
        <f t="shared" si="37"/>
        <v>#DIV/0!</v>
      </c>
      <c r="H102" s="14" t="e">
        <f t="shared" si="37"/>
        <v>#DIV/0!</v>
      </c>
      <c r="I102" s="14" t="e">
        <f t="shared" si="37"/>
        <v>#DIV/0!</v>
      </c>
      <c r="J102" s="14" t="e">
        <f t="shared" si="37"/>
        <v>#DIV/0!</v>
      </c>
      <c r="K102" s="14" t="e">
        <f>K101/K93*100</f>
        <v>#DIV/0!</v>
      </c>
      <c r="L102" s="14" t="e">
        <f t="shared" si="37"/>
        <v>#DIV/0!</v>
      </c>
      <c r="M102" s="14" t="e">
        <f t="shared" si="37"/>
        <v>#DIV/0!</v>
      </c>
      <c r="N102" s="14">
        <f t="shared" si="37"/>
        <v>-355.61222962975279</v>
      </c>
    </row>
    <row r="103" spans="1:14" x14ac:dyDescent="0.2">
      <c r="A103" s="21"/>
    </row>
    <row r="104" spans="1:14" x14ac:dyDescent="0.2">
      <c r="A104" s="21" t="s">
        <v>68</v>
      </c>
      <c r="N104" s="18"/>
    </row>
    <row r="105" spans="1:14" x14ac:dyDescent="0.2">
      <c r="A105" s="15" t="s">
        <v>34</v>
      </c>
      <c r="B105" s="14">
        <f>B91+B77+B63+B48+B34+B20+B5</f>
        <v>427751.05</v>
      </c>
      <c r="C105" s="14">
        <v>0</v>
      </c>
      <c r="D105" s="14">
        <f>D77+D63+D48+D34+D20+D5+D91</f>
        <v>0</v>
      </c>
      <c r="E105" s="14">
        <f>E91+E77+E63+E48+E34+E20+E5</f>
        <v>0</v>
      </c>
      <c r="F105" s="14">
        <f t="shared" ref="F105:M105" si="38">F91+F77+F63+F48+F34+F20+F5</f>
        <v>0</v>
      </c>
      <c r="G105" s="14">
        <f t="shared" si="38"/>
        <v>0</v>
      </c>
      <c r="H105" s="14">
        <f t="shared" si="38"/>
        <v>0</v>
      </c>
      <c r="I105" s="14">
        <f t="shared" si="38"/>
        <v>0</v>
      </c>
      <c r="J105" s="14">
        <f t="shared" si="38"/>
        <v>0</v>
      </c>
      <c r="K105" s="14">
        <f t="shared" si="38"/>
        <v>0</v>
      </c>
      <c r="L105" s="14">
        <f t="shared" si="38"/>
        <v>0</v>
      </c>
      <c r="M105" s="14">
        <f t="shared" si="38"/>
        <v>0</v>
      </c>
      <c r="N105" s="18">
        <f>SUM(B105:M105)</f>
        <v>427751.05</v>
      </c>
    </row>
    <row r="106" spans="1:14" x14ac:dyDescent="0.2">
      <c r="A106" s="15" t="s">
        <v>35</v>
      </c>
      <c r="B106" s="14">
        <v>309115.51</v>
      </c>
      <c r="I106" s="14"/>
      <c r="J106" s="14"/>
      <c r="K106" s="14"/>
      <c r="L106" s="14"/>
      <c r="M106" s="14"/>
      <c r="N106" s="18">
        <f>SUM(B106:M106)</f>
        <v>309115.51</v>
      </c>
    </row>
    <row r="107" spans="1:14" x14ac:dyDescent="0.2">
      <c r="A107" s="15" t="s">
        <v>12</v>
      </c>
      <c r="B107" s="14">
        <v>329591.3</v>
      </c>
      <c r="I107" s="14"/>
      <c r="J107" s="14"/>
      <c r="K107" s="14"/>
      <c r="L107" s="14"/>
      <c r="M107" s="14"/>
      <c r="N107" s="18">
        <f>SUM(B107:M107)</f>
        <v>329591.3</v>
      </c>
    </row>
    <row r="108" spans="1:14" x14ac:dyDescent="0.2">
      <c r="A108" s="15" t="s">
        <v>36</v>
      </c>
      <c r="B108" s="14">
        <f>B94+B80+B66+B51+B37+B23+B8</f>
        <v>407014.98</v>
      </c>
      <c r="I108" s="14"/>
      <c r="J108" s="14"/>
      <c r="K108" s="14"/>
      <c r="L108" s="14"/>
      <c r="M108" s="14"/>
      <c r="N108" s="14">
        <f>SUM(B108:M108)</f>
        <v>407014.98</v>
      </c>
    </row>
    <row r="109" spans="1:14" x14ac:dyDescent="0.2">
      <c r="I109" s="14"/>
      <c r="J109" s="14"/>
      <c r="K109" s="14"/>
      <c r="L109" s="14"/>
      <c r="M109" s="14"/>
    </row>
    <row r="110" spans="1:14" x14ac:dyDescent="0.2">
      <c r="A110" s="15" t="s">
        <v>38</v>
      </c>
      <c r="B110" s="14">
        <f t="shared" ref="B110:M110" si="39">SUM(B107:B108)-SUM(B105:B106)</f>
        <v>-260.28000000002794</v>
      </c>
      <c r="C110" s="14">
        <f t="shared" si="39"/>
        <v>0</v>
      </c>
      <c r="D110" s="14">
        <f t="shared" si="39"/>
        <v>0</v>
      </c>
      <c r="E110" s="14">
        <f t="shared" si="39"/>
        <v>0</v>
      </c>
      <c r="F110" s="14">
        <f t="shared" si="39"/>
        <v>0</v>
      </c>
      <c r="G110" s="14">
        <f t="shared" si="39"/>
        <v>0</v>
      </c>
      <c r="H110" s="14">
        <f t="shared" si="39"/>
        <v>0</v>
      </c>
      <c r="I110" s="14">
        <f t="shared" si="39"/>
        <v>0</v>
      </c>
      <c r="J110" s="14">
        <f t="shared" si="39"/>
        <v>0</v>
      </c>
      <c r="K110" s="14">
        <f t="shared" si="39"/>
        <v>0</v>
      </c>
      <c r="L110" s="14">
        <f t="shared" si="39"/>
        <v>0</v>
      </c>
      <c r="M110" s="14">
        <f t="shared" si="39"/>
        <v>0</v>
      </c>
      <c r="N110" s="14">
        <f>SUM(B110:M110)</f>
        <v>-260.28000000002794</v>
      </c>
    </row>
    <row r="111" spans="1:14" x14ac:dyDescent="0.2">
      <c r="A111" s="15" t="s">
        <v>39</v>
      </c>
      <c r="B111" s="14">
        <f t="shared" ref="B111:M111" si="40">B110/B106*100</f>
        <v>-8.4201533595007233E-2</v>
      </c>
      <c r="C111" s="14" t="e">
        <f t="shared" si="40"/>
        <v>#DIV/0!</v>
      </c>
      <c r="D111" s="14" t="e">
        <f t="shared" si="40"/>
        <v>#DIV/0!</v>
      </c>
      <c r="E111" s="14" t="e">
        <f t="shared" si="40"/>
        <v>#DIV/0!</v>
      </c>
      <c r="F111" s="14" t="e">
        <f t="shared" si="40"/>
        <v>#DIV/0!</v>
      </c>
      <c r="G111" s="14" t="e">
        <f t="shared" si="40"/>
        <v>#DIV/0!</v>
      </c>
      <c r="H111" s="14" t="e">
        <f t="shared" si="40"/>
        <v>#DIV/0!</v>
      </c>
      <c r="I111" s="14" t="e">
        <f t="shared" si="40"/>
        <v>#DIV/0!</v>
      </c>
      <c r="J111" s="14" t="e">
        <f t="shared" si="40"/>
        <v>#DIV/0!</v>
      </c>
      <c r="K111" s="14" t="e">
        <f t="shared" si="40"/>
        <v>#DIV/0!</v>
      </c>
      <c r="L111" s="14" t="e">
        <f t="shared" si="40"/>
        <v>#DIV/0!</v>
      </c>
      <c r="M111" s="14" t="e">
        <f t="shared" si="40"/>
        <v>#DIV/0!</v>
      </c>
      <c r="N111" s="14">
        <f>N110/N106*100</f>
        <v>-8.4201533595007233E-2</v>
      </c>
    </row>
    <row r="113" spans="1:14" x14ac:dyDescent="0.2">
      <c r="A113" s="15" t="s">
        <v>37</v>
      </c>
      <c r="B113" s="14">
        <f t="shared" ref="B113:M113" si="41">B85+B71+B56+B42+B28+B13</f>
        <v>0</v>
      </c>
      <c r="C113" s="14">
        <f t="shared" si="41"/>
        <v>0</v>
      </c>
      <c r="D113" s="14">
        <v>0</v>
      </c>
      <c r="E113" s="14">
        <f t="shared" si="41"/>
        <v>0</v>
      </c>
      <c r="F113" s="14">
        <f t="shared" si="41"/>
        <v>0</v>
      </c>
      <c r="G113" s="14">
        <f t="shared" si="41"/>
        <v>0</v>
      </c>
      <c r="H113" s="14">
        <f t="shared" si="41"/>
        <v>0</v>
      </c>
      <c r="I113" s="14">
        <f t="shared" si="41"/>
        <v>0</v>
      </c>
      <c r="J113" s="14">
        <f t="shared" si="41"/>
        <v>0</v>
      </c>
      <c r="K113" s="14">
        <f t="shared" si="41"/>
        <v>0</v>
      </c>
      <c r="L113" s="14">
        <f t="shared" si="41"/>
        <v>0</v>
      </c>
      <c r="M113" s="14">
        <f t="shared" si="41"/>
        <v>0</v>
      </c>
      <c r="N113" s="14">
        <f>SUM(B113:M113)</f>
        <v>0</v>
      </c>
    </row>
    <row r="115" spans="1:14" x14ac:dyDescent="0.2">
      <c r="A115" s="15" t="s">
        <v>40</v>
      </c>
      <c r="B115" s="14">
        <f t="shared" ref="B115:N115" si="42">B113+B110</f>
        <v>-260.28000000002794</v>
      </c>
      <c r="C115" s="14">
        <f t="shared" si="42"/>
        <v>0</v>
      </c>
      <c r="D115" s="14">
        <f t="shared" si="42"/>
        <v>0</v>
      </c>
      <c r="E115" s="14">
        <f t="shared" si="42"/>
        <v>0</v>
      </c>
      <c r="F115" s="14">
        <f t="shared" si="42"/>
        <v>0</v>
      </c>
      <c r="G115" s="14">
        <f t="shared" si="42"/>
        <v>0</v>
      </c>
      <c r="H115" s="14">
        <f t="shared" si="42"/>
        <v>0</v>
      </c>
      <c r="I115" s="14">
        <f t="shared" si="42"/>
        <v>0</v>
      </c>
      <c r="J115" s="14">
        <f t="shared" si="42"/>
        <v>0</v>
      </c>
      <c r="K115" s="14">
        <f t="shared" si="42"/>
        <v>0</v>
      </c>
      <c r="L115" s="14">
        <f t="shared" si="42"/>
        <v>0</v>
      </c>
      <c r="M115" s="14">
        <f t="shared" si="42"/>
        <v>0</v>
      </c>
      <c r="N115" s="14">
        <f t="shared" si="42"/>
        <v>-260.28000000002794</v>
      </c>
    </row>
    <row r="116" spans="1:14" x14ac:dyDescent="0.2">
      <c r="A116" s="15" t="s">
        <v>41</v>
      </c>
      <c r="B116" s="14">
        <f t="shared" ref="B116:N116" si="43">B115/B106*100</f>
        <v>-8.4201533595007233E-2</v>
      </c>
      <c r="C116" s="14" t="e">
        <f t="shared" si="43"/>
        <v>#DIV/0!</v>
      </c>
      <c r="D116" s="14" t="e">
        <f t="shared" si="43"/>
        <v>#DIV/0!</v>
      </c>
      <c r="E116" s="14" t="e">
        <f t="shared" si="43"/>
        <v>#DIV/0!</v>
      </c>
      <c r="F116" s="14" t="e">
        <f t="shared" si="43"/>
        <v>#DIV/0!</v>
      </c>
      <c r="G116" s="14" t="e">
        <f t="shared" si="43"/>
        <v>#DIV/0!</v>
      </c>
      <c r="H116" s="14" t="e">
        <f t="shared" si="43"/>
        <v>#DIV/0!</v>
      </c>
      <c r="I116" s="14" t="e">
        <f t="shared" si="43"/>
        <v>#DIV/0!</v>
      </c>
      <c r="J116" s="14" t="e">
        <f t="shared" si="43"/>
        <v>#DIV/0!</v>
      </c>
      <c r="K116" s="14" t="e">
        <f t="shared" si="43"/>
        <v>#DIV/0!</v>
      </c>
      <c r="L116" s="14" t="e">
        <f t="shared" si="43"/>
        <v>#DIV/0!</v>
      </c>
      <c r="M116" s="14" t="e">
        <f t="shared" si="43"/>
        <v>#DIV/0!</v>
      </c>
      <c r="N116" s="14">
        <f t="shared" si="43"/>
        <v>-8.4201533595007233E-2</v>
      </c>
    </row>
    <row r="117" spans="1:14" x14ac:dyDescent="0.2">
      <c r="A117" s="21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x14ac:dyDescent="0.2">
      <c r="A131" s="21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x14ac:dyDescent="0.2">
      <c r="A145" s="21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1" spans="1:14" x14ac:dyDescent="0.2">
      <c r="I151" s="14"/>
      <c r="J151" s="14"/>
      <c r="K151" s="14"/>
      <c r="L151" s="14"/>
      <c r="M151" s="14"/>
    </row>
    <row r="152" spans="1:14" x14ac:dyDescent="0.2">
      <c r="I152" s="14"/>
      <c r="J152" s="14"/>
      <c r="K152" s="14"/>
      <c r="L152" s="14"/>
      <c r="M152" s="14"/>
    </row>
    <row r="154" spans="1:14" x14ac:dyDescent="0.2">
      <c r="N154" s="18"/>
    </row>
    <row r="159" spans="1:14" x14ac:dyDescent="0.2">
      <c r="A159" s="21"/>
    </row>
    <row r="160" spans="1:14" x14ac:dyDescent="0.2">
      <c r="N160" s="18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5" spans="1:14" x14ac:dyDescent="0.2">
      <c r="I165" s="14"/>
      <c r="J165" s="14"/>
      <c r="K165" s="14"/>
      <c r="L165" s="14"/>
      <c r="M165" s="14"/>
    </row>
    <row r="166" spans="1:14" x14ac:dyDescent="0.2">
      <c r="I166" s="14"/>
      <c r="J166" s="14"/>
      <c r="K166" s="14"/>
      <c r="L166" s="14"/>
      <c r="M166" s="14"/>
    </row>
    <row r="173" spans="1:14" x14ac:dyDescent="0.2">
      <c r="A173" s="21"/>
    </row>
    <row r="174" spans="1:14" x14ac:dyDescent="0.2">
      <c r="N174" s="18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9" spans="1:14" x14ac:dyDescent="0.2">
      <c r="I179" s="14"/>
      <c r="J179" s="14"/>
      <c r="K179" s="14"/>
      <c r="L179" s="14"/>
      <c r="M179" s="14"/>
    </row>
    <row r="180" spans="1:14" x14ac:dyDescent="0.2">
      <c r="I180" s="14"/>
      <c r="J180" s="14"/>
      <c r="K180" s="14"/>
      <c r="L180" s="14"/>
      <c r="M180" s="14"/>
    </row>
    <row r="188" spans="1:14" x14ac:dyDescent="0.2">
      <c r="A188" s="21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4" spans="1:14" x14ac:dyDescent="0.2">
      <c r="I194" s="14"/>
      <c r="J194" s="14"/>
      <c r="K194" s="14"/>
      <c r="L194" s="14"/>
      <c r="M194" s="14"/>
    </row>
    <row r="195" spans="1:14" x14ac:dyDescent="0.2">
      <c r="I195" s="14"/>
      <c r="J195" s="14"/>
      <c r="K195" s="14"/>
      <c r="L195" s="14"/>
      <c r="M195" s="14"/>
    </row>
    <row r="202" spans="1:14" x14ac:dyDescent="0.2">
      <c r="A202" s="13"/>
    </row>
    <row r="203" spans="1:14" x14ac:dyDescent="0.2">
      <c r="N203" s="18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8" spans="1:14" x14ac:dyDescent="0.2">
      <c r="I208" s="14"/>
      <c r="J208" s="14"/>
      <c r="K208" s="14"/>
      <c r="L208" s="14"/>
      <c r="M208" s="14"/>
    </row>
    <row r="209" spans="1:14" x14ac:dyDescent="0.2">
      <c r="I209" s="14"/>
      <c r="J209" s="14"/>
      <c r="K209" s="14"/>
      <c r="L209" s="14"/>
      <c r="M209" s="14"/>
    </row>
    <row r="216" spans="1:14" x14ac:dyDescent="0.2">
      <c r="A216" s="13"/>
    </row>
    <row r="217" spans="1:14" x14ac:dyDescent="0.2">
      <c r="I217" s="14"/>
      <c r="J217" s="14"/>
      <c r="K217" s="14"/>
      <c r="L217" s="14"/>
      <c r="N217" s="18"/>
    </row>
    <row r="218" spans="1:14" x14ac:dyDescent="0.2">
      <c r="N218" s="18"/>
    </row>
    <row r="219" spans="1:14" x14ac:dyDescent="0.2">
      <c r="N219" s="18"/>
    </row>
    <row r="220" spans="1:14" x14ac:dyDescent="0.2">
      <c r="I220" s="14"/>
      <c r="J220" s="14"/>
      <c r="K220" s="14"/>
      <c r="L220" s="14"/>
      <c r="M220" s="14"/>
      <c r="N220" s="18"/>
    </row>
    <row r="231" spans="1:14" x14ac:dyDescent="0.2">
      <c r="A231" s="13"/>
    </row>
    <row r="232" spans="1:14" x14ac:dyDescent="0.2">
      <c r="N232" s="18"/>
    </row>
    <row r="233" spans="1:14" x14ac:dyDescent="0.2">
      <c r="N233" s="18"/>
    </row>
    <row r="234" spans="1:14" x14ac:dyDescent="0.2">
      <c r="N234" s="18"/>
    </row>
    <row r="235" spans="1:14" x14ac:dyDescent="0.2">
      <c r="N235" s="18"/>
    </row>
    <row r="237" spans="1:14" x14ac:dyDescent="0.2">
      <c r="I237" s="14"/>
      <c r="J237" s="14"/>
      <c r="K237" s="14"/>
      <c r="L237" s="14"/>
      <c r="M237" s="14"/>
    </row>
    <row r="238" spans="1:14" x14ac:dyDescent="0.2">
      <c r="I238" s="14"/>
      <c r="J238" s="14"/>
      <c r="K238" s="14"/>
      <c r="L238" s="14"/>
      <c r="M238" s="14"/>
    </row>
    <row r="245" spans="1:14" x14ac:dyDescent="0.2">
      <c r="A245" s="13"/>
    </row>
    <row r="246" spans="1:14" x14ac:dyDescent="0.2">
      <c r="N246" s="18"/>
    </row>
    <row r="247" spans="1:14" x14ac:dyDescent="0.2">
      <c r="N247" s="18"/>
    </row>
    <row r="248" spans="1:14" x14ac:dyDescent="0.2">
      <c r="N248" s="18"/>
    </row>
    <row r="249" spans="1:14" x14ac:dyDescent="0.2">
      <c r="N249" s="18"/>
    </row>
    <row r="259" spans="1:14" x14ac:dyDescent="0.2">
      <c r="A259" s="13"/>
    </row>
    <row r="260" spans="1:14" x14ac:dyDescent="0.2">
      <c r="N260" s="18"/>
    </row>
    <row r="261" spans="1:14" x14ac:dyDescent="0.2">
      <c r="N261" s="18"/>
    </row>
    <row r="262" spans="1:14" x14ac:dyDescent="0.2">
      <c r="N262" s="18"/>
    </row>
    <row r="263" spans="1:14" x14ac:dyDescent="0.2">
      <c r="N263" s="18"/>
    </row>
    <row r="265" spans="1:14" x14ac:dyDescent="0.2">
      <c r="I265" s="14"/>
      <c r="J265" s="14"/>
      <c r="K265" s="14"/>
      <c r="L265" s="14"/>
      <c r="M265" s="14"/>
    </row>
    <row r="266" spans="1:14" x14ac:dyDescent="0.2">
      <c r="I266" s="14"/>
      <c r="J266" s="14"/>
      <c r="K266" s="14"/>
      <c r="L266" s="14"/>
      <c r="M266" s="14"/>
    </row>
    <row r="274" spans="1:14" x14ac:dyDescent="0.2">
      <c r="A274" s="13"/>
    </row>
    <row r="275" spans="1:14" x14ac:dyDescent="0.2">
      <c r="N275" s="18"/>
    </row>
    <row r="276" spans="1:14" x14ac:dyDescent="0.2">
      <c r="N276" s="18"/>
    </row>
    <row r="277" spans="1:14" x14ac:dyDescent="0.2">
      <c r="N277" s="18"/>
    </row>
    <row r="278" spans="1:14" x14ac:dyDescent="0.2">
      <c r="N278" s="18"/>
    </row>
    <row r="280" spans="1:14" x14ac:dyDescent="0.2">
      <c r="I280" s="14"/>
      <c r="J280" s="14"/>
      <c r="K280" s="14"/>
      <c r="L280" s="14"/>
      <c r="M280" s="14"/>
    </row>
    <row r="281" spans="1:14" x14ac:dyDescent="0.2">
      <c r="I281" s="14"/>
      <c r="J281" s="14"/>
      <c r="K281" s="14"/>
      <c r="L281" s="14"/>
      <c r="M281" s="14"/>
    </row>
    <row r="288" spans="1:14" x14ac:dyDescent="0.2">
      <c r="A288" s="13"/>
    </row>
    <row r="289" spans="1:14" x14ac:dyDescent="0.2">
      <c r="N289" s="18"/>
    </row>
    <row r="290" spans="1:14" x14ac:dyDescent="0.2">
      <c r="N290" s="18"/>
    </row>
    <row r="291" spans="1:14" x14ac:dyDescent="0.2">
      <c r="N291" s="18"/>
    </row>
    <row r="292" spans="1:14" x14ac:dyDescent="0.2">
      <c r="N292" s="18"/>
    </row>
    <row r="294" spans="1:14" x14ac:dyDescent="0.2">
      <c r="I294" s="14"/>
      <c r="J294" s="14"/>
      <c r="K294" s="14"/>
      <c r="L294" s="14"/>
      <c r="M294" s="14"/>
    </row>
    <row r="295" spans="1:14" x14ac:dyDescent="0.2">
      <c r="I295" s="14"/>
      <c r="J295" s="14"/>
      <c r="K295" s="14"/>
      <c r="L295" s="14"/>
      <c r="M295" s="14"/>
    </row>
    <row r="302" spans="1:14" x14ac:dyDescent="0.2">
      <c r="A302" s="13"/>
    </row>
    <row r="317" spans="1:1" x14ac:dyDescent="0.2">
      <c r="A317" s="13"/>
    </row>
    <row r="331" spans="1:1" x14ac:dyDescent="0.2">
      <c r="A331" s="13"/>
    </row>
    <row r="345" spans="1:1" x14ac:dyDescent="0.2">
      <c r="A345" s="13"/>
    </row>
    <row r="360" spans="1:1" x14ac:dyDescent="0.2">
      <c r="A360" s="13"/>
    </row>
    <row r="374" spans="1:1" x14ac:dyDescent="0.2">
      <c r="A374" s="13"/>
    </row>
  </sheetData>
  <phoneticPr fontId="0" type="noConversion"/>
  <pageMargins left="0.25" right="0.25" top="0.54" bottom="0.41" header="0" footer="0"/>
  <pageSetup paperSize="5" scale="99" fitToHeight="3" orientation="landscape" r:id="rId1"/>
  <headerFooter alignWithMargins="0"/>
  <rowBreaks count="2" manualBreakCount="2">
    <brk id="45" max="16383" man="1"/>
    <brk id="8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"/>
  <dimension ref="A1:N287"/>
  <sheetViews>
    <sheetView topLeftCell="A6" zoomScaleNormal="90" zoomScaleSheetLayoutView="100" workbookViewId="0">
      <selection activeCell="C33" sqref="C33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9" width="11" style="15" bestFit="1" customWidth="1"/>
    <col min="10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69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139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272041.18</v>
      </c>
      <c r="C5" s="14">
        <f t="shared" ref="C5:H5" si="0">B8</f>
        <v>212980.08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485021.26</v>
      </c>
    </row>
    <row r="6" spans="1:14" x14ac:dyDescent="0.2">
      <c r="A6" s="15" t="s">
        <v>35</v>
      </c>
      <c r="B6" s="14">
        <v>311825.95</v>
      </c>
      <c r="G6" s="18"/>
      <c r="I6" s="14"/>
      <c r="J6" s="14"/>
      <c r="K6" s="14"/>
      <c r="L6" s="14"/>
      <c r="M6" s="14"/>
      <c r="N6" s="18">
        <f>SUM(B6:M6)</f>
        <v>311825.95</v>
      </c>
    </row>
    <row r="7" spans="1:14" x14ac:dyDescent="0.2">
      <c r="A7" s="15" t="s">
        <v>12</v>
      </c>
      <c r="B7" s="14">
        <v>368749.16</v>
      </c>
      <c r="G7" s="18"/>
      <c r="I7" s="14"/>
      <c r="J7" s="14"/>
      <c r="K7" s="14"/>
      <c r="L7" s="14"/>
      <c r="M7" s="14"/>
      <c r="N7" s="18">
        <f>SUM(B7:M7)</f>
        <v>368749.16</v>
      </c>
    </row>
    <row r="8" spans="1:14" x14ac:dyDescent="0.2">
      <c r="A8" s="15" t="s">
        <v>36</v>
      </c>
      <c r="B8" s="14">
        <v>212980.08</v>
      </c>
      <c r="G8" s="18"/>
      <c r="I8" s="14"/>
      <c r="J8" s="14"/>
      <c r="K8" s="14"/>
      <c r="L8" s="14"/>
      <c r="M8" s="14"/>
      <c r="N8" s="18">
        <f>SUM(B8:M8)</f>
        <v>212980.08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-2137.890000000014</v>
      </c>
      <c r="C10" s="14">
        <f t="shared" si="1"/>
        <v>-212980.08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-215117.96999999997</v>
      </c>
    </row>
    <row r="11" spans="1:14" x14ac:dyDescent="0.2">
      <c r="A11" s="15" t="s">
        <v>39</v>
      </c>
      <c r="B11" s="14">
        <f t="shared" ref="B11:N11" si="2">B10/B6*100</f>
        <v>-0.68560361958330085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-68.986551632409032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G14" s="18"/>
    </row>
    <row r="15" spans="1:14" x14ac:dyDescent="0.2">
      <c r="A15" s="15" t="s">
        <v>40</v>
      </c>
      <c r="B15" s="14">
        <f>B13+B10</f>
        <v>-2137.890000000014</v>
      </c>
      <c r="C15" s="14">
        <f t="shared" ref="C15:M15" si="3">C13+C10</f>
        <v>-212980.08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8">
        <f>N10-N13</f>
        <v>-215117.96999999997</v>
      </c>
    </row>
    <row r="16" spans="1:14" x14ac:dyDescent="0.2">
      <c r="A16" s="15" t="s">
        <v>41</v>
      </c>
      <c r="B16" s="14">
        <f>B15/B6*100</f>
        <v>-0.68560361958330085</v>
      </c>
      <c r="C16" s="14" t="e">
        <f t="shared" ref="C16:M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8">
        <f>N15/N6*100</f>
        <v>-68.986551632409032</v>
      </c>
    </row>
    <row r="17" spans="1:14" x14ac:dyDescent="0.2">
      <c r="G17" s="18"/>
    </row>
    <row r="18" spans="1:14" s="13" customFormat="1" x14ac:dyDescent="0.2">
      <c r="A18" s="21" t="s">
        <v>70</v>
      </c>
      <c r="B18" s="20"/>
      <c r="C18" s="20"/>
      <c r="D18" s="20"/>
      <c r="E18" s="20"/>
      <c r="F18" s="20"/>
      <c r="G18" s="20"/>
      <c r="H18" s="20"/>
      <c r="N18" s="20"/>
    </row>
    <row r="19" spans="1:14" x14ac:dyDescent="0.2">
      <c r="A19" s="15" t="s">
        <v>34</v>
      </c>
      <c r="B19" s="14">
        <v>225680.5</v>
      </c>
      <c r="C19" s="14">
        <f t="shared" ref="C19:H19" si="5">B22</f>
        <v>196791.86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422472.36</v>
      </c>
    </row>
    <row r="20" spans="1:14" x14ac:dyDescent="0.2">
      <c r="A20" s="15" t="s">
        <v>35</v>
      </c>
      <c r="B20" s="14">
        <v>139961.70000000001</v>
      </c>
      <c r="I20" s="14"/>
      <c r="J20" s="14"/>
      <c r="K20" s="14"/>
      <c r="L20" s="14"/>
      <c r="M20" s="14"/>
      <c r="N20" s="18">
        <f>SUM(B20:M20)</f>
        <v>139961.70000000001</v>
      </c>
    </row>
    <row r="21" spans="1:14" x14ac:dyDescent="0.2">
      <c r="A21" s="15" t="s">
        <v>12</v>
      </c>
      <c r="B21" s="14">
        <v>172376.56</v>
      </c>
      <c r="I21" s="14"/>
      <c r="J21" s="14"/>
      <c r="K21" s="14"/>
      <c r="L21" s="14"/>
      <c r="M21" s="14"/>
      <c r="N21" s="18">
        <f>SUM(B21:M21)</f>
        <v>172376.56</v>
      </c>
    </row>
    <row r="22" spans="1:14" x14ac:dyDescent="0.2">
      <c r="A22" s="15" t="s">
        <v>36</v>
      </c>
      <c r="B22" s="14">
        <v>196791.86</v>
      </c>
      <c r="I22" s="14"/>
      <c r="J22" s="14"/>
      <c r="K22" s="14"/>
      <c r="L22" s="14"/>
      <c r="M22" s="14"/>
      <c r="N22" s="18">
        <f>SUM(B22:M22)</f>
        <v>196791.86</v>
      </c>
    </row>
    <row r="23" spans="1:14" x14ac:dyDescent="0.2">
      <c r="N23" s="18"/>
    </row>
    <row r="24" spans="1:14" x14ac:dyDescent="0.2">
      <c r="A24" s="15" t="s">
        <v>38</v>
      </c>
      <c r="B24" s="14">
        <f t="shared" ref="B24:N24" si="6">SUM(B21:B22)-SUM(B19:B20)</f>
        <v>3526.2199999999721</v>
      </c>
      <c r="C24" s="14">
        <f t="shared" si="6"/>
        <v>-196791.86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-193265.64000000007</v>
      </c>
    </row>
    <row r="25" spans="1:14" x14ac:dyDescent="0.2">
      <c r="A25" s="15" t="s">
        <v>39</v>
      </c>
      <c r="B25" s="14">
        <f t="shared" ref="B25:N25" si="7">B24/B20*100</f>
        <v>2.5194178121585917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-138.08466173245969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f>SUM(B27:M27)</f>
        <v>0</v>
      </c>
    </row>
    <row r="29" spans="1:14" x14ac:dyDescent="0.2">
      <c r="A29" s="15" t="s">
        <v>40</v>
      </c>
      <c r="B29" s="14">
        <f t="shared" ref="B29:N29" si="8">B27+B24</f>
        <v>3526.2199999999721</v>
      </c>
      <c r="C29" s="14">
        <f t="shared" si="8"/>
        <v>-196791.86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-193265.64000000007</v>
      </c>
    </row>
    <row r="30" spans="1:14" x14ac:dyDescent="0.2">
      <c r="A30" s="15" t="s">
        <v>41</v>
      </c>
      <c r="B30" s="14">
        <f t="shared" ref="B30:M30" si="9">B29/B19*100</f>
        <v>1.5624832451186399</v>
      </c>
      <c r="C30" s="14">
        <f t="shared" si="9"/>
        <v>-100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>N29/N20*100</f>
        <v>-138.08466173245969</v>
      </c>
    </row>
    <row r="32" spans="1:14" x14ac:dyDescent="0.2">
      <c r="A32" s="21" t="s">
        <v>71</v>
      </c>
      <c r="N32" s="18"/>
    </row>
    <row r="33" spans="1:14" x14ac:dyDescent="0.2">
      <c r="A33" s="15" t="s">
        <v>34</v>
      </c>
      <c r="B33" s="14">
        <f>B19+B5</f>
        <v>497721.68</v>
      </c>
      <c r="C33" s="14">
        <v>0</v>
      </c>
      <c r="D33" s="14">
        <f t="shared" ref="D33:M33" si="10">D19+D5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4">
        <f t="shared" si="10"/>
        <v>0</v>
      </c>
      <c r="L33" s="14">
        <f t="shared" si="10"/>
        <v>0</v>
      </c>
      <c r="M33" s="14">
        <f t="shared" si="10"/>
        <v>0</v>
      </c>
      <c r="N33" s="18">
        <f>SUM(B33:M33)</f>
        <v>497721.68</v>
      </c>
    </row>
    <row r="34" spans="1:14" x14ac:dyDescent="0.2">
      <c r="A34" s="15" t="s">
        <v>35</v>
      </c>
      <c r="B34" s="14">
        <v>176458.37</v>
      </c>
      <c r="I34" s="14"/>
      <c r="J34" s="14"/>
      <c r="K34" s="14"/>
      <c r="L34" s="14"/>
      <c r="M34" s="14"/>
      <c r="N34" s="18">
        <f>SUM(B34:M34)</f>
        <v>176458.37</v>
      </c>
    </row>
    <row r="35" spans="1:14" x14ac:dyDescent="0.2">
      <c r="A35" s="15" t="s">
        <v>12</v>
      </c>
      <c r="B35" s="14">
        <v>265796.44</v>
      </c>
      <c r="I35" s="14"/>
      <c r="J35" s="14"/>
      <c r="K35" s="14"/>
      <c r="L35" s="14"/>
      <c r="M35" s="14"/>
      <c r="N35" s="18">
        <f>SUM(B35:M35)</f>
        <v>265796.44</v>
      </c>
    </row>
    <row r="36" spans="1:14" x14ac:dyDescent="0.2">
      <c r="A36" s="15" t="s">
        <v>36</v>
      </c>
      <c r="B36" s="14">
        <f>B22+B8</f>
        <v>409771.93999999994</v>
      </c>
      <c r="I36" s="14"/>
      <c r="J36" s="14"/>
      <c r="K36" s="14"/>
      <c r="L36" s="14"/>
      <c r="M36" s="14"/>
      <c r="N36" s="18">
        <f>SUM(B36:M36)</f>
        <v>409771.93999999994</v>
      </c>
    </row>
    <row r="37" spans="1:14" x14ac:dyDescent="0.2">
      <c r="I37" s="14"/>
      <c r="J37" s="14"/>
      <c r="K37" s="14"/>
      <c r="L37" s="14"/>
      <c r="M37" s="14"/>
    </row>
    <row r="38" spans="1:14" x14ac:dyDescent="0.2">
      <c r="A38" s="15" t="s">
        <v>38</v>
      </c>
      <c r="B38" s="14">
        <f t="shared" ref="B38:M38" si="11">SUM(B35:B36)-SUM(B33:B34)</f>
        <v>1388.3299999998417</v>
      </c>
      <c r="C38" s="14">
        <f t="shared" si="11"/>
        <v>0</v>
      </c>
      <c r="D38" s="14">
        <f t="shared" si="11"/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8">
        <f>SUM(B38:M38)</f>
        <v>1388.3299999998417</v>
      </c>
    </row>
    <row r="39" spans="1:14" x14ac:dyDescent="0.2">
      <c r="A39" s="15" t="s">
        <v>39</v>
      </c>
      <c r="B39" s="14">
        <f t="shared" ref="B39:N39" si="12">B38/B34*100</f>
        <v>0.78677480699829749</v>
      </c>
      <c r="C39" s="14" t="e">
        <f t="shared" si="12"/>
        <v>#DIV/0!</v>
      </c>
      <c r="D39" s="14" t="e">
        <f t="shared" si="12"/>
        <v>#DIV/0!</v>
      </c>
      <c r="E39" s="14" t="e">
        <f t="shared" si="12"/>
        <v>#DIV/0!</v>
      </c>
      <c r="F39" s="14" t="e">
        <f t="shared" si="12"/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0.78677480699829749</v>
      </c>
    </row>
    <row r="41" spans="1:14" x14ac:dyDescent="0.2">
      <c r="A41" s="15" t="s">
        <v>37</v>
      </c>
      <c r="B41" s="14">
        <f>B27+B13</f>
        <v>0</v>
      </c>
      <c r="C41" s="14">
        <f t="shared" ref="C41:M41" si="13">C27+C13</f>
        <v>0</v>
      </c>
      <c r="D41" s="14">
        <f t="shared" si="13"/>
        <v>0</v>
      </c>
      <c r="E41" s="14">
        <f t="shared" si="13"/>
        <v>0</v>
      </c>
      <c r="F41" s="14">
        <f t="shared" si="13"/>
        <v>0</v>
      </c>
      <c r="G41" s="14">
        <f t="shared" si="13"/>
        <v>0</v>
      </c>
      <c r="H41" s="14">
        <f t="shared" si="13"/>
        <v>0</v>
      </c>
      <c r="I41" s="14">
        <f t="shared" si="13"/>
        <v>0</v>
      </c>
      <c r="J41" s="14">
        <f t="shared" si="13"/>
        <v>0</v>
      </c>
      <c r="K41" s="14">
        <f t="shared" si="13"/>
        <v>0</v>
      </c>
      <c r="L41" s="14">
        <f t="shared" si="13"/>
        <v>0</v>
      </c>
      <c r="M41" s="14">
        <f t="shared" si="13"/>
        <v>0</v>
      </c>
      <c r="N41" s="14">
        <f>SUM(B41:M41)</f>
        <v>0</v>
      </c>
    </row>
    <row r="43" spans="1:14" x14ac:dyDescent="0.2">
      <c r="A43" s="15" t="s">
        <v>40</v>
      </c>
      <c r="B43" s="14">
        <f t="shared" ref="B43:N43" si="14">B41+B38</f>
        <v>1388.3299999998417</v>
      </c>
      <c r="C43" s="14">
        <f t="shared" si="14"/>
        <v>0</v>
      </c>
      <c r="D43" s="14">
        <f t="shared" si="14"/>
        <v>0</v>
      </c>
      <c r="E43" s="14">
        <f t="shared" si="14"/>
        <v>0</v>
      </c>
      <c r="F43" s="14">
        <f t="shared" si="14"/>
        <v>0</v>
      </c>
      <c r="G43" s="14">
        <f t="shared" si="14"/>
        <v>0</v>
      </c>
      <c r="H43" s="14">
        <f t="shared" si="14"/>
        <v>0</v>
      </c>
      <c r="I43" s="14">
        <f t="shared" si="14"/>
        <v>0</v>
      </c>
      <c r="J43" s="14">
        <f t="shared" si="14"/>
        <v>0</v>
      </c>
      <c r="K43" s="14">
        <f t="shared" si="14"/>
        <v>0</v>
      </c>
      <c r="L43" s="14">
        <f t="shared" si="14"/>
        <v>0</v>
      </c>
      <c r="M43" s="14">
        <f t="shared" si="14"/>
        <v>0</v>
      </c>
      <c r="N43" s="14">
        <f t="shared" si="14"/>
        <v>1388.3299999998417</v>
      </c>
    </row>
    <row r="44" spans="1:14" x14ac:dyDescent="0.2">
      <c r="A44" s="15" t="s">
        <v>41</v>
      </c>
      <c r="B44" s="14">
        <f t="shared" ref="B44:N44" si="15">B43/B33*100</f>
        <v>0.27893701556256134</v>
      </c>
      <c r="C44" s="14" t="e">
        <f t="shared" si="15"/>
        <v>#DIV/0!</v>
      </c>
      <c r="D44" s="14" t="e">
        <f t="shared" si="15"/>
        <v>#DIV/0!</v>
      </c>
      <c r="E44" s="14" t="e">
        <f t="shared" si="15"/>
        <v>#DIV/0!</v>
      </c>
      <c r="F44" s="14" t="e">
        <f t="shared" si="15"/>
        <v>#DIV/0!</v>
      </c>
      <c r="G44" s="14" t="e">
        <f t="shared" si="15"/>
        <v>#DIV/0!</v>
      </c>
      <c r="H44" s="14" t="e">
        <f t="shared" si="15"/>
        <v>#DIV/0!</v>
      </c>
      <c r="I44" s="14" t="e">
        <f t="shared" si="15"/>
        <v>#DIV/0!</v>
      </c>
      <c r="J44" s="14" t="e">
        <f t="shared" si="15"/>
        <v>#DIV/0!</v>
      </c>
      <c r="K44" s="14" t="e">
        <f t="shared" si="15"/>
        <v>#DIV/0!</v>
      </c>
      <c r="L44" s="14" t="e">
        <f t="shared" si="15"/>
        <v>#DIV/0!</v>
      </c>
      <c r="M44" s="14" t="e">
        <f t="shared" si="15"/>
        <v>#DIV/0!</v>
      </c>
      <c r="N44" s="14">
        <f t="shared" si="15"/>
        <v>0.27893701556256134</v>
      </c>
    </row>
    <row r="45" spans="1:14" x14ac:dyDescent="0.2">
      <c r="N45" s="18"/>
    </row>
    <row r="46" spans="1:14" x14ac:dyDescent="0.2">
      <c r="N46" s="18"/>
    </row>
    <row r="47" spans="1:14" x14ac:dyDescent="0.2">
      <c r="N47" s="18"/>
    </row>
    <row r="48" spans="1:14" x14ac:dyDescent="0.2">
      <c r="N48" s="18"/>
    </row>
    <row r="50" spans="1:14" x14ac:dyDescent="0.2">
      <c r="I50" s="14"/>
      <c r="J50" s="14"/>
      <c r="K50" s="14"/>
      <c r="L50" s="14"/>
      <c r="M50" s="14"/>
    </row>
    <row r="51" spans="1:14" x14ac:dyDescent="0.2">
      <c r="I51" s="14"/>
      <c r="J51" s="14"/>
      <c r="K51" s="14"/>
      <c r="L51" s="14"/>
      <c r="M51" s="14"/>
    </row>
    <row r="58" spans="1:14" x14ac:dyDescent="0.2">
      <c r="A58" s="21"/>
    </row>
    <row r="59" spans="1:14" x14ac:dyDescent="0.2">
      <c r="N59" s="18"/>
    </row>
    <row r="60" spans="1:14" x14ac:dyDescent="0.2">
      <c r="N60" s="18"/>
    </row>
    <row r="61" spans="1:14" x14ac:dyDescent="0.2">
      <c r="N61" s="18"/>
    </row>
    <row r="62" spans="1:14" x14ac:dyDescent="0.2">
      <c r="N62" s="18"/>
    </row>
    <row r="64" spans="1:14" x14ac:dyDescent="0.2">
      <c r="I64" s="14"/>
      <c r="J64" s="14"/>
      <c r="K64" s="14"/>
      <c r="L64" s="14"/>
      <c r="M64" s="14"/>
    </row>
    <row r="65" spans="1:14" x14ac:dyDescent="0.2">
      <c r="I65" s="14"/>
      <c r="J65" s="14"/>
      <c r="K65" s="14"/>
      <c r="L65" s="14"/>
      <c r="M65" s="14"/>
    </row>
    <row r="67" spans="1:14" x14ac:dyDescent="0.2">
      <c r="N67" s="18"/>
    </row>
    <row r="72" spans="1:14" x14ac:dyDescent="0.2">
      <c r="A72" s="21"/>
    </row>
    <row r="73" spans="1:14" x14ac:dyDescent="0.2">
      <c r="N73" s="18"/>
    </row>
    <row r="74" spans="1:14" x14ac:dyDescent="0.2">
      <c r="N74" s="18"/>
    </row>
    <row r="75" spans="1:14" x14ac:dyDescent="0.2">
      <c r="N75" s="18"/>
    </row>
    <row r="76" spans="1:14" x14ac:dyDescent="0.2">
      <c r="N76" s="18"/>
    </row>
    <row r="78" spans="1:14" x14ac:dyDescent="0.2">
      <c r="I78" s="14"/>
      <c r="J78" s="14"/>
      <c r="K78" s="14"/>
      <c r="L78" s="14"/>
      <c r="M78" s="14"/>
    </row>
    <row r="79" spans="1:14" x14ac:dyDescent="0.2">
      <c r="I79" s="14"/>
      <c r="J79" s="14"/>
      <c r="K79" s="14"/>
      <c r="L79" s="14"/>
      <c r="M79" s="14"/>
    </row>
    <row r="86" spans="1:14" x14ac:dyDescent="0.2">
      <c r="A86" s="21"/>
    </row>
    <row r="87" spans="1:14" x14ac:dyDescent="0.2">
      <c r="N87" s="18"/>
    </row>
    <row r="88" spans="1:14" x14ac:dyDescent="0.2">
      <c r="N88" s="18"/>
    </row>
    <row r="89" spans="1:14" x14ac:dyDescent="0.2">
      <c r="N89" s="18"/>
    </row>
    <row r="90" spans="1:14" x14ac:dyDescent="0.2">
      <c r="N90" s="18"/>
    </row>
    <row r="92" spans="1:14" x14ac:dyDescent="0.2">
      <c r="I92" s="14"/>
      <c r="J92" s="14"/>
      <c r="K92" s="14"/>
      <c r="L92" s="14"/>
      <c r="M92" s="14"/>
    </row>
    <row r="93" spans="1:14" x14ac:dyDescent="0.2">
      <c r="I93" s="14"/>
      <c r="J93" s="14"/>
      <c r="K93" s="14"/>
      <c r="L93" s="14"/>
      <c r="M93" s="14"/>
    </row>
    <row r="101" spans="1:14" x14ac:dyDescent="0.2">
      <c r="A101" s="21"/>
    </row>
    <row r="102" spans="1:14" x14ac:dyDescent="0.2">
      <c r="N102" s="18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7" spans="1:14" x14ac:dyDescent="0.2">
      <c r="I107" s="14"/>
      <c r="J107" s="14"/>
      <c r="K107" s="14"/>
      <c r="L107" s="14"/>
      <c r="M107" s="14"/>
    </row>
    <row r="108" spans="1:14" x14ac:dyDescent="0.2">
      <c r="I108" s="14"/>
      <c r="J108" s="14"/>
      <c r="K108" s="14"/>
      <c r="L108" s="14"/>
      <c r="M108" s="14"/>
    </row>
    <row r="115" spans="1:14" x14ac:dyDescent="0.2">
      <c r="A115" s="13"/>
    </row>
    <row r="116" spans="1:14" x14ac:dyDescent="0.2">
      <c r="N116" s="18"/>
    </row>
    <row r="117" spans="1:14" x14ac:dyDescent="0.2">
      <c r="N117" s="18"/>
    </row>
    <row r="118" spans="1:14" x14ac:dyDescent="0.2">
      <c r="N118" s="18"/>
    </row>
    <row r="119" spans="1:14" x14ac:dyDescent="0.2">
      <c r="N119" s="18"/>
    </row>
    <row r="121" spans="1:14" x14ac:dyDescent="0.2">
      <c r="I121" s="14"/>
      <c r="J121" s="14"/>
      <c r="K121" s="14"/>
      <c r="L121" s="14"/>
      <c r="M121" s="14"/>
    </row>
    <row r="122" spans="1:14" x14ac:dyDescent="0.2">
      <c r="I122" s="14"/>
      <c r="J122" s="14"/>
      <c r="K122" s="14"/>
      <c r="L122" s="14"/>
      <c r="M122" s="14"/>
    </row>
    <row r="129" spans="1:14" x14ac:dyDescent="0.2">
      <c r="A129" s="13"/>
    </row>
    <row r="130" spans="1:14" x14ac:dyDescent="0.2">
      <c r="I130" s="14"/>
      <c r="J130" s="14"/>
      <c r="K130" s="14"/>
      <c r="L130" s="14"/>
      <c r="N130" s="18"/>
    </row>
    <row r="131" spans="1:14" x14ac:dyDescent="0.2">
      <c r="N131" s="18"/>
    </row>
    <row r="132" spans="1:14" x14ac:dyDescent="0.2">
      <c r="N132" s="18"/>
    </row>
    <row r="133" spans="1:14" x14ac:dyDescent="0.2">
      <c r="I133" s="14"/>
      <c r="J133" s="14"/>
      <c r="K133" s="14"/>
      <c r="L133" s="14"/>
      <c r="M133" s="14"/>
      <c r="N133" s="18"/>
    </row>
    <row r="144" spans="1:14" x14ac:dyDescent="0.2">
      <c r="A144" s="13"/>
    </row>
    <row r="145" spans="1:14" x14ac:dyDescent="0.2">
      <c r="N145" s="18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50" spans="1:14" x14ac:dyDescent="0.2">
      <c r="I150" s="14"/>
      <c r="J150" s="14"/>
      <c r="K150" s="14"/>
      <c r="L150" s="14"/>
      <c r="M150" s="14"/>
    </row>
    <row r="151" spans="1:14" x14ac:dyDescent="0.2">
      <c r="I151" s="14"/>
      <c r="J151" s="14"/>
      <c r="K151" s="14"/>
      <c r="L151" s="14"/>
      <c r="M151" s="14"/>
    </row>
    <row r="158" spans="1:14" x14ac:dyDescent="0.2">
      <c r="A158" s="13"/>
    </row>
    <row r="159" spans="1:14" x14ac:dyDescent="0.2">
      <c r="N159" s="18"/>
    </row>
    <row r="160" spans="1:14" x14ac:dyDescent="0.2">
      <c r="N160" s="18"/>
    </row>
    <row r="161" spans="1:14" x14ac:dyDescent="0.2">
      <c r="N161" s="18"/>
    </row>
    <row r="162" spans="1:14" x14ac:dyDescent="0.2">
      <c r="N162" s="18"/>
    </row>
    <row r="172" spans="1:14" x14ac:dyDescent="0.2">
      <c r="A172" s="13"/>
    </row>
    <row r="173" spans="1:14" x14ac:dyDescent="0.2">
      <c r="N173" s="18"/>
    </row>
    <row r="174" spans="1:14" x14ac:dyDescent="0.2">
      <c r="N174" s="18"/>
    </row>
    <row r="175" spans="1:14" x14ac:dyDescent="0.2">
      <c r="N175" s="18"/>
    </row>
    <row r="176" spans="1:14" x14ac:dyDescent="0.2">
      <c r="N176" s="18"/>
    </row>
    <row r="178" spans="1:14" x14ac:dyDescent="0.2">
      <c r="I178" s="14"/>
      <c r="J178" s="14"/>
      <c r="K178" s="14"/>
      <c r="L178" s="14"/>
      <c r="M178" s="14"/>
    </row>
    <row r="179" spans="1:14" x14ac:dyDescent="0.2">
      <c r="I179" s="14"/>
      <c r="J179" s="14"/>
      <c r="K179" s="14"/>
      <c r="L179" s="14"/>
      <c r="M179" s="14"/>
    </row>
    <row r="187" spans="1:14" x14ac:dyDescent="0.2">
      <c r="A187" s="13"/>
    </row>
    <row r="188" spans="1:14" x14ac:dyDescent="0.2">
      <c r="N188" s="18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3" spans="1:14" x14ac:dyDescent="0.2">
      <c r="I193" s="14"/>
      <c r="J193" s="14"/>
      <c r="K193" s="14"/>
      <c r="L193" s="14"/>
      <c r="M193" s="14"/>
    </row>
    <row r="194" spans="1:14" x14ac:dyDescent="0.2">
      <c r="I194" s="14"/>
      <c r="J194" s="14"/>
      <c r="K194" s="14"/>
      <c r="L194" s="14"/>
      <c r="M194" s="14"/>
    </row>
    <row r="201" spans="1:14" x14ac:dyDescent="0.2">
      <c r="A201" s="13"/>
    </row>
    <row r="202" spans="1:14" x14ac:dyDescent="0.2">
      <c r="N202" s="18"/>
    </row>
    <row r="203" spans="1:14" x14ac:dyDescent="0.2">
      <c r="N203" s="18"/>
    </row>
    <row r="204" spans="1:14" x14ac:dyDescent="0.2">
      <c r="N204" s="18"/>
    </row>
    <row r="205" spans="1:14" x14ac:dyDescent="0.2">
      <c r="N205" s="18"/>
    </row>
    <row r="207" spans="1:14" x14ac:dyDescent="0.2">
      <c r="I207" s="14"/>
      <c r="J207" s="14"/>
      <c r="K207" s="14"/>
      <c r="L207" s="14"/>
      <c r="M207" s="14"/>
    </row>
    <row r="208" spans="1:14" x14ac:dyDescent="0.2">
      <c r="I208" s="14"/>
      <c r="J208" s="14"/>
      <c r="K208" s="14"/>
      <c r="L208" s="14"/>
      <c r="M208" s="14"/>
    </row>
    <row r="215" spans="1:1" x14ac:dyDescent="0.2">
      <c r="A215" s="13"/>
    </row>
    <row r="230" spans="1:1" x14ac:dyDescent="0.2">
      <c r="A230" s="13"/>
    </row>
    <row r="244" spans="1:1" x14ac:dyDescent="0.2">
      <c r="A244" s="13"/>
    </row>
    <row r="258" spans="1:1" x14ac:dyDescent="0.2">
      <c r="A258" s="13"/>
    </row>
    <row r="273" spans="1:1" x14ac:dyDescent="0.2">
      <c r="A273" s="13"/>
    </row>
    <row r="287" spans="1:1" x14ac:dyDescent="0.2">
      <c r="A287" s="13"/>
    </row>
  </sheetData>
  <phoneticPr fontId="0" type="noConversion"/>
  <pageMargins left="0.25" right="0.25" top="0.54" bottom="0.41" header="0" footer="0"/>
  <pageSetup paperSize="5" scale="99" fitToHeight="2" orientation="landscape" r:id="rId1"/>
  <headerFooter alignWithMargins="0"/>
  <rowBreaks count="1" manualBreakCount="1">
    <brk id="30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7">
    <pageSetUpPr fitToPage="1"/>
  </sheetPr>
  <dimension ref="A1:N274"/>
  <sheetViews>
    <sheetView zoomScaleNormal="95" zoomScaleSheetLayoutView="100" workbookViewId="0">
      <selection activeCell="C6" sqref="C6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134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135</v>
      </c>
      <c r="N4" s="18"/>
    </row>
    <row r="5" spans="1:14" x14ac:dyDescent="0.2">
      <c r="A5" s="15" t="s">
        <v>34</v>
      </c>
      <c r="B5" s="14">
        <v>141117.35999999999</v>
      </c>
      <c r="C5" s="14">
        <v>0</v>
      </c>
      <c r="D5" s="14">
        <f t="shared" ref="D5:I5" si="0">C8</f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141117.35999999999</v>
      </c>
    </row>
    <row r="6" spans="1:14" x14ac:dyDescent="0.2">
      <c r="A6" s="15" t="s">
        <v>35</v>
      </c>
      <c r="B6" s="14">
        <v>283008.39</v>
      </c>
      <c r="I6" s="14"/>
      <c r="J6" s="14"/>
      <c r="K6" s="14"/>
      <c r="L6" s="14"/>
      <c r="M6" s="14"/>
      <c r="N6" s="18">
        <f>SUM(B6:M6)</f>
        <v>283008.39</v>
      </c>
    </row>
    <row r="7" spans="1:14" x14ac:dyDescent="0.2">
      <c r="A7" s="15" t="s">
        <v>12</v>
      </c>
      <c r="B7" s="14">
        <v>308446.69</v>
      </c>
      <c r="I7" s="14"/>
      <c r="J7" s="14"/>
      <c r="K7" s="14"/>
      <c r="L7" s="14"/>
      <c r="M7" s="14"/>
      <c r="N7" s="18">
        <f>SUM(B7:M7)</f>
        <v>308446.69</v>
      </c>
    </row>
    <row r="8" spans="1:14" x14ac:dyDescent="0.2">
      <c r="A8" s="15" t="s">
        <v>36</v>
      </c>
      <c r="B8" s="14">
        <v>116113.26</v>
      </c>
      <c r="I8" s="14"/>
      <c r="J8" s="14"/>
      <c r="K8" s="14"/>
      <c r="L8" s="14"/>
      <c r="M8" s="14"/>
      <c r="N8" s="18">
        <f>SUM(B8:M8)</f>
        <v>116113.26</v>
      </c>
    </row>
    <row r="9" spans="1:14" x14ac:dyDescent="0.2">
      <c r="I9" s="14"/>
      <c r="J9" s="14"/>
      <c r="K9" s="14"/>
      <c r="L9" s="14"/>
      <c r="M9" s="14"/>
    </row>
    <row r="10" spans="1:14" x14ac:dyDescent="0.2">
      <c r="A10" s="15" t="s">
        <v>38</v>
      </c>
      <c r="B10" s="14">
        <f t="shared" ref="B10:M10" si="1">SUM(B7:B8)-SUM(B5:B6)</f>
        <v>434.20000000001164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>SUM(N7:N8)-SUM(N5:N6)</f>
        <v>434.20000000001164</v>
      </c>
    </row>
    <row r="11" spans="1:14" x14ac:dyDescent="0.2">
      <c r="A11" s="15" t="s">
        <v>39</v>
      </c>
      <c r="B11" s="14">
        <f t="shared" ref="B11:M11" si="2">B10/B6*100</f>
        <v>0.15342301336013806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>N10/N6*100</f>
        <v>0.15342301336013806</v>
      </c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5" spans="1:14" x14ac:dyDescent="0.2">
      <c r="A15" s="15" t="s">
        <v>40</v>
      </c>
      <c r="B15" s="14">
        <f t="shared" ref="B15:N15" si="3">B13+B10</f>
        <v>434.20000000001164</v>
      </c>
      <c r="C15" s="14">
        <f t="shared" si="3"/>
        <v>0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434.20000000001164</v>
      </c>
    </row>
    <row r="16" spans="1:14" x14ac:dyDescent="0.2">
      <c r="A16" s="15" t="s">
        <v>41</v>
      </c>
      <c r="B16" s="14">
        <f t="shared" ref="B16:N16" si="4">B15/B6*100</f>
        <v>0.15342301336013806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0.15342301336013806</v>
      </c>
    </row>
    <row r="17" spans="1:14" x14ac:dyDescent="0.2">
      <c r="A17" s="21"/>
    </row>
    <row r="18" spans="1:14" x14ac:dyDescent="0.2">
      <c r="N18" s="18"/>
    </row>
    <row r="19" spans="1:14" x14ac:dyDescent="0.2">
      <c r="N19" s="18"/>
    </row>
    <row r="20" spans="1:14" x14ac:dyDescent="0.2">
      <c r="N20" s="18"/>
    </row>
    <row r="21" spans="1:14" x14ac:dyDescent="0.2">
      <c r="N21" s="18"/>
    </row>
    <row r="23" spans="1:14" x14ac:dyDescent="0.2">
      <c r="I23" s="14"/>
      <c r="J23" s="14"/>
      <c r="K23" s="14"/>
      <c r="L23" s="14"/>
      <c r="M23" s="14"/>
    </row>
    <row r="24" spans="1:14" x14ac:dyDescent="0.2">
      <c r="I24" s="14"/>
      <c r="J24" s="14"/>
      <c r="K24" s="14"/>
      <c r="L24" s="14"/>
      <c r="M24" s="14"/>
    </row>
    <row r="31" spans="1:14" x14ac:dyDescent="0.2">
      <c r="A31" s="21"/>
    </row>
    <row r="32" spans="1:14" x14ac:dyDescent="0.2">
      <c r="N32" s="18"/>
    </row>
    <row r="33" spans="1:14" x14ac:dyDescent="0.2">
      <c r="N33" s="18"/>
    </row>
    <row r="34" spans="1:14" x14ac:dyDescent="0.2">
      <c r="N34" s="18"/>
    </row>
    <row r="35" spans="1:14" x14ac:dyDescent="0.2">
      <c r="N35" s="18"/>
    </row>
    <row r="37" spans="1:14" x14ac:dyDescent="0.2">
      <c r="I37" s="14"/>
      <c r="J37" s="14"/>
      <c r="K37" s="14"/>
      <c r="L37" s="14"/>
      <c r="M37" s="14"/>
    </row>
    <row r="38" spans="1:14" x14ac:dyDescent="0.2">
      <c r="I38" s="14"/>
      <c r="J38" s="14"/>
      <c r="K38" s="14"/>
      <c r="L38" s="14"/>
      <c r="M38" s="14"/>
    </row>
    <row r="45" spans="1:14" x14ac:dyDescent="0.2">
      <c r="A45" s="21"/>
    </row>
    <row r="46" spans="1:14" x14ac:dyDescent="0.2">
      <c r="N46" s="18"/>
    </row>
    <row r="47" spans="1:14" x14ac:dyDescent="0.2">
      <c r="N47" s="18"/>
    </row>
    <row r="48" spans="1:14" x14ac:dyDescent="0.2">
      <c r="N48" s="18"/>
    </row>
    <row r="49" spans="1:14" x14ac:dyDescent="0.2">
      <c r="N49" s="18"/>
    </row>
    <row r="51" spans="1:14" x14ac:dyDescent="0.2">
      <c r="I51" s="14"/>
      <c r="J51" s="14"/>
      <c r="K51" s="14"/>
      <c r="L51" s="14"/>
      <c r="M51" s="14"/>
    </row>
    <row r="52" spans="1:14" x14ac:dyDescent="0.2">
      <c r="I52" s="14"/>
      <c r="J52" s="14"/>
      <c r="K52" s="14"/>
      <c r="L52" s="14"/>
      <c r="M52" s="14"/>
    </row>
    <row r="54" spans="1:14" x14ac:dyDescent="0.2">
      <c r="N54" s="18"/>
    </row>
    <row r="59" spans="1:14" x14ac:dyDescent="0.2">
      <c r="A59" s="21"/>
    </row>
    <row r="60" spans="1:14" x14ac:dyDescent="0.2">
      <c r="N60" s="18"/>
    </row>
    <row r="61" spans="1:14" x14ac:dyDescent="0.2">
      <c r="N61" s="18"/>
    </row>
    <row r="62" spans="1:14" x14ac:dyDescent="0.2">
      <c r="N62" s="18"/>
    </row>
    <row r="63" spans="1:14" x14ac:dyDescent="0.2">
      <c r="N63" s="18"/>
    </row>
    <row r="65" spans="1:14" x14ac:dyDescent="0.2">
      <c r="I65" s="14"/>
      <c r="J65" s="14"/>
      <c r="K65" s="14"/>
      <c r="L65" s="14"/>
      <c r="M65" s="14"/>
    </row>
    <row r="66" spans="1:14" x14ac:dyDescent="0.2">
      <c r="I66" s="14"/>
      <c r="J66" s="14"/>
      <c r="K66" s="14"/>
      <c r="L66" s="14"/>
      <c r="M66" s="14"/>
    </row>
    <row r="73" spans="1:14" x14ac:dyDescent="0.2">
      <c r="A73" s="21"/>
    </row>
    <row r="74" spans="1:14" x14ac:dyDescent="0.2">
      <c r="N74" s="18"/>
    </row>
    <row r="75" spans="1:14" x14ac:dyDescent="0.2">
      <c r="N75" s="18"/>
    </row>
    <row r="76" spans="1:14" x14ac:dyDescent="0.2">
      <c r="N76" s="18"/>
    </row>
    <row r="77" spans="1:14" x14ac:dyDescent="0.2">
      <c r="N77" s="18"/>
    </row>
    <row r="79" spans="1:14" x14ac:dyDescent="0.2">
      <c r="I79" s="14"/>
      <c r="J79" s="14"/>
      <c r="K79" s="14"/>
      <c r="L79" s="14"/>
      <c r="M79" s="14"/>
    </row>
    <row r="80" spans="1:14" x14ac:dyDescent="0.2">
      <c r="I80" s="14"/>
      <c r="J80" s="14"/>
      <c r="K80" s="14"/>
      <c r="L80" s="14"/>
      <c r="M80" s="14"/>
    </row>
    <row r="88" spans="1:14" x14ac:dyDescent="0.2">
      <c r="A88" s="21"/>
    </row>
    <row r="89" spans="1:14" x14ac:dyDescent="0.2">
      <c r="N89" s="18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4" spans="1:14" x14ac:dyDescent="0.2">
      <c r="I94" s="14"/>
      <c r="J94" s="14"/>
      <c r="K94" s="14"/>
      <c r="L94" s="14"/>
      <c r="M94" s="14"/>
    </row>
    <row r="95" spans="1:14" x14ac:dyDescent="0.2">
      <c r="I95" s="14"/>
      <c r="J95" s="14"/>
      <c r="K95" s="14"/>
      <c r="L95" s="14"/>
      <c r="M95" s="14"/>
    </row>
    <row r="102" spans="1:14" x14ac:dyDescent="0.2">
      <c r="A102" s="13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8" spans="1:14" x14ac:dyDescent="0.2">
      <c r="I108" s="14"/>
      <c r="J108" s="14"/>
      <c r="K108" s="14"/>
      <c r="L108" s="14"/>
      <c r="M108" s="14"/>
    </row>
    <row r="109" spans="1:14" x14ac:dyDescent="0.2">
      <c r="I109" s="14"/>
      <c r="J109" s="14"/>
      <c r="K109" s="14"/>
      <c r="L109" s="14"/>
      <c r="M109" s="14"/>
    </row>
    <row r="116" spans="1:14" x14ac:dyDescent="0.2">
      <c r="A116" s="13"/>
    </row>
    <row r="117" spans="1:14" x14ac:dyDescent="0.2">
      <c r="I117" s="14"/>
      <c r="J117" s="14"/>
      <c r="K117" s="14"/>
      <c r="L117" s="14"/>
      <c r="N117" s="18"/>
    </row>
    <row r="118" spans="1:14" x14ac:dyDescent="0.2">
      <c r="N118" s="18"/>
    </row>
    <row r="119" spans="1:14" x14ac:dyDescent="0.2">
      <c r="N119" s="18"/>
    </row>
    <row r="120" spans="1:14" x14ac:dyDescent="0.2">
      <c r="I120" s="14"/>
      <c r="J120" s="14"/>
      <c r="K120" s="14"/>
      <c r="L120" s="14"/>
      <c r="M120" s="14"/>
      <c r="N120" s="18"/>
    </row>
    <row r="131" spans="1:14" x14ac:dyDescent="0.2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4" x14ac:dyDescent="0.2">
      <c r="A145" s="13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9" spans="1:14" x14ac:dyDescent="0.2">
      <c r="A159" s="13"/>
    </row>
    <row r="160" spans="1:14" x14ac:dyDescent="0.2">
      <c r="N160" s="18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5" spans="1:14" x14ac:dyDescent="0.2">
      <c r="I165" s="14"/>
      <c r="J165" s="14"/>
      <c r="K165" s="14"/>
      <c r="L165" s="14"/>
      <c r="M165" s="14"/>
    </row>
    <row r="166" spans="1:14" x14ac:dyDescent="0.2">
      <c r="I166" s="14"/>
      <c r="J166" s="14"/>
      <c r="K166" s="14"/>
      <c r="L166" s="14"/>
      <c r="M166" s="14"/>
    </row>
    <row r="174" spans="1:14" x14ac:dyDescent="0.2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8" spans="1:14" x14ac:dyDescent="0.2">
      <c r="A188" s="13"/>
    </row>
    <row r="189" spans="1:14" x14ac:dyDescent="0.2">
      <c r="N189" s="18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4" spans="1:13" x14ac:dyDescent="0.2">
      <c r="I194" s="14"/>
      <c r="J194" s="14"/>
      <c r="K194" s="14"/>
      <c r="L194" s="14"/>
      <c r="M194" s="14"/>
    </row>
    <row r="195" spans="1:13" x14ac:dyDescent="0.2">
      <c r="I195" s="14"/>
      <c r="J195" s="14"/>
      <c r="K195" s="14"/>
      <c r="L195" s="14"/>
      <c r="M195" s="14"/>
    </row>
    <row r="202" spans="1:13" x14ac:dyDescent="0.2">
      <c r="A202" s="13"/>
    </row>
    <row r="217" spans="1:1" x14ac:dyDescent="0.2">
      <c r="A217" s="13"/>
    </row>
    <row r="231" spans="1:1" x14ac:dyDescent="0.2">
      <c r="A231" s="13"/>
    </row>
    <row r="245" spans="1:1" x14ac:dyDescent="0.2">
      <c r="A245" s="13"/>
    </row>
    <row r="260" spans="1:1" x14ac:dyDescent="0.2">
      <c r="A260" s="13"/>
    </row>
    <row r="274" spans="1:1" x14ac:dyDescent="0.2">
      <c r="A274" s="13"/>
    </row>
  </sheetData>
  <phoneticPr fontId="0" type="noConversion"/>
  <pageMargins left="0.25" right="0.25" top="0.54" bottom="0.41" header="0" footer="0"/>
  <pageSetup paperSize="5" scale="97" orientation="landscape" r:id="rId1"/>
  <headerFooter alignWithMargins="0"/>
  <rowBreaks count="3" manualBreakCount="3">
    <brk id="44" max="16383" man="1"/>
    <brk id="88" max="16383" man="1"/>
    <brk id="1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1"/>
  <dimension ref="A1:P330"/>
  <sheetViews>
    <sheetView topLeftCell="A124" zoomScale="90" zoomScaleNormal="90" zoomScaleSheetLayoutView="100" workbookViewId="0">
      <selection activeCell="C150" sqref="C150"/>
    </sheetView>
  </sheetViews>
  <sheetFormatPr defaultRowHeight="12" x14ac:dyDescent="0.2"/>
  <cols>
    <col min="1" max="1" width="29.85546875" style="15" bestFit="1" customWidth="1"/>
    <col min="2" max="4" width="11.85546875" style="14" bestFit="1" customWidth="1"/>
    <col min="5" max="8" width="11.85546875" style="25" bestFit="1" customWidth="1"/>
    <col min="9" max="9" width="12.85546875" style="15" bestFit="1" customWidth="1"/>
    <col min="10" max="13" width="11.85546875" style="15" bestFit="1" customWidth="1"/>
    <col min="14" max="14" width="12.85546875" style="14" bestFit="1" customWidth="1"/>
    <col min="15" max="16384" width="9.140625" style="15"/>
  </cols>
  <sheetData>
    <row r="1" spans="1:14" ht="18" x14ac:dyDescent="0.25">
      <c r="A1" s="24" t="s">
        <v>109</v>
      </c>
    </row>
    <row r="2" spans="1:14" ht="15.75" x14ac:dyDescent="0.25">
      <c r="A2" s="26"/>
    </row>
    <row r="3" spans="1:14" ht="18" x14ac:dyDescent="0.25">
      <c r="A3" s="24" t="s">
        <v>110</v>
      </c>
    </row>
    <row r="4" spans="1:14" x14ac:dyDescent="0.2">
      <c r="B4" s="16" t="s">
        <v>0</v>
      </c>
      <c r="C4" s="16" t="s">
        <v>1</v>
      </c>
      <c r="D4" s="16" t="s">
        <v>2</v>
      </c>
      <c r="E4" s="27" t="s">
        <v>3</v>
      </c>
      <c r="F4" s="27" t="s">
        <v>4</v>
      </c>
      <c r="G4" s="27" t="s">
        <v>5</v>
      </c>
      <c r="H4" s="27" t="s">
        <v>6</v>
      </c>
      <c r="I4" s="17" t="s">
        <v>7</v>
      </c>
      <c r="J4" s="17" t="s">
        <v>8</v>
      </c>
      <c r="K4" s="17" t="s">
        <v>32</v>
      </c>
      <c r="L4" s="17" t="s">
        <v>10</v>
      </c>
      <c r="M4" s="17" t="s">
        <v>33</v>
      </c>
      <c r="N4" s="16" t="s">
        <v>17</v>
      </c>
    </row>
    <row r="5" spans="1:14" ht="12.75" x14ac:dyDescent="0.2">
      <c r="A5" s="5" t="s">
        <v>111</v>
      </c>
      <c r="G5" s="28"/>
      <c r="I5" s="14"/>
      <c r="J5" s="14"/>
      <c r="K5" s="14"/>
      <c r="L5" s="14"/>
      <c r="M5" s="14"/>
    </row>
    <row r="6" spans="1:14" x14ac:dyDescent="0.2">
      <c r="A6" s="15" t="s">
        <v>34</v>
      </c>
      <c r="B6" s="14">
        <v>158223.65</v>
      </c>
      <c r="C6" s="14">
        <f t="shared" ref="C6:M6" si="0">B9</f>
        <v>141787.51999999999</v>
      </c>
      <c r="D6" s="14">
        <f t="shared" si="0"/>
        <v>0</v>
      </c>
      <c r="E6" s="25">
        <f t="shared" si="0"/>
        <v>0</v>
      </c>
      <c r="F6" s="25">
        <f t="shared" si="0"/>
        <v>0</v>
      </c>
      <c r="G6" s="25">
        <f t="shared" si="0"/>
        <v>0</v>
      </c>
      <c r="H6" s="25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8">
        <f>SUM(B6:M6)</f>
        <v>300011.17</v>
      </c>
    </row>
    <row r="7" spans="1:14" x14ac:dyDescent="0.2">
      <c r="A7" s="15" t="s">
        <v>35</v>
      </c>
      <c r="B7" s="14">
        <v>652280.24</v>
      </c>
      <c r="I7" s="14"/>
      <c r="J7" s="14"/>
      <c r="K7" s="14"/>
      <c r="L7" s="14"/>
      <c r="M7" s="14"/>
      <c r="N7" s="18">
        <f>SUM(B7:M7)</f>
        <v>652280.24</v>
      </c>
    </row>
    <row r="8" spans="1:14" x14ac:dyDescent="0.2">
      <c r="A8" s="15" t="s">
        <v>12</v>
      </c>
      <c r="B8" s="14">
        <v>673188.84</v>
      </c>
      <c r="I8" s="14"/>
      <c r="J8" s="14"/>
      <c r="K8" s="14"/>
      <c r="L8" s="14"/>
      <c r="M8" s="14"/>
      <c r="N8" s="18">
        <f>SUM(B8:M8)</f>
        <v>673188.84</v>
      </c>
    </row>
    <row r="9" spans="1:14" x14ac:dyDescent="0.2">
      <c r="A9" s="15" t="s">
        <v>36</v>
      </c>
      <c r="B9" s="14">
        <v>141787.51999999999</v>
      </c>
      <c r="I9" s="14"/>
      <c r="J9" s="14"/>
      <c r="K9" s="14"/>
      <c r="L9" s="14"/>
      <c r="M9" s="14"/>
      <c r="N9" s="18">
        <f>SUM(B9:M9)</f>
        <v>141787.51999999999</v>
      </c>
    </row>
    <row r="10" spans="1:14" x14ac:dyDescent="0.2">
      <c r="I10" s="14"/>
      <c r="J10" s="14"/>
      <c r="K10" s="14"/>
      <c r="L10" s="14"/>
      <c r="M10" s="14"/>
      <c r="N10" s="18"/>
    </row>
    <row r="11" spans="1:14" x14ac:dyDescent="0.2">
      <c r="A11" s="15" t="s">
        <v>38</v>
      </c>
      <c r="B11" s="14">
        <f t="shared" ref="B11:H11" si="1">SUM(B8:B9)-SUM(B6:B7)</f>
        <v>4472.4699999999721</v>
      </c>
      <c r="C11" s="14">
        <f t="shared" si="1"/>
        <v>-141787.51999999999</v>
      </c>
      <c r="D11" s="14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>SUM(I8:I9)-SUM(I6:I7)</f>
        <v>0</v>
      </c>
      <c r="J11" s="25">
        <f>SUM(J8:J9)-SUM(J6:J7)</f>
        <v>0</v>
      </c>
      <c r="K11" s="25">
        <f>SUM(K8:K9)-SUM(K6:K7)</f>
        <v>0</v>
      </c>
      <c r="L11" s="25">
        <f>SUM(L8:L9)-SUM(L6:L7)</f>
        <v>0</v>
      </c>
      <c r="M11" s="25">
        <f>SUM(M8:M9)-SUM(M6:M7)</f>
        <v>0</v>
      </c>
      <c r="N11" s="18">
        <f>SUM(B11:M11)</f>
        <v>-137315.05000000002</v>
      </c>
    </row>
    <row r="12" spans="1:14" x14ac:dyDescent="0.2">
      <c r="A12" s="15" t="s">
        <v>39</v>
      </c>
      <c r="B12" s="14">
        <f t="shared" ref="B12:H12" si="2">B11/B7*100</f>
        <v>0.68566694585136789</v>
      </c>
      <c r="C12" s="14" t="e">
        <f t="shared" si="2"/>
        <v>#DIV/0!</v>
      </c>
      <c r="D12" s="14" t="e">
        <f t="shared" si="2"/>
        <v>#DIV/0!</v>
      </c>
      <c r="E12" s="25" t="e">
        <f t="shared" si="2"/>
        <v>#DIV/0!</v>
      </c>
      <c r="F12" s="25" t="e">
        <f t="shared" si="2"/>
        <v>#DIV/0!</v>
      </c>
      <c r="G12" s="25" t="e">
        <f t="shared" si="2"/>
        <v>#DIV/0!</v>
      </c>
      <c r="H12" s="25" t="e">
        <f t="shared" si="2"/>
        <v>#DIV/0!</v>
      </c>
      <c r="I12" s="25" t="e">
        <f t="shared" ref="I12:N12" si="3">I11/I7*100</f>
        <v>#DIV/0!</v>
      </c>
      <c r="J12" s="25" t="e">
        <f t="shared" si="3"/>
        <v>#DIV/0!</v>
      </c>
      <c r="K12" s="25" t="e">
        <f t="shared" si="3"/>
        <v>#DIV/0!</v>
      </c>
      <c r="L12" s="25" t="e">
        <f t="shared" si="3"/>
        <v>#DIV/0!</v>
      </c>
      <c r="M12" s="25" t="e">
        <f t="shared" si="3"/>
        <v>#DIV/0!</v>
      </c>
      <c r="N12" s="14">
        <f t="shared" si="3"/>
        <v>-21.051542202167585</v>
      </c>
    </row>
    <row r="13" spans="1:14" x14ac:dyDescent="0.2">
      <c r="I13" s="14"/>
      <c r="J13" s="14"/>
      <c r="K13" s="14"/>
      <c r="L13" s="14"/>
      <c r="M13" s="14"/>
    </row>
    <row r="14" spans="1:14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5" spans="1:14" x14ac:dyDescent="0.2">
      <c r="E15" s="14"/>
      <c r="F15" s="14"/>
      <c r="G15" s="14"/>
      <c r="H15" s="14"/>
      <c r="I15" s="14"/>
      <c r="J15" s="14"/>
      <c r="K15" s="14"/>
      <c r="L15" s="14"/>
      <c r="M15" s="14"/>
    </row>
    <row r="16" spans="1:14" x14ac:dyDescent="0.2">
      <c r="A16" s="15" t="s">
        <v>40</v>
      </c>
      <c r="B16" s="14">
        <f t="shared" ref="B16:N16" si="4">B14+B11</f>
        <v>4472.4699999999721</v>
      </c>
      <c r="C16" s="14">
        <f t="shared" si="4"/>
        <v>-141787.51999999999</v>
      </c>
      <c r="D16" s="14">
        <f t="shared" si="4"/>
        <v>0</v>
      </c>
      <c r="E16" s="14">
        <f t="shared" si="4"/>
        <v>0</v>
      </c>
      <c r="F16" s="14">
        <f t="shared" si="4"/>
        <v>0</v>
      </c>
      <c r="G16" s="14">
        <f t="shared" si="4"/>
        <v>0</v>
      </c>
      <c r="H16" s="14">
        <f t="shared" si="4"/>
        <v>0</v>
      </c>
      <c r="I16" s="14">
        <f t="shared" si="4"/>
        <v>0</v>
      </c>
      <c r="J16" s="14">
        <f t="shared" si="4"/>
        <v>0</v>
      </c>
      <c r="K16" s="14">
        <f t="shared" si="4"/>
        <v>0</v>
      </c>
      <c r="L16" s="14">
        <f t="shared" si="4"/>
        <v>0</v>
      </c>
      <c r="M16" s="14">
        <f t="shared" si="4"/>
        <v>0</v>
      </c>
      <c r="N16" s="14">
        <f t="shared" si="4"/>
        <v>-137315.05000000002</v>
      </c>
    </row>
    <row r="17" spans="1:14" x14ac:dyDescent="0.2">
      <c r="A17" s="15" t="s">
        <v>41</v>
      </c>
      <c r="B17" s="14">
        <f t="shared" ref="B17:N17" si="5">B16/B7*100</f>
        <v>0.68566694585136789</v>
      </c>
      <c r="C17" s="14" t="e">
        <f t="shared" si="5"/>
        <v>#DIV/0!</v>
      </c>
      <c r="D17" s="14" t="e">
        <f t="shared" si="5"/>
        <v>#DIV/0!</v>
      </c>
      <c r="E17" s="14" t="e">
        <f t="shared" si="5"/>
        <v>#DIV/0!</v>
      </c>
      <c r="F17" s="14" t="e">
        <f t="shared" si="5"/>
        <v>#DIV/0!</v>
      </c>
      <c r="G17" s="14" t="e">
        <f t="shared" si="5"/>
        <v>#DIV/0!</v>
      </c>
      <c r="H17" s="14" t="e">
        <f t="shared" si="5"/>
        <v>#DIV/0!</v>
      </c>
      <c r="I17" s="14" t="e">
        <f t="shared" si="5"/>
        <v>#DIV/0!</v>
      </c>
      <c r="J17" s="14" t="e">
        <f t="shared" si="5"/>
        <v>#DIV/0!</v>
      </c>
      <c r="K17" s="14" t="e">
        <f t="shared" si="5"/>
        <v>#DIV/0!</v>
      </c>
      <c r="L17" s="14" t="e">
        <f t="shared" si="5"/>
        <v>#DIV/0!</v>
      </c>
      <c r="M17" s="14" t="e">
        <f t="shared" si="5"/>
        <v>#DIV/0!</v>
      </c>
      <c r="N17" s="14">
        <f t="shared" si="5"/>
        <v>-21.051542202167585</v>
      </c>
    </row>
    <row r="18" spans="1:14" x14ac:dyDescent="0.2">
      <c r="I18" s="14"/>
      <c r="J18" s="14"/>
      <c r="K18" s="14"/>
      <c r="L18" s="14"/>
      <c r="M18" s="14"/>
    </row>
    <row r="19" spans="1:14" s="13" customFormat="1" ht="12.75" x14ac:dyDescent="0.2">
      <c r="A19" s="5" t="s">
        <v>112</v>
      </c>
      <c r="B19" s="20"/>
      <c r="C19" s="20"/>
      <c r="D19" s="20"/>
      <c r="E19" s="29"/>
      <c r="F19" s="29"/>
      <c r="G19" s="29"/>
      <c r="H19" s="29"/>
      <c r="I19" s="20"/>
      <c r="J19" s="20"/>
      <c r="K19" s="20"/>
      <c r="L19" s="20"/>
      <c r="M19" s="20"/>
      <c r="N19" s="20"/>
    </row>
    <row r="20" spans="1:14" x14ac:dyDescent="0.2">
      <c r="A20" s="15" t="s">
        <v>34</v>
      </c>
      <c r="B20" s="14">
        <v>55070.8</v>
      </c>
      <c r="C20" s="14">
        <f t="shared" ref="C20:M20" si="6">B23</f>
        <v>55684.38</v>
      </c>
      <c r="D20" s="14">
        <f t="shared" si="6"/>
        <v>0</v>
      </c>
      <c r="E20" s="25">
        <f t="shared" si="6"/>
        <v>0</v>
      </c>
      <c r="F20" s="25">
        <f t="shared" si="6"/>
        <v>0</v>
      </c>
      <c r="G20" s="25">
        <f t="shared" si="6"/>
        <v>0</v>
      </c>
      <c r="H20" s="25">
        <f t="shared" si="6"/>
        <v>0</v>
      </c>
      <c r="I20" s="14">
        <f t="shared" si="6"/>
        <v>0</v>
      </c>
      <c r="J20" s="14">
        <f t="shared" si="6"/>
        <v>0</v>
      </c>
      <c r="K20" s="14">
        <f t="shared" si="6"/>
        <v>0</v>
      </c>
      <c r="L20" s="14">
        <f t="shared" si="6"/>
        <v>0</v>
      </c>
      <c r="M20" s="14">
        <f t="shared" si="6"/>
        <v>0</v>
      </c>
      <c r="N20" s="18">
        <f>SUM(B20:M20)</f>
        <v>110755.18</v>
      </c>
    </row>
    <row r="21" spans="1:14" x14ac:dyDescent="0.2">
      <c r="A21" s="15" t="s">
        <v>35</v>
      </c>
      <c r="B21" s="14">
        <v>357477.93</v>
      </c>
      <c r="I21" s="14"/>
      <c r="J21" s="14"/>
      <c r="K21" s="14"/>
      <c r="L21" s="14"/>
      <c r="M21" s="14"/>
      <c r="N21" s="18">
        <f>SUM(B21:M21)</f>
        <v>357477.93</v>
      </c>
    </row>
    <row r="22" spans="1:14" x14ac:dyDescent="0.2">
      <c r="A22" s="15" t="s">
        <v>12</v>
      </c>
      <c r="B22" s="14">
        <v>356681.07</v>
      </c>
      <c r="I22" s="14"/>
      <c r="J22" s="14"/>
      <c r="K22" s="14"/>
      <c r="L22" s="14"/>
      <c r="M22" s="14"/>
      <c r="N22" s="18">
        <f>SUM(B22:M22)</f>
        <v>356681.07</v>
      </c>
    </row>
    <row r="23" spans="1:14" x14ac:dyDescent="0.2">
      <c r="A23" s="15" t="s">
        <v>36</v>
      </c>
      <c r="B23" s="14">
        <v>55684.38</v>
      </c>
      <c r="I23" s="14"/>
      <c r="J23" s="14"/>
      <c r="K23" s="14"/>
      <c r="L23" s="14"/>
      <c r="M23" s="14"/>
      <c r="N23" s="18">
        <f>SUM(B23:M23)</f>
        <v>55684.38</v>
      </c>
    </row>
    <row r="24" spans="1:14" x14ac:dyDescent="0.2">
      <c r="I24" s="14"/>
      <c r="J24" s="14"/>
      <c r="K24" s="14"/>
      <c r="L24" s="14"/>
      <c r="M24" s="14"/>
      <c r="N24" s="18"/>
    </row>
    <row r="25" spans="1:14" x14ac:dyDescent="0.2">
      <c r="A25" s="15" t="s">
        <v>38</v>
      </c>
      <c r="B25" s="14">
        <f t="shared" ref="B25:M25" si="7">SUM(B22:B23)-SUM(B20:B21)</f>
        <v>-183.27999999996973</v>
      </c>
      <c r="C25" s="14">
        <f t="shared" si="7"/>
        <v>-55684.38</v>
      </c>
      <c r="D25" s="14">
        <f t="shared" si="7"/>
        <v>0</v>
      </c>
      <c r="E25" s="25">
        <f t="shared" si="7"/>
        <v>0</v>
      </c>
      <c r="F25" s="25">
        <f t="shared" si="7"/>
        <v>0</v>
      </c>
      <c r="G25" s="25">
        <f t="shared" si="7"/>
        <v>0</v>
      </c>
      <c r="H25" s="25">
        <f t="shared" si="7"/>
        <v>0</v>
      </c>
      <c r="I25" s="14">
        <f t="shared" si="7"/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8">
        <f>SUM(B25:M25)</f>
        <v>-55867.659999999967</v>
      </c>
    </row>
    <row r="26" spans="1:14" x14ac:dyDescent="0.2">
      <c r="A26" s="15" t="s">
        <v>39</v>
      </c>
      <c r="B26" s="14">
        <f t="shared" ref="B26:N26" si="8">B25/B21*100</f>
        <v>-5.1270298001325487E-2</v>
      </c>
      <c r="C26" s="14" t="e">
        <f t="shared" si="8"/>
        <v>#DIV/0!</v>
      </c>
      <c r="D26" s="14" t="e">
        <f t="shared" si="8"/>
        <v>#DIV/0!</v>
      </c>
      <c r="E26" s="25" t="e">
        <f t="shared" si="8"/>
        <v>#DIV/0!</v>
      </c>
      <c r="F26" s="25" t="e">
        <f t="shared" si="8"/>
        <v>#DIV/0!</v>
      </c>
      <c r="G26" s="25" t="e">
        <f t="shared" si="8"/>
        <v>#DIV/0!</v>
      </c>
      <c r="H26" s="25" t="e">
        <f t="shared" si="8"/>
        <v>#DIV/0!</v>
      </c>
      <c r="I26" s="14" t="e">
        <f t="shared" si="8"/>
        <v>#DIV/0!</v>
      </c>
      <c r="J26" s="14" t="e">
        <f t="shared" si="8"/>
        <v>#DIV/0!</v>
      </c>
      <c r="K26" s="14" t="e">
        <f t="shared" si="8"/>
        <v>#DIV/0!</v>
      </c>
      <c r="L26" s="14" t="e">
        <f t="shared" si="8"/>
        <v>#DIV/0!</v>
      </c>
      <c r="M26" s="14" t="e">
        <f t="shared" si="8"/>
        <v>#DIV/0!</v>
      </c>
      <c r="N26" s="14">
        <f t="shared" si="8"/>
        <v>-15.628282283048906</v>
      </c>
    </row>
    <row r="27" spans="1:14" x14ac:dyDescent="0.2">
      <c r="I27" s="14"/>
      <c r="J27" s="14"/>
      <c r="K27" s="14"/>
      <c r="L27" s="14"/>
      <c r="M27" s="14"/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E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B28+B25</f>
        <v>-183.27999999996973</v>
      </c>
      <c r="C30" s="14">
        <f>-(C28-C25)</f>
        <v>-55684.38</v>
      </c>
      <c r="D30" s="14">
        <f t="shared" ref="D30:N30" si="9">D28+D25</f>
        <v>0</v>
      </c>
      <c r="E30" s="14">
        <f t="shared" si="9"/>
        <v>0</v>
      </c>
      <c r="F30" s="14">
        <f t="shared" si="9"/>
        <v>0</v>
      </c>
      <c r="G30" s="14">
        <f t="shared" si="9"/>
        <v>0</v>
      </c>
      <c r="H30" s="14">
        <f t="shared" si="9"/>
        <v>0</v>
      </c>
      <c r="I30" s="14">
        <f t="shared" si="9"/>
        <v>0</v>
      </c>
      <c r="J30" s="14">
        <f t="shared" si="9"/>
        <v>0</v>
      </c>
      <c r="K30" s="14">
        <f t="shared" si="9"/>
        <v>0</v>
      </c>
      <c r="L30" s="14">
        <f t="shared" si="9"/>
        <v>0</v>
      </c>
      <c r="M30" s="14">
        <f t="shared" si="9"/>
        <v>0</v>
      </c>
      <c r="N30" s="14">
        <f t="shared" si="9"/>
        <v>-55867.659999999967</v>
      </c>
    </row>
    <row r="31" spans="1:14" x14ac:dyDescent="0.2">
      <c r="A31" s="15" t="s">
        <v>41</v>
      </c>
      <c r="B31" s="14">
        <f t="shared" ref="B31:N31" si="10">B30/B21*100</f>
        <v>-5.1270298001325487E-2</v>
      </c>
      <c r="C31" s="14" t="e">
        <f t="shared" si="10"/>
        <v>#DIV/0!</v>
      </c>
      <c r="D31" s="14" t="e">
        <f t="shared" si="10"/>
        <v>#DIV/0!</v>
      </c>
      <c r="E31" s="14" t="e">
        <f t="shared" si="10"/>
        <v>#DIV/0!</v>
      </c>
      <c r="F31" s="14" t="e">
        <f t="shared" si="10"/>
        <v>#DIV/0!</v>
      </c>
      <c r="G31" s="14" t="e">
        <f t="shared" si="10"/>
        <v>#DIV/0!</v>
      </c>
      <c r="H31" s="14" t="e">
        <f t="shared" si="10"/>
        <v>#DIV/0!</v>
      </c>
      <c r="I31" s="14" t="e">
        <f t="shared" si="10"/>
        <v>#DIV/0!</v>
      </c>
      <c r="J31" s="14" t="e">
        <f t="shared" si="10"/>
        <v>#DIV/0!</v>
      </c>
      <c r="K31" s="14" t="e">
        <f t="shared" si="10"/>
        <v>#DIV/0!</v>
      </c>
      <c r="L31" s="14" t="e">
        <f t="shared" si="10"/>
        <v>#DIV/0!</v>
      </c>
      <c r="M31" s="14" t="e">
        <f t="shared" si="10"/>
        <v>#DIV/0!</v>
      </c>
      <c r="N31" s="14">
        <f t="shared" si="10"/>
        <v>-15.628282283048906</v>
      </c>
    </row>
    <row r="32" spans="1:14" x14ac:dyDescent="0.2">
      <c r="I32" s="14"/>
      <c r="J32" s="14"/>
      <c r="K32" s="14"/>
      <c r="L32" s="14"/>
      <c r="M32" s="14"/>
    </row>
    <row r="33" spans="1:16" x14ac:dyDescent="0.2">
      <c r="I33" s="14"/>
      <c r="J33" s="14"/>
      <c r="K33" s="14"/>
      <c r="L33" s="14"/>
      <c r="M33" s="14"/>
    </row>
    <row r="34" spans="1:16" ht="18" x14ac:dyDescent="0.25">
      <c r="A34" s="24" t="s">
        <v>113</v>
      </c>
      <c r="I34" s="14"/>
      <c r="J34" s="14"/>
      <c r="K34" s="14"/>
      <c r="L34" s="14"/>
      <c r="M34" s="14"/>
    </row>
    <row r="35" spans="1:16" ht="12.75" x14ac:dyDescent="0.2">
      <c r="A35" s="5" t="s">
        <v>114</v>
      </c>
      <c r="I35" s="14"/>
      <c r="J35" s="14"/>
      <c r="K35" s="14"/>
      <c r="L35" s="14"/>
      <c r="M35" s="14"/>
      <c r="N35" s="18"/>
    </row>
    <row r="36" spans="1:16" x14ac:dyDescent="0.2">
      <c r="A36" s="15" t="s">
        <v>34</v>
      </c>
      <c r="B36" s="14">
        <v>107859.96</v>
      </c>
      <c r="C36" s="14">
        <f t="shared" ref="C36:H36" si="11">B39</f>
        <v>105593.3</v>
      </c>
      <c r="D36" s="14">
        <f t="shared" si="11"/>
        <v>0</v>
      </c>
      <c r="E36" s="25">
        <f t="shared" si="11"/>
        <v>0</v>
      </c>
      <c r="F36" s="25">
        <f t="shared" si="11"/>
        <v>0</v>
      </c>
      <c r="G36" s="25">
        <f t="shared" si="11"/>
        <v>0</v>
      </c>
      <c r="H36" s="25">
        <f t="shared" si="11"/>
        <v>0</v>
      </c>
      <c r="I36" s="14">
        <f>H39</f>
        <v>0</v>
      </c>
      <c r="J36" s="14">
        <f>I39</f>
        <v>0</v>
      </c>
      <c r="K36" s="14">
        <f>J39</f>
        <v>0</v>
      </c>
      <c r="L36" s="14">
        <f>K39</f>
        <v>0</v>
      </c>
      <c r="M36" s="14">
        <f>L39</f>
        <v>0</v>
      </c>
      <c r="N36" s="18">
        <f>SUM(B36:M36)</f>
        <v>213453.26</v>
      </c>
    </row>
    <row r="37" spans="1:16" x14ac:dyDescent="0.2">
      <c r="A37" s="15" t="s">
        <v>35</v>
      </c>
      <c r="B37" s="14">
        <v>182813.84</v>
      </c>
      <c r="I37" s="14"/>
      <c r="J37" s="14"/>
      <c r="K37" s="14"/>
      <c r="L37" s="14"/>
      <c r="M37" s="14"/>
      <c r="N37" s="18">
        <f>SUM(B37:M37)</f>
        <v>182813.84</v>
      </c>
    </row>
    <row r="38" spans="1:16" x14ac:dyDescent="0.2">
      <c r="A38" s="15" t="s">
        <v>12</v>
      </c>
      <c r="B38" s="14">
        <v>187549.12</v>
      </c>
      <c r="I38" s="14"/>
      <c r="J38" s="14"/>
      <c r="K38" s="14"/>
      <c r="L38" s="14"/>
      <c r="M38" s="14"/>
      <c r="N38" s="18">
        <f>SUM(B38:M38)</f>
        <v>187549.12</v>
      </c>
    </row>
    <row r="39" spans="1:16" x14ac:dyDescent="0.2">
      <c r="A39" s="15" t="s">
        <v>36</v>
      </c>
      <c r="B39" s="14">
        <v>105593.3</v>
      </c>
      <c r="I39" s="14"/>
      <c r="J39" s="14"/>
      <c r="K39" s="14"/>
      <c r="L39" s="14"/>
      <c r="M39" s="14"/>
      <c r="N39" s="18">
        <f>SUM(B39:M39)</f>
        <v>105593.3</v>
      </c>
    </row>
    <row r="40" spans="1:16" x14ac:dyDescent="0.2">
      <c r="I40" s="14"/>
      <c r="J40" s="14"/>
      <c r="K40" s="14"/>
      <c r="L40" s="14"/>
      <c r="M40" s="14"/>
      <c r="N40" s="18"/>
    </row>
    <row r="41" spans="1:16" x14ac:dyDescent="0.2">
      <c r="A41" s="15" t="s">
        <v>38</v>
      </c>
      <c r="B41" s="14">
        <f t="shared" ref="B41:M41" si="12">SUM(B38:B39)-SUM(B36:B37)</f>
        <v>2468.6199999999953</v>
      </c>
      <c r="C41" s="14">
        <f t="shared" si="12"/>
        <v>-105593.3</v>
      </c>
      <c r="D41" s="14">
        <f t="shared" si="12"/>
        <v>0</v>
      </c>
      <c r="E41" s="25">
        <f t="shared" si="12"/>
        <v>0</v>
      </c>
      <c r="F41" s="25">
        <f t="shared" si="12"/>
        <v>0</v>
      </c>
      <c r="G41" s="25">
        <f t="shared" si="12"/>
        <v>0</v>
      </c>
      <c r="H41" s="25">
        <f t="shared" si="12"/>
        <v>0</v>
      </c>
      <c r="I41" s="14">
        <f t="shared" si="12"/>
        <v>0</v>
      </c>
      <c r="J41" s="14">
        <f t="shared" si="12"/>
        <v>0</v>
      </c>
      <c r="K41" s="14">
        <f t="shared" si="12"/>
        <v>0</v>
      </c>
      <c r="L41" s="14">
        <f t="shared" si="12"/>
        <v>0</v>
      </c>
      <c r="M41" s="14">
        <f t="shared" si="12"/>
        <v>0</v>
      </c>
      <c r="N41" s="18">
        <f>SUM(B41:M41)</f>
        <v>-103124.68000000001</v>
      </c>
      <c r="O41" s="14"/>
      <c r="P41" s="14"/>
    </row>
    <row r="42" spans="1:16" x14ac:dyDescent="0.2">
      <c r="A42" s="15" t="s">
        <v>39</v>
      </c>
      <c r="B42" s="14">
        <f t="shared" ref="B42:N42" si="13">B41/B37*100</f>
        <v>1.3503463413929686</v>
      </c>
      <c r="C42" s="14" t="e">
        <f t="shared" si="13"/>
        <v>#DIV/0!</v>
      </c>
      <c r="D42" s="14" t="e">
        <f t="shared" si="13"/>
        <v>#DIV/0!</v>
      </c>
      <c r="E42" s="25" t="e">
        <f t="shared" si="13"/>
        <v>#DIV/0!</v>
      </c>
      <c r="F42" s="25" t="e">
        <f t="shared" si="13"/>
        <v>#DIV/0!</v>
      </c>
      <c r="G42" s="25" t="e">
        <f t="shared" si="13"/>
        <v>#DIV/0!</v>
      </c>
      <c r="H42" s="25" t="e">
        <f t="shared" si="13"/>
        <v>#DIV/0!</v>
      </c>
      <c r="I42" s="14" t="e">
        <f t="shared" si="13"/>
        <v>#DIV/0!</v>
      </c>
      <c r="J42" s="14" t="e">
        <f t="shared" si="13"/>
        <v>#DIV/0!</v>
      </c>
      <c r="K42" s="14" t="e">
        <f t="shared" si="13"/>
        <v>#DIV/0!</v>
      </c>
      <c r="L42" s="14" t="e">
        <f t="shared" si="13"/>
        <v>#DIV/0!</v>
      </c>
      <c r="M42" s="14" t="e">
        <f t="shared" si="13"/>
        <v>#DIV/0!</v>
      </c>
      <c r="N42" s="14">
        <f t="shared" si="13"/>
        <v>-56.409667889477078</v>
      </c>
      <c r="O42" s="14"/>
      <c r="P42" s="14"/>
    </row>
    <row r="43" spans="1:16" x14ac:dyDescent="0.2">
      <c r="I43" s="14"/>
      <c r="J43" s="14"/>
      <c r="K43" s="14"/>
      <c r="L43" s="14"/>
      <c r="M43" s="14"/>
    </row>
    <row r="44" spans="1:16" x14ac:dyDescent="0.2">
      <c r="A44" s="15" t="s">
        <v>37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f>SUM(B44:M44)</f>
        <v>0</v>
      </c>
    </row>
    <row r="45" spans="1:16" x14ac:dyDescent="0.2">
      <c r="E45" s="14"/>
      <c r="F45" s="14"/>
      <c r="G45" s="14"/>
      <c r="H45" s="14"/>
      <c r="I45" s="14"/>
      <c r="J45" s="14"/>
      <c r="K45" s="14"/>
      <c r="L45" s="14"/>
      <c r="M45" s="14"/>
    </row>
    <row r="46" spans="1:16" x14ac:dyDescent="0.2">
      <c r="A46" s="15" t="s">
        <v>40</v>
      </c>
      <c r="B46" s="14">
        <f t="shared" ref="B46:N46" si="14">B44+B41</f>
        <v>2468.6199999999953</v>
      </c>
      <c r="C46" s="14">
        <f t="shared" si="14"/>
        <v>-105593.3</v>
      </c>
      <c r="D46" s="14">
        <f t="shared" si="14"/>
        <v>0</v>
      </c>
      <c r="E46" s="14">
        <f t="shared" si="14"/>
        <v>0</v>
      </c>
      <c r="F46" s="14">
        <f t="shared" si="14"/>
        <v>0</v>
      </c>
      <c r="G46" s="14">
        <f t="shared" si="14"/>
        <v>0</v>
      </c>
      <c r="H46" s="14">
        <f t="shared" si="14"/>
        <v>0</v>
      </c>
      <c r="I46" s="14">
        <f t="shared" si="14"/>
        <v>0</v>
      </c>
      <c r="J46" s="14">
        <f t="shared" si="14"/>
        <v>0</v>
      </c>
      <c r="K46" s="14">
        <f t="shared" si="14"/>
        <v>0</v>
      </c>
      <c r="L46" s="14">
        <f t="shared" si="14"/>
        <v>0</v>
      </c>
      <c r="M46" s="14">
        <f t="shared" si="14"/>
        <v>0</v>
      </c>
      <c r="N46" s="14">
        <f t="shared" si="14"/>
        <v>-103124.68000000001</v>
      </c>
    </row>
    <row r="47" spans="1:16" x14ac:dyDescent="0.2">
      <c r="A47" s="15" t="s">
        <v>41</v>
      </c>
      <c r="B47" s="14">
        <f t="shared" ref="B47:N47" si="15">B46/B37*100</f>
        <v>1.3503463413929686</v>
      </c>
      <c r="C47" s="14" t="e">
        <f t="shared" si="15"/>
        <v>#DIV/0!</v>
      </c>
      <c r="D47" s="14" t="e">
        <f t="shared" si="15"/>
        <v>#DIV/0!</v>
      </c>
      <c r="E47" s="14" t="e">
        <f t="shared" si="15"/>
        <v>#DIV/0!</v>
      </c>
      <c r="F47" s="14" t="e">
        <f t="shared" si="15"/>
        <v>#DIV/0!</v>
      </c>
      <c r="G47" s="14" t="e">
        <f t="shared" si="15"/>
        <v>#DIV/0!</v>
      </c>
      <c r="H47" s="14" t="e">
        <f t="shared" si="15"/>
        <v>#DIV/0!</v>
      </c>
      <c r="I47" s="14" t="e">
        <f t="shared" si="15"/>
        <v>#DIV/0!</v>
      </c>
      <c r="J47" s="14" t="e">
        <f t="shared" si="15"/>
        <v>#DIV/0!</v>
      </c>
      <c r="K47" s="14" t="e">
        <f t="shared" si="15"/>
        <v>#DIV/0!</v>
      </c>
      <c r="L47" s="14" t="e">
        <f t="shared" si="15"/>
        <v>#DIV/0!</v>
      </c>
      <c r="M47" s="14" t="e">
        <f t="shared" si="15"/>
        <v>#DIV/0!</v>
      </c>
      <c r="N47" s="14">
        <f t="shared" si="15"/>
        <v>-56.409667889477078</v>
      </c>
    </row>
    <row r="48" spans="1:16" x14ac:dyDescent="0.2">
      <c r="I48" s="14"/>
      <c r="J48" s="14"/>
      <c r="K48" s="14"/>
      <c r="L48" s="14"/>
      <c r="M48" s="14"/>
      <c r="N48" s="18"/>
    </row>
    <row r="49" spans="1:14" ht="12.75" x14ac:dyDescent="0.2">
      <c r="A49" s="5" t="s">
        <v>115</v>
      </c>
      <c r="I49" s="14"/>
      <c r="J49" s="14"/>
      <c r="K49" s="14"/>
      <c r="L49" s="14"/>
      <c r="M49" s="14"/>
      <c r="N49" s="18"/>
    </row>
    <row r="50" spans="1:14" x14ac:dyDescent="0.2">
      <c r="A50" s="15" t="s">
        <v>34</v>
      </c>
      <c r="B50" s="14">
        <v>54783.05</v>
      </c>
      <c r="C50" s="14">
        <f t="shared" ref="C50:H50" si="16">B53</f>
        <v>69912.36</v>
      </c>
      <c r="D50" s="14">
        <f t="shared" si="16"/>
        <v>0</v>
      </c>
      <c r="E50" s="25">
        <f t="shared" si="16"/>
        <v>0</v>
      </c>
      <c r="F50" s="25">
        <f t="shared" si="16"/>
        <v>0</v>
      </c>
      <c r="G50" s="25">
        <f t="shared" si="16"/>
        <v>0</v>
      </c>
      <c r="H50" s="25">
        <f t="shared" si="16"/>
        <v>0</v>
      </c>
      <c r="I50" s="14">
        <f>H53</f>
        <v>0</v>
      </c>
      <c r="J50" s="14">
        <f>I53</f>
        <v>0</v>
      </c>
      <c r="K50" s="14">
        <f>J53</f>
        <v>0</v>
      </c>
      <c r="L50" s="14">
        <f>K53</f>
        <v>0</v>
      </c>
      <c r="M50" s="14">
        <f>L53</f>
        <v>0</v>
      </c>
      <c r="N50" s="18">
        <f>SUM(B50:M50)</f>
        <v>124695.41</v>
      </c>
    </row>
    <row r="51" spans="1:14" x14ac:dyDescent="0.2">
      <c r="A51" s="15" t="s">
        <v>35</v>
      </c>
      <c r="B51" s="14">
        <v>34867.81</v>
      </c>
      <c r="I51" s="14"/>
      <c r="J51" s="14"/>
      <c r="K51" s="14"/>
      <c r="L51" s="14"/>
      <c r="M51" s="14"/>
      <c r="N51" s="18">
        <f>SUM(B51:M51)</f>
        <v>34867.81</v>
      </c>
    </row>
    <row r="52" spans="1:14" x14ac:dyDescent="0.2">
      <c r="A52" s="15" t="s">
        <v>12</v>
      </c>
      <c r="B52" s="14">
        <v>15561.97</v>
      </c>
      <c r="I52" s="14"/>
      <c r="J52" s="14"/>
      <c r="K52" s="14"/>
      <c r="L52" s="14"/>
      <c r="M52" s="14"/>
      <c r="N52" s="18">
        <f>SUM(B52:M52)</f>
        <v>15561.97</v>
      </c>
    </row>
    <row r="53" spans="1:14" x14ac:dyDescent="0.2">
      <c r="A53" s="15" t="s">
        <v>36</v>
      </c>
      <c r="B53" s="14">
        <v>69912.36</v>
      </c>
      <c r="I53" s="14"/>
      <c r="J53" s="14"/>
      <c r="K53" s="14"/>
      <c r="L53" s="14"/>
      <c r="M53" s="14"/>
      <c r="N53" s="18">
        <f>SUM(B53:M53)</f>
        <v>69912.36</v>
      </c>
    </row>
    <row r="54" spans="1:14" x14ac:dyDescent="0.2">
      <c r="I54" s="14"/>
      <c r="J54" s="14"/>
      <c r="K54" s="14"/>
      <c r="L54" s="14"/>
      <c r="M54" s="14"/>
      <c r="N54" s="18"/>
    </row>
    <row r="55" spans="1:14" x14ac:dyDescent="0.2">
      <c r="A55" s="15" t="s">
        <v>38</v>
      </c>
      <c r="B55" s="14">
        <f t="shared" ref="B55:M55" si="17">SUM(B52:B53)-SUM(B50:B51)</f>
        <v>-4176.5299999999988</v>
      </c>
      <c r="C55" s="14">
        <f t="shared" si="17"/>
        <v>-69912.36</v>
      </c>
      <c r="D55" s="14">
        <f t="shared" si="17"/>
        <v>0</v>
      </c>
      <c r="E55" s="25">
        <f t="shared" si="17"/>
        <v>0</v>
      </c>
      <c r="F55" s="25">
        <f t="shared" si="17"/>
        <v>0</v>
      </c>
      <c r="G55" s="25">
        <f t="shared" si="17"/>
        <v>0</v>
      </c>
      <c r="H55" s="25">
        <f t="shared" si="17"/>
        <v>0</v>
      </c>
      <c r="I55" s="14">
        <f t="shared" si="17"/>
        <v>0</v>
      </c>
      <c r="J55" s="14">
        <f t="shared" si="17"/>
        <v>0</v>
      </c>
      <c r="K55" s="14">
        <f t="shared" si="17"/>
        <v>0</v>
      </c>
      <c r="L55" s="14">
        <f t="shared" si="17"/>
        <v>0</v>
      </c>
      <c r="M55" s="14">
        <f t="shared" si="17"/>
        <v>0</v>
      </c>
      <c r="N55" s="18">
        <f>SUM(B55:M55)</f>
        <v>-74088.89</v>
      </c>
    </row>
    <row r="56" spans="1:14" x14ac:dyDescent="0.2">
      <c r="A56" s="15" t="s">
        <v>39</v>
      </c>
      <c r="B56" s="14">
        <f t="shared" ref="B56:N56" si="18">B55/B51*100</f>
        <v>-11.978182742191148</v>
      </c>
      <c r="C56" s="14" t="e">
        <f t="shared" si="18"/>
        <v>#DIV/0!</v>
      </c>
      <c r="D56" s="14" t="e">
        <f t="shared" si="18"/>
        <v>#DIV/0!</v>
      </c>
      <c r="E56" s="25" t="e">
        <f t="shared" si="18"/>
        <v>#DIV/0!</v>
      </c>
      <c r="F56" s="25" t="e">
        <f t="shared" si="18"/>
        <v>#DIV/0!</v>
      </c>
      <c r="G56" s="25" t="e">
        <f t="shared" si="18"/>
        <v>#DIV/0!</v>
      </c>
      <c r="H56" s="25" t="e">
        <f t="shared" si="18"/>
        <v>#DIV/0!</v>
      </c>
      <c r="I56" s="14" t="e">
        <f t="shared" si="18"/>
        <v>#DIV/0!</v>
      </c>
      <c r="J56" s="14" t="e">
        <f t="shared" si="18"/>
        <v>#DIV/0!</v>
      </c>
      <c r="K56" s="14" t="e">
        <f t="shared" si="18"/>
        <v>#DIV/0!</v>
      </c>
      <c r="L56" s="14" t="e">
        <f t="shared" si="18"/>
        <v>#DIV/0!</v>
      </c>
      <c r="M56" s="14" t="e">
        <f t="shared" si="18"/>
        <v>#DIV/0!</v>
      </c>
      <c r="N56" s="14">
        <f t="shared" si="18"/>
        <v>-212.48506860625889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37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f>SUM(B58:M58)</f>
        <v>0</v>
      </c>
    </row>
    <row r="59" spans="1:14" x14ac:dyDescent="0.2">
      <c r="E59" s="14"/>
      <c r="F59" s="14"/>
      <c r="G59" s="14"/>
      <c r="H59" s="14"/>
      <c r="I59" s="14"/>
      <c r="J59" s="14"/>
      <c r="K59" s="14"/>
      <c r="L59" s="14"/>
      <c r="M59" s="14"/>
    </row>
    <row r="60" spans="1:14" x14ac:dyDescent="0.2">
      <c r="A60" s="15" t="s">
        <v>40</v>
      </c>
      <c r="B60" s="14">
        <f t="shared" ref="B60:N60" si="19">B58+B55</f>
        <v>-4176.5299999999988</v>
      </c>
      <c r="C60" s="14">
        <f t="shared" si="19"/>
        <v>-69912.36</v>
      </c>
      <c r="D60" s="14">
        <f t="shared" si="19"/>
        <v>0</v>
      </c>
      <c r="E60" s="14">
        <f t="shared" si="19"/>
        <v>0</v>
      </c>
      <c r="F60" s="14">
        <f t="shared" si="19"/>
        <v>0</v>
      </c>
      <c r="G60" s="14">
        <f t="shared" si="19"/>
        <v>0</v>
      </c>
      <c r="H60" s="14">
        <f t="shared" si="19"/>
        <v>0</v>
      </c>
      <c r="I60" s="14">
        <f t="shared" si="19"/>
        <v>0</v>
      </c>
      <c r="J60" s="14">
        <f t="shared" si="19"/>
        <v>0</v>
      </c>
      <c r="K60" s="14">
        <f t="shared" si="19"/>
        <v>0</v>
      </c>
      <c r="L60" s="14">
        <f t="shared" si="19"/>
        <v>0</v>
      </c>
      <c r="M60" s="14">
        <f t="shared" si="19"/>
        <v>0</v>
      </c>
      <c r="N60" s="14">
        <f t="shared" si="19"/>
        <v>-74088.89</v>
      </c>
    </row>
    <row r="61" spans="1:14" x14ac:dyDescent="0.2">
      <c r="A61" s="15" t="s">
        <v>41</v>
      </c>
      <c r="B61" s="14">
        <f t="shared" ref="B61:N61" si="20">B60/B51*100</f>
        <v>-11.978182742191148</v>
      </c>
      <c r="C61" s="14" t="e">
        <f t="shared" si="20"/>
        <v>#DIV/0!</v>
      </c>
      <c r="D61" s="14" t="e">
        <f t="shared" si="20"/>
        <v>#DIV/0!</v>
      </c>
      <c r="E61" s="14" t="e">
        <f t="shared" si="20"/>
        <v>#DIV/0!</v>
      </c>
      <c r="F61" s="14" t="e">
        <f t="shared" si="20"/>
        <v>#DIV/0!</v>
      </c>
      <c r="G61" s="14" t="e">
        <f t="shared" si="20"/>
        <v>#DIV/0!</v>
      </c>
      <c r="H61" s="14" t="e">
        <f t="shared" si="20"/>
        <v>#DIV/0!</v>
      </c>
      <c r="I61" s="14" t="e">
        <f t="shared" si="20"/>
        <v>#DIV/0!</v>
      </c>
      <c r="J61" s="14" t="e">
        <f t="shared" si="20"/>
        <v>#DIV/0!</v>
      </c>
      <c r="K61" s="14" t="e">
        <f t="shared" si="20"/>
        <v>#DIV/0!</v>
      </c>
      <c r="L61" s="14" t="e">
        <f t="shared" si="20"/>
        <v>#DIV/0!</v>
      </c>
      <c r="M61" s="14" t="e">
        <f t="shared" si="20"/>
        <v>#DIV/0!</v>
      </c>
      <c r="N61" s="14">
        <f t="shared" si="20"/>
        <v>-212.48506860625889</v>
      </c>
    </row>
    <row r="62" spans="1:14" x14ac:dyDescent="0.2">
      <c r="I62" s="14"/>
      <c r="J62" s="14"/>
      <c r="K62" s="14"/>
      <c r="L62" s="14"/>
      <c r="M62" s="14"/>
      <c r="N62" s="18"/>
    </row>
    <row r="63" spans="1:14" ht="12.75" x14ac:dyDescent="0.2">
      <c r="A63" s="5" t="s">
        <v>116</v>
      </c>
      <c r="I63" s="14"/>
      <c r="J63" s="14"/>
      <c r="K63" s="14"/>
      <c r="L63" s="14"/>
      <c r="M63" s="14"/>
      <c r="N63" s="18"/>
    </row>
    <row r="64" spans="1:14" x14ac:dyDescent="0.2">
      <c r="A64" s="15" t="s">
        <v>34</v>
      </c>
      <c r="B64" s="14">
        <v>8205.93</v>
      </c>
      <c r="C64" s="14">
        <f t="shared" ref="C64:H64" si="21">B67</f>
        <v>6866.34</v>
      </c>
      <c r="D64" s="14">
        <f t="shared" si="21"/>
        <v>0</v>
      </c>
      <c r="E64" s="25">
        <f t="shared" si="21"/>
        <v>0</v>
      </c>
      <c r="F64" s="25">
        <f t="shared" si="21"/>
        <v>0</v>
      </c>
      <c r="G64" s="25">
        <f t="shared" si="21"/>
        <v>0</v>
      </c>
      <c r="H64" s="25">
        <f t="shared" si="21"/>
        <v>0</v>
      </c>
      <c r="I64" s="14">
        <f>H67</f>
        <v>0</v>
      </c>
      <c r="J64" s="14">
        <f>I67</f>
        <v>0</v>
      </c>
      <c r="K64" s="14">
        <f>J67</f>
        <v>0</v>
      </c>
      <c r="L64" s="14">
        <f>K67</f>
        <v>0</v>
      </c>
      <c r="M64" s="14">
        <f>L67</f>
        <v>0</v>
      </c>
      <c r="N64" s="18">
        <f>SUM(B64:M64)</f>
        <v>15072.27</v>
      </c>
    </row>
    <row r="65" spans="1:14" x14ac:dyDescent="0.2">
      <c r="A65" s="15" t="s">
        <v>35</v>
      </c>
      <c r="B65" s="14">
        <v>32597.02</v>
      </c>
      <c r="I65" s="14"/>
      <c r="J65" s="14"/>
      <c r="K65" s="14"/>
      <c r="L65" s="14"/>
      <c r="M65" s="14"/>
      <c r="N65" s="18">
        <f>SUM(B65:M65)</f>
        <v>32597.02</v>
      </c>
    </row>
    <row r="66" spans="1:14" x14ac:dyDescent="0.2">
      <c r="A66" s="15" t="s">
        <v>12</v>
      </c>
      <c r="B66" s="14">
        <v>33525.449999999997</v>
      </c>
      <c r="I66" s="14"/>
      <c r="J66" s="14"/>
      <c r="K66" s="14"/>
      <c r="L66" s="14"/>
      <c r="M66" s="14"/>
      <c r="N66" s="18">
        <f>SUM(B66:M66)</f>
        <v>33525.449999999997</v>
      </c>
    </row>
    <row r="67" spans="1:14" x14ac:dyDescent="0.2">
      <c r="A67" s="15" t="s">
        <v>36</v>
      </c>
      <c r="B67" s="14">
        <v>6866.34</v>
      </c>
      <c r="I67" s="14"/>
      <c r="J67" s="14"/>
      <c r="K67" s="14"/>
      <c r="L67" s="14"/>
      <c r="M67" s="14"/>
      <c r="N67" s="18">
        <f>SUM(B67:M67)</f>
        <v>6866.34</v>
      </c>
    </row>
    <row r="68" spans="1:14" x14ac:dyDescent="0.2">
      <c r="I68" s="14"/>
      <c r="J68" s="14"/>
      <c r="K68" s="14"/>
      <c r="L68" s="14"/>
      <c r="M68" s="14"/>
      <c r="N68" s="18"/>
    </row>
    <row r="69" spans="1:14" x14ac:dyDescent="0.2">
      <c r="A69" s="15" t="s">
        <v>38</v>
      </c>
      <c r="B69" s="14">
        <f t="shared" ref="B69:M69" si="22">SUM(B66:B67)-SUM(B64:B65)</f>
        <v>-411.16000000000349</v>
      </c>
      <c r="C69" s="14">
        <f t="shared" si="22"/>
        <v>-6866.34</v>
      </c>
      <c r="D69" s="14">
        <f t="shared" si="22"/>
        <v>0</v>
      </c>
      <c r="E69" s="25">
        <f t="shared" si="22"/>
        <v>0</v>
      </c>
      <c r="F69" s="25">
        <f t="shared" si="22"/>
        <v>0</v>
      </c>
      <c r="G69" s="25">
        <f t="shared" si="22"/>
        <v>0</v>
      </c>
      <c r="H69" s="25">
        <f t="shared" si="22"/>
        <v>0</v>
      </c>
      <c r="I69" s="14">
        <f t="shared" si="22"/>
        <v>0</v>
      </c>
      <c r="J69" s="14">
        <f t="shared" si="22"/>
        <v>0</v>
      </c>
      <c r="K69" s="14">
        <f t="shared" si="22"/>
        <v>0</v>
      </c>
      <c r="L69" s="14">
        <f t="shared" si="22"/>
        <v>0</v>
      </c>
      <c r="M69" s="14">
        <f t="shared" si="22"/>
        <v>0</v>
      </c>
      <c r="N69" s="18">
        <f>SUM(B69:M69)</f>
        <v>-7277.5000000000036</v>
      </c>
    </row>
    <row r="70" spans="1:14" x14ac:dyDescent="0.2">
      <c r="A70" s="15" t="s">
        <v>39</v>
      </c>
      <c r="B70" s="14">
        <f>B69/B65*100</f>
        <v>-1.2613422944796902</v>
      </c>
      <c r="C70" s="14" t="e">
        <f>C69/C65*100</f>
        <v>#DIV/0!</v>
      </c>
      <c r="D70" s="14">
        <v>0</v>
      </c>
      <c r="E70" s="25" t="e">
        <f t="shared" ref="E70:N70" si="23">E69/E65*100</f>
        <v>#DIV/0!</v>
      </c>
      <c r="F70" s="25" t="e">
        <f t="shared" si="23"/>
        <v>#DIV/0!</v>
      </c>
      <c r="G70" s="25" t="e">
        <f t="shared" si="23"/>
        <v>#DIV/0!</v>
      </c>
      <c r="H70" s="25" t="e">
        <f t="shared" si="23"/>
        <v>#DIV/0!</v>
      </c>
      <c r="I70" s="14" t="e">
        <f t="shared" si="23"/>
        <v>#DIV/0!</v>
      </c>
      <c r="J70" s="14" t="e">
        <f t="shared" si="23"/>
        <v>#DIV/0!</v>
      </c>
      <c r="K70" s="14" t="e">
        <f t="shared" si="23"/>
        <v>#DIV/0!</v>
      </c>
      <c r="L70" s="14" t="e">
        <f t="shared" si="23"/>
        <v>#DIV/0!</v>
      </c>
      <c r="M70" s="14" t="e">
        <f t="shared" si="23"/>
        <v>#DIV/0!</v>
      </c>
      <c r="N70" s="14">
        <f t="shared" si="23"/>
        <v>-22.32566044380745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37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f>SUM(B72:M72)</f>
        <v>0</v>
      </c>
    </row>
    <row r="73" spans="1:14" x14ac:dyDescent="0.2">
      <c r="E73" s="14"/>
      <c r="F73" s="14"/>
      <c r="G73" s="14"/>
      <c r="H73" s="14"/>
      <c r="I73" s="14"/>
      <c r="J73" s="14"/>
      <c r="K73" s="14"/>
      <c r="L73" s="14"/>
      <c r="M73" s="14"/>
    </row>
    <row r="74" spans="1:14" x14ac:dyDescent="0.2">
      <c r="A74" s="15" t="s">
        <v>40</v>
      </c>
      <c r="B74" s="14">
        <f t="shared" ref="B74:N74" si="24">B72+B69</f>
        <v>-411.16000000000349</v>
      </c>
      <c r="C74" s="14">
        <f t="shared" si="24"/>
        <v>-6866.34</v>
      </c>
      <c r="D74" s="14">
        <f t="shared" si="24"/>
        <v>0</v>
      </c>
      <c r="E74" s="14">
        <f t="shared" si="24"/>
        <v>0</v>
      </c>
      <c r="F74" s="14">
        <f t="shared" si="24"/>
        <v>0</v>
      </c>
      <c r="G74" s="14">
        <f t="shared" si="24"/>
        <v>0</v>
      </c>
      <c r="H74" s="14">
        <f t="shared" si="24"/>
        <v>0</v>
      </c>
      <c r="I74" s="14">
        <f t="shared" si="24"/>
        <v>0</v>
      </c>
      <c r="J74" s="14">
        <f t="shared" si="24"/>
        <v>0</v>
      </c>
      <c r="K74" s="14">
        <f t="shared" si="24"/>
        <v>0</v>
      </c>
      <c r="L74" s="14">
        <f t="shared" si="24"/>
        <v>0</v>
      </c>
      <c r="M74" s="14">
        <f t="shared" si="24"/>
        <v>0</v>
      </c>
      <c r="N74" s="14">
        <f t="shared" si="24"/>
        <v>-7277.5000000000036</v>
      </c>
    </row>
    <row r="75" spans="1:14" x14ac:dyDescent="0.2">
      <c r="A75" s="15" t="s">
        <v>41</v>
      </c>
      <c r="B75" s="14">
        <f t="shared" ref="B75:N75" si="25">B74/B65*100</f>
        <v>-1.2613422944796902</v>
      </c>
      <c r="C75" s="14" t="e">
        <f t="shared" si="25"/>
        <v>#DIV/0!</v>
      </c>
      <c r="D75" s="14" t="e">
        <f t="shared" si="25"/>
        <v>#DIV/0!</v>
      </c>
      <c r="E75" s="14" t="e">
        <f t="shared" si="25"/>
        <v>#DIV/0!</v>
      </c>
      <c r="F75" s="14" t="e">
        <f t="shared" si="25"/>
        <v>#DIV/0!</v>
      </c>
      <c r="G75" s="14" t="e">
        <f t="shared" si="25"/>
        <v>#DIV/0!</v>
      </c>
      <c r="H75" s="14" t="e">
        <f t="shared" si="25"/>
        <v>#DIV/0!</v>
      </c>
      <c r="I75" s="14" t="e">
        <f t="shared" si="25"/>
        <v>#DIV/0!</v>
      </c>
      <c r="J75" s="14" t="e">
        <f t="shared" si="25"/>
        <v>#DIV/0!</v>
      </c>
      <c r="K75" s="14" t="e">
        <f t="shared" si="25"/>
        <v>#DIV/0!</v>
      </c>
      <c r="L75" s="14" t="e">
        <f t="shared" si="25"/>
        <v>#DIV/0!</v>
      </c>
      <c r="M75" s="14" t="e">
        <f t="shared" si="25"/>
        <v>#DIV/0!</v>
      </c>
      <c r="N75" s="14">
        <f t="shared" si="25"/>
        <v>-22.32566044380745</v>
      </c>
    </row>
    <row r="76" spans="1:14" x14ac:dyDescent="0.2">
      <c r="I76" s="14"/>
      <c r="J76" s="14"/>
      <c r="K76" s="14"/>
      <c r="L76" s="14"/>
      <c r="M76" s="14"/>
      <c r="N76" s="18"/>
    </row>
    <row r="77" spans="1:14" ht="12.75" x14ac:dyDescent="0.2">
      <c r="A77" s="5" t="s">
        <v>117</v>
      </c>
      <c r="I77" s="14"/>
      <c r="J77" s="14"/>
      <c r="K77" s="14"/>
      <c r="L77" s="14"/>
      <c r="M77" s="14"/>
      <c r="N77" s="18"/>
    </row>
    <row r="78" spans="1:14" x14ac:dyDescent="0.2">
      <c r="A78" s="15" t="s">
        <v>34</v>
      </c>
      <c r="B78" s="14">
        <v>8697.08</v>
      </c>
      <c r="C78" s="14">
        <f t="shared" ref="C78:H78" si="26">B81</f>
        <v>9176.07</v>
      </c>
      <c r="D78" s="14">
        <f t="shared" si="26"/>
        <v>0</v>
      </c>
      <c r="E78" s="25">
        <f t="shared" si="26"/>
        <v>0</v>
      </c>
      <c r="F78" s="25">
        <f t="shared" si="26"/>
        <v>0</v>
      </c>
      <c r="G78" s="25">
        <f t="shared" si="26"/>
        <v>0</v>
      </c>
      <c r="H78" s="25">
        <f t="shared" si="26"/>
        <v>0</v>
      </c>
      <c r="I78" s="14">
        <f>H81</f>
        <v>0</v>
      </c>
      <c r="J78" s="14">
        <f>I81</f>
        <v>0</v>
      </c>
      <c r="K78" s="14">
        <f>J81</f>
        <v>0</v>
      </c>
      <c r="L78" s="14">
        <f>K81</f>
        <v>0</v>
      </c>
      <c r="M78" s="14">
        <f>L81</f>
        <v>0</v>
      </c>
      <c r="N78" s="18">
        <f>SUM(B78:M78)</f>
        <v>17873.150000000001</v>
      </c>
    </row>
    <row r="79" spans="1:14" x14ac:dyDescent="0.2">
      <c r="A79" s="15" t="s">
        <v>35</v>
      </c>
      <c r="B79" s="14">
        <v>6933.72</v>
      </c>
      <c r="I79" s="14"/>
      <c r="J79" s="14"/>
      <c r="K79" s="14"/>
      <c r="L79" s="14"/>
      <c r="M79" s="14"/>
      <c r="N79" s="18">
        <f>SUM(B79:M79)</f>
        <v>6933.72</v>
      </c>
    </row>
    <row r="80" spans="1:14" x14ac:dyDescent="0.2">
      <c r="A80" s="15" t="s">
        <v>12</v>
      </c>
      <c r="B80" s="14">
        <v>6601.01</v>
      </c>
      <c r="I80" s="14"/>
      <c r="J80" s="14"/>
      <c r="K80" s="14"/>
      <c r="L80" s="14"/>
      <c r="M80" s="14"/>
      <c r="N80" s="18">
        <f>SUM(B80:M80)</f>
        <v>6601.01</v>
      </c>
    </row>
    <row r="81" spans="1:14" x14ac:dyDescent="0.2">
      <c r="A81" s="15" t="s">
        <v>36</v>
      </c>
      <c r="B81" s="14">
        <v>9176.07</v>
      </c>
      <c r="I81" s="14"/>
      <c r="J81" s="14"/>
      <c r="K81" s="14"/>
      <c r="L81" s="14"/>
      <c r="M81" s="14"/>
      <c r="N81" s="18">
        <f>SUM(B81:M81)</f>
        <v>9176.07</v>
      </c>
    </row>
    <row r="82" spans="1:14" x14ac:dyDescent="0.2">
      <c r="I82" s="14"/>
      <c r="J82" s="14"/>
      <c r="K82" s="14"/>
      <c r="L82" s="14" t="s">
        <v>46</v>
      </c>
      <c r="M82" s="14"/>
      <c r="N82" s="18"/>
    </row>
    <row r="83" spans="1:14" x14ac:dyDescent="0.2">
      <c r="A83" s="15" t="s">
        <v>38</v>
      </c>
      <c r="B83" s="14">
        <f t="shared" ref="B83:M83" si="27">SUM(B80:B81)-SUM(B78:B79)</f>
        <v>146.28000000000065</v>
      </c>
      <c r="C83" s="14">
        <f t="shared" si="27"/>
        <v>-9176.07</v>
      </c>
      <c r="D83" s="14">
        <f t="shared" si="27"/>
        <v>0</v>
      </c>
      <c r="E83" s="25">
        <f t="shared" si="27"/>
        <v>0</v>
      </c>
      <c r="F83" s="25">
        <f t="shared" si="27"/>
        <v>0</v>
      </c>
      <c r="G83" s="25">
        <f t="shared" si="27"/>
        <v>0</v>
      </c>
      <c r="H83" s="25">
        <f t="shared" si="27"/>
        <v>0</v>
      </c>
      <c r="I83" s="14">
        <f t="shared" si="27"/>
        <v>0</v>
      </c>
      <c r="J83" s="14">
        <f t="shared" si="27"/>
        <v>0</v>
      </c>
      <c r="K83" s="14">
        <f t="shared" si="27"/>
        <v>0</v>
      </c>
      <c r="L83" s="14">
        <f t="shared" si="27"/>
        <v>0</v>
      </c>
      <c r="M83" s="14">
        <f t="shared" si="27"/>
        <v>0</v>
      </c>
      <c r="N83" s="18">
        <f>SUM(B83:M83)</f>
        <v>-9029.7899999999991</v>
      </c>
    </row>
    <row r="84" spans="1:14" x14ac:dyDescent="0.2">
      <c r="A84" s="15" t="s">
        <v>39</v>
      </c>
      <c r="B84" s="14">
        <f t="shared" ref="B84:N84" si="28">B83/B79*100</f>
        <v>2.1096900365172035</v>
      </c>
      <c r="C84" s="14" t="e">
        <f t="shared" si="28"/>
        <v>#DIV/0!</v>
      </c>
      <c r="D84" s="14" t="e">
        <f t="shared" si="28"/>
        <v>#DIV/0!</v>
      </c>
      <c r="E84" s="25" t="e">
        <f t="shared" si="28"/>
        <v>#DIV/0!</v>
      </c>
      <c r="F84" s="25" t="e">
        <f t="shared" si="28"/>
        <v>#DIV/0!</v>
      </c>
      <c r="G84" s="25" t="e">
        <f t="shared" si="28"/>
        <v>#DIV/0!</v>
      </c>
      <c r="H84" s="25" t="e">
        <f t="shared" si="28"/>
        <v>#DIV/0!</v>
      </c>
      <c r="I84" s="14" t="e">
        <f t="shared" si="28"/>
        <v>#DIV/0!</v>
      </c>
      <c r="J84" s="14" t="e">
        <f t="shared" si="28"/>
        <v>#DIV/0!</v>
      </c>
      <c r="K84" s="14" t="e">
        <f t="shared" si="28"/>
        <v>#DIV/0!</v>
      </c>
      <c r="L84" s="14" t="e">
        <f t="shared" si="28"/>
        <v>#DIV/0!</v>
      </c>
      <c r="M84" s="14" t="e">
        <f t="shared" si="28"/>
        <v>#DIV/0!</v>
      </c>
      <c r="N84" s="14">
        <f t="shared" si="28"/>
        <v>-130.23009293712465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37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f>SUM(B86:M86)</f>
        <v>0</v>
      </c>
    </row>
    <row r="87" spans="1:14" x14ac:dyDescent="0.2">
      <c r="E87" s="14"/>
      <c r="F87" s="14"/>
      <c r="G87" s="14"/>
      <c r="H87" s="14"/>
      <c r="I87" s="14"/>
      <c r="J87" s="14"/>
      <c r="K87" s="14"/>
      <c r="L87" s="14"/>
      <c r="M87" s="14"/>
    </row>
    <row r="88" spans="1:14" x14ac:dyDescent="0.2">
      <c r="A88" s="15" t="s">
        <v>40</v>
      </c>
      <c r="B88" s="14">
        <f t="shared" ref="B88:N88" si="29">B86+B83</f>
        <v>146.28000000000065</v>
      </c>
      <c r="C88" s="14">
        <f t="shared" si="29"/>
        <v>-9176.07</v>
      </c>
      <c r="D88" s="14">
        <f t="shared" si="29"/>
        <v>0</v>
      </c>
      <c r="E88" s="14">
        <f t="shared" si="29"/>
        <v>0</v>
      </c>
      <c r="F88" s="14">
        <f t="shared" si="29"/>
        <v>0</v>
      </c>
      <c r="G88" s="14">
        <f t="shared" si="29"/>
        <v>0</v>
      </c>
      <c r="H88" s="14">
        <f t="shared" si="29"/>
        <v>0</v>
      </c>
      <c r="I88" s="14">
        <f t="shared" si="29"/>
        <v>0</v>
      </c>
      <c r="J88" s="14">
        <f t="shared" si="29"/>
        <v>0</v>
      </c>
      <c r="K88" s="14">
        <f t="shared" si="29"/>
        <v>0</v>
      </c>
      <c r="L88" s="14">
        <f t="shared" si="29"/>
        <v>0</v>
      </c>
      <c r="M88" s="14">
        <f t="shared" si="29"/>
        <v>0</v>
      </c>
      <c r="N88" s="14">
        <f t="shared" si="29"/>
        <v>-9029.7899999999991</v>
      </c>
    </row>
    <row r="89" spans="1:14" x14ac:dyDescent="0.2">
      <c r="A89" s="15" t="s">
        <v>41</v>
      </c>
      <c r="B89" s="14">
        <f t="shared" ref="B89:N89" si="30">B88/B79*100</f>
        <v>2.1096900365172035</v>
      </c>
      <c r="C89" s="14" t="e">
        <f t="shared" si="30"/>
        <v>#DIV/0!</v>
      </c>
      <c r="D89" s="14" t="e">
        <f t="shared" si="30"/>
        <v>#DIV/0!</v>
      </c>
      <c r="E89" s="14" t="e">
        <f t="shared" si="30"/>
        <v>#DIV/0!</v>
      </c>
      <c r="F89" s="14" t="e">
        <f t="shared" si="30"/>
        <v>#DIV/0!</v>
      </c>
      <c r="G89" s="14" t="e">
        <f t="shared" si="30"/>
        <v>#DIV/0!</v>
      </c>
      <c r="H89" s="14" t="e">
        <f t="shared" si="30"/>
        <v>#DIV/0!</v>
      </c>
      <c r="I89" s="14" t="e">
        <f t="shared" si="30"/>
        <v>#DIV/0!</v>
      </c>
      <c r="J89" s="14" t="e">
        <f t="shared" si="30"/>
        <v>#DIV/0!</v>
      </c>
      <c r="K89" s="14" t="e">
        <f t="shared" si="30"/>
        <v>#DIV/0!</v>
      </c>
      <c r="L89" s="14" t="e">
        <f t="shared" si="30"/>
        <v>#DIV/0!</v>
      </c>
      <c r="M89" s="14" t="e">
        <f t="shared" si="30"/>
        <v>#DIV/0!</v>
      </c>
      <c r="N89" s="14">
        <f t="shared" si="30"/>
        <v>-130.23009293712465</v>
      </c>
    </row>
    <row r="90" spans="1:14" x14ac:dyDescent="0.2">
      <c r="I90" s="14"/>
      <c r="J90" s="14"/>
      <c r="K90" s="14"/>
      <c r="L90" s="14"/>
      <c r="M90" s="14"/>
      <c r="N90" s="18"/>
    </row>
    <row r="91" spans="1:14" ht="12.75" x14ac:dyDescent="0.2">
      <c r="A91" s="5" t="s">
        <v>118</v>
      </c>
      <c r="I91" s="14"/>
      <c r="J91" s="14"/>
      <c r="K91" s="14"/>
      <c r="L91" s="14"/>
      <c r="M91" s="14"/>
      <c r="N91" s="18"/>
    </row>
    <row r="92" spans="1:14" x14ac:dyDescent="0.2">
      <c r="A92" s="15" t="s">
        <v>34</v>
      </c>
      <c r="B92" s="14">
        <v>6965.79</v>
      </c>
      <c r="C92" s="14">
        <f>B95</f>
        <v>6823.74</v>
      </c>
      <c r="D92" s="14">
        <f>C95</f>
        <v>0</v>
      </c>
      <c r="E92" s="25">
        <f t="shared" ref="E92:J92" si="31">D95</f>
        <v>0</v>
      </c>
      <c r="F92" s="25">
        <f t="shared" si="31"/>
        <v>0</v>
      </c>
      <c r="G92" s="25">
        <f t="shared" si="31"/>
        <v>0</v>
      </c>
      <c r="H92" s="25">
        <f t="shared" si="31"/>
        <v>0</v>
      </c>
      <c r="I92" s="14">
        <f t="shared" si="31"/>
        <v>0</v>
      </c>
      <c r="J92" s="14">
        <f t="shared" si="31"/>
        <v>0</v>
      </c>
      <c r="K92" s="14">
        <f>J95</f>
        <v>0</v>
      </c>
      <c r="L92" s="14">
        <f>K95</f>
        <v>0</v>
      </c>
      <c r="M92" s="14">
        <f>L95</f>
        <v>0</v>
      </c>
      <c r="N92" s="18">
        <f>SUM(B92:M92)</f>
        <v>13789.529999999999</v>
      </c>
    </row>
    <row r="93" spans="1:14" x14ac:dyDescent="0.2">
      <c r="A93" s="15" t="s">
        <v>35</v>
      </c>
      <c r="B93" s="14">
        <v>181550.86</v>
      </c>
      <c r="I93" s="14"/>
      <c r="J93" s="14"/>
      <c r="K93" s="14"/>
      <c r="L93" s="14"/>
      <c r="M93" s="14"/>
      <c r="N93" s="18">
        <f>SUM(B93:M93)</f>
        <v>181550.86</v>
      </c>
    </row>
    <row r="94" spans="1:14" x14ac:dyDescent="0.2">
      <c r="A94" s="15" t="s">
        <v>12</v>
      </c>
      <c r="B94" s="14">
        <v>177647.47</v>
      </c>
      <c r="I94" s="14"/>
      <c r="J94" s="14"/>
      <c r="K94" s="14"/>
      <c r="L94" s="14"/>
      <c r="M94" s="14"/>
      <c r="N94" s="18">
        <f>SUM(B94:M94)</f>
        <v>177647.47</v>
      </c>
    </row>
    <row r="95" spans="1:14" x14ac:dyDescent="0.2">
      <c r="A95" s="15" t="s">
        <v>36</v>
      </c>
      <c r="B95" s="14">
        <v>6823.74</v>
      </c>
      <c r="I95" s="14"/>
      <c r="J95" s="14"/>
      <c r="K95" s="14"/>
      <c r="L95" s="14"/>
      <c r="M95" s="14"/>
      <c r="N95" s="18">
        <f>SUM(B95:M95)</f>
        <v>6823.74</v>
      </c>
    </row>
    <row r="96" spans="1:14" x14ac:dyDescent="0.2">
      <c r="I96" s="14"/>
      <c r="J96" s="14"/>
      <c r="K96" s="14"/>
      <c r="L96" s="14"/>
      <c r="M96" s="14"/>
      <c r="N96" s="18"/>
    </row>
    <row r="97" spans="1:14" x14ac:dyDescent="0.2">
      <c r="A97" s="15" t="s">
        <v>38</v>
      </c>
      <c r="B97" s="14">
        <f t="shared" ref="B97:M97" si="32">SUM(B94:B95)-SUM(B92:B93)</f>
        <v>-4045.4400000000023</v>
      </c>
      <c r="C97" s="14">
        <f t="shared" si="32"/>
        <v>-6823.74</v>
      </c>
      <c r="D97" s="14">
        <f t="shared" si="32"/>
        <v>0</v>
      </c>
      <c r="E97" s="25">
        <f t="shared" si="32"/>
        <v>0</v>
      </c>
      <c r="F97" s="25">
        <f t="shared" si="32"/>
        <v>0</v>
      </c>
      <c r="G97" s="25">
        <f t="shared" si="32"/>
        <v>0</v>
      </c>
      <c r="H97" s="25">
        <f t="shared" si="32"/>
        <v>0</v>
      </c>
      <c r="I97" s="14">
        <f t="shared" si="32"/>
        <v>0</v>
      </c>
      <c r="J97" s="14">
        <f t="shared" si="32"/>
        <v>0</v>
      </c>
      <c r="K97" s="14">
        <f t="shared" si="32"/>
        <v>0</v>
      </c>
      <c r="L97" s="14">
        <f t="shared" si="32"/>
        <v>0</v>
      </c>
      <c r="M97" s="14">
        <f t="shared" si="32"/>
        <v>0</v>
      </c>
      <c r="N97" s="18">
        <f>SUM(B97:M97)</f>
        <v>-10869.180000000002</v>
      </c>
    </row>
    <row r="98" spans="1:14" x14ac:dyDescent="0.2">
      <c r="A98" s="15" t="s">
        <v>39</v>
      </c>
      <c r="B98" s="14">
        <f t="shared" ref="B98:N98" si="33">B97/B93*100</f>
        <v>-2.2282681558214614</v>
      </c>
      <c r="C98" s="14" t="e">
        <f t="shared" si="33"/>
        <v>#DIV/0!</v>
      </c>
      <c r="D98" s="14" t="e">
        <f t="shared" si="33"/>
        <v>#DIV/0!</v>
      </c>
      <c r="E98" s="25" t="e">
        <f t="shared" si="33"/>
        <v>#DIV/0!</v>
      </c>
      <c r="F98" s="25" t="e">
        <f t="shared" si="33"/>
        <v>#DIV/0!</v>
      </c>
      <c r="G98" s="25" t="e">
        <f t="shared" si="33"/>
        <v>#DIV/0!</v>
      </c>
      <c r="H98" s="25" t="e">
        <f t="shared" si="33"/>
        <v>#DIV/0!</v>
      </c>
      <c r="I98" s="14" t="e">
        <f t="shared" si="33"/>
        <v>#DIV/0!</v>
      </c>
      <c r="J98" s="14" t="e">
        <f t="shared" si="33"/>
        <v>#DIV/0!</v>
      </c>
      <c r="K98" s="14" t="e">
        <f t="shared" si="33"/>
        <v>#DIV/0!</v>
      </c>
      <c r="L98" s="14" t="e">
        <f t="shared" si="33"/>
        <v>#DIV/0!</v>
      </c>
      <c r="M98" s="14" t="e">
        <f t="shared" si="33"/>
        <v>#DIV/0!</v>
      </c>
      <c r="N98" s="14">
        <f t="shared" si="33"/>
        <v>-5.9868512878429785</v>
      </c>
    </row>
    <row r="99" spans="1:14" x14ac:dyDescent="0.2">
      <c r="I99" s="14"/>
      <c r="J99" s="14"/>
      <c r="K99" s="14"/>
      <c r="L99" s="14"/>
      <c r="M99" s="14"/>
    </row>
    <row r="100" spans="1:14" x14ac:dyDescent="0.2">
      <c r="A100" s="15" t="s">
        <v>37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f>SUM(B100:M100)</f>
        <v>0</v>
      </c>
    </row>
    <row r="101" spans="1:14" x14ac:dyDescent="0.2"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4" x14ac:dyDescent="0.2">
      <c r="A102" s="15" t="s">
        <v>40</v>
      </c>
      <c r="B102" s="14">
        <f t="shared" ref="B102:N102" si="34">B100+B97</f>
        <v>-4045.4400000000023</v>
      </c>
      <c r="C102" s="14">
        <f t="shared" si="34"/>
        <v>-6823.74</v>
      </c>
      <c r="D102" s="14">
        <f t="shared" si="34"/>
        <v>0</v>
      </c>
      <c r="E102" s="14">
        <f t="shared" si="34"/>
        <v>0</v>
      </c>
      <c r="F102" s="14">
        <f t="shared" si="34"/>
        <v>0</v>
      </c>
      <c r="G102" s="14">
        <f t="shared" si="34"/>
        <v>0</v>
      </c>
      <c r="H102" s="14">
        <f t="shared" si="34"/>
        <v>0</v>
      </c>
      <c r="I102" s="14">
        <f t="shared" si="34"/>
        <v>0</v>
      </c>
      <c r="J102" s="14">
        <f t="shared" si="34"/>
        <v>0</v>
      </c>
      <c r="K102" s="14">
        <f t="shared" si="34"/>
        <v>0</v>
      </c>
      <c r="L102" s="14">
        <f t="shared" si="34"/>
        <v>0</v>
      </c>
      <c r="M102" s="14">
        <f t="shared" si="34"/>
        <v>0</v>
      </c>
      <c r="N102" s="14">
        <f t="shared" si="34"/>
        <v>-10869.180000000002</v>
      </c>
    </row>
    <row r="103" spans="1:14" x14ac:dyDescent="0.2">
      <c r="A103" s="15" t="s">
        <v>41</v>
      </c>
      <c r="B103" s="14">
        <f t="shared" ref="B103:N103" si="35">B102/B93*100</f>
        <v>-2.2282681558214614</v>
      </c>
      <c r="C103" s="14" t="e">
        <f t="shared" si="35"/>
        <v>#DIV/0!</v>
      </c>
      <c r="D103" s="14" t="e">
        <f t="shared" si="35"/>
        <v>#DIV/0!</v>
      </c>
      <c r="E103" s="14" t="e">
        <f t="shared" si="35"/>
        <v>#DIV/0!</v>
      </c>
      <c r="F103" s="14" t="e">
        <f t="shared" si="35"/>
        <v>#DIV/0!</v>
      </c>
      <c r="G103" s="14" t="e">
        <f t="shared" si="35"/>
        <v>#DIV/0!</v>
      </c>
      <c r="H103" s="14" t="e">
        <f t="shared" si="35"/>
        <v>#DIV/0!</v>
      </c>
      <c r="I103" s="14" t="e">
        <f t="shared" si="35"/>
        <v>#DIV/0!</v>
      </c>
      <c r="J103" s="14" t="e">
        <f t="shared" si="35"/>
        <v>#DIV/0!</v>
      </c>
      <c r="K103" s="14" t="e">
        <f t="shared" si="35"/>
        <v>#DIV/0!</v>
      </c>
      <c r="L103" s="14" t="e">
        <f t="shared" si="35"/>
        <v>#DIV/0!</v>
      </c>
      <c r="M103" s="14" t="e">
        <f t="shared" si="35"/>
        <v>#DIV/0!</v>
      </c>
      <c r="N103" s="14">
        <f t="shared" si="35"/>
        <v>-5.9868512878429785</v>
      </c>
    </row>
    <row r="104" spans="1:14" x14ac:dyDescent="0.2">
      <c r="I104" s="14"/>
      <c r="J104" s="14"/>
      <c r="K104" s="14"/>
      <c r="L104" s="14"/>
      <c r="M104" s="14"/>
    </row>
    <row r="105" spans="1:14" ht="12.75" x14ac:dyDescent="0.2">
      <c r="A105" s="5" t="s">
        <v>119</v>
      </c>
      <c r="I105" s="14"/>
      <c r="J105" s="14"/>
      <c r="K105" s="14"/>
      <c r="L105" s="14"/>
      <c r="M105" s="14"/>
      <c r="N105" s="18"/>
    </row>
    <row r="106" spans="1:14" x14ac:dyDescent="0.2">
      <c r="A106" s="15" t="s">
        <v>34</v>
      </c>
      <c r="B106" s="14">
        <v>7920.56</v>
      </c>
      <c r="C106" s="14">
        <f>B109</f>
        <v>8075.4</v>
      </c>
      <c r="D106" s="14">
        <f>C109</f>
        <v>0</v>
      </c>
      <c r="E106" s="25">
        <f>B109</f>
        <v>8075.4</v>
      </c>
      <c r="F106" s="25">
        <f>E109</f>
        <v>0</v>
      </c>
      <c r="G106" s="25">
        <f t="shared" ref="G106:L106" si="36">F109</f>
        <v>0</v>
      </c>
      <c r="H106" s="25">
        <f t="shared" si="36"/>
        <v>0</v>
      </c>
      <c r="I106" s="14">
        <f t="shared" si="36"/>
        <v>0</v>
      </c>
      <c r="J106" s="14">
        <f t="shared" si="36"/>
        <v>0</v>
      </c>
      <c r="K106" s="14">
        <f t="shared" si="36"/>
        <v>0</v>
      </c>
      <c r="L106" s="14">
        <f t="shared" si="36"/>
        <v>0</v>
      </c>
      <c r="M106" s="14">
        <f>L109</f>
        <v>0</v>
      </c>
      <c r="N106" s="18">
        <f>SUM(B106:M106)</f>
        <v>24071.360000000001</v>
      </c>
    </row>
    <row r="107" spans="1:14" x14ac:dyDescent="0.2">
      <c r="A107" s="15" t="s">
        <v>35</v>
      </c>
      <c r="B107" s="14">
        <v>61409.36</v>
      </c>
      <c r="I107" s="14"/>
      <c r="J107" s="14"/>
      <c r="K107" s="14"/>
      <c r="L107" s="14"/>
      <c r="M107" s="14"/>
      <c r="N107" s="18">
        <f>SUM(B107:M107)</f>
        <v>61409.36</v>
      </c>
    </row>
    <row r="108" spans="1:14" x14ac:dyDescent="0.2">
      <c r="A108" s="15" t="s">
        <v>12</v>
      </c>
      <c r="B108" s="14">
        <v>60787.040000000001</v>
      </c>
      <c r="I108" s="14"/>
      <c r="J108" s="14"/>
      <c r="K108" s="14"/>
      <c r="L108" s="14"/>
      <c r="M108" s="14"/>
      <c r="N108" s="18">
        <f>SUM(B108:M108)</f>
        <v>60787.040000000001</v>
      </c>
    </row>
    <row r="109" spans="1:14" x14ac:dyDescent="0.2">
      <c r="A109" s="15" t="s">
        <v>36</v>
      </c>
      <c r="B109" s="14">
        <v>8075.4</v>
      </c>
      <c r="I109" s="14"/>
      <c r="J109" s="14"/>
      <c r="K109" s="14"/>
      <c r="L109" s="14"/>
      <c r="M109" s="14"/>
      <c r="N109" s="18">
        <f>SUM(B109:M109)</f>
        <v>8075.4</v>
      </c>
    </row>
    <row r="110" spans="1:14" x14ac:dyDescent="0.2">
      <c r="I110" s="14"/>
      <c r="J110" s="14"/>
      <c r="K110" s="14"/>
      <c r="L110" s="14"/>
      <c r="M110" s="14"/>
      <c r="N110" s="18"/>
    </row>
    <row r="111" spans="1:14" x14ac:dyDescent="0.2">
      <c r="A111" s="15" t="s">
        <v>38</v>
      </c>
      <c r="B111" s="14">
        <f t="shared" ref="B111:M111" si="37">SUM(B108:B109)-SUM(B106:B107)</f>
        <v>-467.47999999999593</v>
      </c>
      <c r="C111" s="14">
        <f t="shared" si="37"/>
        <v>-8075.4</v>
      </c>
      <c r="D111" s="14">
        <f t="shared" si="37"/>
        <v>0</v>
      </c>
      <c r="E111" s="25">
        <f t="shared" si="37"/>
        <v>-8075.4</v>
      </c>
      <c r="F111" s="25">
        <f t="shared" si="37"/>
        <v>0</v>
      </c>
      <c r="G111" s="25">
        <f t="shared" si="37"/>
        <v>0</v>
      </c>
      <c r="H111" s="25">
        <f t="shared" si="37"/>
        <v>0</v>
      </c>
      <c r="I111" s="14">
        <f t="shared" si="37"/>
        <v>0</v>
      </c>
      <c r="J111" s="14">
        <f t="shared" si="37"/>
        <v>0</v>
      </c>
      <c r="K111" s="14">
        <f t="shared" si="37"/>
        <v>0</v>
      </c>
      <c r="L111" s="14">
        <f t="shared" si="37"/>
        <v>0</v>
      </c>
      <c r="M111" s="14">
        <f t="shared" si="37"/>
        <v>0</v>
      </c>
      <c r="N111" s="18">
        <f>SUM(B111:M111)</f>
        <v>-16618.279999999995</v>
      </c>
    </row>
    <row r="112" spans="1:14" x14ac:dyDescent="0.2">
      <c r="A112" s="15" t="s">
        <v>39</v>
      </c>
      <c r="B112" s="14">
        <f t="shared" ref="B112:N112" si="38">B111/B107*100</f>
        <v>-0.76125203063506264</v>
      </c>
      <c r="C112" s="14" t="e">
        <f t="shared" si="38"/>
        <v>#DIV/0!</v>
      </c>
      <c r="D112" s="14" t="e">
        <f t="shared" si="38"/>
        <v>#DIV/0!</v>
      </c>
      <c r="E112" s="25" t="e">
        <f t="shared" si="38"/>
        <v>#DIV/0!</v>
      </c>
      <c r="F112" s="25" t="e">
        <f t="shared" si="38"/>
        <v>#DIV/0!</v>
      </c>
      <c r="G112" s="25" t="e">
        <f t="shared" si="38"/>
        <v>#DIV/0!</v>
      </c>
      <c r="H112" s="25" t="e">
        <f t="shared" si="38"/>
        <v>#DIV/0!</v>
      </c>
      <c r="I112" s="14" t="e">
        <f t="shared" si="38"/>
        <v>#DIV/0!</v>
      </c>
      <c r="J112" s="14" t="e">
        <f t="shared" si="38"/>
        <v>#DIV/0!</v>
      </c>
      <c r="K112" s="14" t="e">
        <f t="shared" si="38"/>
        <v>#DIV/0!</v>
      </c>
      <c r="L112" s="14" t="e">
        <f t="shared" si="38"/>
        <v>#DIV/0!</v>
      </c>
      <c r="M112" s="14" t="e">
        <f t="shared" si="38"/>
        <v>#DIV/0!</v>
      </c>
      <c r="N112" s="14">
        <f t="shared" si="38"/>
        <v>-27.061477273171381</v>
      </c>
    </row>
    <row r="113" spans="1:14" x14ac:dyDescent="0.2">
      <c r="I113" s="14"/>
      <c r="J113" s="14"/>
      <c r="K113" s="14"/>
      <c r="L113" s="14"/>
      <c r="M113" s="14"/>
    </row>
    <row r="114" spans="1:14" x14ac:dyDescent="0.2">
      <c r="A114" s="15" t="s">
        <v>37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f>SUM(B114:M114)</f>
        <v>0</v>
      </c>
    </row>
    <row r="115" spans="1:14" x14ac:dyDescent="0.2"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4" x14ac:dyDescent="0.2">
      <c r="A116" s="15" t="s">
        <v>40</v>
      </c>
      <c r="B116" s="14">
        <f t="shared" ref="B116:N116" si="39">B114+B111</f>
        <v>-467.47999999999593</v>
      </c>
      <c r="C116" s="14">
        <f t="shared" si="39"/>
        <v>-8075.4</v>
      </c>
      <c r="D116" s="14">
        <f t="shared" si="39"/>
        <v>0</v>
      </c>
      <c r="E116" s="14">
        <f t="shared" si="39"/>
        <v>-8075.4</v>
      </c>
      <c r="F116" s="14">
        <f t="shared" si="39"/>
        <v>0</v>
      </c>
      <c r="G116" s="14">
        <f t="shared" si="39"/>
        <v>0</v>
      </c>
      <c r="H116" s="14">
        <f t="shared" si="39"/>
        <v>0</v>
      </c>
      <c r="I116" s="14">
        <f t="shared" si="39"/>
        <v>0</v>
      </c>
      <c r="J116" s="14">
        <f t="shared" si="39"/>
        <v>0</v>
      </c>
      <c r="K116" s="14">
        <f t="shared" si="39"/>
        <v>0</v>
      </c>
      <c r="L116" s="14">
        <f t="shared" si="39"/>
        <v>0</v>
      </c>
      <c r="M116" s="14">
        <f t="shared" si="39"/>
        <v>0</v>
      </c>
      <c r="N116" s="14">
        <f t="shared" si="39"/>
        <v>-16618.279999999995</v>
      </c>
    </row>
    <row r="117" spans="1:14" x14ac:dyDescent="0.2">
      <c r="A117" s="15" t="s">
        <v>41</v>
      </c>
      <c r="B117" s="14">
        <f t="shared" ref="B117:N117" si="40">B116/B107*100</f>
        <v>-0.76125203063506264</v>
      </c>
      <c r="C117" s="14" t="e">
        <f t="shared" si="40"/>
        <v>#DIV/0!</v>
      </c>
      <c r="D117" s="14" t="e">
        <f t="shared" si="40"/>
        <v>#DIV/0!</v>
      </c>
      <c r="E117" s="14" t="e">
        <f t="shared" si="40"/>
        <v>#DIV/0!</v>
      </c>
      <c r="F117" s="14" t="e">
        <f t="shared" si="40"/>
        <v>#DIV/0!</v>
      </c>
      <c r="G117" s="14" t="e">
        <f t="shared" si="40"/>
        <v>#DIV/0!</v>
      </c>
      <c r="H117" s="14" t="e">
        <f t="shared" si="40"/>
        <v>#DIV/0!</v>
      </c>
      <c r="I117" s="14" t="e">
        <f t="shared" si="40"/>
        <v>#DIV/0!</v>
      </c>
      <c r="J117" s="14" t="e">
        <f t="shared" si="40"/>
        <v>#DIV/0!</v>
      </c>
      <c r="K117" s="14" t="e">
        <f t="shared" si="40"/>
        <v>#DIV/0!</v>
      </c>
      <c r="L117" s="14" t="e">
        <f t="shared" si="40"/>
        <v>#DIV/0!</v>
      </c>
      <c r="M117" s="14" t="e">
        <f t="shared" si="40"/>
        <v>#DIV/0!</v>
      </c>
      <c r="N117" s="14">
        <f t="shared" si="40"/>
        <v>-27.061477273171381</v>
      </c>
    </row>
    <row r="118" spans="1:14" x14ac:dyDescent="0.2">
      <c r="I118" s="14"/>
      <c r="J118" s="14"/>
      <c r="K118" s="14"/>
      <c r="L118" s="14"/>
      <c r="M118" s="14"/>
    </row>
    <row r="119" spans="1:14" ht="12.75" x14ac:dyDescent="0.2">
      <c r="A119" s="5" t="s">
        <v>120</v>
      </c>
      <c r="I119" s="14"/>
      <c r="J119" s="14"/>
      <c r="K119" s="14"/>
      <c r="L119" s="14"/>
      <c r="M119" s="14"/>
      <c r="N119" s="18"/>
    </row>
    <row r="120" spans="1:14" x14ac:dyDescent="0.2">
      <c r="A120" s="15" t="s">
        <v>34</v>
      </c>
      <c r="B120" s="14">
        <v>433718.55</v>
      </c>
      <c r="C120" s="14">
        <f>B123</f>
        <v>179883.2</v>
      </c>
      <c r="D120" s="14">
        <f>C123</f>
        <v>0</v>
      </c>
      <c r="E120" s="25">
        <f>D123</f>
        <v>0</v>
      </c>
      <c r="F120" s="25">
        <f t="shared" ref="F120:K120" si="41">E123</f>
        <v>0</v>
      </c>
      <c r="G120" s="25">
        <f t="shared" si="41"/>
        <v>0</v>
      </c>
      <c r="H120" s="25">
        <f t="shared" si="41"/>
        <v>0</v>
      </c>
      <c r="I120" s="14">
        <f t="shared" si="41"/>
        <v>0</v>
      </c>
      <c r="J120" s="14">
        <f t="shared" si="41"/>
        <v>0</v>
      </c>
      <c r="K120" s="14">
        <f t="shared" si="41"/>
        <v>0</v>
      </c>
      <c r="L120" s="14">
        <f>K123</f>
        <v>0</v>
      </c>
      <c r="M120" s="14">
        <f>L123</f>
        <v>0</v>
      </c>
      <c r="N120" s="18">
        <f>SUM(B120:M120)</f>
        <v>613601.75</v>
      </c>
    </row>
    <row r="121" spans="1:14" x14ac:dyDescent="0.2">
      <c r="A121" s="15" t="s">
        <v>35</v>
      </c>
      <c r="B121" s="14">
        <v>468970.15</v>
      </c>
      <c r="I121" s="14"/>
      <c r="J121" s="14"/>
      <c r="K121" s="14"/>
      <c r="L121" s="14"/>
      <c r="M121" s="14"/>
      <c r="N121" s="18">
        <f>SUM(B121:M121)</f>
        <v>468970.15</v>
      </c>
    </row>
    <row r="122" spans="1:14" x14ac:dyDescent="0.2">
      <c r="A122" s="15" t="s">
        <v>12</v>
      </c>
      <c r="B122" s="14">
        <v>724925.45</v>
      </c>
      <c r="I122" s="14"/>
      <c r="J122" s="14"/>
      <c r="K122" s="14"/>
      <c r="L122" s="14"/>
      <c r="M122" s="14"/>
      <c r="N122" s="18">
        <f>SUM(B122:M122)</f>
        <v>724925.45</v>
      </c>
    </row>
    <row r="123" spans="1:14" x14ac:dyDescent="0.2">
      <c r="A123" s="15" t="s">
        <v>36</v>
      </c>
      <c r="B123" s="14">
        <v>179883.2</v>
      </c>
      <c r="I123" s="14"/>
      <c r="J123" s="14"/>
      <c r="K123" s="14"/>
      <c r="L123" s="14"/>
      <c r="M123" s="14"/>
      <c r="N123" s="18">
        <f>SUM(B123:M123)</f>
        <v>179883.2</v>
      </c>
    </row>
    <row r="124" spans="1:14" x14ac:dyDescent="0.2">
      <c r="I124" s="14"/>
      <c r="J124" s="14"/>
      <c r="K124" s="14"/>
      <c r="L124" s="14"/>
      <c r="M124" s="14"/>
      <c r="N124" s="18"/>
    </row>
    <row r="125" spans="1:14" x14ac:dyDescent="0.2">
      <c r="A125" s="15" t="s">
        <v>38</v>
      </c>
      <c r="B125" s="14">
        <f t="shared" ref="B125:M125" si="42">SUM(B122:B123)-SUM(B120:B121)</f>
        <v>2119.9499999999534</v>
      </c>
      <c r="C125" s="14">
        <f t="shared" si="42"/>
        <v>-179883.2</v>
      </c>
      <c r="D125" s="14">
        <f t="shared" si="42"/>
        <v>0</v>
      </c>
      <c r="E125" s="25">
        <f t="shared" si="42"/>
        <v>0</v>
      </c>
      <c r="F125" s="25">
        <f t="shared" si="42"/>
        <v>0</v>
      </c>
      <c r="G125" s="25">
        <f t="shared" si="42"/>
        <v>0</v>
      </c>
      <c r="H125" s="25">
        <f t="shared" si="42"/>
        <v>0</v>
      </c>
      <c r="I125" s="14">
        <f t="shared" si="42"/>
        <v>0</v>
      </c>
      <c r="J125" s="14">
        <f t="shared" si="42"/>
        <v>0</v>
      </c>
      <c r="K125" s="14">
        <f t="shared" si="42"/>
        <v>0</v>
      </c>
      <c r="L125" s="14">
        <f t="shared" si="42"/>
        <v>0</v>
      </c>
      <c r="M125" s="14">
        <f t="shared" si="42"/>
        <v>0</v>
      </c>
      <c r="N125" s="18">
        <f>SUM(B125:M125)</f>
        <v>-177763.25000000006</v>
      </c>
    </row>
    <row r="126" spans="1:14" x14ac:dyDescent="0.2">
      <c r="A126" s="15" t="s">
        <v>39</v>
      </c>
      <c r="B126" s="14">
        <f t="shared" ref="B126:N126" si="43">B125/B121*100</f>
        <v>0.45204369617127088</v>
      </c>
      <c r="C126" s="14" t="e">
        <f t="shared" si="43"/>
        <v>#DIV/0!</v>
      </c>
      <c r="D126" s="14" t="e">
        <f t="shared" si="43"/>
        <v>#DIV/0!</v>
      </c>
      <c r="E126" s="25" t="e">
        <f t="shared" si="43"/>
        <v>#DIV/0!</v>
      </c>
      <c r="F126" s="25" t="e">
        <f t="shared" si="43"/>
        <v>#DIV/0!</v>
      </c>
      <c r="G126" s="25" t="e">
        <f t="shared" si="43"/>
        <v>#DIV/0!</v>
      </c>
      <c r="H126" s="25" t="e">
        <f t="shared" si="43"/>
        <v>#DIV/0!</v>
      </c>
      <c r="I126" s="14" t="e">
        <f t="shared" si="43"/>
        <v>#DIV/0!</v>
      </c>
      <c r="J126" s="14" t="e">
        <f t="shared" si="43"/>
        <v>#DIV/0!</v>
      </c>
      <c r="K126" s="14" t="e">
        <f t="shared" si="43"/>
        <v>#DIV/0!</v>
      </c>
      <c r="L126" s="14" t="e">
        <f t="shared" si="43"/>
        <v>#DIV/0!</v>
      </c>
      <c r="M126" s="14" t="e">
        <f t="shared" si="43"/>
        <v>#DIV/0!</v>
      </c>
      <c r="N126" s="14">
        <f t="shared" si="43"/>
        <v>-37.905024445585731</v>
      </c>
    </row>
    <row r="127" spans="1:14" x14ac:dyDescent="0.2">
      <c r="I127" s="14"/>
      <c r="J127" s="14"/>
      <c r="K127" s="14"/>
      <c r="L127" s="14"/>
      <c r="M127" s="14"/>
    </row>
    <row r="128" spans="1:14" x14ac:dyDescent="0.2">
      <c r="A128" s="15" t="s">
        <v>37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4">
        <f>SUM(B128:M128)</f>
        <v>0</v>
      </c>
    </row>
    <row r="129" spans="1:14" x14ac:dyDescent="0.2"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4" x14ac:dyDescent="0.2">
      <c r="A130" s="15" t="s">
        <v>40</v>
      </c>
      <c r="B130" s="14">
        <f t="shared" ref="B130:N130" si="44">B128+B125</f>
        <v>2119.9499999999534</v>
      </c>
      <c r="C130" s="14">
        <f t="shared" si="44"/>
        <v>-179883.2</v>
      </c>
      <c r="D130" s="14">
        <f t="shared" si="44"/>
        <v>0</v>
      </c>
      <c r="E130" s="14">
        <f t="shared" si="44"/>
        <v>0</v>
      </c>
      <c r="F130" s="14">
        <f t="shared" si="44"/>
        <v>0</v>
      </c>
      <c r="G130" s="14">
        <f t="shared" si="44"/>
        <v>0</v>
      </c>
      <c r="H130" s="14">
        <f t="shared" si="44"/>
        <v>0</v>
      </c>
      <c r="I130" s="14">
        <f t="shared" si="44"/>
        <v>0</v>
      </c>
      <c r="J130" s="14">
        <f t="shared" si="44"/>
        <v>0</v>
      </c>
      <c r="K130" s="14">
        <f t="shared" si="44"/>
        <v>0</v>
      </c>
      <c r="L130" s="14">
        <f t="shared" si="44"/>
        <v>0</v>
      </c>
      <c r="M130" s="14">
        <f t="shared" si="44"/>
        <v>0</v>
      </c>
      <c r="N130" s="14">
        <f t="shared" si="44"/>
        <v>-177763.25000000006</v>
      </c>
    </row>
    <row r="131" spans="1:14" x14ac:dyDescent="0.2">
      <c r="A131" s="15" t="s">
        <v>41</v>
      </c>
      <c r="B131" s="14">
        <f t="shared" ref="B131:N131" si="45">B130/B121*100</f>
        <v>0.45204369617127088</v>
      </c>
      <c r="C131" s="14" t="e">
        <f t="shared" si="45"/>
        <v>#DIV/0!</v>
      </c>
      <c r="D131" s="14" t="e">
        <f t="shared" si="45"/>
        <v>#DIV/0!</v>
      </c>
      <c r="E131" s="14" t="e">
        <f t="shared" si="45"/>
        <v>#DIV/0!</v>
      </c>
      <c r="F131" s="14" t="e">
        <f t="shared" si="45"/>
        <v>#DIV/0!</v>
      </c>
      <c r="G131" s="14" t="e">
        <f t="shared" si="45"/>
        <v>#DIV/0!</v>
      </c>
      <c r="H131" s="14" t="e">
        <f t="shared" si="45"/>
        <v>#DIV/0!</v>
      </c>
      <c r="I131" s="14" t="e">
        <f t="shared" si="45"/>
        <v>#DIV/0!</v>
      </c>
      <c r="J131" s="14" t="e">
        <f t="shared" si="45"/>
        <v>#DIV/0!</v>
      </c>
      <c r="K131" s="14" t="e">
        <f t="shared" si="45"/>
        <v>#DIV/0!</v>
      </c>
      <c r="L131" s="14" t="e">
        <f t="shared" si="45"/>
        <v>#DIV/0!</v>
      </c>
      <c r="M131" s="14" t="e">
        <f t="shared" si="45"/>
        <v>#DIV/0!</v>
      </c>
      <c r="N131" s="14">
        <f t="shared" si="45"/>
        <v>-37.905024445585731</v>
      </c>
    </row>
    <row r="132" spans="1:14" x14ac:dyDescent="0.2">
      <c r="I132" s="14"/>
      <c r="J132" s="14"/>
      <c r="K132" s="14"/>
      <c r="L132" s="14"/>
      <c r="M132" s="14"/>
    </row>
    <row r="133" spans="1:14" x14ac:dyDescent="0.2">
      <c r="I133" s="14"/>
      <c r="J133" s="14"/>
      <c r="K133" s="14"/>
      <c r="L133" s="14"/>
      <c r="M133" s="14"/>
    </row>
    <row r="134" spans="1:14" ht="12.75" x14ac:dyDescent="0.2">
      <c r="A134" s="5" t="s">
        <v>121</v>
      </c>
      <c r="I134" s="14"/>
      <c r="J134" s="14"/>
      <c r="K134" s="14"/>
      <c r="L134" s="14"/>
      <c r="M134" s="14"/>
    </row>
    <row r="135" spans="1:14" x14ac:dyDescent="0.2">
      <c r="A135" s="15" t="s">
        <v>34</v>
      </c>
      <c r="B135" s="14">
        <v>124123.54</v>
      </c>
      <c r="C135" s="14">
        <f t="shared" ref="C135:H135" si="46">B138</f>
        <v>84488.9</v>
      </c>
      <c r="D135" s="14">
        <f t="shared" si="46"/>
        <v>0</v>
      </c>
      <c r="E135" s="25">
        <f t="shared" si="46"/>
        <v>0</v>
      </c>
      <c r="F135" s="25">
        <f t="shared" si="46"/>
        <v>0</v>
      </c>
      <c r="G135" s="25">
        <f t="shared" si="46"/>
        <v>0</v>
      </c>
      <c r="H135" s="25">
        <f t="shared" si="46"/>
        <v>0</v>
      </c>
      <c r="I135" s="14">
        <f>H138</f>
        <v>0</v>
      </c>
      <c r="J135" s="14">
        <f>I138</f>
        <v>0</v>
      </c>
      <c r="K135" s="14">
        <f>J138</f>
        <v>0</v>
      </c>
      <c r="L135" s="14">
        <f>K138</f>
        <v>0</v>
      </c>
      <c r="M135" s="14">
        <f>L138</f>
        <v>0</v>
      </c>
      <c r="N135" s="18">
        <f>SUM(B135:M135)</f>
        <v>208612.44</v>
      </c>
    </row>
    <row r="136" spans="1:14" x14ac:dyDescent="0.2">
      <c r="A136" s="15" t="s">
        <v>35</v>
      </c>
      <c r="B136" s="14">
        <v>414168.61</v>
      </c>
      <c r="I136" s="14"/>
      <c r="J136" s="14"/>
      <c r="K136" s="14"/>
      <c r="L136" s="14"/>
      <c r="M136" s="14"/>
      <c r="N136" s="18">
        <f>SUM(B136:M136)</f>
        <v>414168.61</v>
      </c>
    </row>
    <row r="137" spans="1:14" x14ac:dyDescent="0.2">
      <c r="A137" s="15" t="s">
        <v>12</v>
      </c>
      <c r="B137" s="14">
        <v>462484.52</v>
      </c>
      <c r="I137" s="14"/>
      <c r="J137" s="14"/>
      <c r="K137" s="14"/>
      <c r="L137" s="14"/>
      <c r="M137" s="14"/>
      <c r="N137" s="18">
        <f>SUM(B137:M137)</f>
        <v>462484.52</v>
      </c>
    </row>
    <row r="138" spans="1:14" x14ac:dyDescent="0.2">
      <c r="A138" s="15" t="s">
        <v>36</v>
      </c>
      <c r="B138" s="14">
        <v>84488.9</v>
      </c>
      <c r="I138" s="14"/>
      <c r="J138" s="14"/>
      <c r="K138" s="14"/>
      <c r="L138" s="14"/>
      <c r="M138" s="14"/>
      <c r="N138" s="18">
        <f>SUM(B138:M138)</f>
        <v>84488.9</v>
      </c>
    </row>
    <row r="139" spans="1:14" x14ac:dyDescent="0.2">
      <c r="I139" s="14"/>
      <c r="J139" s="14"/>
      <c r="K139" s="14"/>
      <c r="L139" s="14"/>
      <c r="M139" s="14"/>
      <c r="N139" s="18"/>
    </row>
    <row r="140" spans="1:14" x14ac:dyDescent="0.2">
      <c r="A140" s="15" t="s">
        <v>38</v>
      </c>
      <c r="B140" s="14">
        <f t="shared" ref="B140:M140" si="47">SUM(B137:B138)-SUM(B135:B136)</f>
        <v>8681.2700000000186</v>
      </c>
      <c r="C140" s="14">
        <f t="shared" si="47"/>
        <v>-84488.9</v>
      </c>
      <c r="D140" s="14">
        <f t="shared" si="47"/>
        <v>0</v>
      </c>
      <c r="E140" s="25">
        <f t="shared" si="47"/>
        <v>0</v>
      </c>
      <c r="F140" s="25">
        <f t="shared" si="47"/>
        <v>0</v>
      </c>
      <c r="G140" s="25">
        <f t="shared" si="47"/>
        <v>0</v>
      </c>
      <c r="H140" s="25">
        <f t="shared" si="47"/>
        <v>0</v>
      </c>
      <c r="I140" s="14">
        <f t="shared" si="47"/>
        <v>0</v>
      </c>
      <c r="J140" s="14">
        <f t="shared" si="47"/>
        <v>0</v>
      </c>
      <c r="K140" s="14">
        <f t="shared" si="47"/>
        <v>0</v>
      </c>
      <c r="L140" s="14">
        <f t="shared" si="47"/>
        <v>0</v>
      </c>
      <c r="M140" s="14">
        <f t="shared" si="47"/>
        <v>0</v>
      </c>
      <c r="N140" s="18">
        <f>SUM(B140:M140)</f>
        <v>-75807.629999999976</v>
      </c>
    </row>
    <row r="141" spans="1:14" x14ac:dyDescent="0.2">
      <c r="A141" s="15" t="s">
        <v>39</v>
      </c>
      <c r="B141" s="14">
        <f t="shared" ref="B141:N141" si="48">B140/B136*100</f>
        <v>2.0960714526385806</v>
      </c>
      <c r="C141" s="14" t="e">
        <f t="shared" si="48"/>
        <v>#DIV/0!</v>
      </c>
      <c r="D141" s="14" t="e">
        <f t="shared" si="48"/>
        <v>#DIV/0!</v>
      </c>
      <c r="E141" s="25" t="e">
        <f t="shared" si="48"/>
        <v>#DIV/0!</v>
      </c>
      <c r="F141" s="25" t="e">
        <f t="shared" si="48"/>
        <v>#DIV/0!</v>
      </c>
      <c r="G141" s="25" t="e">
        <f t="shared" si="48"/>
        <v>#DIV/0!</v>
      </c>
      <c r="H141" s="25" t="e">
        <f t="shared" si="48"/>
        <v>#DIV/0!</v>
      </c>
      <c r="I141" s="14" t="e">
        <f t="shared" si="48"/>
        <v>#DIV/0!</v>
      </c>
      <c r="J141" s="14" t="e">
        <f t="shared" si="48"/>
        <v>#DIV/0!</v>
      </c>
      <c r="K141" s="14" t="e">
        <f t="shared" si="48"/>
        <v>#DIV/0!</v>
      </c>
      <c r="L141" s="14" t="e">
        <f t="shared" si="48"/>
        <v>#DIV/0!</v>
      </c>
      <c r="M141" s="14" t="e">
        <f t="shared" si="48"/>
        <v>#DIV/0!</v>
      </c>
      <c r="N141" s="14">
        <f t="shared" si="48"/>
        <v>-18.303567235575862</v>
      </c>
    </row>
    <row r="142" spans="1:14" x14ac:dyDescent="0.2">
      <c r="I142" s="14"/>
      <c r="J142" s="14"/>
      <c r="K142" s="14"/>
      <c r="L142" s="14"/>
      <c r="M142" s="14"/>
    </row>
    <row r="143" spans="1:14" x14ac:dyDescent="0.2">
      <c r="A143" s="15" t="s">
        <v>37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f>SUM(B143:M143)</f>
        <v>0</v>
      </c>
    </row>
    <row r="144" spans="1:14" x14ac:dyDescent="0.2"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4" x14ac:dyDescent="0.2">
      <c r="A145" s="15" t="s">
        <v>40</v>
      </c>
      <c r="B145" s="14">
        <f>-(B143-B140)</f>
        <v>8681.2700000000186</v>
      </c>
      <c r="C145" s="14">
        <f t="shared" ref="C145:N145" si="49">C143+C140</f>
        <v>-84488.9</v>
      </c>
      <c r="D145" s="14">
        <f t="shared" si="49"/>
        <v>0</v>
      </c>
      <c r="E145" s="14">
        <f t="shared" si="49"/>
        <v>0</v>
      </c>
      <c r="F145" s="14">
        <f t="shared" si="49"/>
        <v>0</v>
      </c>
      <c r="G145" s="14">
        <f t="shared" si="49"/>
        <v>0</v>
      </c>
      <c r="H145" s="14">
        <f t="shared" si="49"/>
        <v>0</v>
      </c>
      <c r="I145" s="14">
        <f t="shared" si="49"/>
        <v>0</v>
      </c>
      <c r="J145" s="14">
        <f t="shared" si="49"/>
        <v>0</v>
      </c>
      <c r="K145" s="14">
        <f t="shared" si="49"/>
        <v>0</v>
      </c>
      <c r="L145" s="14">
        <f t="shared" si="49"/>
        <v>0</v>
      </c>
      <c r="M145" s="14">
        <f t="shared" si="49"/>
        <v>0</v>
      </c>
      <c r="N145" s="14">
        <f t="shared" si="49"/>
        <v>-75807.629999999976</v>
      </c>
    </row>
    <row r="146" spans="1:14" x14ac:dyDescent="0.2">
      <c r="A146" s="15" t="s">
        <v>41</v>
      </c>
      <c r="B146" s="14">
        <f t="shared" ref="B146:N146" si="50">B145/B136*100</f>
        <v>2.0960714526385806</v>
      </c>
      <c r="C146" s="14" t="e">
        <f t="shared" si="50"/>
        <v>#DIV/0!</v>
      </c>
      <c r="D146" s="14" t="e">
        <f t="shared" si="50"/>
        <v>#DIV/0!</v>
      </c>
      <c r="E146" s="14" t="e">
        <f t="shared" si="50"/>
        <v>#DIV/0!</v>
      </c>
      <c r="F146" s="14" t="e">
        <f t="shared" si="50"/>
        <v>#DIV/0!</v>
      </c>
      <c r="G146" s="14" t="e">
        <f t="shared" si="50"/>
        <v>#DIV/0!</v>
      </c>
      <c r="H146" s="14" t="e">
        <f t="shared" si="50"/>
        <v>#DIV/0!</v>
      </c>
      <c r="I146" s="14" t="e">
        <f t="shared" si="50"/>
        <v>#DIV/0!</v>
      </c>
      <c r="J146" s="14" t="e">
        <f t="shared" si="50"/>
        <v>#DIV/0!</v>
      </c>
      <c r="K146" s="14" t="e">
        <f t="shared" si="50"/>
        <v>#DIV/0!</v>
      </c>
      <c r="L146" s="14" t="e">
        <f t="shared" si="50"/>
        <v>#DIV/0!</v>
      </c>
      <c r="M146" s="14" t="e">
        <f t="shared" si="50"/>
        <v>#DIV/0!</v>
      </c>
      <c r="N146" s="14">
        <f t="shared" si="50"/>
        <v>-18.303567235575862</v>
      </c>
    </row>
    <row r="147" spans="1:14" x14ac:dyDescent="0.2">
      <c r="I147" s="14"/>
      <c r="J147" s="14"/>
      <c r="K147" s="14"/>
      <c r="L147" s="14"/>
      <c r="M147" s="14"/>
    </row>
    <row r="148" spans="1:14" ht="18" x14ac:dyDescent="0.25">
      <c r="A148" s="24" t="s">
        <v>122</v>
      </c>
      <c r="I148" s="14"/>
      <c r="J148" s="14"/>
      <c r="K148" s="14"/>
      <c r="L148" s="14"/>
      <c r="M148" s="14"/>
    </row>
    <row r="149" spans="1:14" x14ac:dyDescent="0.2">
      <c r="A149" s="15" t="s">
        <v>34</v>
      </c>
      <c r="B149" s="14">
        <f>B135+B120+B106+B92+B78+B64+B50+B36+B20+B6</f>
        <v>965568.91000000015</v>
      </c>
      <c r="C149" s="14">
        <v>0</v>
      </c>
      <c r="D149" s="14">
        <f t="shared" ref="D149:M149" si="51">C152</f>
        <v>0</v>
      </c>
      <c r="E149" s="14">
        <f t="shared" si="51"/>
        <v>0</v>
      </c>
      <c r="F149" s="14">
        <f t="shared" si="51"/>
        <v>0</v>
      </c>
      <c r="G149" s="14">
        <f t="shared" si="51"/>
        <v>0</v>
      </c>
      <c r="H149" s="14">
        <f t="shared" si="51"/>
        <v>0</v>
      </c>
      <c r="I149" s="14">
        <f t="shared" si="51"/>
        <v>0</v>
      </c>
      <c r="J149" s="14">
        <f t="shared" si="51"/>
        <v>0</v>
      </c>
      <c r="K149" s="14">
        <f t="shared" si="51"/>
        <v>0</v>
      </c>
      <c r="L149" s="14">
        <f t="shared" si="51"/>
        <v>0</v>
      </c>
      <c r="M149" s="14">
        <f t="shared" si="51"/>
        <v>0</v>
      </c>
      <c r="N149" s="18">
        <f>SUM(B149:M149)</f>
        <v>965568.91000000015</v>
      </c>
    </row>
    <row r="150" spans="1:14" x14ac:dyDescent="0.2">
      <c r="A150" s="15" t="s">
        <v>35</v>
      </c>
      <c r="B150" s="14">
        <v>1843266.02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8">
        <f>SUM(B150:M150)</f>
        <v>1843266.02</v>
      </c>
    </row>
    <row r="151" spans="1:14" x14ac:dyDescent="0.2">
      <c r="A151" s="15" t="s">
        <v>12</v>
      </c>
      <c r="B151" s="14">
        <v>2149148.42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8">
        <f>SUM(B151:M151)</f>
        <v>2149148.42</v>
      </c>
    </row>
    <row r="152" spans="1:14" x14ac:dyDescent="0.2">
      <c r="A152" s="15" t="s">
        <v>36</v>
      </c>
      <c r="B152" s="14">
        <f>B138+B123+B109+B95+B81+B67+B53+B39+B23+B9</f>
        <v>668291.21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8">
        <f>SUM(B152:M152)</f>
        <v>668291.21</v>
      </c>
    </row>
    <row r="153" spans="1:14" x14ac:dyDescent="0.2">
      <c r="I153" s="14"/>
      <c r="J153" s="14"/>
      <c r="K153" s="14"/>
      <c r="L153" s="14"/>
      <c r="M153" s="14"/>
      <c r="N153" s="18"/>
    </row>
    <row r="154" spans="1:14" x14ac:dyDescent="0.2">
      <c r="A154" s="15" t="s">
        <v>38</v>
      </c>
      <c r="B154" s="14">
        <f t="shared" ref="B154:H154" si="52">SUM(B151:B152)-SUM(B149:B150)</f>
        <v>8604.6999999997206</v>
      </c>
      <c r="C154" s="14">
        <f t="shared" si="52"/>
        <v>0</v>
      </c>
      <c r="D154" s="14">
        <f t="shared" si="52"/>
        <v>0</v>
      </c>
      <c r="E154" s="25">
        <f t="shared" si="52"/>
        <v>0</v>
      </c>
      <c r="F154" s="25">
        <f t="shared" si="52"/>
        <v>0</v>
      </c>
      <c r="G154" s="25">
        <f t="shared" si="52"/>
        <v>0</v>
      </c>
      <c r="H154" s="25">
        <f t="shared" si="52"/>
        <v>0</v>
      </c>
      <c r="I154" s="25">
        <f>SUM(I151:I152)-SUM(I149:I150)</f>
        <v>0</v>
      </c>
      <c r="J154" s="25">
        <f>SUM(J151:J152)-SUM(J149:J150)</f>
        <v>0</v>
      </c>
      <c r="K154" s="25">
        <f>SUM(K151:K152)-SUM(K149:K150)</f>
        <v>0</v>
      </c>
      <c r="L154" s="25">
        <f>SUM(L151:L152)-SUM(L149:L150)</f>
        <v>0</v>
      </c>
      <c r="M154" s="25">
        <f>SUM(M151:M152)-SUM(M149:M150)</f>
        <v>0</v>
      </c>
      <c r="N154" s="18">
        <f>SUM(B154:M154)</f>
        <v>8604.6999999997206</v>
      </c>
    </row>
    <row r="155" spans="1:14" x14ac:dyDescent="0.2">
      <c r="A155" s="15" t="s">
        <v>39</v>
      </c>
      <c r="B155" s="14">
        <f t="shared" ref="B155:H155" si="53">B154/B150*100</f>
        <v>0.46681813187223625</v>
      </c>
      <c r="C155" s="14" t="e">
        <f t="shared" si="53"/>
        <v>#DIV/0!</v>
      </c>
      <c r="D155" s="14" t="e">
        <f t="shared" si="53"/>
        <v>#DIV/0!</v>
      </c>
      <c r="E155" s="25" t="e">
        <f t="shared" si="53"/>
        <v>#DIV/0!</v>
      </c>
      <c r="F155" s="25" t="e">
        <f t="shared" si="53"/>
        <v>#DIV/0!</v>
      </c>
      <c r="G155" s="25" t="e">
        <f t="shared" si="53"/>
        <v>#DIV/0!</v>
      </c>
      <c r="H155" s="25" t="e">
        <f t="shared" si="53"/>
        <v>#DIV/0!</v>
      </c>
      <c r="I155" s="25" t="e">
        <f t="shared" ref="I155:N155" si="54">I154/I150*100</f>
        <v>#DIV/0!</v>
      </c>
      <c r="J155" s="25" t="e">
        <f t="shared" si="54"/>
        <v>#DIV/0!</v>
      </c>
      <c r="K155" s="25" t="e">
        <f t="shared" si="54"/>
        <v>#DIV/0!</v>
      </c>
      <c r="L155" s="25" t="e">
        <f t="shared" si="54"/>
        <v>#DIV/0!</v>
      </c>
      <c r="M155" s="25" t="e">
        <f t="shared" si="54"/>
        <v>#DIV/0!</v>
      </c>
      <c r="N155" s="14">
        <f t="shared" si="54"/>
        <v>0.46681813187223625</v>
      </c>
    </row>
    <row r="157" spans="1:14" x14ac:dyDescent="0.2">
      <c r="A157" s="15" t="s">
        <v>37</v>
      </c>
      <c r="B157" s="14">
        <f>B143+B128+B114+B100+B86+B72+B58+B44+B28+B14</f>
        <v>0</v>
      </c>
      <c r="C157" s="14">
        <f t="shared" ref="C157:M157" si="55">C143+C128+C114+C100+C86+C72+C58+C44+C28+C14</f>
        <v>0</v>
      </c>
      <c r="D157" s="14">
        <f t="shared" si="55"/>
        <v>0</v>
      </c>
      <c r="E157" s="14">
        <f t="shared" si="55"/>
        <v>0</v>
      </c>
      <c r="F157" s="14">
        <f t="shared" si="55"/>
        <v>0</v>
      </c>
      <c r="G157" s="14">
        <f t="shared" si="55"/>
        <v>0</v>
      </c>
      <c r="H157" s="14">
        <f t="shared" si="55"/>
        <v>0</v>
      </c>
      <c r="I157" s="14">
        <f t="shared" si="55"/>
        <v>0</v>
      </c>
      <c r="J157" s="14">
        <f t="shared" si="55"/>
        <v>0</v>
      </c>
      <c r="K157" s="14">
        <f t="shared" si="55"/>
        <v>0</v>
      </c>
      <c r="L157" s="14">
        <f t="shared" si="55"/>
        <v>0</v>
      </c>
      <c r="M157" s="14">
        <f t="shared" si="55"/>
        <v>0</v>
      </c>
      <c r="N157" s="14">
        <f>SUM(B157:M157)</f>
        <v>0</v>
      </c>
    </row>
    <row r="159" spans="1:14" x14ac:dyDescent="0.2">
      <c r="A159" s="15" t="s">
        <v>40</v>
      </c>
      <c r="B159" s="14">
        <f>B154-B157</f>
        <v>8604.6999999997206</v>
      </c>
      <c r="C159" s="14">
        <f>C154+C157</f>
        <v>0</v>
      </c>
      <c r="D159" s="14">
        <f>D154-D157</f>
        <v>0</v>
      </c>
      <c r="E159" s="14">
        <f t="shared" ref="E159:N159" si="56">E154-E157</f>
        <v>0</v>
      </c>
      <c r="F159" s="14">
        <f t="shared" si="56"/>
        <v>0</v>
      </c>
      <c r="G159" s="14">
        <f t="shared" si="56"/>
        <v>0</v>
      </c>
      <c r="H159" s="14">
        <f t="shared" si="56"/>
        <v>0</v>
      </c>
      <c r="I159" s="14">
        <f t="shared" si="56"/>
        <v>0</v>
      </c>
      <c r="J159" s="14">
        <f t="shared" si="56"/>
        <v>0</v>
      </c>
      <c r="K159" s="14">
        <f t="shared" si="56"/>
        <v>0</v>
      </c>
      <c r="L159" s="14">
        <f t="shared" si="56"/>
        <v>0</v>
      </c>
      <c r="M159" s="14">
        <f t="shared" si="56"/>
        <v>0</v>
      </c>
      <c r="N159" s="14">
        <f t="shared" si="56"/>
        <v>8604.6999999997206</v>
      </c>
    </row>
    <row r="160" spans="1:14" x14ac:dyDescent="0.2">
      <c r="A160" s="15" t="s">
        <v>41</v>
      </c>
      <c r="B160" s="14">
        <f>B159/B150*100</f>
        <v>0.46681813187223625</v>
      </c>
      <c r="C160" s="14" t="e">
        <f>C159/C150*100</f>
        <v>#DIV/0!</v>
      </c>
      <c r="D160" s="14" t="e">
        <f>D159/D150*100</f>
        <v>#DIV/0!</v>
      </c>
      <c r="E160" s="14" t="e">
        <f t="shared" ref="E160:N160" si="57">E159/E150*100</f>
        <v>#DIV/0!</v>
      </c>
      <c r="F160" s="14" t="e">
        <f t="shared" si="57"/>
        <v>#DIV/0!</v>
      </c>
      <c r="G160" s="14" t="e">
        <f t="shared" si="57"/>
        <v>#DIV/0!</v>
      </c>
      <c r="H160" s="14" t="e">
        <f t="shared" si="57"/>
        <v>#DIV/0!</v>
      </c>
      <c r="I160" s="14" t="e">
        <f t="shared" si="57"/>
        <v>#DIV/0!</v>
      </c>
      <c r="J160" s="14" t="e">
        <f t="shared" si="57"/>
        <v>#DIV/0!</v>
      </c>
      <c r="K160" s="14" t="e">
        <f t="shared" si="57"/>
        <v>#DIV/0!</v>
      </c>
      <c r="L160" s="14" t="e">
        <f t="shared" si="57"/>
        <v>#DIV/0!</v>
      </c>
      <c r="M160" s="14" t="e">
        <f t="shared" si="57"/>
        <v>#DIV/0!</v>
      </c>
      <c r="N160" s="14">
        <f t="shared" si="57"/>
        <v>0.46681813187223625</v>
      </c>
    </row>
    <row r="164" spans="1:13" x14ac:dyDescent="0.2">
      <c r="I164" s="14"/>
      <c r="J164" s="14"/>
      <c r="K164" s="14"/>
      <c r="L164" s="14"/>
      <c r="M164" s="14"/>
    </row>
    <row r="165" spans="1:13" x14ac:dyDescent="0.2">
      <c r="I165" s="14"/>
      <c r="J165" s="14"/>
      <c r="K165" s="14"/>
      <c r="L165" s="14"/>
      <c r="M165" s="14"/>
    </row>
    <row r="173" spans="1:13" x14ac:dyDescent="0.2">
      <c r="A173" s="21"/>
    </row>
    <row r="179" spans="1:13" x14ac:dyDescent="0.2">
      <c r="I179" s="14"/>
      <c r="J179" s="14"/>
      <c r="K179" s="14"/>
      <c r="L179" s="14"/>
      <c r="M179" s="14"/>
    </row>
    <row r="180" spans="1:13" x14ac:dyDescent="0.2">
      <c r="I180" s="14"/>
      <c r="J180" s="14"/>
      <c r="K180" s="14"/>
      <c r="L180" s="14"/>
      <c r="M180" s="14"/>
    </row>
    <row r="188" spans="1:13" x14ac:dyDescent="0.2">
      <c r="A188" s="21"/>
    </row>
    <row r="194" spans="1:13" x14ac:dyDescent="0.2">
      <c r="I194" s="14"/>
      <c r="J194" s="14"/>
      <c r="K194" s="14"/>
      <c r="L194" s="14"/>
      <c r="M194" s="14"/>
    </row>
    <row r="195" spans="1:13" x14ac:dyDescent="0.2">
      <c r="I195" s="14"/>
      <c r="J195" s="14"/>
      <c r="K195" s="14"/>
      <c r="L195" s="14"/>
      <c r="M195" s="14"/>
    </row>
    <row r="203" spans="1:13" x14ac:dyDescent="0.2">
      <c r="A203" s="21"/>
    </row>
    <row r="209" spans="1:13" x14ac:dyDescent="0.2">
      <c r="I209" s="14"/>
      <c r="J209" s="14"/>
      <c r="K209" s="14"/>
      <c r="L209" s="14"/>
      <c r="M209" s="14"/>
    </row>
    <row r="210" spans="1:13" x14ac:dyDescent="0.2">
      <c r="I210" s="14"/>
      <c r="J210" s="14"/>
      <c r="K210" s="14"/>
      <c r="L210" s="14"/>
      <c r="M210" s="14"/>
    </row>
    <row r="218" spans="1:13" x14ac:dyDescent="0.2">
      <c r="A218" s="21"/>
    </row>
    <row r="224" spans="1:13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3" spans="1:13" x14ac:dyDescent="0.2">
      <c r="A233" s="21"/>
    </row>
    <row r="239" spans="1:13" x14ac:dyDescent="0.2">
      <c r="I239" s="14"/>
      <c r="J239" s="14"/>
      <c r="K239" s="14"/>
      <c r="L239" s="14"/>
      <c r="M239" s="14"/>
    </row>
    <row r="240" spans="1:13" x14ac:dyDescent="0.2">
      <c r="I240" s="14"/>
      <c r="J240" s="14"/>
      <c r="K240" s="14"/>
      <c r="L240" s="14"/>
      <c r="M240" s="14"/>
    </row>
    <row r="248" spans="1:13" x14ac:dyDescent="0.2">
      <c r="A248" s="21"/>
    </row>
    <row r="254" spans="1:13" x14ac:dyDescent="0.2">
      <c r="I254" s="14"/>
      <c r="J254" s="14"/>
      <c r="K254" s="14"/>
      <c r="L254" s="14"/>
      <c r="M254" s="14"/>
    </row>
    <row r="255" spans="1:13" x14ac:dyDescent="0.2">
      <c r="I255" s="14"/>
      <c r="J255" s="14"/>
      <c r="K255" s="14"/>
      <c r="L255" s="14"/>
      <c r="M255" s="14"/>
    </row>
    <row r="263" spans="1:13" x14ac:dyDescent="0.2">
      <c r="A263" s="21"/>
    </row>
    <row r="269" spans="1:13" x14ac:dyDescent="0.2">
      <c r="I269" s="14"/>
      <c r="J269" s="14"/>
      <c r="K269" s="14"/>
      <c r="L269" s="14"/>
      <c r="M269" s="14"/>
    </row>
    <row r="270" spans="1:13" x14ac:dyDescent="0.2">
      <c r="I270" s="14"/>
      <c r="J270" s="14"/>
      <c r="K270" s="14"/>
      <c r="L270" s="14"/>
      <c r="M270" s="14"/>
    </row>
    <row r="278" spans="1:13" x14ac:dyDescent="0.2">
      <c r="A278" s="21"/>
    </row>
    <row r="284" spans="1:13" x14ac:dyDescent="0.2">
      <c r="I284" s="14"/>
      <c r="J284" s="14"/>
      <c r="K284" s="14"/>
      <c r="L284" s="14"/>
      <c r="M284" s="14"/>
    </row>
    <row r="285" spans="1:13" x14ac:dyDescent="0.2">
      <c r="I285" s="14"/>
      <c r="J285" s="14"/>
      <c r="K285" s="14"/>
      <c r="L285" s="14"/>
      <c r="M285" s="14"/>
    </row>
    <row r="293" spans="1:13" x14ac:dyDescent="0.2">
      <c r="A293" s="21"/>
    </row>
    <row r="299" spans="1:13" x14ac:dyDescent="0.2">
      <c r="I299" s="14"/>
      <c r="J299" s="14"/>
      <c r="K299" s="14"/>
      <c r="L299" s="14"/>
      <c r="M299" s="14"/>
    </row>
    <row r="300" spans="1:13" x14ac:dyDescent="0.2">
      <c r="I300" s="14"/>
      <c r="J300" s="14"/>
      <c r="K300" s="14"/>
      <c r="L300" s="14"/>
      <c r="M300" s="14"/>
    </row>
    <row r="308" spans="1:13" x14ac:dyDescent="0.2">
      <c r="A308" s="21"/>
    </row>
    <row r="314" spans="1:13" x14ac:dyDescent="0.2">
      <c r="I314" s="14"/>
      <c r="J314" s="14"/>
      <c r="K314" s="14"/>
      <c r="L314" s="14"/>
      <c r="M314" s="14"/>
    </row>
    <row r="315" spans="1:13" x14ac:dyDescent="0.2">
      <c r="I315" s="14"/>
      <c r="J315" s="14"/>
      <c r="K315" s="14"/>
      <c r="L315" s="14"/>
      <c r="M315" s="14"/>
    </row>
    <row r="323" spans="1:13" x14ac:dyDescent="0.2">
      <c r="A323" s="21"/>
    </row>
    <row r="329" spans="1:13" x14ac:dyDescent="0.2">
      <c r="I329" s="14"/>
      <c r="J329" s="14"/>
      <c r="K329" s="14"/>
      <c r="L329" s="14"/>
      <c r="M329" s="14"/>
    </row>
    <row r="330" spans="1:13" x14ac:dyDescent="0.2">
      <c r="I330" s="14"/>
      <c r="J330" s="14"/>
      <c r="K330" s="14"/>
      <c r="L330" s="14"/>
      <c r="M330" s="14"/>
    </row>
  </sheetData>
  <phoneticPr fontId="0" type="noConversion"/>
  <pageMargins left="0.25" right="0.25" top="0.54" bottom="0.41" header="0" footer="0"/>
  <pageSetup paperSize="5" fitToHeight="8" orientation="landscape" r:id="rId1"/>
  <headerFooter alignWithMargins="0"/>
  <rowBreaks count="3" manualBreakCount="3">
    <brk id="17" max="16383" man="1"/>
    <brk id="76" max="16383" man="1"/>
    <brk id="14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63"/>
  <sheetViews>
    <sheetView topLeftCell="A149" zoomScale="90" zoomScaleNormal="90" zoomScaleSheetLayoutView="100" workbookViewId="0">
      <selection activeCell="C166" sqref="C166"/>
    </sheetView>
  </sheetViews>
  <sheetFormatPr defaultRowHeight="12" x14ac:dyDescent="0.2"/>
  <cols>
    <col min="1" max="1" width="29.85546875" style="15" customWidth="1"/>
    <col min="2" max="3" width="11.85546875" style="14" customWidth="1"/>
    <col min="4" max="8" width="11.85546875" style="25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ht="18" x14ac:dyDescent="0.25">
      <c r="A1" s="24" t="s">
        <v>191</v>
      </c>
    </row>
    <row r="2" spans="1:14" ht="15.75" x14ac:dyDescent="0.25">
      <c r="A2" s="26"/>
    </row>
    <row r="3" spans="1:14" ht="18" x14ac:dyDescent="0.25">
      <c r="A3" s="24" t="s">
        <v>229</v>
      </c>
    </row>
    <row r="4" spans="1:14" x14ac:dyDescent="0.2">
      <c r="B4" s="16" t="s">
        <v>0</v>
      </c>
      <c r="C4" s="16" t="s">
        <v>1</v>
      </c>
      <c r="D4" s="27" t="s">
        <v>2</v>
      </c>
      <c r="E4" s="27" t="s">
        <v>3</v>
      </c>
      <c r="F4" s="27" t="s">
        <v>4</v>
      </c>
      <c r="G4" s="27" t="s">
        <v>5</v>
      </c>
      <c r="H4" s="27" t="s">
        <v>6</v>
      </c>
      <c r="I4" s="17" t="s">
        <v>7</v>
      </c>
      <c r="J4" s="17" t="s">
        <v>8</v>
      </c>
      <c r="K4" s="17" t="s">
        <v>32</v>
      </c>
      <c r="L4" s="17" t="s">
        <v>10</v>
      </c>
      <c r="M4" s="17" t="s">
        <v>33</v>
      </c>
      <c r="N4" s="16" t="s">
        <v>17</v>
      </c>
    </row>
    <row r="5" spans="1:14" ht="12.75" x14ac:dyDescent="0.2">
      <c r="A5" s="5" t="s">
        <v>123</v>
      </c>
      <c r="G5" s="28"/>
    </row>
    <row r="6" spans="1:14" x14ac:dyDescent="0.2">
      <c r="A6" s="15" t="s">
        <v>34</v>
      </c>
      <c r="B6" s="14">
        <v>5348.31</v>
      </c>
      <c r="C6" s="14">
        <v>4266.43</v>
      </c>
      <c r="D6" s="25">
        <f t="shared" ref="D6:I6" si="0">C9</f>
        <v>0</v>
      </c>
      <c r="E6" s="25">
        <f t="shared" si="0"/>
        <v>0</v>
      </c>
      <c r="F6" s="25">
        <f t="shared" si="0"/>
        <v>0</v>
      </c>
      <c r="G6" s="25">
        <f t="shared" si="0"/>
        <v>0</v>
      </c>
      <c r="H6" s="25">
        <f t="shared" si="0"/>
        <v>0</v>
      </c>
      <c r="I6" s="14">
        <f t="shared" si="0"/>
        <v>0</v>
      </c>
      <c r="J6" s="14">
        <f>I9</f>
        <v>0</v>
      </c>
      <c r="K6" s="14">
        <f>J9</f>
        <v>0</v>
      </c>
      <c r="L6" s="14">
        <f>K9</f>
        <v>0</v>
      </c>
      <c r="M6" s="14">
        <f>L9</f>
        <v>0</v>
      </c>
      <c r="N6" s="18">
        <f>SUM(B6:M6)</f>
        <v>9614.7400000000016</v>
      </c>
    </row>
    <row r="7" spans="1:14" x14ac:dyDescent="0.2">
      <c r="A7" s="15" t="s">
        <v>35</v>
      </c>
      <c r="B7" s="14">
        <v>17487.09</v>
      </c>
      <c r="I7" s="14"/>
      <c r="J7" s="14"/>
      <c r="K7" s="14"/>
      <c r="L7" s="14"/>
      <c r="M7" s="14"/>
      <c r="N7" s="18">
        <f>SUM(B7:M7)</f>
        <v>17487.09</v>
      </c>
    </row>
    <row r="8" spans="1:14" x14ac:dyDescent="0.2">
      <c r="A8" s="15" t="s">
        <v>12</v>
      </c>
      <c r="B8" s="14">
        <v>17573.28</v>
      </c>
      <c r="I8" s="14"/>
      <c r="J8" s="14"/>
      <c r="K8" s="14"/>
      <c r="L8" s="14"/>
      <c r="M8" s="14"/>
      <c r="N8" s="18">
        <f>SUM(B8:M8)</f>
        <v>17573.28</v>
      </c>
    </row>
    <row r="9" spans="1:14" x14ac:dyDescent="0.2">
      <c r="A9" s="15" t="s">
        <v>36</v>
      </c>
      <c r="B9" s="14">
        <v>5253.13</v>
      </c>
      <c r="I9" s="14"/>
      <c r="J9" s="14"/>
      <c r="K9" s="14"/>
      <c r="L9" s="14"/>
      <c r="M9" s="14"/>
      <c r="N9" s="18">
        <f>SUM(B9:M9)</f>
        <v>5253.13</v>
      </c>
    </row>
    <row r="10" spans="1:14" x14ac:dyDescent="0.2">
      <c r="I10" s="14"/>
      <c r="J10" s="14"/>
      <c r="K10" s="14"/>
      <c r="L10" s="14"/>
      <c r="M10" s="14"/>
      <c r="N10" s="18"/>
    </row>
    <row r="11" spans="1:14" x14ac:dyDescent="0.2">
      <c r="A11" s="15" t="s">
        <v>38</v>
      </c>
      <c r="B11" s="14">
        <f t="shared" ref="B11:H11" si="1">SUM(B8:B9)-SUM(B6:B7)</f>
        <v>-8.9900000000016007</v>
      </c>
      <c r="C11" s="14">
        <f t="shared" si="1"/>
        <v>-4266.43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>SUM(I8:I9)-SUM(I6:I7)</f>
        <v>0</v>
      </c>
      <c r="J11" s="25">
        <f>SUM(J8:J9)-SUM(J6:J7)</f>
        <v>0</v>
      </c>
      <c r="K11" s="25">
        <f>SUM(K8:K9)-SUM(K6:K7)</f>
        <v>0</v>
      </c>
      <c r="L11" s="25">
        <f>SUM(L8:L9)-SUM(L6:L7)</f>
        <v>0</v>
      </c>
      <c r="M11" s="25">
        <f>SUM(M8:M9)-SUM(M6:M7)</f>
        <v>0</v>
      </c>
      <c r="N11" s="18">
        <f>SUM(B11:M11)</f>
        <v>-4275.4200000000019</v>
      </c>
    </row>
    <row r="12" spans="1:14" x14ac:dyDescent="0.2">
      <c r="A12" s="15" t="s">
        <v>39</v>
      </c>
      <c r="B12" s="14">
        <f t="shared" ref="B12:H12" si="2">B11/B7*100</f>
        <v>-5.1409353986292747E-2</v>
      </c>
      <c r="C12" s="14" t="e">
        <f t="shared" si="2"/>
        <v>#DIV/0!</v>
      </c>
      <c r="D12" s="25" t="e">
        <f t="shared" si="2"/>
        <v>#DIV/0!</v>
      </c>
      <c r="E12" s="25" t="e">
        <f t="shared" si="2"/>
        <v>#DIV/0!</v>
      </c>
      <c r="F12" s="25" t="e">
        <f t="shared" si="2"/>
        <v>#DIV/0!</v>
      </c>
      <c r="G12" s="25" t="e">
        <f t="shared" si="2"/>
        <v>#DIV/0!</v>
      </c>
      <c r="H12" s="25" t="e">
        <f t="shared" si="2"/>
        <v>#DIV/0!</v>
      </c>
      <c r="I12" s="25" t="e">
        <f t="shared" ref="I12:N12" si="3">I11/I7*100</f>
        <v>#DIV/0!</v>
      </c>
      <c r="J12" s="25" t="e">
        <f t="shared" si="3"/>
        <v>#DIV/0!</v>
      </c>
      <c r="K12" s="25" t="e">
        <f t="shared" si="3"/>
        <v>#DIV/0!</v>
      </c>
      <c r="L12" s="25" t="e">
        <f t="shared" si="3"/>
        <v>#DIV/0!</v>
      </c>
      <c r="M12" s="25" t="e">
        <f t="shared" si="3"/>
        <v>#DIV/0!</v>
      </c>
      <c r="N12" s="14">
        <f t="shared" si="3"/>
        <v>-24.449007810905083</v>
      </c>
    </row>
    <row r="14" spans="1:14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6" spans="1:14" x14ac:dyDescent="0.2">
      <c r="A16" s="15" t="s">
        <v>40</v>
      </c>
      <c r="B16" s="14">
        <f t="shared" ref="B16:N16" si="4">B14+B11</f>
        <v>-8.9900000000016007</v>
      </c>
      <c r="C16" s="14">
        <f t="shared" si="4"/>
        <v>-4266.43</v>
      </c>
      <c r="D16" s="14">
        <f t="shared" si="4"/>
        <v>0</v>
      </c>
      <c r="E16" s="14">
        <f t="shared" si="4"/>
        <v>0</v>
      </c>
      <c r="F16" s="14">
        <f t="shared" si="4"/>
        <v>0</v>
      </c>
      <c r="G16" s="14">
        <f t="shared" si="4"/>
        <v>0</v>
      </c>
      <c r="H16" s="14">
        <f t="shared" si="4"/>
        <v>0</v>
      </c>
      <c r="I16" s="14">
        <f t="shared" si="4"/>
        <v>0</v>
      </c>
      <c r="J16" s="14">
        <f t="shared" si="4"/>
        <v>0</v>
      </c>
      <c r="K16" s="14">
        <f t="shared" si="4"/>
        <v>0</v>
      </c>
      <c r="L16" s="14">
        <f t="shared" si="4"/>
        <v>0</v>
      </c>
      <c r="M16" s="14">
        <f t="shared" si="4"/>
        <v>0</v>
      </c>
      <c r="N16" s="14">
        <f t="shared" si="4"/>
        <v>-4275.4200000000019</v>
      </c>
    </row>
    <row r="17" spans="1:14" x14ac:dyDescent="0.2">
      <c r="A17" s="15" t="s">
        <v>41</v>
      </c>
      <c r="B17" s="14">
        <f t="shared" ref="B17:N17" si="5">B16/B7*100</f>
        <v>-5.1409353986292747E-2</v>
      </c>
      <c r="C17" s="14" t="e">
        <f t="shared" si="5"/>
        <v>#DIV/0!</v>
      </c>
      <c r="D17" s="14" t="e">
        <f t="shared" si="5"/>
        <v>#DIV/0!</v>
      </c>
      <c r="E17" s="14" t="e">
        <f t="shared" si="5"/>
        <v>#DIV/0!</v>
      </c>
      <c r="F17" s="14" t="e">
        <f t="shared" si="5"/>
        <v>#DIV/0!</v>
      </c>
      <c r="G17" s="14" t="e">
        <f t="shared" si="5"/>
        <v>#DIV/0!</v>
      </c>
      <c r="H17" s="14" t="e">
        <f t="shared" si="5"/>
        <v>#DIV/0!</v>
      </c>
      <c r="I17" s="14" t="e">
        <f t="shared" si="5"/>
        <v>#DIV/0!</v>
      </c>
      <c r="J17" s="14" t="e">
        <f t="shared" si="5"/>
        <v>#DIV/0!</v>
      </c>
      <c r="K17" s="14" t="e">
        <f t="shared" si="5"/>
        <v>#DIV/0!</v>
      </c>
      <c r="L17" s="14" t="e">
        <f t="shared" si="5"/>
        <v>#DIV/0!</v>
      </c>
      <c r="M17" s="14" t="e">
        <f t="shared" si="5"/>
        <v>#DIV/0!</v>
      </c>
      <c r="N17" s="14">
        <f t="shared" si="5"/>
        <v>-24.449007810905083</v>
      </c>
    </row>
    <row r="19" spans="1:14" s="13" customFormat="1" ht="12.75" x14ac:dyDescent="0.2">
      <c r="A19" s="5" t="s">
        <v>124</v>
      </c>
      <c r="B19" s="20"/>
      <c r="C19" s="20"/>
      <c r="D19" s="29"/>
      <c r="E19" s="29"/>
      <c r="F19" s="29"/>
      <c r="G19" s="29"/>
      <c r="H19" s="29"/>
      <c r="N19" s="20"/>
    </row>
    <row r="20" spans="1:14" x14ac:dyDescent="0.2">
      <c r="A20" s="15" t="s">
        <v>34</v>
      </c>
      <c r="B20" s="14">
        <v>19973.900000000001</v>
      </c>
      <c r="C20" s="14">
        <v>21845.56</v>
      </c>
      <c r="D20" s="25">
        <f>C23</f>
        <v>0</v>
      </c>
      <c r="E20" s="25">
        <f>D23</f>
        <v>0</v>
      </c>
      <c r="F20" s="25">
        <v>20676.990000000002</v>
      </c>
      <c r="G20" s="25">
        <f t="shared" ref="G20:L20" si="6">F23</f>
        <v>0</v>
      </c>
      <c r="H20" s="25">
        <f t="shared" si="6"/>
        <v>0</v>
      </c>
      <c r="I20" s="14">
        <f t="shared" si="6"/>
        <v>0</v>
      </c>
      <c r="J20" s="14">
        <f t="shared" si="6"/>
        <v>0</v>
      </c>
      <c r="K20" s="14">
        <f t="shared" si="6"/>
        <v>0</v>
      </c>
      <c r="L20" s="14">
        <f t="shared" si="6"/>
        <v>0</v>
      </c>
      <c r="M20" s="14">
        <f>L23</f>
        <v>0</v>
      </c>
      <c r="N20" s="18">
        <f>SUM(B20:M20)</f>
        <v>62496.450000000012</v>
      </c>
    </row>
    <row r="21" spans="1:14" x14ac:dyDescent="0.2">
      <c r="A21" s="15" t="s">
        <v>35</v>
      </c>
      <c r="B21" s="14">
        <v>2313.0300000000002</v>
      </c>
      <c r="I21" s="14"/>
      <c r="J21" s="14"/>
      <c r="K21" s="14"/>
      <c r="L21" s="14"/>
      <c r="M21" s="14"/>
      <c r="N21" s="18">
        <f>SUM(B21:M21)</f>
        <v>2313.0300000000002</v>
      </c>
    </row>
    <row r="22" spans="1:14" x14ac:dyDescent="0.2">
      <c r="A22" s="15" t="s">
        <v>12</v>
      </c>
      <c r="B22" s="14">
        <v>1930.88</v>
      </c>
      <c r="I22" s="14"/>
      <c r="J22" s="14"/>
      <c r="K22" s="14"/>
      <c r="L22" s="14"/>
      <c r="M22" s="14"/>
      <c r="N22" s="18">
        <f>SUM(B22:M22)</f>
        <v>1930.88</v>
      </c>
    </row>
    <row r="23" spans="1:14" x14ac:dyDescent="0.2">
      <c r="A23" s="15" t="s">
        <v>36</v>
      </c>
      <c r="B23" s="14">
        <v>20532.54</v>
      </c>
      <c r="I23" s="14"/>
      <c r="J23" s="14"/>
      <c r="K23" s="14"/>
      <c r="L23" s="14"/>
      <c r="M23" s="14"/>
      <c r="N23" s="18">
        <f>SUM(B23:M23)</f>
        <v>20532.54</v>
      </c>
    </row>
    <row r="24" spans="1:14" x14ac:dyDescent="0.2">
      <c r="N24" s="18"/>
    </row>
    <row r="25" spans="1:14" x14ac:dyDescent="0.2">
      <c r="A25" s="15" t="s">
        <v>38</v>
      </c>
      <c r="B25" s="14">
        <f>SUM(B22:B23)-SUM(B20:B21)</f>
        <v>176.4900000000016</v>
      </c>
      <c r="C25" s="14">
        <v>0</v>
      </c>
      <c r="D25" s="25">
        <v>0</v>
      </c>
      <c r="E25" s="25">
        <v>0</v>
      </c>
      <c r="F25" s="25">
        <v>0</v>
      </c>
      <c r="G25" s="25">
        <f t="shared" ref="G25:M25" si="7">SUM(G22:G23)-SUM(G20:G21)</f>
        <v>0</v>
      </c>
      <c r="H25" s="25">
        <f t="shared" si="7"/>
        <v>0</v>
      </c>
      <c r="I25" s="14">
        <f t="shared" si="7"/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8">
        <f>SUM(B25:M25)</f>
        <v>176.4900000000016</v>
      </c>
    </row>
    <row r="26" spans="1:14" x14ac:dyDescent="0.2">
      <c r="A26" s="15" t="s">
        <v>39</v>
      </c>
      <c r="B26" s="14">
        <f>B25/B21*100</f>
        <v>7.6302512289076061</v>
      </c>
      <c r="C26" s="14">
        <v>0</v>
      </c>
      <c r="D26" s="25">
        <v>0</v>
      </c>
      <c r="E26" s="25">
        <v>0</v>
      </c>
      <c r="F26" s="25">
        <v>0</v>
      </c>
      <c r="G26" s="25" t="e">
        <f t="shared" ref="G26:N26" si="8">G25/G21*100</f>
        <v>#DIV/0!</v>
      </c>
      <c r="H26" s="25" t="e">
        <f t="shared" si="8"/>
        <v>#DIV/0!</v>
      </c>
      <c r="I26" s="14" t="e">
        <f t="shared" si="8"/>
        <v>#DIV/0!</v>
      </c>
      <c r="J26" s="14" t="e">
        <f t="shared" si="8"/>
        <v>#DIV/0!</v>
      </c>
      <c r="K26" s="14" t="e">
        <f t="shared" si="8"/>
        <v>#DIV/0!</v>
      </c>
      <c r="L26" s="14" t="e">
        <f t="shared" si="8"/>
        <v>#DIV/0!</v>
      </c>
      <c r="M26" s="14" t="e">
        <f t="shared" si="8"/>
        <v>#DIV/0!</v>
      </c>
      <c r="N26" s="14">
        <f t="shared" si="8"/>
        <v>7.6302512289076061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</row>
    <row r="29" spans="1:14" x14ac:dyDescent="0.2"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B28+B25</f>
        <v>176.4900000000016</v>
      </c>
      <c r="C30" s="14">
        <f t="shared" ref="C30:N30" si="9">C28+C25</f>
        <v>0</v>
      </c>
      <c r="D30" s="14">
        <f t="shared" si="9"/>
        <v>0</v>
      </c>
      <c r="E30" s="14">
        <f t="shared" si="9"/>
        <v>0</v>
      </c>
      <c r="F30" s="14">
        <f t="shared" si="9"/>
        <v>0</v>
      </c>
      <c r="G30" s="14">
        <f t="shared" si="9"/>
        <v>0</v>
      </c>
      <c r="H30" s="14">
        <f t="shared" si="9"/>
        <v>0</v>
      </c>
      <c r="I30" s="14">
        <f t="shared" si="9"/>
        <v>0</v>
      </c>
      <c r="J30" s="14">
        <f t="shared" si="9"/>
        <v>0</v>
      </c>
      <c r="K30" s="14">
        <f t="shared" si="9"/>
        <v>0</v>
      </c>
      <c r="L30" s="14">
        <f t="shared" si="9"/>
        <v>0</v>
      </c>
      <c r="M30" s="14">
        <f t="shared" si="9"/>
        <v>0</v>
      </c>
      <c r="N30" s="14">
        <f t="shared" si="9"/>
        <v>176.4900000000016</v>
      </c>
    </row>
    <row r="31" spans="1:14" x14ac:dyDescent="0.2">
      <c r="A31" s="15" t="s">
        <v>41</v>
      </c>
      <c r="B31" s="14">
        <f>B30/B21*100</f>
        <v>7.6302512289076061</v>
      </c>
      <c r="C31" s="14" t="e">
        <f t="shared" ref="C31:N31" si="10">C30/C21*100</f>
        <v>#DIV/0!</v>
      </c>
      <c r="D31" s="14" t="e">
        <f t="shared" si="10"/>
        <v>#DIV/0!</v>
      </c>
      <c r="E31" s="14" t="e">
        <f t="shared" si="10"/>
        <v>#DIV/0!</v>
      </c>
      <c r="F31" s="14" t="e">
        <f t="shared" si="10"/>
        <v>#DIV/0!</v>
      </c>
      <c r="G31" s="14" t="e">
        <f t="shared" si="10"/>
        <v>#DIV/0!</v>
      </c>
      <c r="H31" s="14" t="e">
        <f t="shared" si="10"/>
        <v>#DIV/0!</v>
      </c>
      <c r="I31" s="14" t="e">
        <f t="shared" si="10"/>
        <v>#DIV/0!</v>
      </c>
      <c r="J31" s="14" t="e">
        <f t="shared" si="10"/>
        <v>#DIV/0!</v>
      </c>
      <c r="K31" s="14" t="e">
        <f t="shared" si="10"/>
        <v>#DIV/0!</v>
      </c>
      <c r="L31" s="14" t="e">
        <f t="shared" si="10"/>
        <v>#DIV/0!</v>
      </c>
      <c r="M31" s="14" t="e">
        <f t="shared" si="10"/>
        <v>#DIV/0!</v>
      </c>
      <c r="N31" s="14">
        <f t="shared" si="10"/>
        <v>7.6302512289076061</v>
      </c>
    </row>
    <row r="33" spans="1:14" ht="12.75" x14ac:dyDescent="0.2">
      <c r="A33" s="5" t="s">
        <v>125</v>
      </c>
      <c r="N33" s="18"/>
    </row>
    <row r="34" spans="1:14" x14ac:dyDescent="0.2">
      <c r="A34" s="15" t="s">
        <v>34</v>
      </c>
      <c r="B34" s="14">
        <v>126210.16</v>
      </c>
      <c r="C34" s="14">
        <f t="shared" ref="C34:H34" si="11">B37</f>
        <v>121339.9</v>
      </c>
      <c r="D34" s="25">
        <f t="shared" si="11"/>
        <v>0</v>
      </c>
      <c r="E34" s="25">
        <f t="shared" si="11"/>
        <v>0</v>
      </c>
      <c r="F34" s="25">
        <f t="shared" si="11"/>
        <v>0</v>
      </c>
      <c r="G34" s="25">
        <f t="shared" si="11"/>
        <v>0</v>
      </c>
      <c r="H34" s="25">
        <f t="shared" si="11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247550.06</v>
      </c>
    </row>
    <row r="35" spans="1:14" x14ac:dyDescent="0.2">
      <c r="A35" s="15" t="s">
        <v>35</v>
      </c>
      <c r="B35" s="14">
        <v>128238.47</v>
      </c>
      <c r="I35" s="14"/>
      <c r="J35" s="14"/>
      <c r="K35" s="14"/>
      <c r="L35" s="14"/>
      <c r="M35" s="14"/>
      <c r="N35" s="18">
        <f>SUM(B35:M35)</f>
        <v>128238.47</v>
      </c>
    </row>
    <row r="36" spans="1:14" x14ac:dyDescent="0.2">
      <c r="A36" s="15" t="s">
        <v>12</v>
      </c>
      <c r="B36" s="14">
        <v>132702.07999999999</v>
      </c>
      <c r="I36" s="14"/>
      <c r="J36" s="14"/>
      <c r="K36" s="14"/>
      <c r="L36" s="14"/>
      <c r="M36" s="14"/>
      <c r="N36" s="18">
        <f>SUM(B36:M36)</f>
        <v>132702.07999999999</v>
      </c>
    </row>
    <row r="37" spans="1:14" x14ac:dyDescent="0.2">
      <c r="A37" s="15" t="s">
        <v>36</v>
      </c>
      <c r="B37" s="14">
        <v>121339.9</v>
      </c>
      <c r="I37" s="14"/>
      <c r="J37" s="14"/>
      <c r="K37" s="14"/>
      <c r="L37" s="14"/>
      <c r="M37" s="14"/>
      <c r="N37" s="18">
        <f>SUM(B37:M37)</f>
        <v>121339.9</v>
      </c>
    </row>
    <row r="38" spans="1:14" x14ac:dyDescent="0.2">
      <c r="N38" s="18"/>
    </row>
    <row r="39" spans="1:14" x14ac:dyDescent="0.2">
      <c r="A39" s="15" t="s">
        <v>38</v>
      </c>
      <c r="B39" s="14">
        <f t="shared" ref="B39:M39" si="12">SUM(B36:B37)-SUM(B34:B35)</f>
        <v>-406.65000000002328</v>
      </c>
      <c r="C39" s="14">
        <f t="shared" si="12"/>
        <v>-121339.9</v>
      </c>
      <c r="D39" s="25">
        <f t="shared" si="12"/>
        <v>0</v>
      </c>
      <c r="E39" s="25">
        <f t="shared" si="12"/>
        <v>0</v>
      </c>
      <c r="F39" s="25">
        <f t="shared" si="12"/>
        <v>0</v>
      </c>
      <c r="G39" s="25">
        <f t="shared" si="12"/>
        <v>0</v>
      </c>
      <c r="H39" s="25">
        <f t="shared" si="12"/>
        <v>0</v>
      </c>
      <c r="I39" s="14">
        <f t="shared" si="12"/>
        <v>0</v>
      </c>
      <c r="J39" s="14">
        <f t="shared" si="12"/>
        <v>0</v>
      </c>
      <c r="K39" s="14">
        <f t="shared" si="12"/>
        <v>0</v>
      </c>
      <c r="L39" s="14">
        <f t="shared" si="12"/>
        <v>0</v>
      </c>
      <c r="M39" s="14">
        <f t="shared" si="12"/>
        <v>0</v>
      </c>
      <c r="N39" s="18">
        <f>SUM(B39:M39)</f>
        <v>-121746.55000000002</v>
      </c>
    </row>
    <row r="40" spans="1:14" x14ac:dyDescent="0.2">
      <c r="A40" s="15" t="s">
        <v>39</v>
      </c>
      <c r="B40" s="14">
        <f t="shared" ref="B40:N40" si="13">B39/B35*100</f>
        <v>-0.31710453189282689</v>
      </c>
      <c r="C40" s="14" t="e">
        <f t="shared" si="13"/>
        <v>#DIV/0!</v>
      </c>
      <c r="D40" s="25" t="e">
        <f t="shared" si="13"/>
        <v>#DIV/0!</v>
      </c>
      <c r="E40" s="25" t="e">
        <f t="shared" si="13"/>
        <v>#DIV/0!</v>
      </c>
      <c r="F40" s="25" t="e">
        <f t="shared" si="13"/>
        <v>#DIV/0!</v>
      </c>
      <c r="G40" s="25" t="e">
        <f t="shared" si="13"/>
        <v>#DIV/0!</v>
      </c>
      <c r="H40" s="25" t="e">
        <f t="shared" si="13"/>
        <v>#DIV/0!</v>
      </c>
      <c r="I40" s="14" t="e">
        <f t="shared" si="13"/>
        <v>#DIV/0!</v>
      </c>
      <c r="J40" s="14" t="e">
        <f t="shared" si="13"/>
        <v>#DIV/0!</v>
      </c>
      <c r="K40" s="14" t="e">
        <f t="shared" si="13"/>
        <v>#DIV/0!</v>
      </c>
      <c r="L40" s="14" t="e">
        <f t="shared" si="13"/>
        <v>#DIV/0!</v>
      </c>
      <c r="M40" s="14" t="e">
        <f t="shared" si="13"/>
        <v>#DIV/0!</v>
      </c>
      <c r="N40" s="14">
        <f t="shared" si="13"/>
        <v>-94.937618953189329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</row>
    <row r="43" spans="1:14" x14ac:dyDescent="0.2"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4">B42+B39</f>
        <v>-406.65000000002328</v>
      </c>
      <c r="C44" s="14">
        <f t="shared" si="14"/>
        <v>-121339.9</v>
      </c>
      <c r="D44" s="14">
        <f t="shared" si="14"/>
        <v>0</v>
      </c>
      <c r="E44" s="14">
        <f t="shared" si="14"/>
        <v>0</v>
      </c>
      <c r="F44" s="14">
        <f t="shared" si="14"/>
        <v>0</v>
      </c>
      <c r="G44" s="14">
        <f t="shared" si="14"/>
        <v>0</v>
      </c>
      <c r="H44" s="14">
        <f t="shared" si="14"/>
        <v>0</v>
      </c>
      <c r="I44" s="14">
        <f t="shared" si="14"/>
        <v>0</v>
      </c>
      <c r="J44" s="14">
        <f t="shared" si="14"/>
        <v>0</v>
      </c>
      <c r="K44" s="14">
        <f t="shared" si="14"/>
        <v>0</v>
      </c>
      <c r="L44" s="14">
        <f t="shared" si="14"/>
        <v>0</v>
      </c>
      <c r="M44" s="14">
        <f t="shared" si="14"/>
        <v>0</v>
      </c>
      <c r="N44" s="14">
        <f t="shared" si="14"/>
        <v>-121746.55000000002</v>
      </c>
    </row>
    <row r="45" spans="1:14" x14ac:dyDescent="0.2">
      <c r="A45" s="15" t="s">
        <v>41</v>
      </c>
      <c r="B45" s="14">
        <f t="shared" ref="B45:N45" si="15">B44/B35*100</f>
        <v>-0.31710453189282689</v>
      </c>
      <c r="C45" s="14" t="e">
        <f t="shared" si="15"/>
        <v>#DIV/0!</v>
      </c>
      <c r="D45" s="14" t="e">
        <f t="shared" si="15"/>
        <v>#DIV/0!</v>
      </c>
      <c r="E45" s="14" t="e">
        <f t="shared" si="15"/>
        <v>#DIV/0!</v>
      </c>
      <c r="F45" s="14" t="e">
        <f t="shared" si="15"/>
        <v>#DIV/0!</v>
      </c>
      <c r="G45" s="14" t="e">
        <f t="shared" si="15"/>
        <v>#DIV/0!</v>
      </c>
      <c r="H45" s="14" t="e">
        <f t="shared" si="15"/>
        <v>#DIV/0!</v>
      </c>
      <c r="I45" s="14" t="e">
        <f t="shared" si="15"/>
        <v>#DIV/0!</v>
      </c>
      <c r="J45" s="14" t="e">
        <f t="shared" si="15"/>
        <v>#DIV/0!</v>
      </c>
      <c r="K45" s="14" t="e">
        <f t="shared" si="15"/>
        <v>#DIV/0!</v>
      </c>
      <c r="L45" s="14" t="e">
        <f t="shared" si="15"/>
        <v>#DIV/0!</v>
      </c>
      <c r="M45" s="14" t="e">
        <f t="shared" si="15"/>
        <v>#DIV/0!</v>
      </c>
      <c r="N45" s="14">
        <f t="shared" si="15"/>
        <v>-94.937618953189329</v>
      </c>
    </row>
    <row r="46" spans="1:14" x14ac:dyDescent="0.2">
      <c r="N46" s="18"/>
    </row>
    <row r="47" spans="1:14" ht="12.75" x14ac:dyDescent="0.2">
      <c r="A47" s="5" t="s">
        <v>126</v>
      </c>
      <c r="N47" s="18"/>
    </row>
    <row r="48" spans="1:14" x14ac:dyDescent="0.2">
      <c r="A48" s="15" t="s">
        <v>34</v>
      </c>
      <c r="B48" s="14">
        <v>195</v>
      </c>
      <c r="C48" s="14">
        <f>B51</f>
        <v>195</v>
      </c>
      <c r="D48" s="25">
        <f t="shared" ref="D48:I48" si="16">C51</f>
        <v>0</v>
      </c>
      <c r="E48" s="25">
        <f t="shared" si="16"/>
        <v>0</v>
      </c>
      <c r="F48" s="25">
        <f t="shared" si="16"/>
        <v>0</v>
      </c>
      <c r="G48" s="25">
        <f t="shared" si="16"/>
        <v>0</v>
      </c>
      <c r="H48" s="25">
        <f t="shared" si="16"/>
        <v>0</v>
      </c>
      <c r="I48" s="14">
        <f t="shared" si="16"/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390</v>
      </c>
    </row>
    <row r="49" spans="1:14" x14ac:dyDescent="0.2">
      <c r="A49" s="15" t="s">
        <v>35</v>
      </c>
      <c r="B49" s="14">
        <v>0</v>
      </c>
      <c r="I49" s="14"/>
      <c r="J49" s="14"/>
      <c r="K49" s="14"/>
      <c r="L49" s="14"/>
      <c r="M49" s="14"/>
      <c r="N49" s="18">
        <f>SUM(B49:M49)</f>
        <v>0</v>
      </c>
    </row>
    <row r="50" spans="1:14" x14ac:dyDescent="0.2">
      <c r="A50" s="15" t="s">
        <v>12</v>
      </c>
      <c r="B50" s="14">
        <v>0</v>
      </c>
      <c r="I50" s="14"/>
      <c r="J50" s="14"/>
      <c r="K50" s="14"/>
      <c r="L50" s="14"/>
      <c r="M50" s="14"/>
      <c r="N50" s="18">
        <f>SUM(B50:M50)</f>
        <v>0</v>
      </c>
    </row>
    <row r="51" spans="1:14" x14ac:dyDescent="0.2">
      <c r="A51" s="15" t="s">
        <v>36</v>
      </c>
      <c r="B51" s="14">
        <v>195</v>
      </c>
      <c r="I51" s="14"/>
      <c r="J51" s="14"/>
      <c r="K51" s="14"/>
      <c r="L51" s="14"/>
      <c r="M51" s="14"/>
      <c r="N51" s="18">
        <f>SUM(B51:M51)</f>
        <v>195</v>
      </c>
    </row>
    <row r="52" spans="1:14" x14ac:dyDescent="0.2">
      <c r="N52" s="18"/>
    </row>
    <row r="53" spans="1:14" x14ac:dyDescent="0.2">
      <c r="A53" s="15" t="s">
        <v>38</v>
      </c>
      <c r="B53" s="14">
        <f t="shared" ref="B53:M53" si="17">SUM(B50:B51)-SUM(B48:B49)</f>
        <v>0</v>
      </c>
      <c r="C53" s="14">
        <f t="shared" si="17"/>
        <v>-195</v>
      </c>
      <c r="D53" s="25">
        <f t="shared" si="17"/>
        <v>0</v>
      </c>
      <c r="E53" s="25">
        <f t="shared" si="17"/>
        <v>0</v>
      </c>
      <c r="F53" s="25">
        <f t="shared" si="17"/>
        <v>0</v>
      </c>
      <c r="G53" s="25">
        <f t="shared" si="17"/>
        <v>0</v>
      </c>
      <c r="H53" s="25">
        <f t="shared" si="17"/>
        <v>0</v>
      </c>
      <c r="I53" s="14">
        <f t="shared" si="17"/>
        <v>0</v>
      </c>
      <c r="J53" s="14">
        <f t="shared" si="17"/>
        <v>0</v>
      </c>
      <c r="K53" s="14">
        <f t="shared" si="17"/>
        <v>0</v>
      </c>
      <c r="L53" s="14">
        <f t="shared" si="17"/>
        <v>0</v>
      </c>
      <c r="M53" s="14">
        <f t="shared" si="17"/>
        <v>0</v>
      </c>
      <c r="N53" s="18">
        <f>SUM(B53:M53)</f>
        <v>-195</v>
      </c>
    </row>
    <row r="54" spans="1:14" x14ac:dyDescent="0.2">
      <c r="A54" s="15" t="s">
        <v>39</v>
      </c>
      <c r="B54" s="14">
        <v>0</v>
      </c>
      <c r="C54" s="14" t="e">
        <f t="shared" ref="C54:N54" si="18">C53/C49*100</f>
        <v>#DIV/0!</v>
      </c>
      <c r="D54" s="25" t="e">
        <f t="shared" si="18"/>
        <v>#DIV/0!</v>
      </c>
      <c r="E54" s="25" t="e">
        <f t="shared" si="18"/>
        <v>#DIV/0!</v>
      </c>
      <c r="F54" s="25" t="e">
        <f t="shared" si="18"/>
        <v>#DIV/0!</v>
      </c>
      <c r="G54" s="25" t="e">
        <f t="shared" si="18"/>
        <v>#DIV/0!</v>
      </c>
      <c r="H54" s="25" t="e">
        <f t="shared" si="18"/>
        <v>#DIV/0!</v>
      </c>
      <c r="I54" s="14" t="e">
        <f t="shared" si="18"/>
        <v>#DIV/0!</v>
      </c>
      <c r="J54" s="14" t="e">
        <f t="shared" si="18"/>
        <v>#DIV/0!</v>
      </c>
      <c r="K54" s="14" t="e">
        <f t="shared" si="18"/>
        <v>#DIV/0!</v>
      </c>
      <c r="L54" s="14" t="e">
        <f t="shared" si="18"/>
        <v>#DIV/0!</v>
      </c>
      <c r="M54" s="14" t="e">
        <f t="shared" si="18"/>
        <v>#DIV/0!</v>
      </c>
      <c r="N54" s="14" t="e">
        <f t="shared" si="18"/>
        <v>#DIV/0!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</row>
    <row r="57" spans="1:14" x14ac:dyDescent="0.2"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9">B56+B53</f>
        <v>0</v>
      </c>
      <c r="C58" s="14">
        <f t="shared" si="19"/>
        <v>-195</v>
      </c>
      <c r="D58" s="14">
        <f t="shared" si="19"/>
        <v>0</v>
      </c>
      <c r="E58" s="14">
        <f t="shared" si="19"/>
        <v>0</v>
      </c>
      <c r="F58" s="14">
        <f t="shared" si="19"/>
        <v>0</v>
      </c>
      <c r="G58" s="14">
        <f t="shared" si="19"/>
        <v>0</v>
      </c>
      <c r="H58" s="14">
        <f t="shared" si="19"/>
        <v>0</v>
      </c>
      <c r="I58" s="14">
        <f t="shared" si="19"/>
        <v>0</v>
      </c>
      <c r="J58" s="14">
        <f t="shared" si="19"/>
        <v>0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-195</v>
      </c>
    </row>
    <row r="59" spans="1:14" x14ac:dyDescent="0.2">
      <c r="A59" s="15" t="s">
        <v>41</v>
      </c>
      <c r="B59" s="14">
        <v>0</v>
      </c>
      <c r="C59" s="14" t="e">
        <f t="shared" ref="C59:N59" si="20">C58/C49*100</f>
        <v>#DIV/0!</v>
      </c>
      <c r="D59" s="14" t="e">
        <f t="shared" si="20"/>
        <v>#DIV/0!</v>
      </c>
      <c r="E59" s="14" t="e">
        <f t="shared" si="20"/>
        <v>#DIV/0!</v>
      </c>
      <c r="F59" s="14" t="e">
        <f t="shared" si="20"/>
        <v>#DIV/0!</v>
      </c>
      <c r="G59" s="14" t="e">
        <f t="shared" si="20"/>
        <v>#DIV/0!</v>
      </c>
      <c r="H59" s="14" t="e">
        <f t="shared" si="20"/>
        <v>#DIV/0!</v>
      </c>
      <c r="I59" s="14" t="e">
        <f t="shared" si="20"/>
        <v>#DIV/0!</v>
      </c>
      <c r="J59" s="14" t="e">
        <f t="shared" si="20"/>
        <v>#DIV/0!</v>
      </c>
      <c r="K59" s="14" t="e">
        <f t="shared" si="20"/>
        <v>#DIV/0!</v>
      </c>
      <c r="L59" s="14" t="e">
        <f t="shared" si="20"/>
        <v>#DIV/0!</v>
      </c>
      <c r="M59" s="14" t="e">
        <f t="shared" si="20"/>
        <v>#DIV/0!</v>
      </c>
      <c r="N59" s="14" t="e">
        <f t="shared" si="20"/>
        <v>#DIV/0!</v>
      </c>
    </row>
    <row r="60" spans="1:14" x14ac:dyDescent="0.2">
      <c r="N60" s="18"/>
    </row>
    <row r="61" spans="1:14" ht="12.75" x14ac:dyDescent="0.2">
      <c r="A61" s="5" t="s">
        <v>127</v>
      </c>
      <c r="N61" s="18"/>
    </row>
    <row r="62" spans="1:14" x14ac:dyDescent="0.2">
      <c r="A62" s="15" t="s">
        <v>34</v>
      </c>
      <c r="B62" s="14">
        <v>88821</v>
      </c>
      <c r="C62" s="14">
        <f>B65</f>
        <v>88821</v>
      </c>
      <c r="D62" s="25">
        <f>C65</f>
        <v>0</v>
      </c>
      <c r="E62" s="25">
        <f>D65</f>
        <v>0</v>
      </c>
      <c r="F62" s="25">
        <f>E65</f>
        <v>0</v>
      </c>
      <c r="G62" s="25">
        <f>F62</f>
        <v>0</v>
      </c>
      <c r="H62" s="25">
        <f t="shared" ref="H62:M62" si="21">G65</f>
        <v>0</v>
      </c>
      <c r="I62" s="14">
        <f t="shared" si="21"/>
        <v>0</v>
      </c>
      <c r="J62" s="14">
        <f t="shared" si="21"/>
        <v>0</v>
      </c>
      <c r="K62" s="14">
        <f t="shared" si="21"/>
        <v>0</v>
      </c>
      <c r="L62" s="14">
        <f t="shared" si="21"/>
        <v>0</v>
      </c>
      <c r="M62" s="14">
        <f t="shared" si="21"/>
        <v>0</v>
      </c>
      <c r="N62" s="18">
        <f>SUM(B62:M62)</f>
        <v>177642</v>
      </c>
    </row>
    <row r="63" spans="1:14" x14ac:dyDescent="0.2">
      <c r="A63" s="15" t="s">
        <v>35</v>
      </c>
      <c r="B63" s="14">
        <v>469419.58</v>
      </c>
      <c r="I63" s="14"/>
      <c r="J63" s="14"/>
      <c r="K63" s="14"/>
      <c r="L63" s="14"/>
      <c r="M63" s="14"/>
      <c r="N63" s="18">
        <f>SUM(B63:M63)</f>
        <v>469419.58</v>
      </c>
    </row>
    <row r="64" spans="1:14" x14ac:dyDescent="0.2">
      <c r="A64" s="15" t="s">
        <v>12</v>
      </c>
      <c r="B64" s="14">
        <v>469419.58</v>
      </c>
      <c r="I64" s="14"/>
      <c r="J64" s="14"/>
      <c r="K64" s="14"/>
      <c r="L64" s="14"/>
      <c r="M64" s="14"/>
      <c r="N64" s="18">
        <f>SUM(B64:M64)</f>
        <v>469419.58</v>
      </c>
    </row>
    <row r="65" spans="1:14" x14ac:dyDescent="0.2">
      <c r="A65" s="15" t="s">
        <v>36</v>
      </c>
      <c r="B65" s="14">
        <v>88821</v>
      </c>
      <c r="I65" s="14"/>
      <c r="J65" s="14"/>
      <c r="K65" s="14"/>
      <c r="L65" s="14"/>
      <c r="M65" s="14"/>
      <c r="N65" s="18">
        <f>SUM(B65:M65)</f>
        <v>88821</v>
      </c>
    </row>
    <row r="66" spans="1:14" x14ac:dyDescent="0.2">
      <c r="N66" s="18"/>
    </row>
    <row r="67" spans="1:14" x14ac:dyDescent="0.2">
      <c r="A67" s="15" t="s">
        <v>38</v>
      </c>
      <c r="B67" s="14">
        <f t="shared" ref="B67:M67" si="22">SUM(B64:B65)-SUM(B62:B63)</f>
        <v>0</v>
      </c>
      <c r="C67" s="14">
        <f t="shared" si="22"/>
        <v>-88821</v>
      </c>
      <c r="D67" s="25">
        <f t="shared" si="22"/>
        <v>0</v>
      </c>
      <c r="E67" s="25">
        <f t="shared" si="22"/>
        <v>0</v>
      </c>
      <c r="F67" s="25">
        <f t="shared" si="22"/>
        <v>0</v>
      </c>
      <c r="G67" s="25">
        <f t="shared" si="22"/>
        <v>0</v>
      </c>
      <c r="H67" s="25">
        <f t="shared" si="22"/>
        <v>0</v>
      </c>
      <c r="I67" s="14">
        <f t="shared" si="22"/>
        <v>0</v>
      </c>
      <c r="J67" s="14">
        <f t="shared" si="22"/>
        <v>0</v>
      </c>
      <c r="K67" s="14">
        <f t="shared" si="22"/>
        <v>0</v>
      </c>
      <c r="L67" s="14">
        <f t="shared" si="22"/>
        <v>0</v>
      </c>
      <c r="M67" s="14">
        <f t="shared" si="22"/>
        <v>0</v>
      </c>
      <c r="N67" s="18">
        <f>SUM(B67:M67)</f>
        <v>-88821</v>
      </c>
    </row>
    <row r="68" spans="1:14" x14ac:dyDescent="0.2">
      <c r="A68" s="15" t="s">
        <v>39</v>
      </c>
      <c r="B68" s="14">
        <f t="shared" ref="B68:N68" si="23">B67/B63*100</f>
        <v>0</v>
      </c>
      <c r="C68" s="14" t="e">
        <f t="shared" si="23"/>
        <v>#DIV/0!</v>
      </c>
      <c r="D68" s="25" t="e">
        <f t="shared" si="23"/>
        <v>#DIV/0!</v>
      </c>
      <c r="E68" s="25" t="e">
        <f t="shared" si="23"/>
        <v>#DIV/0!</v>
      </c>
      <c r="F68" s="25" t="e">
        <f t="shared" si="23"/>
        <v>#DIV/0!</v>
      </c>
      <c r="G68" s="25" t="e">
        <f t="shared" si="23"/>
        <v>#DIV/0!</v>
      </c>
      <c r="H68" s="25" t="e">
        <f t="shared" si="23"/>
        <v>#DIV/0!</v>
      </c>
      <c r="I68" s="14" t="e">
        <f t="shared" si="23"/>
        <v>#DIV/0!</v>
      </c>
      <c r="J68" s="14" t="e">
        <f t="shared" si="23"/>
        <v>#DIV/0!</v>
      </c>
      <c r="K68" s="14" t="e">
        <f t="shared" si="23"/>
        <v>#DIV/0!</v>
      </c>
      <c r="L68" s="14" t="e">
        <f t="shared" si="23"/>
        <v>#DIV/0!</v>
      </c>
      <c r="M68" s="14" t="e">
        <f t="shared" si="23"/>
        <v>#DIV/0!</v>
      </c>
      <c r="N68" s="14">
        <f t="shared" si="23"/>
        <v>-18.921451891717002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</row>
    <row r="71" spans="1:14" x14ac:dyDescent="0.2"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4">B70+B67</f>
        <v>0</v>
      </c>
      <c r="C72" s="14">
        <f t="shared" si="24"/>
        <v>-88821</v>
      </c>
      <c r="D72" s="14">
        <f t="shared" si="24"/>
        <v>0</v>
      </c>
      <c r="E72" s="14">
        <f t="shared" si="24"/>
        <v>0</v>
      </c>
      <c r="F72" s="14">
        <f t="shared" si="24"/>
        <v>0</v>
      </c>
      <c r="G72" s="14">
        <f t="shared" si="24"/>
        <v>0</v>
      </c>
      <c r="H72" s="14">
        <f t="shared" si="24"/>
        <v>0</v>
      </c>
      <c r="I72" s="14">
        <f t="shared" si="24"/>
        <v>0</v>
      </c>
      <c r="J72" s="14">
        <f t="shared" si="24"/>
        <v>0</v>
      </c>
      <c r="K72" s="14">
        <f t="shared" si="24"/>
        <v>0</v>
      </c>
      <c r="L72" s="14">
        <f t="shared" si="24"/>
        <v>0</v>
      </c>
      <c r="M72" s="14">
        <f t="shared" si="24"/>
        <v>0</v>
      </c>
      <c r="N72" s="14">
        <f t="shared" si="24"/>
        <v>-88821</v>
      </c>
    </row>
    <row r="73" spans="1:14" x14ac:dyDescent="0.2">
      <c r="A73" s="15" t="s">
        <v>41</v>
      </c>
      <c r="B73" s="14">
        <f t="shared" ref="B73:N73" si="25">B72/B63*100</f>
        <v>0</v>
      </c>
      <c r="C73" s="14" t="e">
        <f t="shared" si="25"/>
        <v>#DIV/0!</v>
      </c>
      <c r="D73" s="14" t="e">
        <f t="shared" si="25"/>
        <v>#DIV/0!</v>
      </c>
      <c r="E73" s="14" t="e">
        <f t="shared" si="25"/>
        <v>#DIV/0!</v>
      </c>
      <c r="F73" s="14" t="e">
        <f t="shared" si="25"/>
        <v>#DIV/0!</v>
      </c>
      <c r="G73" s="14" t="e">
        <f t="shared" si="25"/>
        <v>#DIV/0!</v>
      </c>
      <c r="H73" s="14" t="e">
        <f t="shared" si="25"/>
        <v>#DIV/0!</v>
      </c>
      <c r="I73" s="14" t="e">
        <f t="shared" si="25"/>
        <v>#DIV/0!</v>
      </c>
      <c r="J73" s="14" t="e">
        <f t="shared" si="25"/>
        <v>#DIV/0!</v>
      </c>
      <c r="K73" s="14" t="e">
        <f t="shared" si="25"/>
        <v>#DIV/0!</v>
      </c>
      <c r="L73" s="14" t="e">
        <f t="shared" si="25"/>
        <v>#DIV/0!</v>
      </c>
      <c r="M73" s="14" t="e">
        <f t="shared" si="25"/>
        <v>#DIV/0!</v>
      </c>
      <c r="N73" s="14">
        <f t="shared" si="25"/>
        <v>-18.921451891717002</v>
      </c>
    </row>
    <row r="74" spans="1:14" x14ac:dyDescent="0.2">
      <c r="N74" s="18"/>
    </row>
    <row r="75" spans="1:14" ht="12.75" x14ac:dyDescent="0.2">
      <c r="A75" s="5" t="s">
        <v>128</v>
      </c>
      <c r="N75" s="18"/>
    </row>
    <row r="76" spans="1:14" x14ac:dyDescent="0.2">
      <c r="A76" s="15" t="s">
        <v>34</v>
      </c>
      <c r="B76" s="14">
        <v>47616.71</v>
      </c>
      <c r="C76" s="14">
        <f>B79</f>
        <v>46711.66</v>
      </c>
      <c r="D76" s="25">
        <f>C79</f>
        <v>0</v>
      </c>
      <c r="E76" s="25">
        <v>50169.7</v>
      </c>
      <c r="F76" s="25">
        <f t="shared" ref="F76:K76" si="26">E79</f>
        <v>0</v>
      </c>
      <c r="G76" s="25">
        <f t="shared" si="26"/>
        <v>0</v>
      </c>
      <c r="H76" s="25">
        <f t="shared" si="26"/>
        <v>0</v>
      </c>
      <c r="I76" s="14">
        <f t="shared" si="26"/>
        <v>0</v>
      </c>
      <c r="J76" s="14">
        <f t="shared" si="26"/>
        <v>0</v>
      </c>
      <c r="K76" s="14">
        <f t="shared" si="26"/>
        <v>0</v>
      </c>
      <c r="L76" s="14">
        <f>K79</f>
        <v>0</v>
      </c>
      <c r="M76" s="14">
        <f>L79</f>
        <v>0</v>
      </c>
      <c r="N76" s="18">
        <f>SUM(B76:M76)</f>
        <v>144498.07</v>
      </c>
    </row>
    <row r="77" spans="1:14" x14ac:dyDescent="0.2">
      <c r="A77" s="15" t="s">
        <v>35</v>
      </c>
      <c r="B77" s="14">
        <v>303498.19</v>
      </c>
      <c r="I77" s="14"/>
      <c r="J77" s="14"/>
      <c r="K77" s="14"/>
      <c r="L77" s="14"/>
      <c r="M77" s="14"/>
      <c r="N77" s="18">
        <f>SUM(B77:M77)</f>
        <v>303498.19</v>
      </c>
    </row>
    <row r="78" spans="1:14" x14ac:dyDescent="0.2">
      <c r="A78" s="15" t="s">
        <v>12</v>
      </c>
      <c r="B78" s="14">
        <v>304403.24</v>
      </c>
      <c r="I78" s="14"/>
      <c r="J78" s="14"/>
      <c r="K78" s="14"/>
      <c r="L78" s="14"/>
      <c r="M78" s="14"/>
      <c r="N78" s="18">
        <f>SUM(B78:M78)</f>
        <v>304403.24</v>
      </c>
    </row>
    <row r="79" spans="1:14" x14ac:dyDescent="0.2">
      <c r="A79" s="15" t="s">
        <v>36</v>
      </c>
      <c r="B79" s="14">
        <v>46711.66</v>
      </c>
      <c r="I79" s="14"/>
      <c r="J79" s="14"/>
      <c r="K79" s="14"/>
      <c r="L79" s="14"/>
      <c r="M79" s="14"/>
      <c r="N79" s="18">
        <f>SUM(B79:M79)</f>
        <v>46711.66</v>
      </c>
    </row>
    <row r="80" spans="1:14" x14ac:dyDescent="0.2">
      <c r="N80" s="18"/>
    </row>
    <row r="81" spans="1:14" x14ac:dyDescent="0.2">
      <c r="A81" s="15" t="s">
        <v>38</v>
      </c>
      <c r="B81" s="14">
        <f t="shared" ref="B81:M81" si="27">SUM(B78:B79)-SUM(B76:B77)</f>
        <v>0</v>
      </c>
      <c r="C81" s="14">
        <f t="shared" si="27"/>
        <v>-46711.66</v>
      </c>
      <c r="D81" s="25">
        <f t="shared" si="27"/>
        <v>0</v>
      </c>
      <c r="E81" s="25">
        <f t="shared" si="27"/>
        <v>-50169.7</v>
      </c>
      <c r="F81" s="25">
        <f t="shared" si="27"/>
        <v>0</v>
      </c>
      <c r="G81" s="25">
        <f t="shared" si="27"/>
        <v>0</v>
      </c>
      <c r="H81" s="25">
        <f t="shared" si="27"/>
        <v>0</v>
      </c>
      <c r="I81" s="14">
        <f t="shared" si="27"/>
        <v>0</v>
      </c>
      <c r="J81" s="14">
        <f t="shared" si="27"/>
        <v>0</v>
      </c>
      <c r="K81" s="14">
        <f t="shared" si="27"/>
        <v>0</v>
      </c>
      <c r="L81" s="14">
        <f t="shared" si="27"/>
        <v>0</v>
      </c>
      <c r="M81" s="14">
        <f t="shared" si="27"/>
        <v>0</v>
      </c>
      <c r="N81" s="18">
        <f>SUM(B81:M81)</f>
        <v>-96881.36</v>
      </c>
    </row>
    <row r="82" spans="1:14" x14ac:dyDescent="0.2">
      <c r="A82" s="15" t="s">
        <v>39</v>
      </c>
      <c r="B82" s="14">
        <f t="shared" ref="B82:N82" si="28">B81/B77*100</f>
        <v>0</v>
      </c>
      <c r="C82" s="14" t="e">
        <f t="shared" si="28"/>
        <v>#DIV/0!</v>
      </c>
      <c r="D82" s="25" t="e">
        <f t="shared" si="28"/>
        <v>#DIV/0!</v>
      </c>
      <c r="E82" s="25" t="e">
        <f t="shared" si="28"/>
        <v>#DIV/0!</v>
      </c>
      <c r="F82" s="25" t="e">
        <f t="shared" si="28"/>
        <v>#DIV/0!</v>
      </c>
      <c r="G82" s="25" t="e">
        <f t="shared" si="28"/>
        <v>#DIV/0!</v>
      </c>
      <c r="H82" s="25" t="e">
        <f t="shared" si="28"/>
        <v>#DIV/0!</v>
      </c>
      <c r="I82" s="14" t="e">
        <f t="shared" si="28"/>
        <v>#DIV/0!</v>
      </c>
      <c r="J82" s="14" t="e">
        <f t="shared" si="28"/>
        <v>#DIV/0!</v>
      </c>
      <c r="K82" s="14" t="e">
        <f t="shared" si="28"/>
        <v>#DIV/0!</v>
      </c>
      <c r="L82" s="14" t="e">
        <f t="shared" si="28"/>
        <v>#DIV/0!</v>
      </c>
      <c r="M82" s="14" t="e">
        <f t="shared" si="28"/>
        <v>#DIV/0!</v>
      </c>
      <c r="N82" s="14">
        <f t="shared" si="28"/>
        <v>-31.921561047859953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</row>
    <row r="85" spans="1:14" x14ac:dyDescent="0.2"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N86" si="29">B84+B81</f>
        <v>0</v>
      </c>
      <c r="C86" s="14">
        <f t="shared" si="29"/>
        <v>-46711.66</v>
      </c>
      <c r="D86" s="14">
        <f t="shared" si="29"/>
        <v>0</v>
      </c>
      <c r="E86" s="14">
        <f t="shared" si="29"/>
        <v>-50169.7</v>
      </c>
      <c r="F86" s="14">
        <f t="shared" si="29"/>
        <v>0</v>
      </c>
      <c r="G86" s="14">
        <f t="shared" si="29"/>
        <v>0</v>
      </c>
      <c r="H86" s="14">
        <f t="shared" si="29"/>
        <v>0</v>
      </c>
      <c r="I86" s="14">
        <f t="shared" si="29"/>
        <v>0</v>
      </c>
      <c r="J86" s="14">
        <f t="shared" si="29"/>
        <v>0</v>
      </c>
      <c r="K86" s="14">
        <f t="shared" si="29"/>
        <v>0</v>
      </c>
      <c r="L86" s="14">
        <f t="shared" si="29"/>
        <v>0</v>
      </c>
      <c r="M86" s="14">
        <f t="shared" si="29"/>
        <v>0</v>
      </c>
      <c r="N86" s="14">
        <f t="shared" si="29"/>
        <v>-96881.36</v>
      </c>
    </row>
    <row r="87" spans="1:14" x14ac:dyDescent="0.2">
      <c r="A87" s="15" t="s">
        <v>41</v>
      </c>
      <c r="B87" s="14">
        <f t="shared" ref="B87:N87" si="30">B86/B77*100</f>
        <v>0</v>
      </c>
      <c r="C87" s="14" t="e">
        <f t="shared" si="30"/>
        <v>#DIV/0!</v>
      </c>
      <c r="D87" s="14" t="e">
        <f t="shared" si="30"/>
        <v>#DIV/0!</v>
      </c>
      <c r="E87" s="14" t="e">
        <f t="shared" si="30"/>
        <v>#DIV/0!</v>
      </c>
      <c r="F87" s="14" t="e">
        <f t="shared" si="30"/>
        <v>#DIV/0!</v>
      </c>
      <c r="G87" s="14" t="e">
        <f t="shared" si="30"/>
        <v>#DIV/0!</v>
      </c>
      <c r="H87" s="14" t="e">
        <f t="shared" si="30"/>
        <v>#DIV/0!</v>
      </c>
      <c r="I87" s="14" t="e">
        <f t="shared" si="30"/>
        <v>#DIV/0!</v>
      </c>
      <c r="J87" s="14" t="e">
        <f t="shared" si="30"/>
        <v>#DIV/0!</v>
      </c>
      <c r="K87" s="14" t="e">
        <f t="shared" si="30"/>
        <v>#DIV/0!</v>
      </c>
      <c r="L87" s="14" t="e">
        <f t="shared" si="30"/>
        <v>#DIV/0!</v>
      </c>
      <c r="M87" s="14" t="e">
        <f t="shared" si="30"/>
        <v>#DIV/0!</v>
      </c>
      <c r="N87" s="14">
        <f t="shared" si="30"/>
        <v>-31.921561047859953</v>
      </c>
    </row>
    <row r="88" spans="1:14" x14ac:dyDescent="0.2">
      <c r="N88" s="18"/>
    </row>
    <row r="89" spans="1:14" x14ac:dyDescent="0.2">
      <c r="N89" s="18"/>
    </row>
    <row r="90" spans="1:14" ht="12.75" x14ac:dyDescent="0.2">
      <c r="A90" s="5" t="s">
        <v>129</v>
      </c>
      <c r="N90" s="18"/>
    </row>
    <row r="91" spans="1:14" x14ac:dyDescent="0.2">
      <c r="A91" s="15" t="s">
        <v>34</v>
      </c>
      <c r="B91" s="14">
        <v>8365</v>
      </c>
      <c r="C91" s="14">
        <f>B94</f>
        <v>8365</v>
      </c>
      <c r="D91" s="25">
        <f>C94</f>
        <v>0</v>
      </c>
      <c r="E91" s="25">
        <f>D94</f>
        <v>0</v>
      </c>
      <c r="F91" s="25">
        <f>E94</f>
        <v>0</v>
      </c>
      <c r="G91" s="25">
        <f t="shared" ref="G91:L91" si="31">F94</f>
        <v>0</v>
      </c>
      <c r="H91" s="25">
        <f t="shared" si="31"/>
        <v>0</v>
      </c>
      <c r="I91" s="31">
        <f t="shared" si="31"/>
        <v>0</v>
      </c>
      <c r="J91" s="31">
        <f t="shared" si="31"/>
        <v>0</v>
      </c>
      <c r="K91" s="31">
        <f t="shared" si="31"/>
        <v>0</v>
      </c>
      <c r="L91" s="31">
        <f t="shared" si="31"/>
        <v>0</v>
      </c>
      <c r="M91" s="31">
        <f>L91</f>
        <v>0</v>
      </c>
      <c r="N91" s="18">
        <f>SUM(B91:M91)</f>
        <v>16730</v>
      </c>
    </row>
    <row r="92" spans="1:14" x14ac:dyDescent="0.2">
      <c r="A92" s="15" t="s">
        <v>35</v>
      </c>
      <c r="B92" s="14">
        <v>63616.57</v>
      </c>
      <c r="I92" s="31"/>
      <c r="J92" s="31"/>
      <c r="K92" s="31"/>
      <c r="L92" s="31"/>
      <c r="M92" s="31"/>
      <c r="N92" s="18">
        <f>SUM(B92:M92)</f>
        <v>63616.57</v>
      </c>
    </row>
    <row r="93" spans="1:14" x14ac:dyDescent="0.2">
      <c r="A93" s="15" t="s">
        <v>12</v>
      </c>
      <c r="B93" s="14">
        <v>63616.57</v>
      </c>
      <c r="I93" s="31"/>
      <c r="J93" s="31"/>
      <c r="K93" s="31"/>
      <c r="L93" s="31"/>
      <c r="M93" s="31"/>
      <c r="N93" s="18">
        <f>SUM(B93:M93)</f>
        <v>63616.57</v>
      </c>
    </row>
    <row r="94" spans="1:14" x14ac:dyDescent="0.2">
      <c r="A94" s="15" t="s">
        <v>36</v>
      </c>
      <c r="B94" s="14">
        <v>8365</v>
      </c>
      <c r="I94" s="31"/>
      <c r="J94" s="31"/>
      <c r="K94" s="31"/>
      <c r="L94" s="31"/>
      <c r="M94" s="31"/>
      <c r="N94" s="18">
        <f>SUM(B94:M94)</f>
        <v>8365</v>
      </c>
    </row>
    <row r="96" spans="1:14" x14ac:dyDescent="0.2">
      <c r="A96" s="15" t="s">
        <v>38</v>
      </c>
      <c r="B96" s="14">
        <f t="shared" ref="B96:M96" si="32">SUM(B93:B94)-SUM(B91:B92)</f>
        <v>0</v>
      </c>
      <c r="C96" s="14">
        <f t="shared" si="32"/>
        <v>-8365</v>
      </c>
      <c r="D96" s="25">
        <f t="shared" si="32"/>
        <v>0</v>
      </c>
      <c r="E96" s="25">
        <f t="shared" si="32"/>
        <v>0</v>
      </c>
      <c r="F96" s="25">
        <f t="shared" si="32"/>
        <v>0</v>
      </c>
      <c r="G96" s="25">
        <f t="shared" si="32"/>
        <v>0</v>
      </c>
      <c r="H96" s="25">
        <f t="shared" si="32"/>
        <v>0</v>
      </c>
      <c r="I96" s="14">
        <f t="shared" si="32"/>
        <v>0</v>
      </c>
      <c r="J96" s="14">
        <f t="shared" si="32"/>
        <v>0</v>
      </c>
      <c r="K96" s="14">
        <f t="shared" si="32"/>
        <v>0</v>
      </c>
      <c r="L96" s="14">
        <f t="shared" si="32"/>
        <v>0</v>
      </c>
      <c r="M96" s="14">
        <f t="shared" si="32"/>
        <v>0</v>
      </c>
      <c r="N96" s="18">
        <f>SUM(B96:M96)</f>
        <v>-8365</v>
      </c>
    </row>
    <row r="97" spans="1:14" x14ac:dyDescent="0.2">
      <c r="A97" s="15" t="s">
        <v>39</v>
      </c>
      <c r="B97" s="14">
        <f t="shared" ref="B97:N97" si="33">B96/B92*100</f>
        <v>0</v>
      </c>
      <c r="C97" s="14" t="e">
        <f t="shared" si="33"/>
        <v>#DIV/0!</v>
      </c>
      <c r="D97" s="25" t="e">
        <f t="shared" si="33"/>
        <v>#DIV/0!</v>
      </c>
      <c r="E97" s="25" t="e">
        <f t="shared" si="33"/>
        <v>#DIV/0!</v>
      </c>
      <c r="F97" s="25" t="e">
        <f t="shared" si="33"/>
        <v>#DIV/0!</v>
      </c>
      <c r="G97" s="25" t="e">
        <f t="shared" si="33"/>
        <v>#DIV/0!</v>
      </c>
      <c r="H97" s="25" t="e">
        <f t="shared" si="33"/>
        <v>#DIV/0!</v>
      </c>
      <c r="I97" s="14" t="e">
        <f t="shared" si="33"/>
        <v>#DIV/0!</v>
      </c>
      <c r="J97" s="14" t="e">
        <f t="shared" si="33"/>
        <v>#DIV/0!</v>
      </c>
      <c r="K97" s="14" t="e">
        <f t="shared" si="33"/>
        <v>#DIV/0!</v>
      </c>
      <c r="L97" s="14" t="e">
        <f t="shared" si="33"/>
        <v>#DIV/0!</v>
      </c>
      <c r="M97" s="14" t="e">
        <f t="shared" si="33"/>
        <v>#DIV/0!</v>
      </c>
      <c r="N97" s="25">
        <f t="shared" si="33"/>
        <v>-13.149089930500812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f>SUM(B99:M99)</f>
        <v>0</v>
      </c>
    </row>
    <row r="100" spans="1:14" x14ac:dyDescent="0.2"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N101" si="34">B99+B96</f>
        <v>0</v>
      </c>
      <c r="C101" s="14">
        <f t="shared" si="34"/>
        <v>-8365</v>
      </c>
      <c r="D101" s="14">
        <f t="shared" si="34"/>
        <v>0</v>
      </c>
      <c r="E101" s="14">
        <f t="shared" si="34"/>
        <v>0</v>
      </c>
      <c r="F101" s="14">
        <f t="shared" si="34"/>
        <v>0</v>
      </c>
      <c r="G101" s="14">
        <f t="shared" si="34"/>
        <v>0</v>
      </c>
      <c r="H101" s="14">
        <f t="shared" si="34"/>
        <v>0</v>
      </c>
      <c r="I101" s="14">
        <f t="shared" si="34"/>
        <v>0</v>
      </c>
      <c r="J101" s="14">
        <f t="shared" si="34"/>
        <v>0</v>
      </c>
      <c r="K101" s="14">
        <f t="shared" si="34"/>
        <v>0</v>
      </c>
      <c r="L101" s="14">
        <f t="shared" si="34"/>
        <v>0</v>
      </c>
      <c r="M101" s="14">
        <f t="shared" si="34"/>
        <v>0</v>
      </c>
      <c r="N101" s="14">
        <f t="shared" si="34"/>
        <v>-8365</v>
      </c>
    </row>
    <row r="102" spans="1:14" x14ac:dyDescent="0.2">
      <c r="A102" s="15" t="s">
        <v>41</v>
      </c>
      <c r="B102" s="14">
        <f t="shared" ref="B102:N102" si="35">B101/B92*100</f>
        <v>0</v>
      </c>
      <c r="C102" s="14" t="e">
        <f t="shared" si="35"/>
        <v>#DIV/0!</v>
      </c>
      <c r="D102" s="14" t="e">
        <f t="shared" si="35"/>
        <v>#DIV/0!</v>
      </c>
      <c r="E102" s="14" t="e">
        <f t="shared" si="35"/>
        <v>#DIV/0!</v>
      </c>
      <c r="F102" s="14" t="e">
        <f t="shared" si="35"/>
        <v>#DIV/0!</v>
      </c>
      <c r="G102" s="14" t="e">
        <f t="shared" si="35"/>
        <v>#DIV/0!</v>
      </c>
      <c r="H102" s="14" t="e">
        <f t="shared" si="35"/>
        <v>#DIV/0!</v>
      </c>
      <c r="I102" s="14" t="e">
        <f t="shared" si="35"/>
        <v>#DIV/0!</v>
      </c>
      <c r="J102" s="14" t="e">
        <f t="shared" si="35"/>
        <v>#DIV/0!</v>
      </c>
      <c r="K102" s="14" t="e">
        <f t="shared" si="35"/>
        <v>#DIV/0!</v>
      </c>
      <c r="L102" s="14" t="e">
        <f t="shared" si="35"/>
        <v>#DIV/0!</v>
      </c>
      <c r="M102" s="14" t="e">
        <f t="shared" si="35"/>
        <v>#DIV/0!</v>
      </c>
      <c r="N102" s="14">
        <f t="shared" si="35"/>
        <v>-13.149089930500812</v>
      </c>
    </row>
    <row r="103" spans="1:14" x14ac:dyDescent="0.2">
      <c r="N103" s="18"/>
    </row>
    <row r="104" spans="1:14" x14ac:dyDescent="0.2">
      <c r="N104" s="18"/>
    </row>
    <row r="105" spans="1:14" ht="12.75" x14ac:dyDescent="0.2">
      <c r="A105" s="5" t="s">
        <v>130</v>
      </c>
      <c r="N105" s="18"/>
    </row>
    <row r="106" spans="1:14" x14ac:dyDescent="0.2">
      <c r="A106" s="15" t="s">
        <v>34</v>
      </c>
      <c r="B106" s="14">
        <v>10878</v>
      </c>
      <c r="C106" s="14">
        <f>B109</f>
        <v>10878</v>
      </c>
      <c r="D106" s="25">
        <f>C109</f>
        <v>0</v>
      </c>
      <c r="E106" s="25">
        <f>D109</f>
        <v>0</v>
      </c>
      <c r="F106" s="25">
        <f>E106</f>
        <v>0</v>
      </c>
      <c r="G106" s="25">
        <f t="shared" ref="G106:M106" si="36">F109</f>
        <v>0</v>
      </c>
      <c r="H106" s="25">
        <f t="shared" si="36"/>
        <v>0</v>
      </c>
      <c r="I106" s="14">
        <f t="shared" si="36"/>
        <v>0</v>
      </c>
      <c r="J106" s="14">
        <f t="shared" si="36"/>
        <v>0</v>
      </c>
      <c r="K106" s="14">
        <f t="shared" si="36"/>
        <v>0</v>
      </c>
      <c r="L106" s="14">
        <f t="shared" si="36"/>
        <v>0</v>
      </c>
      <c r="M106" s="14">
        <f t="shared" si="36"/>
        <v>0</v>
      </c>
      <c r="N106" s="14">
        <f>SUM(B106:M106)</f>
        <v>21756</v>
      </c>
    </row>
    <row r="107" spans="1:14" x14ac:dyDescent="0.2">
      <c r="A107" s="15" t="s">
        <v>35</v>
      </c>
      <c r="B107" s="14">
        <v>100136.36</v>
      </c>
      <c r="I107" s="14"/>
      <c r="J107" s="14"/>
      <c r="K107" s="14"/>
      <c r="L107" s="14"/>
      <c r="M107" s="14"/>
      <c r="N107" s="14">
        <f>SUM(B107:M107)</f>
        <v>100136.36</v>
      </c>
    </row>
    <row r="108" spans="1:14" x14ac:dyDescent="0.2">
      <c r="A108" s="15" t="s">
        <v>12</v>
      </c>
      <c r="B108" s="14">
        <v>109322.49</v>
      </c>
      <c r="I108" s="14"/>
      <c r="J108" s="14"/>
      <c r="K108" s="14"/>
      <c r="L108" s="14"/>
      <c r="M108" s="14"/>
      <c r="N108" s="14">
        <f>SUM(B108:M108)</f>
        <v>109322.49</v>
      </c>
    </row>
    <row r="109" spans="1:14" x14ac:dyDescent="0.2">
      <c r="A109" s="15" t="s">
        <v>36</v>
      </c>
      <c r="B109" s="14">
        <v>10878</v>
      </c>
      <c r="I109" s="14"/>
      <c r="J109" s="14"/>
      <c r="K109" s="14"/>
      <c r="L109" s="14"/>
      <c r="M109" s="14"/>
      <c r="N109" s="14">
        <f>SUM(B109:M109)</f>
        <v>10878</v>
      </c>
    </row>
    <row r="111" spans="1:14" x14ac:dyDescent="0.2">
      <c r="A111" s="15" t="s">
        <v>38</v>
      </c>
      <c r="B111" s="14">
        <f t="shared" ref="B111:N111" si="37">SUM(B108:B109)-SUM(B106:B107)</f>
        <v>9186.1300000000047</v>
      </c>
      <c r="C111" s="14">
        <f t="shared" si="37"/>
        <v>-10878</v>
      </c>
      <c r="D111" s="25">
        <f t="shared" si="37"/>
        <v>0</v>
      </c>
      <c r="E111" s="25">
        <f t="shared" si="37"/>
        <v>0</v>
      </c>
      <c r="F111" s="25">
        <f t="shared" si="37"/>
        <v>0</v>
      </c>
      <c r="G111" s="25">
        <f t="shared" si="37"/>
        <v>0</v>
      </c>
      <c r="H111" s="25">
        <f t="shared" si="37"/>
        <v>0</v>
      </c>
      <c r="I111" s="14">
        <f t="shared" si="37"/>
        <v>0</v>
      </c>
      <c r="J111" s="14">
        <f t="shared" si="37"/>
        <v>0</v>
      </c>
      <c r="K111" s="14">
        <f t="shared" si="37"/>
        <v>0</v>
      </c>
      <c r="L111" s="14">
        <f t="shared" si="37"/>
        <v>0</v>
      </c>
      <c r="M111" s="14">
        <f t="shared" si="37"/>
        <v>0</v>
      </c>
      <c r="N111" s="14">
        <f t="shared" si="37"/>
        <v>-1691.8699999999953</v>
      </c>
    </row>
    <row r="112" spans="1:14" x14ac:dyDescent="0.2">
      <c r="A112" s="15" t="s">
        <v>39</v>
      </c>
      <c r="B112" s="14">
        <f t="shared" ref="B112:N112" si="38">B111/B107*100</f>
        <v>9.1736208506081152</v>
      </c>
      <c r="C112" s="14" t="e">
        <f t="shared" si="38"/>
        <v>#DIV/0!</v>
      </c>
      <c r="D112" s="25" t="e">
        <f t="shared" si="38"/>
        <v>#DIV/0!</v>
      </c>
      <c r="E112" s="25" t="e">
        <f t="shared" si="38"/>
        <v>#DIV/0!</v>
      </c>
      <c r="F112" s="25" t="e">
        <f t="shared" si="38"/>
        <v>#DIV/0!</v>
      </c>
      <c r="G112" s="25" t="e">
        <f t="shared" si="38"/>
        <v>#DIV/0!</v>
      </c>
      <c r="H112" s="25" t="e">
        <f t="shared" si="38"/>
        <v>#DIV/0!</v>
      </c>
      <c r="I112" s="14" t="e">
        <f t="shared" si="38"/>
        <v>#DIV/0!</v>
      </c>
      <c r="J112" s="14" t="e">
        <f t="shared" si="38"/>
        <v>#DIV/0!</v>
      </c>
      <c r="K112" s="14" t="e">
        <f t="shared" si="38"/>
        <v>#DIV/0!</v>
      </c>
      <c r="L112" s="14" t="e">
        <f t="shared" si="38"/>
        <v>#DIV/0!</v>
      </c>
      <c r="M112" s="14" t="e">
        <f t="shared" si="38"/>
        <v>#DIV/0!</v>
      </c>
      <c r="N112" s="14">
        <f t="shared" si="38"/>
        <v>-1.6895661076555961</v>
      </c>
    </row>
    <row r="114" spans="1:14" x14ac:dyDescent="0.2">
      <c r="A114" s="15" t="s">
        <v>37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f>SUM(B114:M114)</f>
        <v>0</v>
      </c>
    </row>
    <row r="115" spans="1:14" x14ac:dyDescent="0.2"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4" x14ac:dyDescent="0.2">
      <c r="A116" s="15" t="s">
        <v>40</v>
      </c>
      <c r="B116" s="14">
        <f t="shared" ref="B116:N116" si="39">B114+B111</f>
        <v>9186.1300000000047</v>
      </c>
      <c r="C116" s="14">
        <f t="shared" si="39"/>
        <v>-10878</v>
      </c>
      <c r="D116" s="14">
        <f t="shared" si="39"/>
        <v>0</v>
      </c>
      <c r="E116" s="14">
        <f t="shared" si="39"/>
        <v>0</v>
      </c>
      <c r="F116" s="14">
        <f t="shared" si="39"/>
        <v>0</v>
      </c>
      <c r="G116" s="14">
        <f t="shared" si="39"/>
        <v>0</v>
      </c>
      <c r="H116" s="14">
        <f t="shared" si="39"/>
        <v>0</v>
      </c>
      <c r="I116" s="14">
        <f t="shared" si="39"/>
        <v>0</v>
      </c>
      <c r="J116" s="14">
        <f t="shared" si="39"/>
        <v>0</v>
      </c>
      <c r="K116" s="14">
        <f t="shared" si="39"/>
        <v>0</v>
      </c>
      <c r="L116" s="14">
        <f t="shared" si="39"/>
        <v>0</v>
      </c>
      <c r="M116" s="14">
        <f t="shared" si="39"/>
        <v>0</v>
      </c>
      <c r="N116" s="14">
        <f t="shared" si="39"/>
        <v>-1691.8699999999953</v>
      </c>
    </row>
    <row r="117" spans="1:14" x14ac:dyDescent="0.2">
      <c r="A117" s="15" t="s">
        <v>41</v>
      </c>
      <c r="B117" s="14">
        <f t="shared" ref="B117:N117" si="40">B116/B107*100</f>
        <v>9.1736208506081152</v>
      </c>
      <c r="C117" s="14" t="e">
        <f t="shared" si="40"/>
        <v>#DIV/0!</v>
      </c>
      <c r="D117" s="14" t="e">
        <f t="shared" si="40"/>
        <v>#DIV/0!</v>
      </c>
      <c r="E117" s="14" t="e">
        <f t="shared" si="40"/>
        <v>#DIV/0!</v>
      </c>
      <c r="F117" s="14" t="e">
        <f t="shared" si="40"/>
        <v>#DIV/0!</v>
      </c>
      <c r="G117" s="14" t="e">
        <f t="shared" si="40"/>
        <v>#DIV/0!</v>
      </c>
      <c r="H117" s="14" t="e">
        <f t="shared" si="40"/>
        <v>#DIV/0!</v>
      </c>
      <c r="I117" s="14" t="e">
        <f t="shared" si="40"/>
        <v>#DIV/0!</v>
      </c>
      <c r="J117" s="14" t="e">
        <f t="shared" si="40"/>
        <v>#DIV/0!</v>
      </c>
      <c r="K117" s="14" t="e">
        <f t="shared" si="40"/>
        <v>#DIV/0!</v>
      </c>
      <c r="L117" s="14" t="e">
        <f t="shared" si="40"/>
        <v>#DIV/0!</v>
      </c>
      <c r="M117" s="14" t="e">
        <f t="shared" si="40"/>
        <v>#DIV/0!</v>
      </c>
      <c r="N117" s="14">
        <f t="shared" si="40"/>
        <v>-1.6895661076555961</v>
      </c>
    </row>
    <row r="118" spans="1:14" x14ac:dyDescent="0.2">
      <c r="N118" s="18"/>
    </row>
    <row r="119" spans="1:14" x14ac:dyDescent="0.2">
      <c r="A119" s="13"/>
      <c r="N119" s="18"/>
    </row>
    <row r="120" spans="1:14" ht="12.75" x14ac:dyDescent="0.2">
      <c r="A120" s="5" t="s">
        <v>131</v>
      </c>
      <c r="N120" s="18"/>
    </row>
    <row r="121" spans="1:14" x14ac:dyDescent="0.2">
      <c r="A121" s="15" t="s">
        <v>34</v>
      </c>
      <c r="B121" s="14">
        <v>18976.990000000002</v>
      </c>
      <c r="C121" s="14">
        <f t="shared" ref="C121:H121" si="41">B124</f>
        <v>18709.509999999998</v>
      </c>
      <c r="D121" s="25">
        <f t="shared" si="41"/>
        <v>0</v>
      </c>
      <c r="E121" s="25">
        <f t="shared" si="41"/>
        <v>0</v>
      </c>
      <c r="F121" s="25">
        <f t="shared" si="41"/>
        <v>0</v>
      </c>
      <c r="G121" s="25">
        <f t="shared" si="41"/>
        <v>0</v>
      </c>
      <c r="H121" s="25">
        <f t="shared" si="41"/>
        <v>0</v>
      </c>
      <c r="I121" s="14">
        <f>H124</f>
        <v>0</v>
      </c>
      <c r="J121" s="14">
        <f>I124</f>
        <v>0</v>
      </c>
      <c r="K121" s="14">
        <f>J124</f>
        <v>0</v>
      </c>
      <c r="L121" s="14">
        <f>K124</f>
        <v>0</v>
      </c>
      <c r="M121" s="14">
        <f>L124</f>
        <v>0</v>
      </c>
      <c r="N121" s="14">
        <f t="shared" ref="N121:N126" si="42">SUM(B121:M121)</f>
        <v>37686.5</v>
      </c>
    </row>
    <row r="122" spans="1:14" x14ac:dyDescent="0.2">
      <c r="A122" s="15" t="s">
        <v>35</v>
      </c>
      <c r="B122" s="14">
        <v>81518.31</v>
      </c>
      <c r="I122" s="14"/>
      <c r="J122" s="14"/>
      <c r="K122" s="14"/>
      <c r="L122" s="14"/>
      <c r="M122" s="14"/>
      <c r="N122" s="14">
        <f t="shared" si="42"/>
        <v>81518.31</v>
      </c>
    </row>
    <row r="123" spans="1:14" x14ac:dyDescent="0.2">
      <c r="A123" s="15" t="s">
        <v>12</v>
      </c>
      <c r="B123" s="14">
        <v>81680.59</v>
      </c>
      <c r="I123" s="14"/>
      <c r="J123" s="14"/>
      <c r="K123" s="14"/>
      <c r="L123" s="14"/>
      <c r="M123" s="14"/>
      <c r="N123" s="14">
        <f t="shared" si="42"/>
        <v>81680.59</v>
      </c>
    </row>
    <row r="124" spans="1:14" x14ac:dyDescent="0.2">
      <c r="A124" s="15" t="s">
        <v>36</v>
      </c>
      <c r="B124" s="14">
        <v>18709.509999999998</v>
      </c>
      <c r="I124" s="14"/>
      <c r="J124" s="14"/>
      <c r="K124" s="14"/>
      <c r="L124" s="14"/>
      <c r="M124" s="14"/>
      <c r="N124" s="14">
        <f t="shared" si="42"/>
        <v>18709.509999999998</v>
      </c>
    </row>
    <row r="125" spans="1:14" x14ac:dyDescent="0.2">
      <c r="N125" s="18"/>
    </row>
    <row r="126" spans="1:14" x14ac:dyDescent="0.2">
      <c r="A126" s="15" t="s">
        <v>38</v>
      </c>
      <c r="B126" s="14">
        <f t="shared" ref="B126:M126" si="43">SUM(B123:B124)-SUM(B121:B122)</f>
        <v>-105.20000000001164</v>
      </c>
      <c r="C126" s="14">
        <f t="shared" si="43"/>
        <v>-18709.509999999998</v>
      </c>
      <c r="D126" s="25">
        <f t="shared" si="43"/>
        <v>0</v>
      </c>
      <c r="E126" s="25">
        <f t="shared" si="43"/>
        <v>0</v>
      </c>
      <c r="F126" s="25">
        <f t="shared" si="43"/>
        <v>0</v>
      </c>
      <c r="G126" s="25">
        <f t="shared" si="43"/>
        <v>0</v>
      </c>
      <c r="H126" s="25">
        <f t="shared" si="43"/>
        <v>0</v>
      </c>
      <c r="I126" s="14">
        <f t="shared" si="43"/>
        <v>0</v>
      </c>
      <c r="J126" s="14">
        <f t="shared" si="43"/>
        <v>0</v>
      </c>
      <c r="K126" s="14">
        <f t="shared" si="43"/>
        <v>0</v>
      </c>
      <c r="L126" s="14">
        <f t="shared" si="43"/>
        <v>0</v>
      </c>
      <c r="M126" s="14">
        <f t="shared" si="43"/>
        <v>0</v>
      </c>
      <c r="N126" s="14">
        <f t="shared" si="42"/>
        <v>-18814.71000000001</v>
      </c>
    </row>
    <row r="127" spans="1:14" x14ac:dyDescent="0.2">
      <c r="A127" s="15" t="s">
        <v>39</v>
      </c>
      <c r="B127" s="14">
        <f t="shared" ref="B127:M127" si="44">B126/B122*100</f>
        <v>-0.12905076172458882</v>
      </c>
      <c r="C127" s="14" t="e">
        <f t="shared" si="44"/>
        <v>#DIV/0!</v>
      </c>
      <c r="D127" s="25" t="e">
        <f t="shared" si="44"/>
        <v>#DIV/0!</v>
      </c>
      <c r="E127" s="25" t="e">
        <f t="shared" si="44"/>
        <v>#DIV/0!</v>
      </c>
      <c r="F127" s="25" t="e">
        <f t="shared" si="44"/>
        <v>#DIV/0!</v>
      </c>
      <c r="G127" s="25" t="e">
        <f t="shared" si="44"/>
        <v>#DIV/0!</v>
      </c>
      <c r="H127" s="25" t="e">
        <f t="shared" si="44"/>
        <v>#DIV/0!</v>
      </c>
      <c r="I127" s="14" t="e">
        <f t="shared" si="44"/>
        <v>#DIV/0!</v>
      </c>
      <c r="J127" s="14" t="e">
        <f t="shared" si="44"/>
        <v>#DIV/0!</v>
      </c>
      <c r="K127" s="14" t="e">
        <f t="shared" si="44"/>
        <v>#DIV/0!</v>
      </c>
      <c r="L127" s="14" t="e">
        <f t="shared" si="44"/>
        <v>#DIV/0!</v>
      </c>
      <c r="M127" s="14" t="e">
        <f t="shared" si="44"/>
        <v>#DIV/0!</v>
      </c>
      <c r="N127" s="14">
        <f>N126/N122*100</f>
        <v>-23.08034845177729</v>
      </c>
    </row>
    <row r="129" spans="1:14" x14ac:dyDescent="0.2">
      <c r="A129" s="15" t="s">
        <v>37</v>
      </c>
      <c r="B129" s="14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f>SUM(B129:M129)</f>
        <v>0</v>
      </c>
    </row>
    <row r="130" spans="1:14" x14ac:dyDescent="0.2"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4" x14ac:dyDescent="0.2">
      <c r="A131" s="15" t="s">
        <v>40</v>
      </c>
      <c r="B131" s="14">
        <f t="shared" ref="B131:N131" si="45">B129+B126</f>
        <v>-105.20000000001164</v>
      </c>
      <c r="C131" s="14">
        <f t="shared" si="45"/>
        <v>-18709.509999999998</v>
      </c>
      <c r="D131" s="14">
        <f t="shared" si="45"/>
        <v>0</v>
      </c>
      <c r="E131" s="14">
        <f t="shared" si="45"/>
        <v>0</v>
      </c>
      <c r="F131" s="14">
        <f t="shared" si="45"/>
        <v>0</v>
      </c>
      <c r="G131" s="14">
        <f t="shared" si="45"/>
        <v>0</v>
      </c>
      <c r="H131" s="14">
        <f t="shared" si="45"/>
        <v>0</v>
      </c>
      <c r="I131" s="14">
        <f t="shared" si="45"/>
        <v>0</v>
      </c>
      <c r="J131" s="14">
        <f t="shared" si="45"/>
        <v>0</v>
      </c>
      <c r="K131" s="14">
        <f t="shared" si="45"/>
        <v>0</v>
      </c>
      <c r="L131" s="14">
        <f t="shared" si="45"/>
        <v>0</v>
      </c>
      <c r="M131" s="14">
        <f t="shared" si="45"/>
        <v>0</v>
      </c>
      <c r="N131" s="14">
        <f t="shared" si="45"/>
        <v>-18814.71000000001</v>
      </c>
    </row>
    <row r="132" spans="1:14" x14ac:dyDescent="0.2">
      <c r="A132" s="15" t="s">
        <v>41</v>
      </c>
      <c r="B132" s="14">
        <f t="shared" ref="B132:N132" si="46">B131/B122*100</f>
        <v>-0.12905076172458882</v>
      </c>
      <c r="C132" s="14" t="e">
        <f t="shared" si="46"/>
        <v>#DIV/0!</v>
      </c>
      <c r="D132" s="14" t="e">
        <f t="shared" si="46"/>
        <v>#DIV/0!</v>
      </c>
      <c r="E132" s="14" t="e">
        <f t="shared" si="46"/>
        <v>#DIV/0!</v>
      </c>
      <c r="F132" s="14" t="e">
        <f t="shared" si="46"/>
        <v>#DIV/0!</v>
      </c>
      <c r="G132" s="14" t="e">
        <f t="shared" si="46"/>
        <v>#DIV/0!</v>
      </c>
      <c r="H132" s="14" t="e">
        <f t="shared" si="46"/>
        <v>#DIV/0!</v>
      </c>
      <c r="I132" s="14" t="e">
        <f t="shared" si="46"/>
        <v>#DIV/0!</v>
      </c>
      <c r="J132" s="14" t="e">
        <f t="shared" si="46"/>
        <v>#DIV/0!</v>
      </c>
      <c r="K132" s="14" t="e">
        <f t="shared" si="46"/>
        <v>#DIV/0!</v>
      </c>
      <c r="L132" s="14" t="e">
        <f t="shared" si="46"/>
        <v>#DIV/0!</v>
      </c>
      <c r="M132" s="14" t="e">
        <f t="shared" si="46"/>
        <v>#DIV/0!</v>
      </c>
      <c r="N132" s="14">
        <f t="shared" si="46"/>
        <v>-23.08034845177729</v>
      </c>
    </row>
    <row r="133" spans="1:14" x14ac:dyDescent="0.2">
      <c r="N133" s="18"/>
    </row>
    <row r="134" spans="1:14" ht="12.75" x14ac:dyDescent="0.2">
      <c r="A134" s="5" t="s">
        <v>132</v>
      </c>
      <c r="N134" s="18"/>
    </row>
    <row r="135" spans="1:14" x14ac:dyDescent="0.2">
      <c r="A135" s="15" t="s">
        <v>34</v>
      </c>
      <c r="B135" s="14">
        <v>204996.24</v>
      </c>
      <c r="C135" s="14">
        <f t="shared" ref="C135:M135" si="47">B138</f>
        <v>216956.01</v>
      </c>
      <c r="D135" s="25">
        <f t="shared" si="47"/>
        <v>0</v>
      </c>
      <c r="E135" s="25">
        <f t="shared" si="47"/>
        <v>0</v>
      </c>
      <c r="F135" s="25">
        <f t="shared" si="47"/>
        <v>0</v>
      </c>
      <c r="G135" s="25">
        <f t="shared" si="47"/>
        <v>0</v>
      </c>
      <c r="H135" s="25">
        <f t="shared" si="47"/>
        <v>0</v>
      </c>
      <c r="I135" s="14">
        <f t="shared" si="47"/>
        <v>0</v>
      </c>
      <c r="J135" s="14">
        <f t="shared" si="47"/>
        <v>0</v>
      </c>
      <c r="K135" s="14">
        <f t="shared" si="47"/>
        <v>0</v>
      </c>
      <c r="L135" s="14">
        <f t="shared" si="47"/>
        <v>0</v>
      </c>
      <c r="M135" s="14">
        <f t="shared" si="47"/>
        <v>0</v>
      </c>
      <c r="N135" s="18">
        <f>SUM(B135:M135)</f>
        <v>421952.25</v>
      </c>
    </row>
    <row r="136" spans="1:14" x14ac:dyDescent="0.2">
      <c r="A136" s="15" t="s">
        <v>35</v>
      </c>
      <c r="B136" s="14">
        <v>738302.46</v>
      </c>
      <c r="I136" s="14"/>
      <c r="J136" s="14"/>
      <c r="K136" s="14"/>
      <c r="L136" s="14"/>
      <c r="M136" s="14"/>
      <c r="N136" s="18">
        <f>SUM(B136:M136)</f>
        <v>738302.46</v>
      </c>
    </row>
    <row r="137" spans="1:14" x14ac:dyDescent="0.2">
      <c r="A137" s="15" t="s">
        <v>12</v>
      </c>
      <c r="B137" s="14">
        <v>726048.86</v>
      </c>
      <c r="I137" s="14"/>
      <c r="J137" s="14"/>
      <c r="K137" s="14"/>
      <c r="L137" s="14"/>
      <c r="M137" s="14"/>
      <c r="N137" s="18">
        <f>SUM(B137:M137)</f>
        <v>726048.86</v>
      </c>
    </row>
    <row r="138" spans="1:14" x14ac:dyDescent="0.2">
      <c r="A138" s="15" t="s">
        <v>36</v>
      </c>
      <c r="B138" s="14">
        <v>216956.01</v>
      </c>
      <c r="I138" s="14"/>
      <c r="J138" s="14"/>
      <c r="K138" s="14"/>
      <c r="L138" s="14"/>
      <c r="M138" s="14"/>
      <c r="N138" s="18">
        <f>SUM(B138:M138)</f>
        <v>216956.01</v>
      </c>
    </row>
    <row r="139" spans="1:14" x14ac:dyDescent="0.2">
      <c r="N139" s="18"/>
    </row>
    <row r="140" spans="1:14" x14ac:dyDescent="0.2">
      <c r="A140" s="15" t="s">
        <v>38</v>
      </c>
      <c r="B140" s="14">
        <f t="shared" ref="B140:N140" si="48">SUM(B137:B138)-SUM(B135:B136)</f>
        <v>-293.82999999995809</v>
      </c>
      <c r="C140" s="14">
        <f t="shared" si="48"/>
        <v>-216956.01</v>
      </c>
      <c r="D140" s="25">
        <f t="shared" si="48"/>
        <v>0</v>
      </c>
      <c r="E140" s="25">
        <f t="shared" si="48"/>
        <v>0</v>
      </c>
      <c r="F140" s="25">
        <f t="shared" si="48"/>
        <v>0</v>
      </c>
      <c r="G140" s="25">
        <f t="shared" si="48"/>
        <v>0</v>
      </c>
      <c r="H140" s="25">
        <f t="shared" si="48"/>
        <v>0</v>
      </c>
      <c r="I140" s="14">
        <f t="shared" si="48"/>
        <v>0</v>
      </c>
      <c r="J140" s="14">
        <f t="shared" si="48"/>
        <v>0</v>
      </c>
      <c r="K140" s="14">
        <f t="shared" si="48"/>
        <v>0</v>
      </c>
      <c r="L140" s="14">
        <f t="shared" si="48"/>
        <v>0</v>
      </c>
      <c r="M140" s="14">
        <f t="shared" si="48"/>
        <v>0</v>
      </c>
      <c r="N140" s="14">
        <f t="shared" si="48"/>
        <v>-217249.83999999997</v>
      </c>
    </row>
    <row r="141" spans="1:14" x14ac:dyDescent="0.2">
      <c r="A141" s="15" t="s">
        <v>39</v>
      </c>
      <c r="B141" s="14">
        <f t="shared" ref="B141:M141" si="49">B140/B136*100</f>
        <v>-3.9798052413364315E-2</v>
      </c>
      <c r="C141" s="14" t="e">
        <f t="shared" si="49"/>
        <v>#DIV/0!</v>
      </c>
      <c r="D141" s="25" t="e">
        <f t="shared" si="49"/>
        <v>#DIV/0!</v>
      </c>
      <c r="E141" s="25" t="e">
        <f t="shared" si="49"/>
        <v>#DIV/0!</v>
      </c>
      <c r="F141" s="25" t="e">
        <f t="shared" si="49"/>
        <v>#DIV/0!</v>
      </c>
      <c r="G141" s="25" t="e">
        <f t="shared" si="49"/>
        <v>#DIV/0!</v>
      </c>
      <c r="H141" s="25" t="e">
        <f t="shared" si="49"/>
        <v>#DIV/0!</v>
      </c>
      <c r="I141" s="14" t="e">
        <f t="shared" si="49"/>
        <v>#DIV/0!</v>
      </c>
      <c r="J141" s="14" t="e">
        <f t="shared" si="49"/>
        <v>#DIV/0!</v>
      </c>
      <c r="K141" s="14" t="e">
        <f t="shared" si="49"/>
        <v>#DIV/0!</v>
      </c>
      <c r="L141" s="14" t="e">
        <f t="shared" si="49"/>
        <v>#DIV/0!</v>
      </c>
      <c r="M141" s="14" t="e">
        <f t="shared" si="49"/>
        <v>#DIV/0!</v>
      </c>
      <c r="N141" s="14">
        <f>N140/N136*100</f>
        <v>-29.425587990049497</v>
      </c>
    </row>
    <row r="143" spans="1:14" x14ac:dyDescent="0.2">
      <c r="A143" s="15" t="s">
        <v>37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f>SUM(B143:M143)</f>
        <v>0</v>
      </c>
    </row>
    <row r="144" spans="1:14" x14ac:dyDescent="0.2"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4" x14ac:dyDescent="0.2">
      <c r="A145" s="15" t="s">
        <v>40</v>
      </c>
      <c r="B145" s="14">
        <f t="shared" ref="B145:N145" si="50">B143+B140</f>
        <v>-293.82999999995809</v>
      </c>
      <c r="C145" s="14">
        <f t="shared" si="50"/>
        <v>-216956.01</v>
      </c>
      <c r="D145" s="14">
        <f t="shared" si="50"/>
        <v>0</v>
      </c>
      <c r="E145" s="14">
        <f t="shared" si="50"/>
        <v>0</v>
      </c>
      <c r="F145" s="14">
        <f t="shared" si="50"/>
        <v>0</v>
      </c>
      <c r="G145" s="14">
        <f t="shared" si="50"/>
        <v>0</v>
      </c>
      <c r="H145" s="14">
        <f t="shared" si="50"/>
        <v>0</v>
      </c>
      <c r="I145" s="14">
        <f t="shared" si="50"/>
        <v>0</v>
      </c>
      <c r="J145" s="14">
        <f t="shared" si="50"/>
        <v>0</v>
      </c>
      <c r="K145" s="14">
        <f t="shared" si="50"/>
        <v>0</v>
      </c>
      <c r="L145" s="14">
        <f t="shared" si="50"/>
        <v>0</v>
      </c>
      <c r="M145" s="14">
        <f t="shared" si="50"/>
        <v>0</v>
      </c>
      <c r="N145" s="14">
        <f t="shared" si="50"/>
        <v>-217249.83999999997</v>
      </c>
    </row>
    <row r="146" spans="1:14" x14ac:dyDescent="0.2">
      <c r="A146" s="15" t="s">
        <v>41</v>
      </c>
      <c r="B146" s="14">
        <f t="shared" ref="B146:N146" si="51">B145/B136*100</f>
        <v>-3.9798052413364315E-2</v>
      </c>
      <c r="C146" s="14" t="e">
        <f t="shared" si="51"/>
        <v>#DIV/0!</v>
      </c>
      <c r="D146" s="14" t="e">
        <f t="shared" si="51"/>
        <v>#DIV/0!</v>
      </c>
      <c r="E146" s="14" t="e">
        <f t="shared" si="51"/>
        <v>#DIV/0!</v>
      </c>
      <c r="F146" s="14" t="e">
        <f t="shared" si="51"/>
        <v>#DIV/0!</v>
      </c>
      <c r="G146" s="14" t="e">
        <f t="shared" si="51"/>
        <v>#DIV/0!</v>
      </c>
      <c r="H146" s="14" t="e">
        <f t="shared" si="51"/>
        <v>#DIV/0!</v>
      </c>
      <c r="I146" s="14" t="e">
        <f t="shared" si="51"/>
        <v>#DIV/0!</v>
      </c>
      <c r="J146" s="14" t="e">
        <f t="shared" si="51"/>
        <v>#DIV/0!</v>
      </c>
      <c r="K146" s="14" t="e">
        <f t="shared" si="51"/>
        <v>#DIV/0!</v>
      </c>
      <c r="L146" s="14" t="e">
        <f t="shared" si="51"/>
        <v>#DIV/0!</v>
      </c>
      <c r="M146" s="14" t="e">
        <f t="shared" si="51"/>
        <v>#DIV/0!</v>
      </c>
      <c r="N146" s="14">
        <f t="shared" si="51"/>
        <v>-29.425587990049497</v>
      </c>
    </row>
    <row r="149" spans="1:14" ht="12.75" x14ac:dyDescent="0.2">
      <c r="A149" s="5" t="s">
        <v>138</v>
      </c>
    </row>
    <row r="150" spans="1:14" x14ac:dyDescent="0.2">
      <c r="A150" s="15" t="s">
        <v>34</v>
      </c>
      <c r="B150" s="14">
        <v>36889.760000000002</v>
      </c>
      <c r="C150" s="14">
        <f t="shared" ref="C150:H150" si="52">B153</f>
        <v>23323.63</v>
      </c>
      <c r="D150" s="25">
        <f t="shared" si="52"/>
        <v>0</v>
      </c>
      <c r="E150" s="25">
        <f t="shared" si="52"/>
        <v>0</v>
      </c>
      <c r="F150" s="25">
        <f t="shared" si="52"/>
        <v>0</v>
      </c>
      <c r="G150" s="25">
        <f t="shared" si="52"/>
        <v>0</v>
      </c>
      <c r="H150" s="25">
        <f t="shared" si="52"/>
        <v>0</v>
      </c>
      <c r="I150" s="14">
        <f>H153</f>
        <v>0</v>
      </c>
      <c r="J150" s="14">
        <f>I153</f>
        <v>0</v>
      </c>
      <c r="K150" s="14">
        <f>J153</f>
        <v>0</v>
      </c>
      <c r="L150" s="14">
        <f>K153</f>
        <v>0</v>
      </c>
      <c r="M150" s="14">
        <f>L153</f>
        <v>0</v>
      </c>
      <c r="N150" s="18">
        <f>SUM(B150:M150)</f>
        <v>60213.39</v>
      </c>
    </row>
    <row r="151" spans="1:14" x14ac:dyDescent="0.2">
      <c r="A151" s="15" t="s">
        <v>35</v>
      </c>
      <c r="B151" s="14">
        <v>262146.28999999998</v>
      </c>
      <c r="I151" s="14"/>
      <c r="J151" s="14"/>
      <c r="K151" s="14"/>
      <c r="L151" s="14"/>
      <c r="M151" s="14"/>
      <c r="N151" s="18">
        <f>SUM(B151:M151)</f>
        <v>262146.28999999998</v>
      </c>
    </row>
    <row r="152" spans="1:14" x14ac:dyDescent="0.2">
      <c r="A152" s="15" t="s">
        <v>12</v>
      </c>
      <c r="B152" s="14">
        <v>277308.84000000003</v>
      </c>
      <c r="I152" s="14"/>
      <c r="J152" s="14"/>
      <c r="K152" s="14"/>
      <c r="L152" s="14"/>
      <c r="M152" s="14"/>
      <c r="N152" s="18">
        <f>SUM(B152:M152)</f>
        <v>277308.84000000003</v>
      </c>
    </row>
    <row r="153" spans="1:14" x14ac:dyDescent="0.2">
      <c r="A153" s="15" t="s">
        <v>36</v>
      </c>
      <c r="B153" s="14">
        <v>23323.63</v>
      </c>
      <c r="I153" s="14"/>
      <c r="J153" s="14"/>
      <c r="K153" s="14"/>
      <c r="L153" s="14"/>
      <c r="M153" s="14"/>
      <c r="N153" s="18">
        <f>SUM(B153:M153)</f>
        <v>23323.63</v>
      </c>
    </row>
    <row r="154" spans="1:14" x14ac:dyDescent="0.2">
      <c r="N154" s="18"/>
    </row>
    <row r="155" spans="1:14" x14ac:dyDescent="0.2">
      <c r="A155" s="15" t="s">
        <v>38</v>
      </c>
      <c r="B155" s="14">
        <f t="shared" ref="B155:N155" si="53">SUM(B152:B153)-SUM(B150:B151)</f>
        <v>1596.4200000000419</v>
      </c>
      <c r="C155" s="14">
        <f t="shared" si="53"/>
        <v>-23323.63</v>
      </c>
      <c r="D155" s="25">
        <f t="shared" si="53"/>
        <v>0</v>
      </c>
      <c r="E155" s="25">
        <f t="shared" si="53"/>
        <v>0</v>
      </c>
      <c r="F155" s="25">
        <f t="shared" si="53"/>
        <v>0</v>
      </c>
      <c r="G155" s="25">
        <f t="shared" si="53"/>
        <v>0</v>
      </c>
      <c r="H155" s="25">
        <f t="shared" si="53"/>
        <v>0</v>
      </c>
      <c r="I155" s="14">
        <f t="shared" si="53"/>
        <v>0</v>
      </c>
      <c r="J155" s="14">
        <f t="shared" si="53"/>
        <v>0</v>
      </c>
      <c r="K155" s="14">
        <f t="shared" si="53"/>
        <v>0</v>
      </c>
      <c r="L155" s="14">
        <f t="shared" si="53"/>
        <v>0</v>
      </c>
      <c r="M155" s="14">
        <f t="shared" si="53"/>
        <v>0</v>
      </c>
      <c r="N155" s="14">
        <f t="shared" si="53"/>
        <v>-21727.209999999963</v>
      </c>
    </row>
    <row r="156" spans="1:14" x14ac:dyDescent="0.2">
      <c r="A156" s="15" t="s">
        <v>39</v>
      </c>
      <c r="B156" s="14">
        <f t="shared" ref="B156:M156" si="54">B155/B151*100</f>
        <v>0.60898058103360608</v>
      </c>
      <c r="C156" s="14" t="e">
        <f t="shared" si="54"/>
        <v>#DIV/0!</v>
      </c>
      <c r="D156" s="25" t="e">
        <f t="shared" si="54"/>
        <v>#DIV/0!</v>
      </c>
      <c r="E156" s="25" t="e">
        <f t="shared" si="54"/>
        <v>#DIV/0!</v>
      </c>
      <c r="F156" s="25" t="e">
        <f t="shared" si="54"/>
        <v>#DIV/0!</v>
      </c>
      <c r="G156" s="25" t="e">
        <f t="shared" si="54"/>
        <v>#DIV/0!</v>
      </c>
      <c r="H156" s="25" t="e">
        <f t="shared" si="54"/>
        <v>#DIV/0!</v>
      </c>
      <c r="I156" s="14" t="e">
        <f t="shared" si="54"/>
        <v>#DIV/0!</v>
      </c>
      <c r="J156" s="14" t="e">
        <f t="shared" si="54"/>
        <v>#DIV/0!</v>
      </c>
      <c r="K156" s="14" t="e">
        <f t="shared" si="54"/>
        <v>#DIV/0!</v>
      </c>
      <c r="L156" s="14" t="e">
        <f t="shared" si="54"/>
        <v>#DIV/0!</v>
      </c>
      <c r="M156" s="14" t="e">
        <f t="shared" si="54"/>
        <v>#DIV/0!</v>
      </c>
      <c r="N156" s="14">
        <f>N155/N151*100</f>
        <v>-8.288200454791852</v>
      </c>
    </row>
    <row r="158" spans="1:14" x14ac:dyDescent="0.2">
      <c r="A158" s="15" t="s">
        <v>37</v>
      </c>
      <c r="B158" s="14">
        <v>0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f>SUM(B158:M158)</f>
        <v>0</v>
      </c>
    </row>
    <row r="159" spans="1:14" x14ac:dyDescent="0.2"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4" x14ac:dyDescent="0.2">
      <c r="A160" s="15" t="s">
        <v>40</v>
      </c>
      <c r="B160" s="14">
        <f t="shared" ref="B160:M160" si="55">B158+B155</f>
        <v>1596.4200000000419</v>
      </c>
      <c r="C160" s="14">
        <f t="shared" si="55"/>
        <v>-23323.63</v>
      </c>
      <c r="D160" s="14">
        <f t="shared" si="55"/>
        <v>0</v>
      </c>
      <c r="E160" s="14">
        <f t="shared" si="55"/>
        <v>0</v>
      </c>
      <c r="F160" s="14">
        <f t="shared" si="55"/>
        <v>0</v>
      </c>
      <c r="G160" s="14">
        <f t="shared" si="55"/>
        <v>0</v>
      </c>
      <c r="H160" s="14">
        <f t="shared" si="55"/>
        <v>0</v>
      </c>
      <c r="I160" s="14">
        <f t="shared" si="55"/>
        <v>0</v>
      </c>
      <c r="J160" s="14">
        <f t="shared" si="55"/>
        <v>0</v>
      </c>
      <c r="K160" s="14">
        <f t="shared" si="55"/>
        <v>0</v>
      </c>
      <c r="L160" s="14">
        <f t="shared" si="55"/>
        <v>0</v>
      </c>
      <c r="M160" s="14">
        <f t="shared" si="55"/>
        <v>0</v>
      </c>
      <c r="N160" s="14">
        <f>N158+N155</f>
        <v>-21727.209999999963</v>
      </c>
    </row>
    <row r="161" spans="1:14" x14ac:dyDescent="0.2">
      <c r="A161" s="15" t="s">
        <v>41</v>
      </c>
      <c r="B161" s="14">
        <f t="shared" ref="B161:N161" si="56">B160/B151*100</f>
        <v>0.60898058103360608</v>
      </c>
      <c r="C161" s="14" t="e">
        <f t="shared" si="56"/>
        <v>#DIV/0!</v>
      </c>
      <c r="D161" s="14" t="e">
        <f t="shared" si="56"/>
        <v>#DIV/0!</v>
      </c>
      <c r="E161" s="14" t="e">
        <f t="shared" si="56"/>
        <v>#DIV/0!</v>
      </c>
      <c r="F161" s="14" t="e">
        <f t="shared" si="56"/>
        <v>#DIV/0!</v>
      </c>
      <c r="G161" s="14" t="e">
        <f t="shared" si="56"/>
        <v>#DIV/0!</v>
      </c>
      <c r="H161" s="14" t="e">
        <f t="shared" si="56"/>
        <v>#DIV/0!</v>
      </c>
      <c r="I161" s="14" t="e">
        <f t="shared" si="56"/>
        <v>#DIV/0!</v>
      </c>
      <c r="J161" s="14" t="e">
        <f t="shared" si="56"/>
        <v>#DIV/0!</v>
      </c>
      <c r="K161" s="14" t="e">
        <f t="shared" si="56"/>
        <v>#DIV/0!</v>
      </c>
      <c r="L161" s="14" t="e">
        <f t="shared" si="56"/>
        <v>#DIV/0!</v>
      </c>
      <c r="M161" s="14" t="e">
        <f t="shared" si="56"/>
        <v>#DIV/0!</v>
      </c>
      <c r="N161" s="14">
        <f t="shared" si="56"/>
        <v>-8.288200454791852</v>
      </c>
    </row>
    <row r="164" spans="1:14" ht="18" x14ac:dyDescent="0.25">
      <c r="A164" s="30" t="s">
        <v>133</v>
      </c>
      <c r="N164" s="18"/>
    </row>
    <row r="165" spans="1:14" x14ac:dyDescent="0.2">
      <c r="A165" s="15" t="s">
        <v>34</v>
      </c>
      <c r="B165" s="14">
        <f>B150+B135+B121+B106+B91+B76+B62+B48+B34+B20+B6</f>
        <v>568271.07000000007</v>
      </c>
      <c r="C165" s="14">
        <v>0</v>
      </c>
      <c r="D165" s="14">
        <f t="shared" ref="D165:M165" si="57">C168</f>
        <v>0</v>
      </c>
      <c r="E165" s="14">
        <f t="shared" si="57"/>
        <v>0</v>
      </c>
      <c r="F165" s="14">
        <f t="shared" si="57"/>
        <v>0</v>
      </c>
      <c r="G165" s="14">
        <f t="shared" si="57"/>
        <v>0</v>
      </c>
      <c r="H165" s="14">
        <f t="shared" si="57"/>
        <v>0</v>
      </c>
      <c r="I165" s="14">
        <f t="shared" si="57"/>
        <v>0</v>
      </c>
      <c r="J165" s="14">
        <f t="shared" si="57"/>
        <v>0</v>
      </c>
      <c r="K165" s="14">
        <f t="shared" si="57"/>
        <v>0</v>
      </c>
      <c r="L165" s="14">
        <f t="shared" si="57"/>
        <v>0</v>
      </c>
      <c r="M165" s="14">
        <f t="shared" si="57"/>
        <v>0</v>
      </c>
      <c r="N165" s="18">
        <f>SUM(B165:M165)</f>
        <v>568271.07000000007</v>
      </c>
    </row>
    <row r="166" spans="1:14" x14ac:dyDescent="0.2">
      <c r="A166" s="15" t="s">
        <v>35</v>
      </c>
      <c r="B166" s="14">
        <v>1364607.79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8">
        <f>SUM(B166:M166)</f>
        <v>1364607.79</v>
      </c>
    </row>
    <row r="167" spans="1:14" x14ac:dyDescent="0.2">
      <c r="A167" s="15" t="s">
        <v>12</v>
      </c>
      <c r="B167" s="14">
        <v>1372751.72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8">
        <f>SUM(B167:M167)</f>
        <v>1372751.72</v>
      </c>
    </row>
    <row r="168" spans="1:14" x14ac:dyDescent="0.2">
      <c r="A168" s="15" t="s">
        <v>36</v>
      </c>
      <c r="B168" s="14">
        <f>B153+B138+B124+B109+B94+B79+B65+B51+B37+B23+B9</f>
        <v>561085.38000000012</v>
      </c>
      <c r="C168" s="14">
        <f t="shared" ref="C168:M168" si="58">C153+C138+C124+C109+C94+C79+C65+C51+C37+C23+C9</f>
        <v>0</v>
      </c>
      <c r="D168" s="14">
        <f t="shared" si="58"/>
        <v>0</v>
      </c>
      <c r="E168" s="14">
        <f t="shared" si="58"/>
        <v>0</v>
      </c>
      <c r="F168" s="14">
        <f t="shared" si="58"/>
        <v>0</v>
      </c>
      <c r="G168" s="14">
        <f t="shared" si="58"/>
        <v>0</v>
      </c>
      <c r="H168" s="14">
        <f t="shared" si="58"/>
        <v>0</v>
      </c>
      <c r="I168" s="14">
        <f t="shared" si="58"/>
        <v>0</v>
      </c>
      <c r="J168" s="14">
        <f t="shared" si="58"/>
        <v>0</v>
      </c>
      <c r="K168" s="14">
        <f t="shared" si="58"/>
        <v>0</v>
      </c>
      <c r="L168" s="14">
        <f t="shared" si="58"/>
        <v>0</v>
      </c>
      <c r="M168" s="14">
        <f t="shared" si="58"/>
        <v>0</v>
      </c>
      <c r="N168" s="18">
        <f>SUM(B168:M168)</f>
        <v>561085.38000000012</v>
      </c>
    </row>
    <row r="169" spans="1:14" x14ac:dyDescent="0.2">
      <c r="N169" s="18"/>
    </row>
    <row r="170" spans="1:14" x14ac:dyDescent="0.2">
      <c r="A170" s="15" t="s">
        <v>38</v>
      </c>
      <c r="B170" s="14">
        <f t="shared" ref="B170:H170" si="59">SUM(B167:B168)-SUM(B165:B166)</f>
        <v>958.23999999999069</v>
      </c>
      <c r="C170" s="14">
        <f t="shared" si="59"/>
        <v>0</v>
      </c>
      <c r="D170" s="25">
        <f t="shared" si="59"/>
        <v>0</v>
      </c>
      <c r="E170" s="25">
        <f t="shared" si="59"/>
        <v>0</v>
      </c>
      <c r="F170" s="25">
        <f t="shared" si="59"/>
        <v>0</v>
      </c>
      <c r="G170" s="25">
        <f t="shared" si="59"/>
        <v>0</v>
      </c>
      <c r="H170" s="25">
        <f t="shared" si="59"/>
        <v>0</v>
      </c>
      <c r="I170" s="25">
        <f t="shared" ref="I170:N170" si="60">SUM(I167:I168)-SUM(I165:I166)</f>
        <v>0</v>
      </c>
      <c r="J170" s="25">
        <f t="shared" si="60"/>
        <v>0</v>
      </c>
      <c r="K170" s="25">
        <f t="shared" si="60"/>
        <v>0</v>
      </c>
      <c r="L170" s="25">
        <f t="shared" si="60"/>
        <v>0</v>
      </c>
      <c r="M170" s="25">
        <f t="shared" si="60"/>
        <v>0</v>
      </c>
      <c r="N170" s="14">
        <f t="shared" si="60"/>
        <v>958.23999999999069</v>
      </c>
    </row>
    <row r="171" spans="1:14" x14ac:dyDescent="0.2">
      <c r="A171" s="15" t="s">
        <v>39</v>
      </c>
      <c r="B171" s="14">
        <f t="shared" ref="B171:H171" si="61">B170/B166*100</f>
        <v>7.0220909408702015E-2</v>
      </c>
      <c r="C171" s="14" t="e">
        <f t="shared" si="61"/>
        <v>#DIV/0!</v>
      </c>
      <c r="D171" s="25" t="e">
        <f t="shared" si="61"/>
        <v>#DIV/0!</v>
      </c>
      <c r="E171" s="25" t="e">
        <f t="shared" si="61"/>
        <v>#DIV/0!</v>
      </c>
      <c r="F171" s="25" t="e">
        <f t="shared" si="61"/>
        <v>#DIV/0!</v>
      </c>
      <c r="G171" s="25" t="e">
        <f t="shared" si="61"/>
        <v>#DIV/0!</v>
      </c>
      <c r="H171" s="25" t="e">
        <f t="shared" si="61"/>
        <v>#DIV/0!</v>
      </c>
      <c r="I171" s="25" t="e">
        <f t="shared" ref="I171:N171" si="62">I170/I166*100</f>
        <v>#DIV/0!</v>
      </c>
      <c r="J171" s="25" t="e">
        <f t="shared" si="62"/>
        <v>#DIV/0!</v>
      </c>
      <c r="K171" s="25" t="e">
        <f t="shared" si="62"/>
        <v>#DIV/0!</v>
      </c>
      <c r="L171" s="25" t="e">
        <f t="shared" si="62"/>
        <v>#DIV/0!</v>
      </c>
      <c r="M171" s="25" t="e">
        <f t="shared" si="62"/>
        <v>#DIV/0!</v>
      </c>
      <c r="N171" s="14">
        <f t="shared" si="62"/>
        <v>7.0220909408702015E-2</v>
      </c>
    </row>
    <row r="173" spans="1:14" x14ac:dyDescent="0.2">
      <c r="A173" s="15" t="s">
        <v>37</v>
      </c>
      <c r="B173" s="14">
        <f>B158+B143+B129+B114+B99+B84+B70+B56+B42+B28+B14</f>
        <v>0</v>
      </c>
      <c r="C173" s="14">
        <f t="shared" ref="C173:M173" si="63">C158+C143+C129+C114+C99+C84+C70+C56+C42+C28+C14</f>
        <v>0</v>
      </c>
      <c r="D173" s="14">
        <f t="shared" si="63"/>
        <v>0</v>
      </c>
      <c r="E173" s="14">
        <f t="shared" si="63"/>
        <v>0</v>
      </c>
      <c r="F173" s="14">
        <f t="shared" si="63"/>
        <v>0</v>
      </c>
      <c r="G173" s="14">
        <f t="shared" si="63"/>
        <v>0</v>
      </c>
      <c r="H173" s="14">
        <f t="shared" si="63"/>
        <v>0</v>
      </c>
      <c r="I173" s="14">
        <f t="shared" si="63"/>
        <v>0</v>
      </c>
      <c r="J173" s="14">
        <f t="shared" si="63"/>
        <v>0</v>
      </c>
      <c r="K173" s="14">
        <f t="shared" si="63"/>
        <v>0</v>
      </c>
      <c r="L173" s="14">
        <f t="shared" si="63"/>
        <v>0</v>
      </c>
      <c r="M173" s="14">
        <f t="shared" si="63"/>
        <v>0</v>
      </c>
      <c r="N173" s="18">
        <f>SUM(B173:M173)</f>
        <v>0</v>
      </c>
    </row>
    <row r="174" spans="1:14" x14ac:dyDescent="0.2">
      <c r="N174" s="18"/>
    </row>
    <row r="175" spans="1:14" x14ac:dyDescent="0.2">
      <c r="A175" s="15" t="s">
        <v>40</v>
      </c>
      <c r="B175" s="14">
        <f t="shared" ref="B175:N175" si="64">B173+B170</f>
        <v>958.23999999999069</v>
      </c>
      <c r="C175" s="14">
        <f t="shared" si="64"/>
        <v>0</v>
      </c>
      <c r="D175" s="14">
        <f t="shared" si="64"/>
        <v>0</v>
      </c>
      <c r="E175" s="14">
        <f t="shared" si="64"/>
        <v>0</v>
      </c>
      <c r="F175" s="14">
        <f t="shared" si="64"/>
        <v>0</v>
      </c>
      <c r="G175" s="14">
        <f t="shared" si="64"/>
        <v>0</v>
      </c>
      <c r="H175" s="14">
        <f t="shared" si="64"/>
        <v>0</v>
      </c>
      <c r="I175" s="14">
        <f t="shared" si="64"/>
        <v>0</v>
      </c>
      <c r="J175" s="14">
        <f t="shared" si="64"/>
        <v>0</v>
      </c>
      <c r="K175" s="14">
        <f t="shared" si="64"/>
        <v>0</v>
      </c>
      <c r="L175" s="14">
        <f t="shared" si="64"/>
        <v>0</v>
      </c>
      <c r="M175" s="14">
        <f t="shared" si="64"/>
        <v>0</v>
      </c>
      <c r="N175" s="14">
        <f t="shared" si="64"/>
        <v>958.23999999999069</v>
      </c>
    </row>
    <row r="176" spans="1:14" x14ac:dyDescent="0.2">
      <c r="A176" s="15" t="s">
        <v>41</v>
      </c>
      <c r="B176" s="14">
        <f t="shared" ref="B176:N176" si="65">B175/B166*100</f>
        <v>7.0220909408702015E-2</v>
      </c>
      <c r="C176" s="14" t="e">
        <f t="shared" si="65"/>
        <v>#DIV/0!</v>
      </c>
      <c r="D176" s="14" t="e">
        <f t="shared" si="65"/>
        <v>#DIV/0!</v>
      </c>
      <c r="E176" s="14" t="e">
        <f t="shared" si="65"/>
        <v>#DIV/0!</v>
      </c>
      <c r="F176" s="14" t="e">
        <f t="shared" si="65"/>
        <v>#DIV/0!</v>
      </c>
      <c r="G176" s="14" t="e">
        <f t="shared" si="65"/>
        <v>#DIV/0!</v>
      </c>
      <c r="H176" s="14" t="e">
        <f t="shared" si="65"/>
        <v>#DIV/0!</v>
      </c>
      <c r="I176" s="14" t="e">
        <f t="shared" si="65"/>
        <v>#DIV/0!</v>
      </c>
      <c r="J176" s="14" t="e">
        <f t="shared" si="65"/>
        <v>#DIV/0!</v>
      </c>
      <c r="K176" s="14" t="e">
        <f t="shared" si="65"/>
        <v>#DIV/0!</v>
      </c>
      <c r="L176" s="14" t="e">
        <f t="shared" si="65"/>
        <v>#DIV/0!</v>
      </c>
      <c r="M176" s="14" t="e">
        <f t="shared" si="65"/>
        <v>#DIV/0!</v>
      </c>
      <c r="N176" s="14">
        <f t="shared" si="65"/>
        <v>7.0220909408702015E-2</v>
      </c>
    </row>
    <row r="177" spans="1:14" x14ac:dyDescent="0.2">
      <c r="N177" s="18"/>
    </row>
    <row r="178" spans="1:14" x14ac:dyDescent="0.2">
      <c r="N178" s="18"/>
    </row>
    <row r="182" spans="1:14" x14ac:dyDescent="0.2">
      <c r="I182" s="14"/>
      <c r="J182" s="14"/>
      <c r="K182" s="14"/>
      <c r="L182" s="14"/>
      <c r="M182" s="14"/>
      <c r="N182" s="18"/>
    </row>
    <row r="183" spans="1:14" x14ac:dyDescent="0.2">
      <c r="I183" s="14"/>
      <c r="J183" s="14"/>
      <c r="K183" s="14"/>
      <c r="L183" s="14"/>
      <c r="M183" s="14"/>
      <c r="N183" s="18"/>
    </row>
    <row r="184" spans="1:14" x14ac:dyDescent="0.2">
      <c r="N184" s="18"/>
    </row>
    <row r="185" spans="1:14" x14ac:dyDescent="0.2">
      <c r="N185" s="18"/>
    </row>
    <row r="186" spans="1:14" x14ac:dyDescent="0.2">
      <c r="N186" s="18"/>
    </row>
    <row r="187" spans="1:14" x14ac:dyDescent="0.2">
      <c r="N187" s="18"/>
    </row>
    <row r="191" spans="1:14" x14ac:dyDescent="0.2">
      <c r="A191" s="21"/>
    </row>
    <row r="197" spans="1:14" x14ac:dyDescent="0.2">
      <c r="I197" s="14"/>
      <c r="J197" s="14"/>
      <c r="K197" s="14"/>
      <c r="L197" s="14"/>
      <c r="M197" s="14"/>
      <c r="N197" s="18"/>
    </row>
    <row r="198" spans="1:14" x14ac:dyDescent="0.2">
      <c r="I198" s="14"/>
      <c r="J198" s="14"/>
      <c r="K198" s="14"/>
      <c r="L198" s="14"/>
      <c r="M198" s="14"/>
      <c r="N198" s="18"/>
    </row>
    <row r="199" spans="1:14" x14ac:dyDescent="0.2">
      <c r="N199" s="18"/>
    </row>
    <row r="200" spans="1:14" x14ac:dyDescent="0.2">
      <c r="N200" s="18"/>
    </row>
    <row r="206" spans="1:14" x14ac:dyDescent="0.2">
      <c r="A206" s="21"/>
    </row>
    <row r="212" spans="1:14" x14ac:dyDescent="0.2">
      <c r="I212" s="14"/>
      <c r="J212" s="14"/>
      <c r="K212" s="14"/>
      <c r="L212" s="14"/>
      <c r="M212" s="14"/>
      <c r="N212" s="18"/>
    </row>
    <row r="213" spans="1:14" x14ac:dyDescent="0.2">
      <c r="I213" s="14"/>
      <c r="J213" s="14"/>
      <c r="K213" s="14"/>
      <c r="L213" s="14"/>
      <c r="M213" s="14"/>
      <c r="N213" s="18"/>
    </row>
    <row r="214" spans="1:14" x14ac:dyDescent="0.2">
      <c r="N214" s="18"/>
    </row>
    <row r="215" spans="1:14" x14ac:dyDescent="0.2">
      <c r="N215" s="18"/>
    </row>
    <row r="221" spans="1:14" x14ac:dyDescent="0.2">
      <c r="A221" s="21"/>
    </row>
    <row r="227" spans="1:14" x14ac:dyDescent="0.2">
      <c r="I227" s="14"/>
      <c r="J227" s="14"/>
      <c r="K227" s="14"/>
      <c r="L227" s="14"/>
      <c r="M227" s="14"/>
      <c r="N227" s="18"/>
    </row>
    <row r="228" spans="1:14" x14ac:dyDescent="0.2">
      <c r="I228" s="14"/>
      <c r="J228" s="14"/>
      <c r="K228" s="14"/>
      <c r="L228" s="14"/>
      <c r="M228" s="14"/>
      <c r="N228" s="18"/>
    </row>
    <row r="229" spans="1:14" x14ac:dyDescent="0.2">
      <c r="N229" s="18"/>
    </row>
    <row r="230" spans="1:14" x14ac:dyDescent="0.2">
      <c r="N230" s="18"/>
    </row>
    <row r="236" spans="1:14" x14ac:dyDescent="0.2">
      <c r="A236" s="21"/>
    </row>
    <row r="242" spans="1:14" x14ac:dyDescent="0.2">
      <c r="I242" s="14"/>
      <c r="J242" s="14"/>
      <c r="K242" s="14"/>
      <c r="L242" s="14"/>
      <c r="M242" s="14"/>
      <c r="N242" s="18"/>
    </row>
    <row r="243" spans="1:14" x14ac:dyDescent="0.2">
      <c r="I243" s="14"/>
      <c r="J243" s="14"/>
      <c r="K243" s="14"/>
      <c r="L243" s="14"/>
      <c r="M243" s="14"/>
      <c r="N243" s="18"/>
    </row>
    <row r="244" spans="1:14" x14ac:dyDescent="0.2">
      <c r="N244" s="18"/>
    </row>
    <row r="245" spans="1:14" x14ac:dyDescent="0.2">
      <c r="N245" s="18"/>
    </row>
    <row r="251" spans="1:14" x14ac:dyDescent="0.2">
      <c r="A251" s="21"/>
    </row>
    <row r="257" spans="1:14" x14ac:dyDescent="0.2">
      <c r="I257" s="14"/>
      <c r="J257" s="14"/>
      <c r="K257" s="14"/>
      <c r="L257" s="14"/>
      <c r="M257" s="14"/>
      <c r="N257" s="18"/>
    </row>
    <row r="258" spans="1:14" x14ac:dyDescent="0.2">
      <c r="I258" s="14"/>
      <c r="J258" s="14"/>
      <c r="K258" s="14"/>
      <c r="L258" s="14"/>
      <c r="M258" s="14"/>
      <c r="N258" s="18"/>
    </row>
    <row r="259" spans="1:14" x14ac:dyDescent="0.2">
      <c r="N259" s="18"/>
    </row>
    <row r="260" spans="1:14" x14ac:dyDescent="0.2">
      <c r="N260" s="18"/>
    </row>
    <row r="266" spans="1:14" x14ac:dyDescent="0.2">
      <c r="A266" s="21"/>
    </row>
    <row r="272" spans="1:14" x14ac:dyDescent="0.2">
      <c r="I272" s="14"/>
      <c r="J272" s="14"/>
      <c r="K272" s="14"/>
      <c r="L272" s="14"/>
      <c r="M272" s="14"/>
      <c r="N272" s="18"/>
    </row>
    <row r="273" spans="1:14" x14ac:dyDescent="0.2">
      <c r="I273" s="14"/>
      <c r="J273" s="14"/>
      <c r="K273" s="14"/>
      <c r="L273" s="14"/>
      <c r="M273" s="14"/>
      <c r="N273" s="18"/>
    </row>
    <row r="274" spans="1:14" x14ac:dyDescent="0.2">
      <c r="N274" s="18"/>
    </row>
    <row r="275" spans="1:14" x14ac:dyDescent="0.2">
      <c r="N275" s="18"/>
    </row>
    <row r="281" spans="1:14" x14ac:dyDescent="0.2">
      <c r="A281" s="21"/>
    </row>
    <row r="287" spans="1:14" x14ac:dyDescent="0.2">
      <c r="I287" s="14"/>
      <c r="J287" s="14"/>
      <c r="K287" s="14"/>
      <c r="L287" s="14"/>
      <c r="M287" s="14"/>
      <c r="N287" s="18"/>
    </row>
    <row r="288" spans="1:14" x14ac:dyDescent="0.2">
      <c r="I288" s="14"/>
      <c r="J288" s="14"/>
      <c r="K288" s="14"/>
      <c r="L288" s="14"/>
      <c r="M288" s="14"/>
      <c r="N288" s="18"/>
    </row>
    <row r="289" spans="1:14" x14ac:dyDescent="0.2">
      <c r="N289" s="18"/>
    </row>
    <row r="290" spans="1:14" x14ac:dyDescent="0.2">
      <c r="N290" s="18"/>
    </row>
    <row r="296" spans="1:14" x14ac:dyDescent="0.2">
      <c r="A296" s="21"/>
    </row>
    <row r="302" spans="1:14" x14ac:dyDescent="0.2">
      <c r="I302" s="14"/>
      <c r="J302" s="14"/>
      <c r="K302" s="14"/>
      <c r="L302" s="14"/>
      <c r="M302" s="14"/>
      <c r="N302" s="18"/>
    </row>
    <row r="303" spans="1:14" x14ac:dyDescent="0.2">
      <c r="I303" s="14"/>
      <c r="J303" s="14"/>
      <c r="K303" s="14"/>
      <c r="L303" s="14"/>
      <c r="M303" s="14"/>
      <c r="N303" s="18"/>
    </row>
    <row r="304" spans="1:14" x14ac:dyDescent="0.2">
      <c r="N304" s="18"/>
    </row>
    <row r="305" spans="1:14" x14ac:dyDescent="0.2">
      <c r="N305" s="18"/>
    </row>
    <row r="311" spans="1:14" x14ac:dyDescent="0.2">
      <c r="A311" s="21"/>
    </row>
    <row r="317" spans="1:14" x14ac:dyDescent="0.2">
      <c r="I317" s="14"/>
      <c r="J317" s="14"/>
      <c r="K317" s="14"/>
      <c r="L317" s="14"/>
      <c r="M317" s="14"/>
      <c r="N317" s="18"/>
    </row>
    <row r="318" spans="1:14" x14ac:dyDescent="0.2">
      <c r="I318" s="14"/>
      <c r="J318" s="14"/>
      <c r="K318" s="14"/>
      <c r="L318" s="14"/>
      <c r="M318" s="14"/>
      <c r="N318" s="18"/>
    </row>
    <row r="319" spans="1:14" x14ac:dyDescent="0.2">
      <c r="N319" s="18"/>
    </row>
    <row r="320" spans="1:14" x14ac:dyDescent="0.2">
      <c r="N320" s="18"/>
    </row>
    <row r="326" spans="1:14" x14ac:dyDescent="0.2">
      <c r="A326" s="21"/>
    </row>
    <row r="332" spans="1:14" x14ac:dyDescent="0.2">
      <c r="I332" s="14"/>
      <c r="J332" s="14"/>
      <c r="K332" s="14"/>
      <c r="L332" s="14"/>
      <c r="M332" s="14"/>
      <c r="N332" s="18"/>
    </row>
    <row r="333" spans="1:14" x14ac:dyDescent="0.2">
      <c r="I333" s="14"/>
      <c r="J333" s="14"/>
      <c r="K333" s="14"/>
      <c r="L333" s="14"/>
      <c r="M333" s="14"/>
      <c r="N333" s="18"/>
    </row>
    <row r="334" spans="1:14" x14ac:dyDescent="0.2">
      <c r="N334" s="18"/>
    </row>
    <row r="335" spans="1:14" x14ac:dyDescent="0.2">
      <c r="N335" s="18"/>
    </row>
    <row r="341" spans="1:14" x14ac:dyDescent="0.2">
      <c r="A341" s="21"/>
    </row>
    <row r="347" spans="1:14" x14ac:dyDescent="0.2">
      <c r="I347" s="14"/>
      <c r="J347" s="14"/>
      <c r="K347" s="14"/>
      <c r="L347" s="14"/>
      <c r="M347" s="14"/>
      <c r="N347" s="18"/>
    </row>
    <row r="348" spans="1:14" x14ac:dyDescent="0.2">
      <c r="I348" s="14"/>
      <c r="J348" s="14"/>
      <c r="K348" s="14"/>
      <c r="L348" s="14"/>
      <c r="M348" s="14"/>
      <c r="N348" s="18"/>
    </row>
    <row r="349" spans="1:14" x14ac:dyDescent="0.2">
      <c r="N349" s="18"/>
    </row>
    <row r="350" spans="1:14" x14ac:dyDescent="0.2">
      <c r="N350" s="18"/>
    </row>
    <row r="356" spans="1:13" x14ac:dyDescent="0.2">
      <c r="A356" s="21"/>
    </row>
    <row r="362" spans="1:13" x14ac:dyDescent="0.2">
      <c r="I362" s="14"/>
      <c r="J362" s="14"/>
      <c r="K362" s="14"/>
      <c r="L362" s="14"/>
      <c r="M362" s="14"/>
    </row>
    <row r="363" spans="1:13" x14ac:dyDescent="0.2">
      <c r="I363" s="14"/>
      <c r="J363" s="14"/>
      <c r="K363" s="14"/>
      <c r="L363" s="14"/>
      <c r="M363" s="14"/>
    </row>
  </sheetData>
  <phoneticPr fontId="0" type="noConversion"/>
  <pageMargins left="0.75" right="0.75" top="1" bottom="1" header="0.5" footer="0.5"/>
  <pageSetup paperSize="5" fitToHeight="9" orientation="landscape" r:id="rId1"/>
  <headerFooter alignWithMargins="0"/>
  <rowBreaks count="6" manualBreakCount="6">
    <brk id="17" max="16383" man="1"/>
    <brk id="59" max="16383" man="1"/>
    <brk id="88" max="16383" man="1"/>
    <brk id="118" max="16383" man="1"/>
    <brk id="132" max="16383" man="1"/>
    <brk id="162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"/>
  <dimension ref="A1:P289"/>
  <sheetViews>
    <sheetView topLeftCell="A103" zoomScaleNormal="100" zoomScaleSheetLayoutView="100" workbookViewId="0">
      <selection activeCell="B122" sqref="B122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9" width="12.85546875" style="15" bestFit="1" customWidth="1"/>
    <col min="10" max="13" width="11.85546875" style="15" bestFit="1" customWidth="1"/>
    <col min="14" max="14" width="12.85546875" style="14" bestFit="1" customWidth="1"/>
    <col min="15" max="16384" width="9.140625" style="15"/>
  </cols>
  <sheetData>
    <row r="1" spans="1:16" x14ac:dyDescent="0.2">
      <c r="A1" s="13" t="s">
        <v>72</v>
      </c>
    </row>
    <row r="2" spans="1:16" x14ac:dyDescent="0.2">
      <c r="A2" s="13"/>
    </row>
    <row r="3" spans="1:16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5" spans="1:16" x14ac:dyDescent="0.2">
      <c r="A5" s="21" t="s">
        <v>224</v>
      </c>
      <c r="H5" s="21"/>
    </row>
    <row r="6" spans="1:16" x14ac:dyDescent="0.2">
      <c r="A6" s="15" t="s">
        <v>34</v>
      </c>
      <c r="B6" s="14">
        <v>77120.639999999999</v>
      </c>
      <c r="C6" s="14">
        <f t="shared" ref="C6:M6" si="0">B9</f>
        <v>76841.37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8">
        <f>SUM(B6:M6)</f>
        <v>153962.01</v>
      </c>
    </row>
    <row r="7" spans="1:16" x14ac:dyDescent="0.2">
      <c r="A7" s="15" t="s">
        <v>35</v>
      </c>
      <c r="B7" s="14">
        <v>589360.92000000004</v>
      </c>
      <c r="I7" s="14"/>
      <c r="J7" s="14"/>
      <c r="K7" s="14"/>
      <c r="L7" s="14"/>
      <c r="M7" s="14"/>
      <c r="N7" s="18">
        <f>SUM(B7:M7)</f>
        <v>589360.92000000004</v>
      </c>
    </row>
    <row r="8" spans="1:16" x14ac:dyDescent="0.2">
      <c r="A8" s="15" t="s">
        <v>12</v>
      </c>
      <c r="B8" s="14">
        <v>593453.24</v>
      </c>
      <c r="I8" s="14"/>
      <c r="J8" s="14"/>
      <c r="K8" s="14"/>
      <c r="L8" s="14"/>
      <c r="M8" s="14"/>
      <c r="N8" s="18">
        <f>SUM(B8:M8)</f>
        <v>593453.24</v>
      </c>
    </row>
    <row r="9" spans="1:16" x14ac:dyDescent="0.2">
      <c r="A9" s="15" t="s">
        <v>36</v>
      </c>
      <c r="B9" s="14">
        <v>76841.37</v>
      </c>
      <c r="I9" s="14"/>
      <c r="J9" s="14"/>
      <c r="K9" s="14"/>
      <c r="L9" s="14"/>
      <c r="M9" s="14"/>
      <c r="N9" s="18">
        <f>SUM(B9:M9)</f>
        <v>76841.37</v>
      </c>
    </row>
    <row r="11" spans="1:16" x14ac:dyDescent="0.2">
      <c r="A11" s="15" t="s">
        <v>38</v>
      </c>
      <c r="B11" s="14">
        <f t="shared" ref="B11:N11" si="1">SUM(B8:B9)-SUM(B6:B7)</f>
        <v>3813.0499999999302</v>
      </c>
      <c r="C11" s="14">
        <f t="shared" si="1"/>
        <v>-76841.37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>SUM(H8:H9)-SUM(H6:H7)</f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-73028.320000000065</v>
      </c>
      <c r="O11" s="14"/>
      <c r="P11" s="14"/>
    </row>
    <row r="12" spans="1:16" x14ac:dyDescent="0.2">
      <c r="A12" s="15" t="s">
        <v>39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 t="e">
        <f>H11/H7*100</f>
        <v>#DIV/0!</v>
      </c>
      <c r="I12" s="14" t="e">
        <f t="shared" ref="I12:N12" si="2">I11/I7*100</f>
        <v>#DIV/0!</v>
      </c>
      <c r="J12" s="14" t="e">
        <f t="shared" si="2"/>
        <v>#DIV/0!</v>
      </c>
      <c r="K12" s="14" t="e">
        <f t="shared" si="2"/>
        <v>#DIV/0!</v>
      </c>
      <c r="L12" s="14" t="e">
        <f t="shared" si="2"/>
        <v>#DIV/0!</v>
      </c>
      <c r="M12" s="14" t="e">
        <f t="shared" si="2"/>
        <v>#DIV/0!</v>
      </c>
      <c r="N12" s="14">
        <f t="shared" si="2"/>
        <v>-12.391103230937004</v>
      </c>
      <c r="O12" s="14"/>
      <c r="P12" s="14"/>
    </row>
    <row r="14" spans="1:16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5" spans="1:16" x14ac:dyDescent="0.2">
      <c r="I15" s="14"/>
      <c r="J15" s="14"/>
      <c r="K15" s="14"/>
      <c r="L15" s="14"/>
      <c r="M15" s="14"/>
    </row>
    <row r="16" spans="1:16" x14ac:dyDescent="0.2">
      <c r="A16" s="15" t="s">
        <v>40</v>
      </c>
      <c r="B16" s="14">
        <f t="shared" ref="B16:N16" si="3">B14+B11</f>
        <v>3813.0499999999302</v>
      </c>
      <c r="C16" s="14">
        <f t="shared" si="3"/>
        <v>-76841.37</v>
      </c>
      <c r="D16" s="14">
        <f t="shared" si="3"/>
        <v>0</v>
      </c>
      <c r="E16" s="14">
        <f t="shared" si="3"/>
        <v>0</v>
      </c>
      <c r="F16" s="14">
        <f t="shared" si="3"/>
        <v>0</v>
      </c>
      <c r="G16" s="14">
        <f t="shared" si="3"/>
        <v>0</v>
      </c>
      <c r="H16" s="14">
        <f t="shared" si="3"/>
        <v>0</v>
      </c>
      <c r="I16" s="14">
        <f t="shared" si="3"/>
        <v>0</v>
      </c>
      <c r="J16" s="14">
        <f t="shared" si="3"/>
        <v>0</v>
      </c>
      <c r="K16" s="14">
        <f t="shared" si="3"/>
        <v>0</v>
      </c>
      <c r="L16" s="14">
        <f t="shared" si="3"/>
        <v>0</v>
      </c>
      <c r="M16" s="14">
        <f t="shared" si="3"/>
        <v>0</v>
      </c>
      <c r="N16" s="14">
        <f t="shared" si="3"/>
        <v>-73028.320000000065</v>
      </c>
    </row>
    <row r="17" spans="1:14" x14ac:dyDescent="0.2">
      <c r="A17" s="15" t="s">
        <v>41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 t="e">
        <f>H16/H7*100</f>
        <v>#DIV/0!</v>
      </c>
      <c r="I17" s="14" t="e">
        <f t="shared" ref="I17:N17" si="4">I16/I7*100</f>
        <v>#DIV/0!</v>
      </c>
      <c r="J17" s="14" t="e">
        <f t="shared" si="4"/>
        <v>#DIV/0!</v>
      </c>
      <c r="K17" s="14" t="e">
        <f t="shared" si="4"/>
        <v>#DIV/0!</v>
      </c>
      <c r="L17" s="14" t="e">
        <f t="shared" si="4"/>
        <v>#DIV/0!</v>
      </c>
      <c r="M17" s="14" t="e">
        <f t="shared" si="4"/>
        <v>#DIV/0!</v>
      </c>
      <c r="N17" s="14">
        <f t="shared" si="4"/>
        <v>-12.391103230937004</v>
      </c>
    </row>
    <row r="19" spans="1:14" x14ac:dyDescent="0.2">
      <c r="A19" s="21" t="s">
        <v>73</v>
      </c>
    </row>
    <row r="20" spans="1:14" x14ac:dyDescent="0.2">
      <c r="A20" s="15" t="s">
        <v>34</v>
      </c>
      <c r="B20" s="14">
        <v>9579.83</v>
      </c>
      <c r="C20" s="14">
        <f t="shared" ref="C20:H20" si="5">B23</f>
        <v>14796.94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24376.77</v>
      </c>
    </row>
    <row r="21" spans="1:14" x14ac:dyDescent="0.2">
      <c r="A21" s="15" t="s">
        <v>35</v>
      </c>
      <c r="B21" s="14">
        <v>55027.53</v>
      </c>
      <c r="I21" s="14"/>
      <c r="J21" s="14"/>
      <c r="K21" s="14"/>
      <c r="L21" s="14"/>
      <c r="M21" s="14"/>
      <c r="N21" s="18">
        <f>SUM(B21:M21)</f>
        <v>55027.53</v>
      </c>
    </row>
    <row r="22" spans="1:14" x14ac:dyDescent="0.2">
      <c r="A22" s="15" t="s">
        <v>12</v>
      </c>
      <c r="B22" s="14">
        <v>49792.06</v>
      </c>
      <c r="I22" s="14"/>
      <c r="J22" s="14"/>
      <c r="K22" s="14"/>
      <c r="L22" s="14"/>
      <c r="M22" s="14"/>
      <c r="N22" s="18">
        <f>SUM(B22:M22)</f>
        <v>49792.06</v>
      </c>
    </row>
    <row r="23" spans="1:14" x14ac:dyDescent="0.2">
      <c r="A23" s="15" t="s">
        <v>36</v>
      </c>
      <c r="B23" s="14">
        <v>14796.94</v>
      </c>
      <c r="I23" s="14"/>
      <c r="J23" s="14"/>
      <c r="K23" s="14"/>
      <c r="L23" s="14"/>
      <c r="M23" s="14"/>
      <c r="N23" s="18">
        <f>SUM(B23:M23)</f>
        <v>14796.94</v>
      </c>
    </row>
    <row r="25" spans="1:14" x14ac:dyDescent="0.2">
      <c r="A25" s="15" t="s">
        <v>38</v>
      </c>
      <c r="B25" s="14">
        <f t="shared" ref="B25:N25" si="6">SUM(B22:B23)-SUM(B20:B21)</f>
        <v>-18.360000000000582</v>
      </c>
      <c r="C25" s="14">
        <f t="shared" si="6"/>
        <v>-14796.94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si="6"/>
        <v>0</v>
      </c>
      <c r="J25" s="14">
        <f t="shared" si="6"/>
        <v>0</v>
      </c>
      <c r="K25" s="14">
        <f t="shared" si="6"/>
        <v>0</v>
      </c>
      <c r="L25" s="14">
        <f t="shared" si="6"/>
        <v>0</v>
      </c>
      <c r="M25" s="14">
        <f t="shared" si="6"/>
        <v>0</v>
      </c>
      <c r="N25" s="14">
        <f t="shared" si="6"/>
        <v>-14815.300000000003</v>
      </c>
    </row>
    <row r="26" spans="1:14" x14ac:dyDescent="0.2">
      <c r="A26" s="15" t="s">
        <v>39</v>
      </c>
      <c r="B26" s="14">
        <f t="shared" ref="B26:N26" si="7">B25/B21*100</f>
        <v>-3.3365117423952304E-2</v>
      </c>
      <c r="C26" s="14" t="e">
        <f t="shared" si="7"/>
        <v>#DIV/0!</v>
      </c>
      <c r="D26" s="14" t="e">
        <f t="shared" si="7"/>
        <v>#DIV/0!</v>
      </c>
      <c r="E26" s="14" t="e">
        <f t="shared" si="7"/>
        <v>#DIV/0!</v>
      </c>
      <c r="F26" s="14" t="e">
        <f t="shared" si="7"/>
        <v>#DIV/0!</v>
      </c>
      <c r="G26" s="14" t="e">
        <f t="shared" si="7"/>
        <v>#DIV/0!</v>
      </c>
      <c r="H26" s="14" t="e">
        <f t="shared" si="7"/>
        <v>#DIV/0!</v>
      </c>
      <c r="I26" s="14" t="e">
        <f t="shared" si="7"/>
        <v>#DIV/0!</v>
      </c>
      <c r="J26" s="14" t="e">
        <f t="shared" si="7"/>
        <v>#DIV/0!</v>
      </c>
      <c r="K26" s="14" t="e">
        <f t="shared" si="7"/>
        <v>#DIV/0!</v>
      </c>
      <c r="L26" s="14" t="e">
        <f t="shared" si="7"/>
        <v>#DIV/0!</v>
      </c>
      <c r="M26" s="14" t="e">
        <f t="shared" si="7"/>
        <v>#DIV/0!</v>
      </c>
      <c r="N26" s="14">
        <f t="shared" si="7"/>
        <v>-26.923432689055833</v>
      </c>
    </row>
    <row r="28" spans="1:14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 t="shared" ref="B30:N30" si="8">B28+B25</f>
        <v>-18.360000000000582</v>
      </c>
      <c r="C30" s="14">
        <f t="shared" si="8"/>
        <v>-14796.94</v>
      </c>
      <c r="D30" s="14">
        <f t="shared" si="8"/>
        <v>0</v>
      </c>
      <c r="E30" s="14">
        <f t="shared" si="8"/>
        <v>0</v>
      </c>
      <c r="F30" s="14">
        <f t="shared" si="8"/>
        <v>0</v>
      </c>
      <c r="G30" s="14">
        <f t="shared" si="8"/>
        <v>0</v>
      </c>
      <c r="H30" s="14">
        <f t="shared" si="8"/>
        <v>0</v>
      </c>
      <c r="I30" s="14">
        <f t="shared" si="8"/>
        <v>0</v>
      </c>
      <c r="J30" s="14">
        <f t="shared" si="8"/>
        <v>0</v>
      </c>
      <c r="K30" s="14">
        <f t="shared" si="8"/>
        <v>0</v>
      </c>
      <c r="L30" s="14">
        <f t="shared" si="8"/>
        <v>0</v>
      </c>
      <c r="M30" s="14">
        <f t="shared" si="8"/>
        <v>0</v>
      </c>
      <c r="N30" s="14">
        <f t="shared" si="8"/>
        <v>-14815.300000000003</v>
      </c>
    </row>
    <row r="31" spans="1:14" x14ac:dyDescent="0.2">
      <c r="A31" s="15" t="s">
        <v>41</v>
      </c>
      <c r="B31" s="14">
        <f t="shared" ref="B31:N31" si="9">B30/B21*100</f>
        <v>-3.3365117423952304E-2</v>
      </c>
      <c r="C31" s="14" t="e">
        <f t="shared" si="9"/>
        <v>#DIV/0!</v>
      </c>
      <c r="D31" s="14" t="e">
        <f t="shared" si="9"/>
        <v>#DIV/0!</v>
      </c>
      <c r="E31" s="14" t="e">
        <f t="shared" si="9"/>
        <v>#DIV/0!</v>
      </c>
      <c r="F31" s="14" t="e">
        <f t="shared" si="9"/>
        <v>#DIV/0!</v>
      </c>
      <c r="G31" s="14" t="e">
        <f t="shared" si="9"/>
        <v>#DIV/0!</v>
      </c>
      <c r="H31" s="14" t="e">
        <f t="shared" si="9"/>
        <v>#DIV/0!</v>
      </c>
      <c r="I31" s="14" t="e">
        <f t="shared" si="9"/>
        <v>#DIV/0!</v>
      </c>
      <c r="J31" s="14" t="e">
        <f t="shared" si="9"/>
        <v>#DIV/0!</v>
      </c>
      <c r="K31" s="14" t="e">
        <f t="shared" si="9"/>
        <v>#DIV/0!</v>
      </c>
      <c r="L31" s="14" t="e">
        <f t="shared" si="9"/>
        <v>#DIV/0!</v>
      </c>
      <c r="M31" s="14" t="e">
        <f t="shared" si="9"/>
        <v>#DIV/0!</v>
      </c>
      <c r="N31" s="14">
        <f t="shared" si="9"/>
        <v>-26.923432689055833</v>
      </c>
    </row>
    <row r="33" spans="1:14" x14ac:dyDescent="0.2">
      <c r="A33" s="21" t="s">
        <v>74</v>
      </c>
    </row>
    <row r="34" spans="1:14" x14ac:dyDescent="0.2">
      <c r="A34" s="15" t="s">
        <v>34</v>
      </c>
      <c r="B34" s="14">
        <v>23559.17</v>
      </c>
      <c r="C34" s="14">
        <f>B37</f>
        <v>32232.45</v>
      </c>
      <c r="D34" s="14">
        <f>C37</f>
        <v>0</v>
      </c>
      <c r="E34" s="14">
        <f>D37</f>
        <v>0</v>
      </c>
      <c r="F34" s="14">
        <f t="shared" ref="F34:K34" si="10">E37</f>
        <v>0</v>
      </c>
      <c r="G34" s="14">
        <f t="shared" si="10"/>
        <v>0</v>
      </c>
      <c r="H34" s="14">
        <f t="shared" si="10"/>
        <v>0</v>
      </c>
      <c r="I34" s="14">
        <f t="shared" si="10"/>
        <v>0</v>
      </c>
      <c r="J34" s="14">
        <f t="shared" si="10"/>
        <v>0</v>
      </c>
      <c r="K34" s="14">
        <f t="shared" si="10"/>
        <v>0</v>
      </c>
      <c r="L34" s="14">
        <f>K37</f>
        <v>0</v>
      </c>
      <c r="M34" s="14">
        <f>L37</f>
        <v>0</v>
      </c>
      <c r="N34" s="18">
        <f>SUM(B34:M34)</f>
        <v>55791.619999999995</v>
      </c>
    </row>
    <row r="35" spans="1:14" x14ac:dyDescent="0.2">
      <c r="A35" s="15" t="s">
        <v>35</v>
      </c>
      <c r="B35" s="14">
        <v>96802.2</v>
      </c>
      <c r="I35" s="14"/>
      <c r="J35" s="14"/>
      <c r="K35" s="14"/>
      <c r="L35" s="14"/>
      <c r="M35" s="14"/>
      <c r="N35" s="18">
        <f>SUM(B35:M35)</f>
        <v>96802.2</v>
      </c>
    </row>
    <row r="36" spans="1:14" x14ac:dyDescent="0.2">
      <c r="A36" s="15" t="s">
        <v>12</v>
      </c>
      <c r="B36" s="14">
        <v>88834.09</v>
      </c>
      <c r="I36" s="14"/>
      <c r="J36" s="14"/>
      <c r="K36" s="14"/>
      <c r="L36" s="14"/>
      <c r="M36" s="14"/>
      <c r="N36" s="18">
        <f>SUM(B36:M36)</f>
        <v>88834.09</v>
      </c>
    </row>
    <row r="37" spans="1:14" x14ac:dyDescent="0.2">
      <c r="A37" s="15" t="s">
        <v>36</v>
      </c>
      <c r="B37" s="14">
        <v>32232.45</v>
      </c>
      <c r="I37" s="14"/>
      <c r="J37" s="14"/>
      <c r="K37" s="14"/>
      <c r="L37" s="14"/>
      <c r="M37" s="14"/>
      <c r="N37" s="18">
        <f>SUM(B37:M37)</f>
        <v>32232.45</v>
      </c>
    </row>
    <row r="39" spans="1:14" x14ac:dyDescent="0.2">
      <c r="A39" s="15" t="s">
        <v>38</v>
      </c>
      <c r="B39" s="14">
        <f t="shared" ref="B39:N39" si="11">SUM(B36:B37)-SUM(B34:B35)</f>
        <v>705.16999999999825</v>
      </c>
      <c r="C39" s="14">
        <f t="shared" si="11"/>
        <v>-32232.45</v>
      </c>
      <c r="D39" s="14">
        <f t="shared" si="11"/>
        <v>0</v>
      </c>
      <c r="E39" s="14">
        <f t="shared" si="11"/>
        <v>0</v>
      </c>
      <c r="F39" s="14">
        <f t="shared" si="11"/>
        <v>0</v>
      </c>
      <c r="G39" s="14">
        <f t="shared" si="11"/>
        <v>0</v>
      </c>
      <c r="H39" s="14">
        <f t="shared" si="11"/>
        <v>0</v>
      </c>
      <c r="I39" s="14">
        <f t="shared" si="11"/>
        <v>0</v>
      </c>
      <c r="J39" s="14">
        <f t="shared" si="11"/>
        <v>0</v>
      </c>
      <c r="K39" s="14">
        <f t="shared" si="11"/>
        <v>0</v>
      </c>
      <c r="L39" s="14">
        <f t="shared" si="11"/>
        <v>0</v>
      </c>
      <c r="M39" s="14">
        <f t="shared" si="11"/>
        <v>0</v>
      </c>
      <c r="N39" s="14">
        <f t="shared" si="11"/>
        <v>-31527.280000000013</v>
      </c>
    </row>
    <row r="40" spans="1:14" x14ac:dyDescent="0.2">
      <c r="A40" s="15" t="s">
        <v>39</v>
      </c>
      <c r="B40" s="14">
        <f t="shared" ref="B40:N40" si="12">B39/B35*100</f>
        <v>0.72846484893938179</v>
      </c>
      <c r="C40" s="14" t="e">
        <f t="shared" si="12"/>
        <v>#DIV/0!</v>
      </c>
      <c r="D40" s="14" t="e">
        <f t="shared" si="12"/>
        <v>#DIV/0!</v>
      </c>
      <c r="E40" s="14" t="e">
        <f t="shared" si="12"/>
        <v>#DIV/0!</v>
      </c>
      <c r="F40" s="14" t="e">
        <f t="shared" si="12"/>
        <v>#DIV/0!</v>
      </c>
      <c r="G40" s="14" t="e">
        <f t="shared" si="12"/>
        <v>#DIV/0!</v>
      </c>
      <c r="H40" s="14" t="e">
        <f t="shared" si="12"/>
        <v>#DIV/0!</v>
      </c>
      <c r="I40" s="14" t="e">
        <f t="shared" si="12"/>
        <v>#DIV/0!</v>
      </c>
      <c r="J40" s="14" t="e">
        <f t="shared" si="12"/>
        <v>#DIV/0!</v>
      </c>
      <c r="K40" s="14" t="e">
        <f t="shared" si="12"/>
        <v>#DIV/0!</v>
      </c>
      <c r="L40" s="14" t="e">
        <f t="shared" si="12"/>
        <v>#DIV/0!</v>
      </c>
      <c r="M40" s="14" t="e">
        <f t="shared" si="12"/>
        <v>#DIV/0!</v>
      </c>
      <c r="N40" s="14">
        <f t="shared" si="12"/>
        <v>-32.568763933051123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f>SUM(B42:M42)</f>
        <v>0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>B39-B42</f>
        <v>705.16999999999825</v>
      </c>
      <c r="C44" s="14">
        <f t="shared" ref="C44:M44" si="13">C42+C39</f>
        <v>-32232.45</v>
      </c>
      <c r="D44" s="14">
        <f t="shared" si="13"/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>N39-N42</f>
        <v>-31527.280000000013</v>
      </c>
    </row>
    <row r="45" spans="1:14" x14ac:dyDescent="0.2">
      <c r="A45" s="15" t="s">
        <v>41</v>
      </c>
      <c r="B45" s="14">
        <f>B44/B35</f>
        <v>7.2846484893938183E-3</v>
      </c>
      <c r="C45" s="14" t="e">
        <f t="shared" ref="C45:N45" si="14">C44/C35*100</f>
        <v>#DIV/0!</v>
      </c>
      <c r="D45" s="14" t="e">
        <f t="shared" si="14"/>
        <v>#DIV/0!</v>
      </c>
      <c r="E45" s="14" t="e">
        <f t="shared" si="14"/>
        <v>#DIV/0!</v>
      </c>
      <c r="F45" s="14" t="e">
        <f t="shared" si="14"/>
        <v>#DIV/0!</v>
      </c>
      <c r="G45" s="14" t="e">
        <f t="shared" si="14"/>
        <v>#DIV/0!</v>
      </c>
      <c r="H45" s="14" t="e">
        <f t="shared" si="14"/>
        <v>#DIV/0!</v>
      </c>
      <c r="I45" s="14" t="e">
        <f t="shared" si="14"/>
        <v>#DIV/0!</v>
      </c>
      <c r="J45" s="14" t="e">
        <f t="shared" si="14"/>
        <v>#DIV/0!</v>
      </c>
      <c r="K45" s="14" t="e">
        <f t="shared" si="14"/>
        <v>#DIV/0!</v>
      </c>
      <c r="L45" s="14" t="e">
        <f t="shared" si="14"/>
        <v>#DIV/0!</v>
      </c>
      <c r="M45" s="14" t="e">
        <f t="shared" si="14"/>
        <v>#DIV/0!</v>
      </c>
      <c r="N45" s="14">
        <f t="shared" si="14"/>
        <v>-32.568763933051123</v>
      </c>
    </row>
    <row r="47" spans="1:14" x14ac:dyDescent="0.2">
      <c r="A47" s="21" t="s">
        <v>75</v>
      </c>
    </row>
    <row r="48" spans="1:14" x14ac:dyDescent="0.2">
      <c r="A48" s="15" t="s">
        <v>34</v>
      </c>
      <c r="B48" s="14">
        <v>24763.4</v>
      </c>
      <c r="C48" s="14">
        <f t="shared" ref="C48:M48" si="15">B51</f>
        <v>21960.11</v>
      </c>
      <c r="D48" s="14">
        <f t="shared" si="15"/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 t="shared" si="15"/>
        <v>0</v>
      </c>
      <c r="J48" s="14">
        <f t="shared" si="15"/>
        <v>0</v>
      </c>
      <c r="K48" s="14">
        <f t="shared" si="15"/>
        <v>0</v>
      </c>
      <c r="L48" s="14">
        <f t="shared" si="15"/>
        <v>0</v>
      </c>
      <c r="M48" s="14">
        <f t="shared" si="15"/>
        <v>0</v>
      </c>
      <c r="N48" s="18">
        <f>SUM(B48:M48)</f>
        <v>46723.51</v>
      </c>
    </row>
    <row r="49" spans="1:14" x14ac:dyDescent="0.2">
      <c r="A49" s="15" t="s">
        <v>35</v>
      </c>
      <c r="B49" s="14">
        <v>111441.83</v>
      </c>
      <c r="I49" s="14"/>
      <c r="J49" s="14"/>
      <c r="K49" s="14"/>
      <c r="L49" s="14"/>
      <c r="M49" s="14"/>
      <c r="N49" s="18">
        <f>SUM(B49:M49)</f>
        <v>111441.83</v>
      </c>
    </row>
    <row r="50" spans="1:14" x14ac:dyDescent="0.2">
      <c r="A50" s="15" t="s">
        <v>12</v>
      </c>
      <c r="B50" s="14">
        <v>114102.21</v>
      </c>
      <c r="I50" s="14"/>
      <c r="J50" s="14"/>
      <c r="K50" s="14"/>
      <c r="L50" s="14"/>
      <c r="M50" s="14"/>
      <c r="N50" s="18">
        <f>SUM(B50:M50)</f>
        <v>114102.21</v>
      </c>
    </row>
    <row r="51" spans="1:14" x14ac:dyDescent="0.2">
      <c r="A51" s="15" t="s">
        <v>36</v>
      </c>
      <c r="B51" s="14">
        <v>21960.11</v>
      </c>
      <c r="I51" s="14"/>
      <c r="J51" s="14"/>
      <c r="K51" s="14"/>
      <c r="L51" s="14"/>
      <c r="M51" s="14"/>
      <c r="N51" s="18">
        <f>SUM(B51:M51)</f>
        <v>21960.11</v>
      </c>
    </row>
    <row r="53" spans="1:14" x14ac:dyDescent="0.2">
      <c r="A53" s="15" t="s">
        <v>38</v>
      </c>
      <c r="B53" s="14">
        <f t="shared" ref="B53:N53" si="16">SUM(B50:B51)-SUM(B48:B49)</f>
        <v>-142.91000000000349</v>
      </c>
      <c r="C53" s="14">
        <f t="shared" si="16"/>
        <v>-21960.11</v>
      </c>
      <c r="D53" s="14">
        <f t="shared" si="16"/>
        <v>0</v>
      </c>
      <c r="E53" s="14">
        <f t="shared" si="16"/>
        <v>0</v>
      </c>
      <c r="F53" s="14">
        <f t="shared" si="16"/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-22103.01999999999</v>
      </c>
    </row>
    <row r="54" spans="1:14" x14ac:dyDescent="0.2">
      <c r="A54" s="15" t="s">
        <v>39</v>
      </c>
      <c r="B54" s="14">
        <f t="shared" ref="B54:G54" si="17">B53/B49*100</f>
        <v>-0.12823730550727988</v>
      </c>
      <c r="C54" s="14" t="e">
        <f t="shared" si="17"/>
        <v>#DIV/0!</v>
      </c>
      <c r="D54" s="14" t="e">
        <f t="shared" si="17"/>
        <v>#DIV/0!</v>
      </c>
      <c r="E54" s="14" t="e">
        <f t="shared" si="17"/>
        <v>#DIV/0!</v>
      </c>
      <c r="F54" s="14" t="e">
        <f t="shared" si="17"/>
        <v>#DIV/0!</v>
      </c>
      <c r="G54" s="14" t="e">
        <f t="shared" si="17"/>
        <v>#DIV/0!</v>
      </c>
      <c r="H54" s="14" t="e">
        <f t="shared" ref="H54:N54" si="18">H53/H49*100</f>
        <v>#DIV/0!</v>
      </c>
      <c r="I54" s="14" t="e">
        <f t="shared" si="18"/>
        <v>#DIV/0!</v>
      </c>
      <c r="J54" s="14" t="e">
        <f t="shared" si="18"/>
        <v>#DIV/0!</v>
      </c>
      <c r="K54" s="14" t="e">
        <f t="shared" si="18"/>
        <v>#DIV/0!</v>
      </c>
      <c r="L54" s="14" t="e">
        <f t="shared" si="18"/>
        <v>#DIV/0!</v>
      </c>
      <c r="M54" s="14" t="e">
        <f t="shared" si="18"/>
        <v>#DIV/0!</v>
      </c>
      <c r="N54" s="14">
        <f t="shared" si="18"/>
        <v>-19.83368363566893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9">B56+B53</f>
        <v>-142.91000000000349</v>
      </c>
      <c r="C58" s="14">
        <f t="shared" si="19"/>
        <v>-21960.11</v>
      </c>
      <c r="D58" s="14">
        <f t="shared" si="19"/>
        <v>0</v>
      </c>
      <c r="E58" s="14">
        <f t="shared" si="19"/>
        <v>0</v>
      </c>
      <c r="F58" s="14">
        <f t="shared" si="19"/>
        <v>0</v>
      </c>
      <c r="G58" s="14">
        <f t="shared" si="19"/>
        <v>0</v>
      </c>
      <c r="H58" s="14">
        <f t="shared" si="19"/>
        <v>0</v>
      </c>
      <c r="I58" s="14">
        <f t="shared" si="19"/>
        <v>0</v>
      </c>
      <c r="J58" s="14">
        <f t="shared" si="19"/>
        <v>0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-22103.01999999999</v>
      </c>
    </row>
    <row r="59" spans="1:14" x14ac:dyDescent="0.2">
      <c r="A59" s="15" t="s">
        <v>41</v>
      </c>
      <c r="B59" s="14">
        <f t="shared" ref="B59:N59" si="20">B58/B49*100</f>
        <v>-0.12823730550727988</v>
      </c>
      <c r="C59" s="14" t="e">
        <f t="shared" si="20"/>
        <v>#DIV/0!</v>
      </c>
      <c r="D59" s="14" t="e">
        <f t="shared" si="20"/>
        <v>#DIV/0!</v>
      </c>
      <c r="E59" s="14" t="e">
        <f t="shared" si="20"/>
        <v>#DIV/0!</v>
      </c>
      <c r="F59" s="14" t="e">
        <f t="shared" si="20"/>
        <v>#DIV/0!</v>
      </c>
      <c r="G59" s="14" t="e">
        <f t="shared" si="20"/>
        <v>#DIV/0!</v>
      </c>
      <c r="H59" s="14" t="e">
        <f t="shared" si="20"/>
        <v>#DIV/0!</v>
      </c>
      <c r="I59" s="14" t="e">
        <f t="shared" si="20"/>
        <v>#DIV/0!</v>
      </c>
      <c r="J59" s="14" t="e">
        <f t="shared" si="20"/>
        <v>#DIV/0!</v>
      </c>
      <c r="K59" s="14" t="e">
        <f t="shared" si="20"/>
        <v>#DIV/0!</v>
      </c>
      <c r="L59" s="14" t="e">
        <f t="shared" si="20"/>
        <v>#DIV/0!</v>
      </c>
      <c r="M59" s="14" t="e">
        <f t="shared" si="20"/>
        <v>#DIV/0!</v>
      </c>
      <c r="N59" s="14">
        <f t="shared" si="20"/>
        <v>-19.83368363566893</v>
      </c>
    </row>
    <row r="61" spans="1:14" x14ac:dyDescent="0.2">
      <c r="A61" s="21" t="s">
        <v>76</v>
      </c>
    </row>
    <row r="62" spans="1:14" x14ac:dyDescent="0.2">
      <c r="A62" s="15" t="s">
        <v>34</v>
      </c>
      <c r="B62" s="14">
        <v>74230.14</v>
      </c>
      <c r="C62" s="14">
        <f>B65</f>
        <v>118691.48</v>
      </c>
      <c r="D62" s="14">
        <f>C65</f>
        <v>0</v>
      </c>
      <c r="E62" s="14">
        <f>D65</f>
        <v>0</v>
      </c>
      <c r="F62" s="14">
        <f t="shared" ref="F62:K62" si="21">E65</f>
        <v>0</v>
      </c>
      <c r="G62" s="14">
        <f t="shared" si="21"/>
        <v>0</v>
      </c>
      <c r="H62" s="14">
        <f t="shared" si="21"/>
        <v>0</v>
      </c>
      <c r="I62" s="14">
        <f t="shared" si="21"/>
        <v>0</v>
      </c>
      <c r="J62" s="14">
        <f t="shared" si="21"/>
        <v>0</v>
      </c>
      <c r="K62" s="14">
        <f t="shared" si="21"/>
        <v>0</v>
      </c>
      <c r="L62" s="14">
        <f>K65</f>
        <v>0</v>
      </c>
      <c r="M62" s="14">
        <f>L65</f>
        <v>0</v>
      </c>
      <c r="N62" s="18">
        <f>SUM(B62:M62)</f>
        <v>192921.62</v>
      </c>
    </row>
    <row r="63" spans="1:14" x14ac:dyDescent="0.2">
      <c r="A63" s="15" t="s">
        <v>35</v>
      </c>
      <c r="B63" s="14">
        <v>685553.72</v>
      </c>
      <c r="I63" s="14"/>
      <c r="J63" s="14"/>
      <c r="K63" s="14"/>
      <c r="L63" s="14"/>
      <c r="M63" s="14"/>
      <c r="N63" s="18">
        <f>SUM(B63:M63)</f>
        <v>685553.72</v>
      </c>
    </row>
    <row r="64" spans="1:14" x14ac:dyDescent="0.2">
      <c r="A64" s="15" t="s">
        <v>12</v>
      </c>
      <c r="B64" s="14">
        <v>640265.54</v>
      </c>
      <c r="I64" s="14"/>
      <c r="J64" s="14"/>
      <c r="K64" s="14"/>
      <c r="L64" s="14"/>
      <c r="M64" s="14"/>
      <c r="N64" s="18">
        <f>SUM(B64:M64)</f>
        <v>640265.54</v>
      </c>
    </row>
    <row r="65" spans="1:14" x14ac:dyDescent="0.2">
      <c r="A65" s="15" t="s">
        <v>36</v>
      </c>
      <c r="B65" s="14">
        <v>118691.48</v>
      </c>
      <c r="I65" s="14"/>
      <c r="J65" s="14"/>
      <c r="K65" s="14"/>
      <c r="L65" s="14"/>
      <c r="M65" s="14"/>
      <c r="N65" s="18">
        <f>SUM(B65:M65)</f>
        <v>118691.48</v>
      </c>
    </row>
    <row r="67" spans="1:14" x14ac:dyDescent="0.2">
      <c r="A67" s="15" t="s">
        <v>38</v>
      </c>
      <c r="B67" s="14">
        <f t="shared" ref="B67:N67" si="22">SUM(B64:B65)-SUM(B62:B63)</f>
        <v>-826.8399999999674</v>
      </c>
      <c r="C67" s="14">
        <f t="shared" si="22"/>
        <v>-118691.48</v>
      </c>
      <c r="D67" s="14">
        <f t="shared" si="22"/>
        <v>0</v>
      </c>
      <c r="E67" s="14">
        <f t="shared" si="22"/>
        <v>0</v>
      </c>
      <c r="F67" s="14">
        <f t="shared" si="22"/>
        <v>0</v>
      </c>
      <c r="G67" s="14">
        <f t="shared" si="22"/>
        <v>0</v>
      </c>
      <c r="H67" s="14">
        <f t="shared" si="22"/>
        <v>0</v>
      </c>
      <c r="I67" s="14">
        <f t="shared" si="22"/>
        <v>0</v>
      </c>
      <c r="J67" s="14">
        <f t="shared" si="22"/>
        <v>0</v>
      </c>
      <c r="K67" s="14">
        <f t="shared" si="22"/>
        <v>0</v>
      </c>
      <c r="L67" s="14">
        <f t="shared" si="22"/>
        <v>0</v>
      </c>
      <c r="M67" s="14">
        <f t="shared" si="22"/>
        <v>0</v>
      </c>
      <c r="N67" s="14">
        <f t="shared" si="22"/>
        <v>-119518.31999999995</v>
      </c>
    </row>
    <row r="68" spans="1:14" x14ac:dyDescent="0.2">
      <c r="A68" s="15" t="s">
        <v>39</v>
      </c>
      <c r="B68" s="14">
        <f t="shared" ref="B68:N68" si="23">B67/B63*100</f>
        <v>-0.12060907495330452</v>
      </c>
      <c r="C68" s="14" t="e">
        <f t="shared" si="23"/>
        <v>#DIV/0!</v>
      </c>
      <c r="D68" s="14" t="e">
        <f t="shared" si="23"/>
        <v>#DIV/0!</v>
      </c>
      <c r="E68" s="14" t="e">
        <f t="shared" si="23"/>
        <v>#DIV/0!</v>
      </c>
      <c r="F68" s="14" t="e">
        <f t="shared" si="23"/>
        <v>#DIV/0!</v>
      </c>
      <c r="G68" s="14" t="e">
        <f t="shared" si="23"/>
        <v>#DIV/0!</v>
      </c>
      <c r="H68" s="14" t="e">
        <f t="shared" si="23"/>
        <v>#DIV/0!</v>
      </c>
      <c r="I68" s="14" t="e">
        <f t="shared" si="23"/>
        <v>#DIV/0!</v>
      </c>
      <c r="J68" s="14" t="e">
        <f t="shared" si="23"/>
        <v>#DIV/0!</v>
      </c>
      <c r="K68" s="14" t="e">
        <f t="shared" si="23"/>
        <v>#DIV/0!</v>
      </c>
      <c r="L68" s="14" t="e">
        <f t="shared" si="23"/>
        <v>#DIV/0!</v>
      </c>
      <c r="M68" s="14" t="e">
        <f t="shared" si="23"/>
        <v>#DIV/0!</v>
      </c>
      <c r="N68" s="14">
        <f t="shared" si="23"/>
        <v>-17.433837278280681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f>SUM(B70:M70)</f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4">B70+B67</f>
        <v>-826.8399999999674</v>
      </c>
      <c r="C72" s="14">
        <f t="shared" si="24"/>
        <v>-118691.48</v>
      </c>
      <c r="D72" s="14">
        <f t="shared" si="24"/>
        <v>0</v>
      </c>
      <c r="E72" s="14">
        <f t="shared" si="24"/>
        <v>0</v>
      </c>
      <c r="F72" s="14">
        <f t="shared" si="24"/>
        <v>0</v>
      </c>
      <c r="G72" s="14">
        <f t="shared" si="24"/>
        <v>0</v>
      </c>
      <c r="H72" s="14">
        <f t="shared" si="24"/>
        <v>0</v>
      </c>
      <c r="I72" s="14">
        <f t="shared" si="24"/>
        <v>0</v>
      </c>
      <c r="J72" s="14">
        <f t="shared" si="24"/>
        <v>0</v>
      </c>
      <c r="K72" s="14">
        <f t="shared" si="24"/>
        <v>0</v>
      </c>
      <c r="L72" s="14">
        <f t="shared" si="24"/>
        <v>0</v>
      </c>
      <c r="M72" s="14">
        <f t="shared" si="24"/>
        <v>0</v>
      </c>
      <c r="N72" s="14">
        <f t="shared" si="24"/>
        <v>-119518.31999999995</v>
      </c>
    </row>
    <row r="73" spans="1:14" x14ac:dyDescent="0.2">
      <c r="A73" s="15" t="s">
        <v>41</v>
      </c>
      <c r="B73" s="14">
        <f t="shared" ref="B73:N73" si="25">B72/B63*100</f>
        <v>-0.12060907495330452</v>
      </c>
      <c r="C73" s="14" t="e">
        <f t="shared" si="25"/>
        <v>#DIV/0!</v>
      </c>
      <c r="D73" s="14" t="e">
        <f t="shared" si="25"/>
        <v>#DIV/0!</v>
      </c>
      <c r="E73" s="14" t="e">
        <f t="shared" si="25"/>
        <v>#DIV/0!</v>
      </c>
      <c r="F73" s="14" t="e">
        <f t="shared" si="25"/>
        <v>#DIV/0!</v>
      </c>
      <c r="G73" s="14" t="e">
        <f t="shared" si="25"/>
        <v>#DIV/0!</v>
      </c>
      <c r="H73" s="14" t="e">
        <f t="shared" si="25"/>
        <v>#DIV/0!</v>
      </c>
      <c r="I73" s="14" t="e">
        <f t="shared" si="25"/>
        <v>#DIV/0!</v>
      </c>
      <c r="J73" s="14" t="e">
        <f t="shared" si="25"/>
        <v>#DIV/0!</v>
      </c>
      <c r="K73" s="14" t="e">
        <f t="shared" si="25"/>
        <v>#DIV/0!</v>
      </c>
      <c r="L73" s="14" t="e">
        <f t="shared" si="25"/>
        <v>#DIV/0!</v>
      </c>
      <c r="M73" s="14" t="e">
        <f t="shared" si="25"/>
        <v>#DIV/0!</v>
      </c>
      <c r="N73" s="14">
        <f t="shared" si="25"/>
        <v>-17.433837278280681</v>
      </c>
    </row>
    <row r="75" spans="1:14" x14ac:dyDescent="0.2">
      <c r="A75" s="21" t="s">
        <v>77</v>
      </c>
    </row>
    <row r="76" spans="1:14" x14ac:dyDescent="0.2">
      <c r="A76" s="15" t="s">
        <v>34</v>
      </c>
      <c r="B76" s="14">
        <v>37919.71</v>
      </c>
      <c r="C76" s="14">
        <f>B79</f>
        <v>21578.09</v>
      </c>
      <c r="D76" s="14">
        <f>C79</f>
        <v>0</v>
      </c>
      <c r="E76" s="14">
        <f>D79</f>
        <v>0</v>
      </c>
      <c r="F76" s="14">
        <f t="shared" ref="F76:K76" si="26">E79</f>
        <v>0</v>
      </c>
      <c r="G76" s="14">
        <f t="shared" si="26"/>
        <v>0</v>
      </c>
      <c r="H76" s="14">
        <f t="shared" si="26"/>
        <v>0</v>
      </c>
      <c r="I76" s="14">
        <f t="shared" si="26"/>
        <v>0</v>
      </c>
      <c r="J76" s="14">
        <f t="shared" si="26"/>
        <v>0</v>
      </c>
      <c r="K76" s="14">
        <f t="shared" si="26"/>
        <v>0</v>
      </c>
      <c r="L76" s="14">
        <f>K79</f>
        <v>0</v>
      </c>
      <c r="M76" s="14">
        <f>L79</f>
        <v>0</v>
      </c>
      <c r="N76" s="18">
        <f>SUM(B76:M76)</f>
        <v>59497.8</v>
      </c>
    </row>
    <row r="77" spans="1:14" x14ac:dyDescent="0.2">
      <c r="A77" s="15" t="s">
        <v>35</v>
      </c>
      <c r="B77" s="14">
        <v>96741.7</v>
      </c>
      <c r="I77" s="14"/>
      <c r="J77" s="14"/>
      <c r="K77" s="14"/>
      <c r="L77" s="14"/>
      <c r="M77" s="14"/>
      <c r="N77" s="18">
        <f>SUM(B77:M77)</f>
        <v>96741.7</v>
      </c>
    </row>
    <row r="78" spans="1:14" x14ac:dyDescent="0.2">
      <c r="A78" s="15" t="s">
        <v>12</v>
      </c>
      <c r="B78" s="14">
        <v>113083.32</v>
      </c>
      <c r="I78" s="14"/>
      <c r="J78" s="14"/>
      <c r="K78" s="14"/>
      <c r="L78" s="14"/>
      <c r="M78" s="14"/>
      <c r="N78" s="18">
        <f>SUM(B78:M78)</f>
        <v>113083.32</v>
      </c>
    </row>
    <row r="79" spans="1:14" x14ac:dyDescent="0.2">
      <c r="A79" s="15" t="s">
        <v>36</v>
      </c>
      <c r="B79" s="14">
        <v>21578.09</v>
      </c>
      <c r="I79" s="14"/>
      <c r="J79" s="14"/>
      <c r="K79" s="14"/>
      <c r="L79" s="14"/>
      <c r="M79" s="14"/>
      <c r="N79" s="18">
        <f>SUM(B79:M79)</f>
        <v>21578.09</v>
      </c>
    </row>
    <row r="80" spans="1:14" x14ac:dyDescent="0.2">
      <c r="D80" s="14" t="s">
        <v>46</v>
      </c>
    </row>
    <row r="81" spans="1:14" x14ac:dyDescent="0.2">
      <c r="A81" s="15" t="s">
        <v>38</v>
      </c>
      <c r="B81" s="14">
        <f t="shared" ref="B81:N81" si="27">SUM(B78:B79)-SUM(B76:B77)</f>
        <v>0</v>
      </c>
      <c r="C81" s="14">
        <f t="shared" si="27"/>
        <v>-21578.09</v>
      </c>
      <c r="D81" s="14">
        <v>0</v>
      </c>
      <c r="E81" s="14">
        <f t="shared" si="27"/>
        <v>0</v>
      </c>
      <c r="F81" s="14">
        <f t="shared" si="27"/>
        <v>0</v>
      </c>
      <c r="G81" s="14">
        <f t="shared" si="27"/>
        <v>0</v>
      </c>
      <c r="H81" s="14">
        <f t="shared" si="27"/>
        <v>0</v>
      </c>
      <c r="I81" s="14">
        <f t="shared" si="27"/>
        <v>0</v>
      </c>
      <c r="J81" s="14">
        <f t="shared" si="27"/>
        <v>0</v>
      </c>
      <c r="K81" s="14">
        <f t="shared" si="27"/>
        <v>0</v>
      </c>
      <c r="L81" s="14">
        <f t="shared" si="27"/>
        <v>0</v>
      </c>
      <c r="M81" s="14">
        <f t="shared" si="27"/>
        <v>0</v>
      </c>
      <c r="N81" s="14">
        <f t="shared" si="27"/>
        <v>-21578.089999999997</v>
      </c>
    </row>
    <row r="82" spans="1:14" x14ac:dyDescent="0.2">
      <c r="A82" s="15" t="s">
        <v>39</v>
      </c>
      <c r="B82" s="14">
        <f t="shared" ref="B82:N82" si="28">B81/B77*100</f>
        <v>0</v>
      </c>
      <c r="C82" s="14" t="e">
        <f t="shared" si="28"/>
        <v>#DIV/0!</v>
      </c>
      <c r="D82" s="14" t="e">
        <f t="shared" si="28"/>
        <v>#DIV/0!</v>
      </c>
      <c r="E82" s="14" t="e">
        <f>E81/SUM(E76+E77)*100</f>
        <v>#DIV/0!</v>
      </c>
      <c r="F82" s="14" t="e">
        <f t="shared" si="28"/>
        <v>#DIV/0!</v>
      </c>
      <c r="G82" s="14" t="e">
        <f t="shared" si="28"/>
        <v>#DIV/0!</v>
      </c>
      <c r="H82" s="14" t="e">
        <f t="shared" si="28"/>
        <v>#DIV/0!</v>
      </c>
      <c r="I82" s="14" t="e">
        <f t="shared" si="28"/>
        <v>#DIV/0!</v>
      </c>
      <c r="J82" s="14" t="e">
        <f t="shared" si="28"/>
        <v>#DIV/0!</v>
      </c>
      <c r="K82" s="14" t="e">
        <f t="shared" si="28"/>
        <v>#DIV/0!</v>
      </c>
      <c r="L82" s="14" t="e">
        <f t="shared" si="28"/>
        <v>#DIV/0!</v>
      </c>
      <c r="M82" s="14" t="e">
        <f t="shared" si="28"/>
        <v>#DIV/0!</v>
      </c>
      <c r="N82" s="14">
        <f t="shared" si="28"/>
        <v>-22.304848891429444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N86" si="29">B84+B81</f>
        <v>0</v>
      </c>
      <c r="C86" s="14">
        <f t="shared" si="29"/>
        <v>-21578.09</v>
      </c>
      <c r="D86" s="14">
        <f t="shared" si="29"/>
        <v>0</v>
      </c>
      <c r="E86" s="14">
        <f t="shared" si="29"/>
        <v>0</v>
      </c>
      <c r="F86" s="14">
        <f t="shared" si="29"/>
        <v>0</v>
      </c>
      <c r="G86" s="14">
        <f t="shared" si="29"/>
        <v>0</v>
      </c>
      <c r="H86" s="14">
        <f t="shared" si="29"/>
        <v>0</v>
      </c>
      <c r="I86" s="14">
        <f t="shared" si="29"/>
        <v>0</v>
      </c>
      <c r="J86" s="14">
        <f t="shared" si="29"/>
        <v>0</v>
      </c>
      <c r="K86" s="14">
        <f t="shared" si="29"/>
        <v>0</v>
      </c>
      <c r="L86" s="14">
        <f t="shared" si="29"/>
        <v>0</v>
      </c>
      <c r="M86" s="14">
        <f t="shared" si="29"/>
        <v>0</v>
      </c>
      <c r="N86" s="14">
        <f t="shared" si="29"/>
        <v>-21578.089999999997</v>
      </c>
    </row>
    <row r="87" spans="1:14" x14ac:dyDescent="0.2">
      <c r="A87" s="15" t="s">
        <v>41</v>
      </c>
      <c r="B87" s="14">
        <f t="shared" ref="B87:N87" si="30">B86/B77*100</f>
        <v>0</v>
      </c>
      <c r="C87" s="14" t="e">
        <f t="shared" si="30"/>
        <v>#DIV/0!</v>
      </c>
      <c r="D87" s="14" t="e">
        <f t="shared" si="30"/>
        <v>#DIV/0!</v>
      </c>
      <c r="E87" s="14" t="e">
        <f>E86/SUM(E76+E77)*100</f>
        <v>#DIV/0!</v>
      </c>
      <c r="F87" s="14" t="e">
        <f t="shared" si="30"/>
        <v>#DIV/0!</v>
      </c>
      <c r="G87" s="14" t="e">
        <f t="shared" si="30"/>
        <v>#DIV/0!</v>
      </c>
      <c r="H87" s="14" t="e">
        <f t="shared" si="30"/>
        <v>#DIV/0!</v>
      </c>
      <c r="I87" s="14" t="e">
        <f t="shared" si="30"/>
        <v>#DIV/0!</v>
      </c>
      <c r="J87" s="14" t="e">
        <f t="shared" si="30"/>
        <v>#DIV/0!</v>
      </c>
      <c r="K87" s="14" t="e">
        <f t="shared" si="30"/>
        <v>#DIV/0!</v>
      </c>
      <c r="L87" s="14" t="e">
        <f t="shared" si="30"/>
        <v>#DIV/0!</v>
      </c>
      <c r="M87" s="14" t="e">
        <f t="shared" si="30"/>
        <v>#DIV/0!</v>
      </c>
      <c r="N87" s="14">
        <f t="shared" si="30"/>
        <v>-22.304848891429444</v>
      </c>
    </row>
    <row r="89" spans="1:14" x14ac:dyDescent="0.2">
      <c r="A89" s="21" t="s">
        <v>78</v>
      </c>
    </row>
    <row r="90" spans="1:14" x14ac:dyDescent="0.2">
      <c r="A90" s="15" t="s">
        <v>34</v>
      </c>
      <c r="B90" s="14">
        <v>5329.57</v>
      </c>
      <c r="C90" s="14">
        <f t="shared" ref="C90:H90" si="31">B93</f>
        <v>13791</v>
      </c>
      <c r="D90" s="14">
        <f t="shared" si="31"/>
        <v>0</v>
      </c>
      <c r="E90" s="14">
        <f t="shared" si="31"/>
        <v>0</v>
      </c>
      <c r="F90" s="14">
        <f t="shared" si="31"/>
        <v>0</v>
      </c>
      <c r="G90" s="14">
        <f t="shared" si="31"/>
        <v>0</v>
      </c>
      <c r="H90" s="14">
        <f t="shared" si="31"/>
        <v>0</v>
      </c>
      <c r="I90" s="14">
        <f>H93</f>
        <v>0</v>
      </c>
      <c r="J90" s="14">
        <f>I93</f>
        <v>0</v>
      </c>
      <c r="K90" s="14">
        <f>J93</f>
        <v>0</v>
      </c>
      <c r="L90" s="14">
        <f>K93</f>
        <v>0</v>
      </c>
      <c r="M90" s="14">
        <f>L93</f>
        <v>0</v>
      </c>
      <c r="N90" s="18">
        <f>SUM(B90:M90)</f>
        <v>19120.57</v>
      </c>
    </row>
    <row r="91" spans="1:14" x14ac:dyDescent="0.2">
      <c r="A91" s="15" t="s">
        <v>35</v>
      </c>
      <c r="B91" s="14">
        <v>12005.43</v>
      </c>
      <c r="I91" s="14"/>
      <c r="J91" s="14"/>
      <c r="K91" s="14"/>
      <c r="L91" s="14"/>
      <c r="M91" s="14"/>
      <c r="N91" s="18">
        <f>SUM(B91:M91)</f>
        <v>12005.43</v>
      </c>
    </row>
    <row r="92" spans="1:14" x14ac:dyDescent="0.2">
      <c r="A92" s="15" t="s">
        <v>12</v>
      </c>
      <c r="B92" s="14">
        <v>3542.39</v>
      </c>
      <c r="I92" s="14"/>
      <c r="J92" s="14"/>
      <c r="K92" s="14"/>
      <c r="L92" s="14"/>
      <c r="M92" s="14"/>
      <c r="N92" s="18">
        <f>SUM(B92:M92)</f>
        <v>3542.39</v>
      </c>
    </row>
    <row r="93" spans="1:14" x14ac:dyDescent="0.2">
      <c r="A93" s="15" t="s">
        <v>36</v>
      </c>
      <c r="B93" s="14">
        <v>13791</v>
      </c>
      <c r="I93" s="14"/>
      <c r="J93" s="14"/>
      <c r="K93" s="14"/>
      <c r="L93" s="14"/>
      <c r="M93" s="14"/>
      <c r="N93" s="18">
        <f>SUM(B93:M93)</f>
        <v>13791</v>
      </c>
    </row>
    <row r="95" spans="1:14" x14ac:dyDescent="0.2">
      <c r="A95" s="15" t="s">
        <v>38</v>
      </c>
      <c r="B95" s="14">
        <f t="shared" ref="B95:N95" si="32">SUM(B92:B93)-SUM(B90:B91)</f>
        <v>-1.6100000000005821</v>
      </c>
      <c r="C95" s="14">
        <f t="shared" si="32"/>
        <v>-13791</v>
      </c>
      <c r="D95" s="14">
        <f t="shared" si="32"/>
        <v>0</v>
      </c>
      <c r="E95" s="14">
        <f t="shared" si="32"/>
        <v>0</v>
      </c>
      <c r="F95" s="14">
        <f t="shared" si="32"/>
        <v>0</v>
      </c>
      <c r="G95" s="14">
        <f t="shared" si="32"/>
        <v>0</v>
      </c>
      <c r="H95" s="14">
        <f t="shared" si="32"/>
        <v>0</v>
      </c>
      <c r="I95" s="14">
        <f t="shared" si="32"/>
        <v>0</v>
      </c>
      <c r="J95" s="14">
        <f t="shared" si="32"/>
        <v>0</v>
      </c>
      <c r="K95" s="14">
        <f t="shared" si="32"/>
        <v>0</v>
      </c>
      <c r="L95" s="14">
        <f t="shared" si="32"/>
        <v>0</v>
      </c>
      <c r="M95" s="14">
        <f t="shared" si="32"/>
        <v>0</v>
      </c>
      <c r="N95" s="14">
        <f t="shared" si="32"/>
        <v>-13792.61</v>
      </c>
    </row>
    <row r="96" spans="1:14" x14ac:dyDescent="0.2">
      <c r="A96" s="15" t="s">
        <v>39</v>
      </c>
      <c r="B96" s="14">
        <f t="shared" ref="B96:N96" si="33">B95/B91*100</f>
        <v>-1.341059837090868E-2</v>
      </c>
      <c r="C96" s="14" t="e">
        <f t="shared" si="33"/>
        <v>#DIV/0!</v>
      </c>
      <c r="D96" s="14" t="e">
        <f t="shared" si="33"/>
        <v>#DIV/0!</v>
      </c>
      <c r="E96" s="14" t="e">
        <f t="shared" si="33"/>
        <v>#DIV/0!</v>
      </c>
      <c r="F96" s="14" t="e">
        <f t="shared" si="33"/>
        <v>#DIV/0!</v>
      </c>
      <c r="G96" s="14" t="e">
        <f t="shared" si="33"/>
        <v>#DIV/0!</v>
      </c>
      <c r="H96" s="14" t="e">
        <f t="shared" si="33"/>
        <v>#DIV/0!</v>
      </c>
      <c r="I96" s="14" t="e">
        <f t="shared" si="33"/>
        <v>#DIV/0!</v>
      </c>
      <c r="J96" s="14" t="e">
        <f t="shared" si="33"/>
        <v>#DIV/0!</v>
      </c>
      <c r="K96" s="14" t="e">
        <f t="shared" si="33"/>
        <v>#DIV/0!</v>
      </c>
      <c r="L96" s="14" t="e">
        <f t="shared" si="33"/>
        <v>#DIV/0!</v>
      </c>
      <c r="M96" s="14" t="e">
        <f t="shared" si="33"/>
        <v>#DIV/0!</v>
      </c>
      <c r="N96" s="14">
        <f t="shared" si="33"/>
        <v>-114.88643055683968</v>
      </c>
    </row>
    <row r="98" spans="1:14" x14ac:dyDescent="0.2">
      <c r="A98" s="15" t="s">
        <v>37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</row>
    <row r="99" spans="1:14" x14ac:dyDescent="0.2">
      <c r="I99" s="14"/>
      <c r="J99" s="14"/>
      <c r="K99" s="14"/>
      <c r="L99" s="14"/>
      <c r="M99" s="14"/>
    </row>
    <row r="100" spans="1:14" x14ac:dyDescent="0.2">
      <c r="A100" s="15" t="s">
        <v>40</v>
      </c>
      <c r="B100" s="14">
        <f t="shared" ref="B100:N100" si="34">B98+B95</f>
        <v>-1.6100000000005821</v>
      </c>
      <c r="C100" s="14">
        <f t="shared" si="34"/>
        <v>-13791</v>
      </c>
      <c r="D100" s="14">
        <f t="shared" si="34"/>
        <v>0</v>
      </c>
      <c r="E100" s="14">
        <f t="shared" si="34"/>
        <v>0</v>
      </c>
      <c r="F100" s="14">
        <f t="shared" si="34"/>
        <v>0</v>
      </c>
      <c r="G100" s="14">
        <f t="shared" si="34"/>
        <v>0</v>
      </c>
      <c r="H100" s="14">
        <f t="shared" si="34"/>
        <v>0</v>
      </c>
      <c r="I100" s="14">
        <f t="shared" si="34"/>
        <v>0</v>
      </c>
      <c r="J100" s="14">
        <f t="shared" si="34"/>
        <v>0</v>
      </c>
      <c r="K100" s="14">
        <f t="shared" si="34"/>
        <v>0</v>
      </c>
      <c r="L100" s="14">
        <f t="shared" si="34"/>
        <v>0</v>
      </c>
      <c r="M100" s="14">
        <f t="shared" si="34"/>
        <v>0</v>
      </c>
      <c r="N100" s="14">
        <f t="shared" si="34"/>
        <v>-13792.61</v>
      </c>
    </row>
    <row r="101" spans="1:14" x14ac:dyDescent="0.2">
      <c r="A101" s="15" t="s">
        <v>41</v>
      </c>
      <c r="B101" s="14">
        <f t="shared" ref="B101:N101" si="35">B100/B91*100</f>
        <v>-1.341059837090868E-2</v>
      </c>
      <c r="C101" s="14" t="e">
        <f t="shared" si="35"/>
        <v>#DIV/0!</v>
      </c>
      <c r="D101" s="14" t="e">
        <f t="shared" si="35"/>
        <v>#DIV/0!</v>
      </c>
      <c r="E101" s="14" t="e">
        <f t="shared" si="35"/>
        <v>#DIV/0!</v>
      </c>
      <c r="F101" s="14" t="e">
        <f t="shared" si="35"/>
        <v>#DIV/0!</v>
      </c>
      <c r="G101" s="14" t="e">
        <f t="shared" si="35"/>
        <v>#DIV/0!</v>
      </c>
      <c r="H101" s="14" t="e">
        <f t="shared" si="35"/>
        <v>#DIV/0!</v>
      </c>
      <c r="I101" s="14" t="e">
        <f t="shared" si="35"/>
        <v>#DIV/0!</v>
      </c>
      <c r="J101" s="14" t="e">
        <f t="shared" si="35"/>
        <v>#DIV/0!</v>
      </c>
      <c r="K101" s="14" t="e">
        <f t="shared" si="35"/>
        <v>#DIV/0!</v>
      </c>
      <c r="L101" s="14" t="e">
        <f t="shared" si="35"/>
        <v>#DIV/0!</v>
      </c>
      <c r="M101" s="14" t="e">
        <f t="shared" si="35"/>
        <v>#DIV/0!</v>
      </c>
      <c r="N101" s="14">
        <f t="shared" si="35"/>
        <v>-114.88643055683968</v>
      </c>
    </row>
    <row r="104" spans="1:14" x14ac:dyDescent="0.2">
      <c r="A104" s="21" t="s">
        <v>79</v>
      </c>
    </row>
    <row r="105" spans="1:14" x14ac:dyDescent="0.2">
      <c r="A105" s="15" t="s">
        <v>34</v>
      </c>
      <c r="B105" s="14">
        <v>50927</v>
      </c>
      <c r="C105" s="14">
        <f>B108</f>
        <v>50927</v>
      </c>
      <c r="D105" s="14">
        <f>C108</f>
        <v>0</v>
      </c>
      <c r="E105" s="14">
        <f t="shared" ref="E105:J105" si="36">D108</f>
        <v>0</v>
      </c>
      <c r="F105" s="14">
        <f t="shared" si="36"/>
        <v>0</v>
      </c>
      <c r="G105" s="14">
        <f t="shared" si="36"/>
        <v>0</v>
      </c>
      <c r="H105" s="14">
        <f t="shared" si="36"/>
        <v>0</v>
      </c>
      <c r="I105" s="14">
        <f t="shared" si="36"/>
        <v>0</v>
      </c>
      <c r="J105" s="14">
        <f t="shared" si="36"/>
        <v>0</v>
      </c>
      <c r="K105" s="14">
        <f>J108</f>
        <v>0</v>
      </c>
      <c r="L105" s="14">
        <f>K108</f>
        <v>0</v>
      </c>
      <c r="M105" s="14">
        <f>L108</f>
        <v>0</v>
      </c>
      <c r="N105" s="18">
        <f>SUM(B105:M105)</f>
        <v>101854</v>
      </c>
    </row>
    <row r="106" spans="1:14" x14ac:dyDescent="0.2">
      <c r="A106" s="15" t="s">
        <v>35</v>
      </c>
      <c r="B106" s="14">
        <v>276608.98</v>
      </c>
      <c r="I106" s="14"/>
      <c r="J106" s="14"/>
      <c r="K106" s="14"/>
      <c r="L106" s="14"/>
      <c r="M106" s="14"/>
      <c r="N106" s="18">
        <f>SUM(B106:M106)</f>
        <v>276608.98</v>
      </c>
    </row>
    <row r="107" spans="1:14" x14ac:dyDescent="0.2">
      <c r="A107" s="15" t="s">
        <v>12</v>
      </c>
      <c r="B107" s="14">
        <v>276664.58</v>
      </c>
      <c r="I107" s="14"/>
      <c r="J107" s="14"/>
      <c r="K107" s="14"/>
      <c r="L107" s="14"/>
      <c r="M107" s="14"/>
      <c r="N107" s="18">
        <f>SUM(B107:M107)</f>
        <v>276664.58</v>
      </c>
    </row>
    <row r="108" spans="1:14" x14ac:dyDescent="0.2">
      <c r="A108" s="15" t="s">
        <v>36</v>
      </c>
      <c r="B108" s="14">
        <v>50927</v>
      </c>
      <c r="I108" s="14"/>
      <c r="J108" s="14"/>
      <c r="K108" s="14"/>
      <c r="L108" s="14"/>
      <c r="M108" s="14"/>
      <c r="N108" s="18">
        <f>SUM(B108:M108)</f>
        <v>50927</v>
      </c>
    </row>
    <row r="110" spans="1:14" x14ac:dyDescent="0.2">
      <c r="A110" s="15" t="s">
        <v>38</v>
      </c>
      <c r="B110" s="14">
        <f t="shared" ref="B110:N110" si="37">SUM(B107:B108)-SUM(B105:B106)</f>
        <v>55.600000000034925</v>
      </c>
      <c r="C110" s="14">
        <f t="shared" si="37"/>
        <v>-50927</v>
      </c>
      <c r="D110" s="14">
        <f t="shared" si="37"/>
        <v>0</v>
      </c>
      <c r="E110" s="14">
        <f t="shared" si="37"/>
        <v>0</v>
      </c>
      <c r="F110" s="14">
        <f t="shared" si="37"/>
        <v>0</v>
      </c>
      <c r="G110" s="14">
        <f t="shared" si="37"/>
        <v>0</v>
      </c>
      <c r="H110" s="14">
        <f t="shared" si="37"/>
        <v>0</v>
      </c>
      <c r="I110" s="14">
        <f t="shared" si="37"/>
        <v>0</v>
      </c>
      <c r="J110" s="14">
        <f t="shared" si="37"/>
        <v>0</v>
      </c>
      <c r="K110" s="14">
        <f t="shared" si="37"/>
        <v>0</v>
      </c>
      <c r="L110" s="14">
        <f t="shared" si="37"/>
        <v>0</v>
      </c>
      <c r="M110" s="14">
        <f t="shared" si="37"/>
        <v>0</v>
      </c>
      <c r="N110" s="14">
        <f t="shared" si="37"/>
        <v>-50871.399999999965</v>
      </c>
    </row>
    <row r="111" spans="1:14" x14ac:dyDescent="0.2">
      <c r="A111" s="15" t="s">
        <v>39</v>
      </c>
      <c r="B111" s="14">
        <f t="shared" ref="B111:N111" si="38">B110/B106*100</f>
        <v>2.0100576633497194E-2</v>
      </c>
      <c r="C111" s="14" t="e">
        <f t="shared" si="38"/>
        <v>#DIV/0!</v>
      </c>
      <c r="D111" s="14" t="e">
        <f t="shared" si="38"/>
        <v>#DIV/0!</v>
      </c>
      <c r="E111" s="14" t="e">
        <f t="shared" si="38"/>
        <v>#DIV/0!</v>
      </c>
      <c r="F111" s="14" t="e">
        <f t="shared" si="38"/>
        <v>#DIV/0!</v>
      </c>
      <c r="G111" s="14" t="e">
        <f t="shared" si="38"/>
        <v>#DIV/0!</v>
      </c>
      <c r="H111" s="14" t="e">
        <f t="shared" si="38"/>
        <v>#DIV/0!</v>
      </c>
      <c r="I111" s="14" t="e">
        <f t="shared" si="38"/>
        <v>#DIV/0!</v>
      </c>
      <c r="J111" s="14" t="e">
        <f t="shared" si="38"/>
        <v>#DIV/0!</v>
      </c>
      <c r="K111" s="14" t="e">
        <f t="shared" si="38"/>
        <v>#DIV/0!</v>
      </c>
      <c r="L111" s="14" t="e">
        <f t="shared" si="38"/>
        <v>#DIV/0!</v>
      </c>
      <c r="M111" s="14" t="e">
        <f t="shared" si="38"/>
        <v>#DIV/0!</v>
      </c>
      <c r="N111" s="14">
        <f t="shared" si="38"/>
        <v>-18.391087664615938</v>
      </c>
    </row>
    <row r="113" spans="1:14" x14ac:dyDescent="0.2">
      <c r="A113" s="15" t="s">
        <v>37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f>SUM(B113:M113)</f>
        <v>0</v>
      </c>
    </row>
    <row r="114" spans="1:14" x14ac:dyDescent="0.2">
      <c r="I114" s="14"/>
      <c r="J114" s="14"/>
      <c r="K114" s="14"/>
      <c r="L114" s="14"/>
      <c r="M114" s="14"/>
    </row>
    <row r="115" spans="1:14" x14ac:dyDescent="0.2">
      <c r="A115" s="15" t="s">
        <v>40</v>
      </c>
      <c r="B115" s="14">
        <f>B113+B110</f>
        <v>55.600000000034925</v>
      </c>
      <c r="C115" s="14">
        <f>C113+C110</f>
        <v>-50927</v>
      </c>
      <c r="D115" s="14">
        <f>D113+D110</f>
        <v>0</v>
      </c>
      <c r="E115" s="14">
        <f>E113+E110</f>
        <v>0</v>
      </c>
      <c r="F115" s="14">
        <f>F113+F110</f>
        <v>0</v>
      </c>
      <c r="G115" s="14">
        <v>0</v>
      </c>
      <c r="H115" s="14">
        <f t="shared" ref="H115:N115" si="39">H113+H110</f>
        <v>0</v>
      </c>
      <c r="I115" s="14">
        <f t="shared" si="39"/>
        <v>0</v>
      </c>
      <c r="J115" s="14">
        <f t="shared" si="39"/>
        <v>0</v>
      </c>
      <c r="K115" s="14">
        <f t="shared" si="39"/>
        <v>0</v>
      </c>
      <c r="L115" s="14">
        <f t="shared" si="39"/>
        <v>0</v>
      </c>
      <c r="M115" s="14">
        <f t="shared" si="39"/>
        <v>0</v>
      </c>
      <c r="N115" s="14">
        <f t="shared" si="39"/>
        <v>-50871.399999999965</v>
      </c>
    </row>
    <row r="116" spans="1:14" x14ac:dyDescent="0.2">
      <c r="A116" s="15" t="s">
        <v>41</v>
      </c>
      <c r="B116" s="14">
        <f t="shared" ref="B116:N116" si="40">B115/B106*100</f>
        <v>2.0100576633497194E-2</v>
      </c>
      <c r="C116" s="14" t="e">
        <f t="shared" si="40"/>
        <v>#DIV/0!</v>
      </c>
      <c r="D116" s="14" t="e">
        <f t="shared" si="40"/>
        <v>#DIV/0!</v>
      </c>
      <c r="E116" s="14" t="e">
        <f t="shared" si="40"/>
        <v>#DIV/0!</v>
      </c>
      <c r="F116" s="14" t="e">
        <f t="shared" si="40"/>
        <v>#DIV/0!</v>
      </c>
      <c r="G116" s="14" t="e">
        <f t="shared" si="40"/>
        <v>#DIV/0!</v>
      </c>
      <c r="H116" s="14" t="e">
        <f t="shared" si="40"/>
        <v>#DIV/0!</v>
      </c>
      <c r="I116" s="14" t="e">
        <f t="shared" si="40"/>
        <v>#DIV/0!</v>
      </c>
      <c r="J116" s="14" t="e">
        <f t="shared" si="40"/>
        <v>#DIV/0!</v>
      </c>
      <c r="K116" s="14" t="e">
        <f t="shared" si="40"/>
        <v>#DIV/0!</v>
      </c>
      <c r="L116" s="14" t="e">
        <f t="shared" si="40"/>
        <v>#DIV/0!</v>
      </c>
      <c r="M116" s="14" t="e">
        <f t="shared" si="40"/>
        <v>#DIV/0!</v>
      </c>
      <c r="N116" s="14">
        <f t="shared" si="40"/>
        <v>-18.391087664615938</v>
      </c>
    </row>
    <row r="118" spans="1:14" x14ac:dyDescent="0.2">
      <c r="A118" s="21" t="s">
        <v>80</v>
      </c>
      <c r="N118" s="18"/>
    </row>
    <row r="119" spans="1:14" x14ac:dyDescent="0.2">
      <c r="A119" s="15" t="s">
        <v>34</v>
      </c>
      <c r="B119" s="14">
        <f>B105+B90+B76+B62+B48+B34+B20+B6</f>
        <v>303429.45999999996</v>
      </c>
      <c r="C119" s="14">
        <v>0</v>
      </c>
      <c r="D119" s="14">
        <f t="shared" ref="D119:M119" si="41">D105+D90+D76+D62+D48+D34+D20+D6</f>
        <v>0</v>
      </c>
      <c r="E119" s="14">
        <f t="shared" si="41"/>
        <v>0</v>
      </c>
      <c r="F119" s="14">
        <f t="shared" si="41"/>
        <v>0</v>
      </c>
      <c r="G119" s="14">
        <f t="shared" si="41"/>
        <v>0</v>
      </c>
      <c r="H119" s="14">
        <f t="shared" si="41"/>
        <v>0</v>
      </c>
      <c r="I119" s="14">
        <f t="shared" si="41"/>
        <v>0</v>
      </c>
      <c r="J119" s="14">
        <f t="shared" si="41"/>
        <v>0</v>
      </c>
      <c r="K119" s="14">
        <f t="shared" si="41"/>
        <v>0</v>
      </c>
      <c r="L119" s="14">
        <f t="shared" si="41"/>
        <v>0</v>
      </c>
      <c r="M119" s="14">
        <f t="shared" si="41"/>
        <v>0</v>
      </c>
      <c r="N119" s="18">
        <f>SUM(B119:M119)</f>
        <v>303429.45999999996</v>
      </c>
    </row>
    <row r="120" spans="1:14" x14ac:dyDescent="0.2">
      <c r="A120" s="15" t="s">
        <v>35</v>
      </c>
      <c r="B120" s="14">
        <v>1014302.98</v>
      </c>
      <c r="C120" s="14">
        <f t="shared" ref="C120:M120" si="42">C106+C91+C77+C63+C49+C35+C21+C7</f>
        <v>0</v>
      </c>
      <c r="D120" s="14">
        <f t="shared" si="42"/>
        <v>0</v>
      </c>
      <c r="E120" s="14">
        <f t="shared" si="42"/>
        <v>0</v>
      </c>
      <c r="F120" s="14">
        <f t="shared" si="42"/>
        <v>0</v>
      </c>
      <c r="G120" s="14">
        <f t="shared" si="42"/>
        <v>0</v>
      </c>
      <c r="H120" s="14">
        <f t="shared" si="42"/>
        <v>0</v>
      </c>
      <c r="I120" s="14">
        <f t="shared" si="42"/>
        <v>0</v>
      </c>
      <c r="J120" s="14">
        <f t="shared" si="42"/>
        <v>0</v>
      </c>
      <c r="K120" s="14">
        <f t="shared" si="42"/>
        <v>0</v>
      </c>
      <c r="L120" s="14">
        <f t="shared" si="42"/>
        <v>0</v>
      </c>
      <c r="M120" s="14">
        <f t="shared" si="42"/>
        <v>0</v>
      </c>
      <c r="N120" s="18">
        <f>SUM(B120:M120)</f>
        <v>1014302.98</v>
      </c>
    </row>
    <row r="121" spans="1:14" x14ac:dyDescent="0.2">
      <c r="A121" s="15" t="s">
        <v>12</v>
      </c>
      <c r="B121" s="14">
        <v>970498.1</v>
      </c>
      <c r="C121" s="14">
        <f t="shared" ref="C121:M121" si="43">C107+C92+C78+C64+C50+C36+C22+C8</f>
        <v>0</v>
      </c>
      <c r="D121" s="14">
        <f t="shared" si="43"/>
        <v>0</v>
      </c>
      <c r="E121" s="14">
        <f t="shared" si="43"/>
        <v>0</v>
      </c>
      <c r="F121" s="14">
        <f t="shared" si="43"/>
        <v>0</v>
      </c>
      <c r="G121" s="14">
        <f t="shared" si="43"/>
        <v>0</v>
      </c>
      <c r="H121" s="14">
        <f t="shared" si="43"/>
        <v>0</v>
      </c>
      <c r="I121" s="14">
        <f t="shared" si="43"/>
        <v>0</v>
      </c>
      <c r="J121" s="14">
        <f t="shared" si="43"/>
        <v>0</v>
      </c>
      <c r="K121" s="14">
        <f t="shared" si="43"/>
        <v>0</v>
      </c>
      <c r="L121" s="14">
        <f t="shared" si="43"/>
        <v>0</v>
      </c>
      <c r="M121" s="14">
        <f t="shared" si="43"/>
        <v>0</v>
      </c>
      <c r="N121" s="18">
        <f>SUM(B121:M121)</f>
        <v>970498.1</v>
      </c>
    </row>
    <row r="122" spans="1:14" x14ac:dyDescent="0.2">
      <c r="A122" s="15" t="s">
        <v>36</v>
      </c>
      <c r="B122" s="14">
        <f t="shared" ref="B122:M122" si="44">B108+B93+B79+B65+B51+B37+B23+B9</f>
        <v>350818.44</v>
      </c>
      <c r="C122" s="14">
        <f t="shared" si="44"/>
        <v>0</v>
      </c>
      <c r="D122" s="14">
        <f t="shared" si="44"/>
        <v>0</v>
      </c>
      <c r="E122" s="14">
        <f t="shared" si="44"/>
        <v>0</v>
      </c>
      <c r="F122" s="14">
        <f t="shared" si="44"/>
        <v>0</v>
      </c>
      <c r="G122" s="14">
        <f t="shared" si="44"/>
        <v>0</v>
      </c>
      <c r="H122" s="14">
        <f t="shared" si="44"/>
        <v>0</v>
      </c>
      <c r="I122" s="14">
        <f t="shared" si="44"/>
        <v>0</v>
      </c>
      <c r="J122" s="14">
        <f t="shared" si="44"/>
        <v>0</v>
      </c>
      <c r="K122" s="14">
        <f t="shared" si="44"/>
        <v>0</v>
      </c>
      <c r="L122" s="14">
        <f t="shared" si="44"/>
        <v>0</v>
      </c>
      <c r="M122" s="14">
        <f t="shared" si="44"/>
        <v>0</v>
      </c>
      <c r="N122" s="18">
        <f>SUM(B122:M122)</f>
        <v>350818.44</v>
      </c>
    </row>
    <row r="123" spans="1:14" x14ac:dyDescent="0.2">
      <c r="I123" s="14"/>
      <c r="J123" s="14"/>
      <c r="K123" s="14"/>
      <c r="L123" s="14"/>
      <c r="M123" s="14"/>
    </row>
    <row r="124" spans="1:14" x14ac:dyDescent="0.2">
      <c r="A124" s="15" t="s">
        <v>38</v>
      </c>
      <c r="B124" s="14">
        <f t="shared" ref="B124:N124" si="45">SUM(B121:B122)-SUM(B119:B120)</f>
        <v>3584.1000000000931</v>
      </c>
      <c r="C124" s="14">
        <f t="shared" si="45"/>
        <v>0</v>
      </c>
      <c r="D124" s="14">
        <f t="shared" si="45"/>
        <v>0</v>
      </c>
      <c r="E124" s="14">
        <f t="shared" si="45"/>
        <v>0</v>
      </c>
      <c r="F124" s="14">
        <f t="shared" si="45"/>
        <v>0</v>
      </c>
      <c r="G124" s="14">
        <f t="shared" si="45"/>
        <v>0</v>
      </c>
      <c r="H124" s="14">
        <f t="shared" si="45"/>
        <v>0</v>
      </c>
      <c r="I124" s="14">
        <f t="shared" si="45"/>
        <v>0</v>
      </c>
      <c r="J124" s="14">
        <f t="shared" si="45"/>
        <v>0</v>
      </c>
      <c r="K124" s="14">
        <f t="shared" si="45"/>
        <v>0</v>
      </c>
      <c r="L124" s="14">
        <f t="shared" si="45"/>
        <v>0</v>
      </c>
      <c r="M124" s="14">
        <f t="shared" si="45"/>
        <v>0</v>
      </c>
      <c r="N124" s="14">
        <f t="shared" si="45"/>
        <v>3584.1000000000931</v>
      </c>
    </row>
    <row r="125" spans="1:14" x14ac:dyDescent="0.2">
      <c r="A125" s="15" t="s">
        <v>39</v>
      </c>
      <c r="B125" s="14">
        <f t="shared" ref="B125:N125" si="46">B124/B120*100</f>
        <v>0.35335595681677812</v>
      </c>
      <c r="C125" s="14" t="e">
        <f t="shared" si="46"/>
        <v>#DIV/0!</v>
      </c>
      <c r="D125" s="14" t="e">
        <f t="shared" si="46"/>
        <v>#DIV/0!</v>
      </c>
      <c r="E125" s="14" t="e">
        <f t="shared" si="46"/>
        <v>#DIV/0!</v>
      </c>
      <c r="F125" s="14" t="e">
        <f t="shared" si="46"/>
        <v>#DIV/0!</v>
      </c>
      <c r="G125" s="14" t="e">
        <f t="shared" si="46"/>
        <v>#DIV/0!</v>
      </c>
      <c r="H125" s="14" t="e">
        <f t="shared" si="46"/>
        <v>#DIV/0!</v>
      </c>
      <c r="I125" s="14" t="e">
        <f t="shared" si="46"/>
        <v>#DIV/0!</v>
      </c>
      <c r="J125" s="14" t="e">
        <f t="shared" si="46"/>
        <v>#DIV/0!</v>
      </c>
      <c r="K125" s="14" t="e">
        <f t="shared" si="46"/>
        <v>#DIV/0!</v>
      </c>
      <c r="L125" s="14" t="e">
        <f t="shared" si="46"/>
        <v>#DIV/0!</v>
      </c>
      <c r="M125" s="14" t="e">
        <f t="shared" si="46"/>
        <v>#DIV/0!</v>
      </c>
      <c r="N125" s="14">
        <f t="shared" si="46"/>
        <v>0.35335595681677812</v>
      </c>
    </row>
    <row r="127" spans="1:14" x14ac:dyDescent="0.2">
      <c r="A127" s="15" t="s">
        <v>37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f>SUM(B127:M127)</f>
        <v>0</v>
      </c>
    </row>
    <row r="129" spans="1:14" x14ac:dyDescent="0.2">
      <c r="A129" s="15" t="s">
        <v>40</v>
      </c>
      <c r="B129" s="14">
        <f>B124-B127</f>
        <v>3584.1000000000931</v>
      </c>
      <c r="C129" s="14">
        <f t="shared" ref="C129:M129" si="47">C127+C124</f>
        <v>0</v>
      </c>
      <c r="D129" s="14">
        <f t="shared" si="47"/>
        <v>0</v>
      </c>
      <c r="E129" s="14">
        <f t="shared" si="47"/>
        <v>0</v>
      </c>
      <c r="F129" s="14">
        <f t="shared" si="47"/>
        <v>0</v>
      </c>
      <c r="G129" s="14">
        <f t="shared" si="47"/>
        <v>0</v>
      </c>
      <c r="H129" s="14">
        <f t="shared" si="47"/>
        <v>0</v>
      </c>
      <c r="I129" s="14">
        <f t="shared" si="47"/>
        <v>0</v>
      </c>
      <c r="J129" s="14">
        <f t="shared" si="47"/>
        <v>0</v>
      </c>
      <c r="K129" s="14">
        <f t="shared" si="47"/>
        <v>0</v>
      </c>
      <c r="L129" s="14">
        <f t="shared" si="47"/>
        <v>0</v>
      </c>
      <c r="M129" s="14">
        <f t="shared" si="47"/>
        <v>0</v>
      </c>
      <c r="N129" s="14">
        <f>N124+N127</f>
        <v>3584.1000000000931</v>
      </c>
    </row>
    <row r="130" spans="1:14" x14ac:dyDescent="0.2">
      <c r="A130" s="15" t="s">
        <v>41</v>
      </c>
      <c r="B130" s="14">
        <f t="shared" ref="B130:N130" si="48">B129/B120*100</f>
        <v>0.35335595681677812</v>
      </c>
      <c r="C130" s="14" t="e">
        <f t="shared" si="48"/>
        <v>#DIV/0!</v>
      </c>
      <c r="D130" s="14" t="e">
        <f t="shared" si="48"/>
        <v>#DIV/0!</v>
      </c>
      <c r="E130" s="14" t="e">
        <f t="shared" si="48"/>
        <v>#DIV/0!</v>
      </c>
      <c r="F130" s="14" t="e">
        <f t="shared" si="48"/>
        <v>#DIV/0!</v>
      </c>
      <c r="G130" s="14" t="e">
        <f t="shared" si="48"/>
        <v>#DIV/0!</v>
      </c>
      <c r="H130" s="14" t="e">
        <f t="shared" si="48"/>
        <v>#DIV/0!</v>
      </c>
      <c r="I130" s="14" t="e">
        <f t="shared" si="48"/>
        <v>#DIV/0!</v>
      </c>
      <c r="J130" s="14" t="e">
        <f t="shared" si="48"/>
        <v>#DIV/0!</v>
      </c>
      <c r="K130" s="14" t="e">
        <f t="shared" si="48"/>
        <v>#DIV/0!</v>
      </c>
      <c r="L130" s="14" t="e">
        <f t="shared" si="48"/>
        <v>#DIV/0!</v>
      </c>
      <c r="M130" s="14" t="e">
        <f t="shared" si="48"/>
        <v>#DIV/0!</v>
      </c>
      <c r="N130" s="14">
        <f t="shared" si="48"/>
        <v>0.35335595681677812</v>
      </c>
    </row>
    <row r="131" spans="1:14" x14ac:dyDescent="0.2">
      <c r="A131" s="13"/>
    </row>
    <row r="132" spans="1:14" x14ac:dyDescent="0.2">
      <c r="I132" s="14"/>
      <c r="J132" s="14"/>
      <c r="K132" s="14"/>
      <c r="L132" s="14"/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I135" s="14"/>
      <c r="J135" s="14"/>
      <c r="K135" s="14"/>
      <c r="L135" s="14"/>
      <c r="M135" s="14"/>
      <c r="N135" s="18"/>
    </row>
    <row r="146" spans="1:14" x14ac:dyDescent="0.2">
      <c r="A146" s="13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N150" s="18"/>
    </row>
    <row r="152" spans="1:14" x14ac:dyDescent="0.2">
      <c r="I152" s="14"/>
      <c r="J152" s="14"/>
      <c r="K152" s="14"/>
      <c r="L152" s="14"/>
      <c r="M152" s="14"/>
    </row>
    <row r="153" spans="1:14" x14ac:dyDescent="0.2">
      <c r="I153" s="14"/>
      <c r="J153" s="14"/>
      <c r="K153" s="14"/>
      <c r="L153" s="14"/>
      <c r="M153" s="14"/>
    </row>
    <row r="160" spans="1:14" x14ac:dyDescent="0.2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74" spans="1:14" x14ac:dyDescent="0.2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9" spans="1:14" x14ac:dyDescent="0.2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3" spans="1:14" x14ac:dyDescent="0.2">
      <c r="A203" s="13"/>
    </row>
    <row r="204" spans="1:14" x14ac:dyDescent="0.2">
      <c r="N204" s="18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9" spans="1:13" x14ac:dyDescent="0.2">
      <c r="I209" s="14"/>
      <c r="J209" s="14"/>
      <c r="K209" s="14"/>
      <c r="L209" s="14"/>
      <c r="M209" s="14"/>
    </row>
    <row r="210" spans="1:13" x14ac:dyDescent="0.2">
      <c r="I210" s="14"/>
      <c r="J210" s="14"/>
      <c r="K210" s="14"/>
      <c r="L210" s="14"/>
      <c r="M210" s="14"/>
    </row>
    <row r="217" spans="1:13" x14ac:dyDescent="0.2">
      <c r="A217" s="13"/>
    </row>
    <row r="232" spans="1:1" x14ac:dyDescent="0.2">
      <c r="A232" s="13"/>
    </row>
    <row r="246" spans="1:1" x14ac:dyDescent="0.2">
      <c r="A246" s="13"/>
    </row>
    <row r="260" spans="1:1" x14ac:dyDescent="0.2">
      <c r="A260" s="13"/>
    </row>
    <row r="275" spans="1:1" x14ac:dyDescent="0.2">
      <c r="A275" s="13"/>
    </row>
    <row r="289" spans="1:1" x14ac:dyDescent="0.2">
      <c r="A289" s="13"/>
    </row>
  </sheetData>
  <phoneticPr fontId="0" type="noConversion"/>
  <pageMargins left="0.25" right="0.25" top="0.54" bottom="0.41" header="0" footer="0"/>
  <pageSetup paperSize="5" scale="94" fitToHeight="5" orientation="landscape" r:id="rId1"/>
  <headerFooter alignWithMargins="0"/>
  <rowBreaks count="3" manualBreakCount="3">
    <brk id="45" max="16383" man="1"/>
    <brk id="87" max="16383" man="1"/>
    <brk id="1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X264"/>
  <sheetViews>
    <sheetView tabSelected="1" zoomScale="90" workbookViewId="0">
      <selection activeCell="A3" sqref="A3"/>
    </sheetView>
  </sheetViews>
  <sheetFormatPr defaultRowHeight="12.75" x14ac:dyDescent="0.2"/>
  <cols>
    <col min="1" max="1" width="13.5703125" style="157" customWidth="1"/>
    <col min="2" max="2" width="12.140625" style="161" customWidth="1"/>
    <col min="3" max="3" width="6.140625" style="161" customWidth="1"/>
    <col min="4" max="4" width="12.140625" style="39" customWidth="1"/>
    <col min="5" max="5" width="6.85546875" style="39" customWidth="1"/>
    <col min="6" max="6" width="12.140625" style="39" customWidth="1"/>
    <col min="7" max="7" width="7.5703125" style="39" customWidth="1"/>
    <col min="8" max="8" width="12.140625" style="39" customWidth="1"/>
    <col min="9" max="9" width="7.28515625" style="39" customWidth="1"/>
    <col min="10" max="10" width="12.140625" style="39" customWidth="1"/>
    <col min="11" max="11" width="7.28515625" style="39" customWidth="1"/>
    <col min="12" max="17" width="12.140625" style="39" customWidth="1"/>
    <col min="18" max="18" width="12.85546875" style="39" bestFit="1" customWidth="1"/>
    <col min="19" max="22" width="12.140625" style="39" customWidth="1"/>
    <col min="23" max="23" width="3.42578125" style="39" customWidth="1"/>
    <col min="24" max="24" width="13" style="39" bestFit="1" customWidth="1"/>
    <col min="25" max="16384" width="9.140625" style="39"/>
  </cols>
  <sheetData>
    <row r="1" spans="1:24" x14ac:dyDescent="0.2">
      <c r="A1" s="218" t="s">
        <v>230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</row>
    <row r="2" spans="1:24" x14ac:dyDescent="0.2">
      <c r="A2" s="218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</row>
    <row r="5" spans="1:24" x14ac:dyDescent="0.2">
      <c r="B5" s="220" t="s">
        <v>217</v>
      </c>
      <c r="C5" s="220"/>
      <c r="D5" s="220" t="s">
        <v>217</v>
      </c>
      <c r="E5" s="220"/>
      <c r="F5" s="220" t="s">
        <v>217</v>
      </c>
      <c r="G5" s="220"/>
      <c r="H5" s="220" t="s">
        <v>217</v>
      </c>
      <c r="I5" s="220"/>
      <c r="J5" s="220" t="s">
        <v>217</v>
      </c>
      <c r="K5" s="220"/>
      <c r="L5" s="220" t="s">
        <v>217</v>
      </c>
      <c r="M5" s="220"/>
    </row>
    <row r="6" spans="1:24" x14ac:dyDescent="0.2">
      <c r="A6" s="159"/>
      <c r="B6" s="219">
        <v>4.0000000000000002E-4</v>
      </c>
      <c r="C6" s="219"/>
      <c r="D6" s="219">
        <v>2.0000000000000001E-4</v>
      </c>
      <c r="E6" s="219"/>
      <c r="F6" s="219">
        <v>2.0000000000000001E-4</v>
      </c>
      <c r="G6" s="219"/>
      <c r="H6" s="219">
        <v>2.0000000000000001E-4</v>
      </c>
      <c r="I6" s="219"/>
      <c r="J6" s="219">
        <v>2.0000000000000001E-4</v>
      </c>
      <c r="K6" s="219"/>
      <c r="L6" s="219">
        <v>1E-4</v>
      </c>
      <c r="M6" s="219"/>
      <c r="N6" s="161"/>
      <c r="O6" s="161"/>
      <c r="P6" s="162"/>
      <c r="Q6" s="46"/>
      <c r="R6" s="46"/>
      <c r="S6" s="162"/>
      <c r="T6" s="162"/>
      <c r="U6" s="162"/>
      <c r="V6" s="162"/>
      <c r="X6" s="163"/>
    </row>
    <row r="7" spans="1:24" x14ac:dyDescent="0.2">
      <c r="A7" s="200" t="s">
        <v>210</v>
      </c>
      <c r="B7" s="221" t="s">
        <v>211</v>
      </c>
      <c r="C7" s="222"/>
      <c r="D7" s="221" t="s">
        <v>212</v>
      </c>
      <c r="E7" s="222"/>
      <c r="F7" s="221" t="s">
        <v>213</v>
      </c>
      <c r="G7" s="222"/>
      <c r="H7" s="221" t="s">
        <v>214</v>
      </c>
      <c r="I7" s="222"/>
      <c r="J7" s="221" t="s">
        <v>218</v>
      </c>
      <c r="K7" s="222"/>
      <c r="L7" s="220" t="s">
        <v>215</v>
      </c>
      <c r="M7" s="223"/>
      <c r="N7" s="161"/>
      <c r="O7" s="161"/>
      <c r="P7" s="162"/>
      <c r="Q7" s="46"/>
      <c r="R7" s="46"/>
      <c r="S7" s="162"/>
      <c r="T7" s="162"/>
      <c r="U7" s="162"/>
      <c r="V7" s="162"/>
      <c r="X7" s="163"/>
    </row>
    <row r="8" spans="1:24" x14ac:dyDescent="0.2">
      <c r="A8" s="199"/>
      <c r="B8" s="164" t="s">
        <v>152</v>
      </c>
      <c r="C8" s="176" t="s">
        <v>153</v>
      </c>
      <c r="D8" s="164" t="s">
        <v>152</v>
      </c>
      <c r="E8" s="176" t="s">
        <v>153</v>
      </c>
      <c r="F8" s="164" t="s">
        <v>152</v>
      </c>
      <c r="G8" s="176" t="s">
        <v>153</v>
      </c>
      <c r="H8" s="164" t="s">
        <v>152</v>
      </c>
      <c r="I8" s="176" t="s">
        <v>153</v>
      </c>
      <c r="J8" s="164" t="s">
        <v>152</v>
      </c>
      <c r="K8" s="176" t="s">
        <v>153</v>
      </c>
      <c r="L8" s="164" t="s">
        <v>152</v>
      </c>
      <c r="M8" s="176" t="s">
        <v>153</v>
      </c>
      <c r="N8" s="161"/>
      <c r="O8" s="161"/>
      <c r="P8" s="162"/>
      <c r="Q8" s="46"/>
      <c r="R8" s="46"/>
      <c r="S8" s="162"/>
      <c r="T8" s="162"/>
      <c r="U8" s="162"/>
      <c r="V8" s="162"/>
      <c r="X8" s="163"/>
    </row>
    <row r="9" spans="1:24" x14ac:dyDescent="0.2">
      <c r="A9" s="182" t="s">
        <v>179</v>
      </c>
      <c r="B9" s="203">
        <v>-322</v>
      </c>
      <c r="C9" s="202">
        <v>-0.06</v>
      </c>
      <c r="D9" s="168">
        <f>SUM('EOTT Gain(loss)'!B20:B22)</f>
        <v>-322.40000000002328</v>
      </c>
      <c r="E9" s="177">
        <f>SUM(D9)/SUM('EOTT Gain(loss)'!B5:B7)*100</f>
        <v>-6.0587778122148585E-2</v>
      </c>
      <c r="F9" s="169">
        <f>SUM('EOTT Gain(loss)'!B23:B25)</f>
        <v>0</v>
      </c>
      <c r="G9" s="177" t="e">
        <f>SUM(F9)/SUM('EOTT Gain(loss)'!B8:B10)*100</f>
        <v>#DIV/0!</v>
      </c>
      <c r="H9" s="174">
        <f>SUM('EOTT Gain(loss)'!B26:B28)</f>
        <v>0</v>
      </c>
      <c r="I9" s="192" t="e">
        <f>SUM(H9)/SUM('EOTT Gain(loss)'!B11:B13)*100</f>
        <v>#DIV/0!</v>
      </c>
      <c r="J9" s="201">
        <f>SUM('EOTT Gain(loss)'!B29:B31)</f>
        <v>0</v>
      </c>
      <c r="K9" s="202" t="e">
        <f>SUM(J9)/SUM('EOTT Gain(loss)'!B14:B16)*100</f>
        <v>#DIV/0!</v>
      </c>
      <c r="L9" s="169">
        <f>'EOTT Gain(loss)'!B32</f>
        <v>-322.40000000002328</v>
      </c>
      <c r="M9" s="177">
        <f>'EOTT Gain(loss)'!B48</f>
        <v>-6.0587778122148585E-2</v>
      </c>
      <c r="N9" s="161"/>
      <c r="O9" s="161"/>
      <c r="P9" s="162"/>
      <c r="Q9" s="46"/>
      <c r="R9" s="46"/>
      <c r="S9" s="162"/>
      <c r="T9" s="162"/>
      <c r="U9" s="162"/>
      <c r="V9" s="162"/>
      <c r="X9" s="163"/>
    </row>
    <row r="10" spans="1:24" x14ac:dyDescent="0.2">
      <c r="A10" s="183" t="s">
        <v>29</v>
      </c>
      <c r="B10" s="203">
        <v>-2175</v>
      </c>
      <c r="C10" s="202">
        <v>-0.16</v>
      </c>
      <c r="D10" s="168">
        <f>SUM('EOTT Gain(loss)'!C20:C22)</f>
        <v>-2175.25</v>
      </c>
      <c r="E10" s="177">
        <f>SUM(D10)/SUM('EOTT Gain(loss)'!C5:C7)*100</f>
        <v>-0.16469785626499137</v>
      </c>
      <c r="F10" s="174">
        <f>SUM('EOTT Gain(loss)'!C23:C25)</f>
        <v>0</v>
      </c>
      <c r="G10" s="192" t="e">
        <f>SUM(F10)/SUM('EOTT Gain(loss)'!C8:C10)*100</f>
        <v>#DIV/0!</v>
      </c>
      <c r="H10" s="169">
        <f>SUM('EOTT Gain(loss)'!C26:C28)</f>
        <v>0</v>
      </c>
      <c r="I10" s="177" t="e">
        <f>SUM(H10)/SUM('EOTT Gain(loss)'!C11:C13)*100</f>
        <v>#DIV/0!</v>
      </c>
      <c r="J10" s="174">
        <f>SUM('EOTT Gain(loss)'!C29:C31)</f>
        <v>0</v>
      </c>
      <c r="K10" s="192" t="e">
        <f>SUM(J10)/SUM('EOTT Gain(loss)'!C14:C16)*100</f>
        <v>#DIV/0!</v>
      </c>
      <c r="L10" s="169">
        <f>'EOTT Gain(loss)'!C32</f>
        <v>-2175.25</v>
      </c>
      <c r="M10" s="177">
        <f>'EOTT Gain(loss)'!C48</f>
        <v>-0.16469785626499137</v>
      </c>
      <c r="N10" s="161"/>
      <c r="O10" s="161"/>
      <c r="P10" s="162"/>
      <c r="Q10" s="46"/>
      <c r="R10" s="46"/>
      <c r="S10" s="162"/>
      <c r="T10" s="162"/>
      <c r="U10" s="162"/>
      <c r="V10" s="162"/>
      <c r="X10" s="163"/>
    </row>
    <row r="11" spans="1:24" x14ac:dyDescent="0.2">
      <c r="A11" s="183" t="s">
        <v>23</v>
      </c>
      <c r="B11" s="168">
        <v>740</v>
      </c>
      <c r="C11" s="177">
        <v>1.1399999999999999</v>
      </c>
      <c r="D11" s="168">
        <f>SUM('EOTT Gain(loss)'!D20:D22)</f>
        <v>739.65000000002328</v>
      </c>
      <c r="E11" s="177">
        <f>SUM(D11)/SUM('EOTT Gain(loss)'!D5:D7)*100</f>
        <v>1.1360311481264251</v>
      </c>
      <c r="F11" s="169">
        <f>SUM('EOTT Gain(loss)'!D23:D25)</f>
        <v>0</v>
      </c>
      <c r="G11" s="177" t="e">
        <f>SUM(F11)/SUM('EOTT Gain(loss)'!D8:D10)*100</f>
        <v>#DIV/0!</v>
      </c>
      <c r="H11" s="169">
        <f>SUM('EOTT Gain(loss)'!D26:D28)</f>
        <v>0</v>
      </c>
      <c r="I11" s="177" t="e">
        <f>SUM(H11)/SUM('EOTT Gain(loss)'!D11:D13)*100</f>
        <v>#DIV/0!</v>
      </c>
      <c r="J11" s="169">
        <f>SUM('EOTT Gain(loss)'!D29:D31)</f>
        <v>0</v>
      </c>
      <c r="K11" s="177" t="e">
        <f>SUM(J11)/SUM('EOTT Gain(loss)'!D14:D16)*100</f>
        <v>#DIV/0!</v>
      </c>
      <c r="L11" s="169">
        <f>'EOTT Gain(loss)'!D32</f>
        <v>739.65000000002328</v>
      </c>
      <c r="M11" s="177">
        <f>'EOTT Gain(loss)'!D48</f>
        <v>1.1360311481264251</v>
      </c>
      <c r="N11" s="161"/>
      <c r="O11" s="161"/>
      <c r="P11" s="162"/>
      <c r="Q11" s="46"/>
      <c r="R11" s="46"/>
      <c r="S11" s="162"/>
      <c r="T11" s="162"/>
      <c r="U11" s="162"/>
      <c r="V11" s="162"/>
      <c r="X11" s="163"/>
    </row>
    <row r="12" spans="1:24" x14ac:dyDescent="0.2">
      <c r="A12" s="183" t="s">
        <v>207</v>
      </c>
      <c r="B12" s="203">
        <v>434</v>
      </c>
      <c r="C12" s="202">
        <v>0.15</v>
      </c>
      <c r="D12" s="168">
        <f>SUM('EOTT Gain(loss)'!E20:E22)</f>
        <v>434.20000000001164</v>
      </c>
      <c r="E12" s="177">
        <f>SUM(D12)/SUM('EOTT Gain(loss)'!E5:E7)*100</f>
        <v>0.15342301336013806</v>
      </c>
      <c r="F12" s="174">
        <f>SUM('EOTT Gain(loss)'!E23:E25)</f>
        <v>0</v>
      </c>
      <c r="G12" s="192" t="e">
        <f>SUM(F12)/SUM('EOTT Gain(loss)'!E8:E10)*100</f>
        <v>#DIV/0!</v>
      </c>
      <c r="H12" s="174">
        <f>SUM('EOTT Gain(loss)'!E26:E28)</f>
        <v>0</v>
      </c>
      <c r="I12" s="192" t="e">
        <f>SUM(H12)/SUM('EOTT Gain(loss)'!E11:E13)*100</f>
        <v>#DIV/0!</v>
      </c>
      <c r="J12" s="201">
        <f>SUM('EOTT Gain(loss)'!E29:E31)</f>
        <v>0</v>
      </c>
      <c r="K12" s="202" t="e">
        <f>SUM(J12)/SUM('EOTT Gain(loss)'!E14:E16)*100</f>
        <v>#DIV/0!</v>
      </c>
      <c r="L12" s="169">
        <f>'EOTT Gain(loss)'!E32</f>
        <v>434.20000000001164</v>
      </c>
      <c r="M12" s="177">
        <f>'EOTT Gain(loss)'!E48</f>
        <v>0.15342301336013806</v>
      </c>
      <c r="N12" s="161"/>
      <c r="O12" s="161"/>
      <c r="P12" s="162"/>
      <c r="Q12" s="46"/>
      <c r="R12" s="46"/>
      <c r="S12" s="162"/>
      <c r="T12" s="162"/>
      <c r="U12" s="162"/>
      <c r="V12" s="162"/>
      <c r="X12" s="163"/>
    </row>
    <row r="13" spans="1:24" x14ac:dyDescent="0.2">
      <c r="A13" s="183" t="s">
        <v>174</v>
      </c>
      <c r="B13" s="168">
        <v>1990</v>
      </c>
      <c r="C13" s="177">
        <v>0.18</v>
      </c>
      <c r="D13" s="168">
        <f>SUM('EOTT Gain(loss)'!F20:F22)</f>
        <v>1990.0900000000838</v>
      </c>
      <c r="E13" s="177">
        <f>SUM(D13)/SUM('EOTT Gain(loss)'!F5:F7)*100</f>
        <v>0.18244638741366118</v>
      </c>
      <c r="F13" s="169">
        <f>SUM('EOTT Gain(loss)'!F23:F25)</f>
        <v>0</v>
      </c>
      <c r="G13" s="177" t="e">
        <f>SUM(F13)/SUM('EOTT Gain(loss)'!F8:F10)*100</f>
        <v>#DIV/0!</v>
      </c>
      <c r="H13" s="169">
        <f>SUM('EOTT Gain(loss)'!F26:F28)</f>
        <v>0</v>
      </c>
      <c r="I13" s="177" t="e">
        <f>SUM(H13)/SUM('EOTT Gain(loss)'!F11:F13)*100</f>
        <v>#DIV/0!</v>
      </c>
      <c r="J13" s="169">
        <f>SUM('EOTT Gain(loss)'!F29:F31)</f>
        <v>0</v>
      </c>
      <c r="K13" s="177" t="e">
        <f>SUM(J13)/SUM('EOTT Gain(loss)'!F14:F16)*100</f>
        <v>#DIV/0!</v>
      </c>
      <c r="L13" s="169">
        <f>'EOTT Gain(loss)'!F32</f>
        <v>1990.0900000000838</v>
      </c>
      <c r="M13" s="177">
        <f>'EOTT Gain(loss)'!F48</f>
        <v>0.18244638741366118</v>
      </c>
      <c r="N13" s="161"/>
      <c r="O13" s="161"/>
      <c r="P13" s="162"/>
      <c r="Q13" s="46"/>
      <c r="R13" s="46"/>
      <c r="S13" s="162"/>
      <c r="T13" s="162"/>
      <c r="U13" s="162"/>
      <c r="V13" s="162"/>
      <c r="X13" s="163"/>
    </row>
    <row r="14" spans="1:24" x14ac:dyDescent="0.2">
      <c r="A14" s="183" t="s">
        <v>172</v>
      </c>
      <c r="B14" s="203">
        <v>587</v>
      </c>
      <c r="C14" s="202">
        <v>0.16</v>
      </c>
      <c r="D14" s="168">
        <f>SUM('EOTT Gain(loss)'!G20:G22)</f>
        <v>587.38000000006286</v>
      </c>
      <c r="E14" s="177">
        <f>SUM(D14)/SUM('EOTT Gain(loss)'!G5:G7)*100</f>
        <v>0.15570293614471517</v>
      </c>
      <c r="F14" s="169">
        <f>SUM('EOTT Gain(loss)'!G23:G25)</f>
        <v>0</v>
      </c>
      <c r="G14" s="177" t="e">
        <f>SUM(F14)/SUM('EOTT Gain(loss)'!G8:G10)*100</f>
        <v>#DIV/0!</v>
      </c>
      <c r="H14" s="169">
        <f>SUM('EOTT Gain(loss)'!G26:G28)</f>
        <v>0</v>
      </c>
      <c r="I14" s="177" t="e">
        <f>SUM(H14)/SUM('EOTT Gain(loss)'!G11:G13)*100</f>
        <v>#DIV/0!</v>
      </c>
      <c r="J14" s="174">
        <f>SUM('EOTT Gain(loss)'!G29:G31)</f>
        <v>0</v>
      </c>
      <c r="K14" s="192" t="e">
        <f>SUM(J14)/SUM('EOTT Gain(loss)'!G14:G16)*100</f>
        <v>#DIV/0!</v>
      </c>
      <c r="L14" s="169">
        <f>'EOTT Gain(loss)'!G32</f>
        <v>587.38000000006286</v>
      </c>
      <c r="M14" s="177">
        <f>'EOTT Gain(loss)'!G48</f>
        <v>0.15570293614471517</v>
      </c>
      <c r="N14" s="161"/>
      <c r="O14" s="161"/>
      <c r="P14" s="162"/>
      <c r="Q14" s="46"/>
      <c r="R14" s="46"/>
      <c r="S14" s="162"/>
      <c r="T14" s="162"/>
      <c r="U14" s="162"/>
      <c r="V14" s="162"/>
      <c r="X14" s="163"/>
    </row>
    <row r="15" spans="1:24" x14ac:dyDescent="0.2">
      <c r="A15" s="184" t="s">
        <v>208</v>
      </c>
      <c r="B15" s="139">
        <v>8605</v>
      </c>
      <c r="C15" s="180">
        <v>0.47</v>
      </c>
      <c r="D15" s="211">
        <f>SUM('EOTT Gain(loss)'!H20:H22)</f>
        <v>8604.6999999997206</v>
      </c>
      <c r="E15" s="178">
        <f>SUM(D15)/SUM('EOTT Gain(loss)'!H5:H7)*100</f>
        <v>0.46681813187223625</v>
      </c>
      <c r="F15" s="175">
        <f>SUM('EOTT Gain(loss)'!H23:H25)</f>
        <v>0</v>
      </c>
      <c r="G15" s="193" t="e">
        <f>SUM(F15)/SUM('EOTT Gain(loss)'!H8:H10)*100</f>
        <v>#DIV/0!</v>
      </c>
      <c r="H15" s="175">
        <f>SUM('EOTT Gain(loss)'!H26:H28)</f>
        <v>0</v>
      </c>
      <c r="I15" s="193" t="e">
        <f>SUM(H15)/SUM('EOTT Gain(loss)'!H11:H13)*100</f>
        <v>#DIV/0!</v>
      </c>
      <c r="J15" s="170">
        <f>SUM('EOTT Gain(loss)'!H29:H31)</f>
        <v>0</v>
      </c>
      <c r="K15" s="197" t="e">
        <f>SUM(J15)/SUM('EOTT Gain(loss)'!H14:H16)*100</f>
        <v>#DIV/0!</v>
      </c>
      <c r="L15" s="214">
        <f>'EOTT Gain(loss)'!H32</f>
        <v>8604.6999999997206</v>
      </c>
      <c r="M15" s="180">
        <f>'EOTT Gain(loss)'!H48</f>
        <v>0.46681813187223625</v>
      </c>
      <c r="N15" s="161"/>
      <c r="O15" s="161"/>
      <c r="P15" s="161"/>
      <c r="Q15" s="160"/>
      <c r="R15" s="161"/>
      <c r="S15" s="161"/>
      <c r="T15" s="161"/>
      <c r="U15" s="161"/>
      <c r="V15" s="161"/>
      <c r="W15" s="161"/>
      <c r="X15" s="161"/>
    </row>
    <row r="16" spans="1:24" x14ac:dyDescent="0.2">
      <c r="A16" s="184" t="s">
        <v>209</v>
      </c>
      <c r="B16" s="89">
        <v>958</v>
      </c>
      <c r="C16" s="178">
        <v>7.0000000000000007E-2</v>
      </c>
      <c r="D16" s="211">
        <f>SUM('EOTT Gain(loss)'!I20:I22)</f>
        <v>958.23999999999069</v>
      </c>
      <c r="E16" s="178">
        <f>SUM(D16)/SUM('EOTT Gain(loss)'!I5:I7)*100</f>
        <v>7.0220909408702015E-2</v>
      </c>
      <c r="F16" s="170">
        <f>SUM('EOTT Gain(loss)'!I23:I25)</f>
        <v>0</v>
      </c>
      <c r="G16" s="178" t="e">
        <f>SUM(F16)/SUM('EOTT Gain(loss)'!I8:I10)*100</f>
        <v>#DIV/0!</v>
      </c>
      <c r="H16" s="170">
        <f>SUM('EOTT Gain(loss)'!I26:I28)</f>
        <v>0</v>
      </c>
      <c r="I16" s="178" t="e">
        <f>SUM(H16)/SUM('EOTT Gain(loss)'!I11:I13)*100</f>
        <v>#DIV/0!</v>
      </c>
      <c r="J16" s="170">
        <f>SUM('EOTT Gain(loss)'!I29)</f>
        <v>0</v>
      </c>
      <c r="K16" s="178" t="e">
        <f>SUM(J16)/SUM('EOTT Gain(loss)'!I14:I16)*100</f>
        <v>#DIV/0!</v>
      </c>
      <c r="L16" s="170">
        <f>'EOTT Gain(loss)'!I32</f>
        <v>958.23999999999069</v>
      </c>
      <c r="M16" s="178">
        <f>'EOTT Gain(loss)'!I48</f>
        <v>7.0220909408702015E-2</v>
      </c>
      <c r="N16" s="161"/>
      <c r="O16" s="161"/>
    </row>
    <row r="17" spans="1:24" x14ac:dyDescent="0.2">
      <c r="A17" s="184" t="s">
        <v>136</v>
      </c>
      <c r="B17" s="89">
        <v>-406</v>
      </c>
      <c r="C17" s="179">
        <v>-0.37</v>
      </c>
      <c r="D17" s="208">
        <f>SUM('EOTT Gain(loss)'!J20:J22)</f>
        <v>-406.30999999996857</v>
      </c>
      <c r="E17" s="188">
        <f>SUM(D17)/SUM('EOTT Gain(loss)'!J5:J7)*100</f>
        <v>-0.37174074964253528</v>
      </c>
      <c r="F17" s="172">
        <f>SUM('EOTT Gain(loss)'!J23:J25)</f>
        <v>0</v>
      </c>
      <c r="G17" s="188" t="e">
        <f>SUM(F17)/SUM('EOTT Gain(loss)'!J8:J10)*100</f>
        <v>#DIV/0!</v>
      </c>
      <c r="H17" s="172">
        <f>SUM('EOTT Gain(loss)'!J26:J28)</f>
        <v>0</v>
      </c>
      <c r="I17" s="188" t="e">
        <f>SUM(H17)/SUM('EOTT Gain(loss)'!J11:J13)*100</f>
        <v>#DIV/0!</v>
      </c>
      <c r="J17" s="172">
        <f>SUM('EOTT Gain(loss)'!J29:J31)</f>
        <v>0</v>
      </c>
      <c r="K17" s="188" t="e">
        <f>SUM(J17)/SUM('EOTT Gain(loss)'!J14:J16)*100</f>
        <v>#DIV/0!</v>
      </c>
      <c r="L17" s="172">
        <f>'EOTT Gain(loss)'!J32</f>
        <v>-406.30999999996857</v>
      </c>
      <c r="M17" s="188">
        <f>'EOTT Gain(loss)'!J48</f>
        <v>-0.37174074964253528</v>
      </c>
    </row>
    <row r="18" spans="1:24" x14ac:dyDescent="0.2">
      <c r="A18" s="185" t="s">
        <v>21</v>
      </c>
      <c r="B18" s="139">
        <v>3584</v>
      </c>
      <c r="C18" s="180">
        <v>0.35</v>
      </c>
      <c r="D18" s="208">
        <f>SUM('EOTT Gain(loss)'!K20:K22)</f>
        <v>3584.1000000000931</v>
      </c>
      <c r="E18" s="190">
        <f>SUM(D18)/SUM('EOTT Gain(loss)'!K5:K7)*100</f>
        <v>0.35335595681677812</v>
      </c>
      <c r="F18" s="172">
        <f>SUM('EOTT Gain(loss)'!K23:K25)</f>
        <v>0</v>
      </c>
      <c r="G18" s="188" t="e">
        <f>SUM(F18)/SUM('EOTT Gain(loss)'!K8:K10)*100</f>
        <v>#DIV/0!</v>
      </c>
      <c r="H18" s="172">
        <f>SUM('EOTT Gain(loss)'!K26:K28)</f>
        <v>0</v>
      </c>
      <c r="I18" s="188" t="e">
        <f>SUM(H18)/SUM('EOTT Gain(loss)'!K11:K13)*100</f>
        <v>#DIV/0!</v>
      </c>
      <c r="J18" s="172">
        <f>SUM('EOTT Gain(loss)'!K29:K31)</f>
        <v>0</v>
      </c>
      <c r="K18" s="188" t="e">
        <f>SUM(J18)/SUM('EOTT Gain(loss)'!K14:K16)*100</f>
        <v>#DIV/0!</v>
      </c>
      <c r="L18" s="172">
        <f>'EOTT Gain(loss)'!K32</f>
        <v>3584.1000000000931</v>
      </c>
      <c r="M18" s="188">
        <f>'EOTT Gain(loss)'!K48</f>
        <v>0.35335595681677812</v>
      </c>
    </row>
    <row r="19" spans="1:24" x14ac:dyDescent="0.2">
      <c r="A19" s="185" t="s">
        <v>22</v>
      </c>
      <c r="B19" s="89">
        <v>1388</v>
      </c>
      <c r="C19" s="178">
        <v>0.79</v>
      </c>
      <c r="D19" s="212">
        <f>SUM('EOTT Gain(loss)'!L20:L22)</f>
        <v>1388.3299999998417</v>
      </c>
      <c r="E19" s="188">
        <f>SUM(D19)/SUM('EOTT Gain(loss)'!L5:L7)*100</f>
        <v>0.78677480699829749</v>
      </c>
      <c r="F19" s="172">
        <f>SUM('EOTT Gain(loss)'!L23:L25)</f>
        <v>0</v>
      </c>
      <c r="G19" s="188" t="e">
        <f>SUM(F19)/SUM('EOTT Gain(loss)'!L8:L10)*100</f>
        <v>#DIV/0!</v>
      </c>
      <c r="H19" s="172">
        <f>SUM('EOTT Gain(loss)'!L26:L28)</f>
        <v>0</v>
      </c>
      <c r="I19" s="188" t="e">
        <f>SUM(H19)/SUM('EOTT Gain(loss)'!L11:L13)*100</f>
        <v>#DIV/0!</v>
      </c>
      <c r="J19" s="172">
        <f>SUM('EOTT Gain(loss)'!L29:L31)</f>
        <v>0</v>
      </c>
      <c r="K19" s="188" t="e">
        <f>SUM(J19)/SUM('EOTT Gain(loss)'!L14:L16)*100</f>
        <v>#DIV/0!</v>
      </c>
      <c r="L19" s="171">
        <f>'EOTT Gain(loss)'!L32</f>
        <v>1388.3299999998417</v>
      </c>
      <c r="M19" s="190">
        <f>'EOTT Gain(loss)'!L48</f>
        <v>0.78677480699829749</v>
      </c>
    </row>
    <row r="20" spans="1:24" x14ac:dyDescent="0.2">
      <c r="A20" s="185" t="s">
        <v>24</v>
      </c>
      <c r="B20" s="89">
        <v>-3365</v>
      </c>
      <c r="C20" s="180">
        <v>-0.43</v>
      </c>
      <c r="D20" s="208">
        <f>SUM('EOTT Gain(loss)'!M20:M22)</f>
        <v>-3365.4899999999907</v>
      </c>
      <c r="E20" s="190">
        <f>SUM(D20)/SUM('EOTT Gain(loss)'!M5:M7)*100</f>
        <v>-0.4305192559919479</v>
      </c>
      <c r="F20" s="171">
        <f>SUM('EOTT Gain(loss)'!M23:M25)</f>
        <v>0</v>
      </c>
      <c r="G20" s="190" t="e">
        <f>SUM(F20)/SUM('EOTT Gain(loss)'!M8:M10)*100</f>
        <v>#DIV/0!</v>
      </c>
      <c r="H20" s="171">
        <f>SUM('EOTT Gain(loss)'!M26:M28)</f>
        <v>0</v>
      </c>
      <c r="I20" s="190" t="e">
        <f>SUM(H20)/SUM('EOTT Gain(loss)'!M11:M13)*100</f>
        <v>#DIV/0!</v>
      </c>
      <c r="J20" s="171">
        <f>SUM('EOTT Gain(loss)'!M29:M31)</f>
        <v>0</v>
      </c>
      <c r="K20" s="190" t="e">
        <f>SUM(J20)/SUM('EOTT Gain(loss)'!M14:M16)*100</f>
        <v>#DIV/0!</v>
      </c>
      <c r="L20" s="171">
        <f>'EOTT Gain(loss)'!M32</f>
        <v>-3365.4899999999907</v>
      </c>
      <c r="M20" s="190">
        <f>'EOTT Gain(loss)'!M48</f>
        <v>-0.4305192559919479</v>
      </c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</row>
    <row r="21" spans="1:24" x14ac:dyDescent="0.2">
      <c r="A21" s="185" t="s">
        <v>25</v>
      </c>
      <c r="B21" s="89">
        <v>-484</v>
      </c>
      <c r="C21" s="180">
        <v>-0.1</v>
      </c>
      <c r="D21" s="208">
        <f>SUM('EOTT Gain(loss)'!N20:N22)</f>
        <v>-484</v>
      </c>
      <c r="E21" s="190">
        <f>SUM(D21)/SUM('EOTT Gain(loss)'!N5:N7)*100</f>
        <v>-9.734306528002945E-2</v>
      </c>
      <c r="F21" s="171">
        <f>SUM('EOTT Gain(loss)'!N23:N25)</f>
        <v>0</v>
      </c>
      <c r="G21" s="190" t="e">
        <f>SUM(F21)/SUM('EOTT Gain(loss)'!N8:N10)*100</f>
        <v>#DIV/0!</v>
      </c>
      <c r="H21" s="171">
        <f>SUM('EOTT Gain(loss)'!N26:N28)</f>
        <v>0</v>
      </c>
      <c r="I21" s="190" t="e">
        <f>SUM(H21)/SUM('EOTT Gain(loss)'!N11:N13)*100</f>
        <v>#DIV/0!</v>
      </c>
      <c r="J21" s="171">
        <f>SUM('EOTT Gain(loss)'!N29:N31)</f>
        <v>0</v>
      </c>
      <c r="K21" s="190" t="e">
        <f>SUM(J21)/SUM('EOTT Gain(loss)'!N14:N16)*100</f>
        <v>#DIV/0!</v>
      </c>
      <c r="L21" s="171">
        <f>'EOTT Gain(loss)'!N32</f>
        <v>-484</v>
      </c>
      <c r="M21" s="190">
        <f>'EOTT Gain(loss)'!N48</f>
        <v>-9.734306528002945E-2</v>
      </c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</row>
    <row r="22" spans="1:24" x14ac:dyDescent="0.2">
      <c r="A22" s="185" t="s">
        <v>26</v>
      </c>
      <c r="B22" s="89">
        <v>-260</v>
      </c>
      <c r="C22" s="178">
        <v>-0.08</v>
      </c>
      <c r="D22" s="212">
        <f>SUM('EOTT Gain(loss)'!O20:O22)</f>
        <v>-260.28000000002794</v>
      </c>
      <c r="E22" s="188">
        <f>SUM(D22)/SUM('EOTT Gain(loss)'!O5:O7)*100</f>
        <v>-8.4201533595007233E-2</v>
      </c>
      <c r="F22" s="172">
        <f>SUM('EOTT Gain(loss)'!O23:O25)</f>
        <v>0</v>
      </c>
      <c r="G22" s="188" t="e">
        <f>SUM(F22)/SUM('EOTT Gain(loss)'!O8:O10)*100</f>
        <v>#DIV/0!</v>
      </c>
      <c r="H22" s="172">
        <f>SUM('EOTT Gain(loss)'!O26:O28)</f>
        <v>0</v>
      </c>
      <c r="I22" s="188" t="e">
        <f>SUM(H22)/SUM('EOTT Gain(loss)'!O11:O13)*100</f>
        <v>#DIV/0!</v>
      </c>
      <c r="J22" s="172">
        <f>SUM('EOTT Gain(loss)'!O29:O31)</f>
        <v>0</v>
      </c>
      <c r="K22" s="188" t="e">
        <f>SUM(J22)/SUM('EOTT Gain(loss)'!O14:O16)*100</f>
        <v>#DIV/0!</v>
      </c>
      <c r="L22" s="172">
        <f>'EOTT Gain(loss)'!O32</f>
        <v>-260.28000000002794</v>
      </c>
      <c r="M22" s="188">
        <f>'EOTT Gain(loss)'!O48</f>
        <v>-8.4201533595007233E-2</v>
      </c>
    </row>
    <row r="23" spans="1:24" x14ac:dyDescent="0.2">
      <c r="A23" s="185" t="s">
        <v>27</v>
      </c>
      <c r="B23" s="205">
        <v>-30</v>
      </c>
      <c r="C23" s="193">
        <v>-0.03</v>
      </c>
      <c r="D23" s="208">
        <f>SUM('EOTT Gain(loss)'!P20:P22)</f>
        <v>-30.129999999975553</v>
      </c>
      <c r="E23" s="190">
        <f>SUM(D23)/SUM('EOTT Gain(loss)'!P5:P7)*100</f>
        <v>-2.8606943445388326E-2</v>
      </c>
      <c r="F23" s="172">
        <f>SUM('EOTT Gain(loss)'!P23:P25)</f>
        <v>0</v>
      </c>
      <c r="G23" s="188" t="e">
        <f>SUM(F23)/SUM('EOTT Gain(loss)'!P8:P10)*100</f>
        <v>#DIV/0!</v>
      </c>
      <c r="H23" s="172">
        <f>SUM('EOTT Gain(loss)'!P26:P28)</f>
        <v>0</v>
      </c>
      <c r="I23" s="188" t="e">
        <f>SUM(H23)/SUM('EOTT Gain(loss)'!P11:P13)*100</f>
        <v>#DIV/0!</v>
      </c>
      <c r="J23" s="172">
        <f>SUM('EOTT Gain(loss)'!P29:P31)</f>
        <v>0</v>
      </c>
      <c r="K23" s="188" t="e">
        <f>SUM(J23)/SUM('EOTT Gain(loss)'!P14:P16)*100</f>
        <v>#DIV/0!</v>
      </c>
      <c r="L23" s="172">
        <f>'EOTT Gain(loss)'!P32</f>
        <v>-30.129999999975553</v>
      </c>
      <c r="M23" s="188">
        <f>'EOTT Gain(loss)'!P48</f>
        <v>-2.8606943445388326E-2</v>
      </c>
    </row>
    <row r="24" spans="1:24" x14ac:dyDescent="0.2">
      <c r="A24" s="185" t="s">
        <v>30</v>
      </c>
      <c r="B24" s="90">
        <v>3478</v>
      </c>
      <c r="C24" s="178">
        <v>0.36</v>
      </c>
      <c r="D24" s="212">
        <f>SUM('EOTT Gain(loss)'!Q20:Q22)</f>
        <v>3478.2900000000373</v>
      </c>
      <c r="E24" s="188">
        <f>SUM(D24)/SUM('EOTT Gain(loss)'!Q5:Q7)*100</f>
        <v>0.35741842923073558</v>
      </c>
      <c r="F24" s="172">
        <f>SUM('EOTT Gain(loss)'!Q23:Q25)</f>
        <v>0</v>
      </c>
      <c r="G24" s="188" t="e">
        <f>SUM(F24)/SUM('EOTT Gain(loss)'!Q8:Q10)*100</f>
        <v>#DIV/0!</v>
      </c>
      <c r="H24" s="172">
        <f>SUM('EOTT Gain(loss)'!Q26:Q28)</f>
        <v>0</v>
      </c>
      <c r="I24" s="188" t="e">
        <f>SUM(H24)/SUM('EOTT Gain(loss)'!Q11:Q13)*100</f>
        <v>#DIV/0!</v>
      </c>
      <c r="J24" s="172">
        <f>SUM('EOTT Gain(loss)'!Q29:Q31)</f>
        <v>0</v>
      </c>
      <c r="K24" s="188" t="e">
        <f>SUM(J24)/SUM('EOTT Gain(loss)'!Q14:Q16)*100</f>
        <v>#DIV/0!</v>
      </c>
      <c r="L24" s="172">
        <f>'EOTT Gain(loss)'!Q32</f>
        <v>3478.2900000000373</v>
      </c>
      <c r="M24" s="188">
        <f>'EOTT Gain(loss)'!Q48</f>
        <v>0.35741842923073558</v>
      </c>
    </row>
    <row r="25" spans="1:24" x14ac:dyDescent="0.2">
      <c r="A25" s="185" t="s">
        <v>31</v>
      </c>
      <c r="B25" s="204">
        <v>4475</v>
      </c>
      <c r="C25" s="180">
        <v>0.32</v>
      </c>
      <c r="D25" s="212">
        <f>SUM('EOTT Gain(loss)'!R20:R22)</f>
        <v>6905.9799999998049</v>
      </c>
      <c r="E25" s="188">
        <f>SUM(D25)/SUM('EOTT Gain(loss)'!R5:R7)*100</f>
        <v>0.49173111085226395</v>
      </c>
      <c r="F25" s="172">
        <f>SUM('EOTT Gain(loss)'!R23:R25)</f>
        <v>0</v>
      </c>
      <c r="G25" s="188" t="e">
        <f>SUM(F25)/SUM('EOTT Gain(loss)'!R8:R10)*100</f>
        <v>#DIV/0!</v>
      </c>
      <c r="H25" s="172">
        <f>SUM('EOTT Gain(loss)'!R26:R28)</f>
        <v>0</v>
      </c>
      <c r="I25" s="188" t="e">
        <f>SUM(H25)/SUM('EOTT Gain(loss)'!R11:R13)*100</f>
        <v>#DIV/0!</v>
      </c>
      <c r="J25" s="171">
        <f>SUM('EOTT Gain(loss)'!R29:R31)</f>
        <v>0</v>
      </c>
      <c r="K25" s="188" t="e">
        <f>SUM(J25)/SUM('EOTT Gain(loss)'!R14:R16)*100</f>
        <v>#DIV/0!</v>
      </c>
      <c r="L25" s="172">
        <f>'EOTT Gain(loss)'!R32</f>
        <v>6905.9799999998049</v>
      </c>
      <c r="M25" s="188">
        <f>'EOTT Gain(loss)'!R48</f>
        <v>0.49173111085226395</v>
      </c>
    </row>
    <row r="26" spans="1:24" x14ac:dyDescent="0.2">
      <c r="A26" s="185" t="s">
        <v>173</v>
      </c>
      <c r="B26" s="208">
        <v>-4440</v>
      </c>
      <c r="C26" s="180">
        <v>-0.59</v>
      </c>
      <c r="D26" s="212">
        <f>SUM('EOTT Gain(loss)'!S20:S22)</f>
        <v>-4439.7099999999627</v>
      </c>
      <c r="E26" s="188">
        <f>SUM(D26)/SUM('EOTT Gain(loss)'!S5:S7)*100</f>
        <v>-0.5885631658017112</v>
      </c>
      <c r="F26" s="173">
        <f>SUM('EOTT Gain(loss)'!S23:S25)</f>
        <v>0</v>
      </c>
      <c r="G26" s="189" t="e">
        <f>SUM(F26)/SUM('EOTT Gain(loss)'!S8:S10)*100</f>
        <v>#DIV/0!</v>
      </c>
      <c r="H26" s="172">
        <f>SUM('EOTT Gain(loss)'!S26:S28)</f>
        <v>0</v>
      </c>
      <c r="I26" s="188" t="e">
        <f>SUM(H26)/SUM('EOTT Gain(loss)'!S11:S13)*100</f>
        <v>#DIV/0!</v>
      </c>
      <c r="J26" s="172">
        <f>SUM('EOTT Gain(loss)'!S29:S31)</f>
        <v>0</v>
      </c>
      <c r="K26" s="188" t="e">
        <f>SUM(J26)/SUM('EOTT Gain(loss)'!S14:S16)*100</f>
        <v>#DIV/0!</v>
      </c>
      <c r="L26" s="171">
        <f>'EOTT Gain(loss)'!S32</f>
        <v>-4439.7099999999627</v>
      </c>
      <c r="M26" s="190">
        <f>'EOTT Gain(loss)'!S48</f>
        <v>-0.5885631658017112</v>
      </c>
    </row>
    <row r="27" spans="1:24" x14ac:dyDescent="0.2">
      <c r="A27" s="194" t="s">
        <v>28</v>
      </c>
      <c r="B27" s="209">
        <v>-15</v>
      </c>
      <c r="C27" s="210">
        <v>0</v>
      </c>
      <c r="D27" s="213">
        <f>SUM('EOTT Gain(loss)'!T20:T22)</f>
        <v>-14.959999999524996</v>
      </c>
      <c r="E27" s="196">
        <f>SUM(D27)/SUM('EOTT Gain(loss)'!T5:T7)*100</f>
        <v>-1.2234623372024292E-3</v>
      </c>
      <c r="F27" s="195">
        <f>SUM('EOTT Gain(loss)'!T23:T25)</f>
        <v>0</v>
      </c>
      <c r="G27" s="196" t="e">
        <f>SUM(F27)/SUM('EOTT Gain(loss)'!T8:T10)*100</f>
        <v>#DIV/0!</v>
      </c>
      <c r="H27" s="195">
        <f>SUM('EOTT Gain(loss)'!T26:T28)</f>
        <v>0</v>
      </c>
      <c r="I27" s="196" t="e">
        <f>SUM(H27)/SUM('EOTT Gain(loss)'!T11:T13)*100</f>
        <v>#DIV/0!</v>
      </c>
      <c r="J27" s="195">
        <f>SUM('EOTT Gain(loss)'!T29:T31)</f>
        <v>0</v>
      </c>
      <c r="K27" s="196" t="e">
        <f>SUM(J27)/SUM('EOTT Gain(loss)'!T14:T16)*100</f>
        <v>#DIV/0!</v>
      </c>
      <c r="L27" s="195">
        <f>'EOTT Gain(loss)'!T32</f>
        <v>-14.959999999524996</v>
      </c>
      <c r="M27" s="196">
        <f>'EOTT Gain(loss)'!T48</f>
        <v>-1.2234623372024292E-3</v>
      </c>
    </row>
    <row r="28" spans="1:24" x14ac:dyDescent="0.2">
      <c r="A28" s="186"/>
      <c r="D28" s="166"/>
      <c r="F28" s="166"/>
      <c r="H28" s="166"/>
      <c r="J28" s="166"/>
      <c r="L28" s="166"/>
      <c r="M28" s="191"/>
    </row>
    <row r="29" spans="1:24" x14ac:dyDescent="0.2">
      <c r="A29" s="187" t="s">
        <v>216</v>
      </c>
      <c r="B29" s="165">
        <f>SUM(B9:B28)</f>
        <v>14742</v>
      </c>
      <c r="C29" s="181">
        <v>-5.9932688133524314E-2</v>
      </c>
      <c r="D29" s="166">
        <f>SUM(D9:D28)</f>
        <v>17172.430000000197</v>
      </c>
      <c r="E29" s="191">
        <f>SUM(D29)/'EOTT Gain(loss)'!W7*100</f>
        <v>0.12071999943676795</v>
      </c>
      <c r="F29" s="166">
        <f>SUM(F9:F28)</f>
        <v>0</v>
      </c>
      <c r="G29" s="191" t="e">
        <f>SUM(F29)/'EOTT Gain(loss)'!W10*100</f>
        <v>#DIV/0!</v>
      </c>
      <c r="H29" s="167">
        <f>SUM(H9:H28)</f>
        <v>0</v>
      </c>
      <c r="I29" s="198" t="e">
        <f>SUM(H29)/'EOTT Gain(loss)'!W13*100</f>
        <v>#DIV/0!</v>
      </c>
      <c r="J29" s="167">
        <f>SUM(J9:J28)</f>
        <v>0</v>
      </c>
      <c r="K29" s="198" t="e">
        <f>SUM(J29)/SUM('EOTT Gain(loss)'!V14:V16)*100</f>
        <v>#DIV/0!</v>
      </c>
      <c r="L29" s="167">
        <f>SUM(L9:L27)</f>
        <v>17172.430000000197</v>
      </c>
      <c r="M29" s="198">
        <f>SUM(L29)/'EOTT Gain(loss)'!V17*100</f>
        <v>0.12071999943676795</v>
      </c>
    </row>
    <row r="30" spans="1:24" x14ac:dyDescent="0.2">
      <c r="A30" s="163"/>
      <c r="D30" s="166"/>
    </row>
    <row r="31" spans="1:24" x14ac:dyDescent="0.2">
      <c r="A31" s="39"/>
      <c r="D31" s="166"/>
    </row>
    <row r="32" spans="1:24" x14ac:dyDescent="0.2">
      <c r="A32" s="39" t="s">
        <v>219</v>
      </c>
    </row>
    <row r="33" spans="1:1" x14ac:dyDescent="0.2">
      <c r="A33" s="39"/>
    </row>
    <row r="34" spans="1:1" x14ac:dyDescent="0.2">
      <c r="A34" s="39"/>
    </row>
    <row r="35" spans="1:1" x14ac:dyDescent="0.2">
      <c r="A35" s="39"/>
    </row>
    <row r="36" spans="1:1" x14ac:dyDescent="0.2">
      <c r="A36" s="39"/>
    </row>
    <row r="37" spans="1:1" x14ac:dyDescent="0.2">
      <c r="A37" s="39"/>
    </row>
    <row r="38" spans="1:1" x14ac:dyDescent="0.2">
      <c r="A38" s="39"/>
    </row>
    <row r="39" spans="1:1" x14ac:dyDescent="0.2">
      <c r="A39" s="39"/>
    </row>
    <row r="40" spans="1:1" x14ac:dyDescent="0.2">
      <c r="A40" s="39"/>
    </row>
    <row r="41" spans="1:1" x14ac:dyDescent="0.2">
      <c r="A41" s="39"/>
    </row>
    <row r="42" spans="1:1" x14ac:dyDescent="0.2">
      <c r="A42" s="39"/>
    </row>
    <row r="43" spans="1:1" x14ac:dyDescent="0.2">
      <c r="A43" s="39"/>
    </row>
    <row r="44" spans="1:1" x14ac:dyDescent="0.2">
      <c r="A44" s="39"/>
    </row>
    <row r="45" spans="1:1" x14ac:dyDescent="0.2">
      <c r="A45" s="39"/>
    </row>
    <row r="46" spans="1:1" x14ac:dyDescent="0.2">
      <c r="A46" s="39"/>
    </row>
    <row r="47" spans="1:1" x14ac:dyDescent="0.2">
      <c r="A47" s="39"/>
    </row>
    <row r="48" spans="1:1" x14ac:dyDescent="0.2">
      <c r="A48" s="39"/>
    </row>
    <row r="49" spans="1:1" x14ac:dyDescent="0.2">
      <c r="A49" s="39"/>
    </row>
    <row r="50" spans="1:1" x14ac:dyDescent="0.2">
      <c r="A50" s="39"/>
    </row>
    <row r="51" spans="1:1" x14ac:dyDescent="0.2">
      <c r="A51" s="39"/>
    </row>
    <row r="52" spans="1:1" x14ac:dyDescent="0.2">
      <c r="A52" s="39"/>
    </row>
    <row r="53" spans="1:1" x14ac:dyDescent="0.2">
      <c r="A53" s="39"/>
    </row>
    <row r="54" spans="1:1" x14ac:dyDescent="0.2">
      <c r="A54" s="39"/>
    </row>
    <row r="55" spans="1:1" x14ac:dyDescent="0.2">
      <c r="A55" s="39"/>
    </row>
    <row r="56" spans="1:1" x14ac:dyDescent="0.2">
      <c r="A56" s="39"/>
    </row>
    <row r="57" spans="1:1" x14ac:dyDescent="0.2">
      <c r="A57" s="39"/>
    </row>
    <row r="58" spans="1:1" x14ac:dyDescent="0.2">
      <c r="A58" s="39"/>
    </row>
    <row r="59" spans="1:1" x14ac:dyDescent="0.2">
      <c r="A59" s="39"/>
    </row>
    <row r="60" spans="1:1" x14ac:dyDescent="0.2">
      <c r="A60" s="39"/>
    </row>
    <row r="61" spans="1:1" x14ac:dyDescent="0.2">
      <c r="A61" s="39"/>
    </row>
    <row r="62" spans="1:1" x14ac:dyDescent="0.2">
      <c r="A62" s="39"/>
    </row>
    <row r="63" spans="1:1" x14ac:dyDescent="0.2">
      <c r="A63" s="39"/>
    </row>
    <row r="64" spans="1:1" x14ac:dyDescent="0.2">
      <c r="A64" s="39"/>
    </row>
    <row r="65" spans="1:1" x14ac:dyDescent="0.2">
      <c r="A65" s="39"/>
    </row>
    <row r="66" spans="1:1" x14ac:dyDescent="0.2">
      <c r="A66" s="39"/>
    </row>
    <row r="67" spans="1:1" x14ac:dyDescent="0.2">
      <c r="A67" s="39"/>
    </row>
    <row r="68" spans="1:1" x14ac:dyDescent="0.2">
      <c r="A68" s="39"/>
    </row>
    <row r="69" spans="1:1" x14ac:dyDescent="0.2">
      <c r="A69" s="39"/>
    </row>
    <row r="70" spans="1:1" x14ac:dyDescent="0.2">
      <c r="A70" s="39"/>
    </row>
    <row r="71" spans="1:1" x14ac:dyDescent="0.2">
      <c r="A71" s="39"/>
    </row>
    <row r="72" spans="1:1" x14ac:dyDescent="0.2">
      <c r="A72" s="39"/>
    </row>
    <row r="73" spans="1:1" x14ac:dyDescent="0.2">
      <c r="A73" s="39"/>
    </row>
    <row r="74" spans="1:1" x14ac:dyDescent="0.2">
      <c r="A74" s="39"/>
    </row>
    <row r="75" spans="1:1" x14ac:dyDescent="0.2">
      <c r="A75" s="39"/>
    </row>
    <row r="76" spans="1:1" x14ac:dyDescent="0.2">
      <c r="A76" s="39"/>
    </row>
    <row r="77" spans="1:1" x14ac:dyDescent="0.2">
      <c r="A77" s="39"/>
    </row>
    <row r="78" spans="1:1" x14ac:dyDescent="0.2">
      <c r="A78" s="39"/>
    </row>
    <row r="79" spans="1:1" x14ac:dyDescent="0.2">
      <c r="A79" s="39"/>
    </row>
    <row r="80" spans="1:1" x14ac:dyDescent="0.2">
      <c r="A80" s="39"/>
    </row>
    <row r="81" spans="1:1" x14ac:dyDescent="0.2">
      <c r="A81" s="39"/>
    </row>
    <row r="82" spans="1:1" x14ac:dyDescent="0.2">
      <c r="A82" s="39"/>
    </row>
    <row r="83" spans="1:1" x14ac:dyDescent="0.2">
      <c r="A83" s="39"/>
    </row>
    <row r="84" spans="1:1" x14ac:dyDescent="0.2">
      <c r="A84" s="39"/>
    </row>
    <row r="85" spans="1:1" x14ac:dyDescent="0.2">
      <c r="A85" s="39"/>
    </row>
    <row r="86" spans="1:1" x14ac:dyDescent="0.2">
      <c r="A86" s="39"/>
    </row>
    <row r="87" spans="1:1" x14ac:dyDescent="0.2">
      <c r="A87" s="39"/>
    </row>
    <row r="88" spans="1:1" x14ac:dyDescent="0.2">
      <c r="A88" s="39"/>
    </row>
    <row r="89" spans="1:1" x14ac:dyDescent="0.2">
      <c r="A89" s="39"/>
    </row>
    <row r="90" spans="1:1" x14ac:dyDescent="0.2">
      <c r="A90" s="39"/>
    </row>
    <row r="91" spans="1:1" x14ac:dyDescent="0.2">
      <c r="A91" s="39"/>
    </row>
    <row r="92" spans="1:1" x14ac:dyDescent="0.2">
      <c r="A92" s="39"/>
    </row>
    <row r="93" spans="1:1" x14ac:dyDescent="0.2">
      <c r="A93" s="39"/>
    </row>
    <row r="94" spans="1:1" x14ac:dyDescent="0.2">
      <c r="A94" s="39"/>
    </row>
    <row r="95" spans="1:1" x14ac:dyDescent="0.2">
      <c r="A95" s="39"/>
    </row>
    <row r="96" spans="1:1" x14ac:dyDescent="0.2">
      <c r="A96" s="39"/>
    </row>
    <row r="97" spans="1:1" x14ac:dyDescent="0.2">
      <c r="A97" s="39"/>
    </row>
    <row r="98" spans="1:1" x14ac:dyDescent="0.2">
      <c r="A98" s="39"/>
    </row>
    <row r="99" spans="1:1" x14ac:dyDescent="0.2">
      <c r="A99" s="39"/>
    </row>
    <row r="100" spans="1:1" x14ac:dyDescent="0.2">
      <c r="A100" s="39"/>
    </row>
    <row r="101" spans="1:1" x14ac:dyDescent="0.2">
      <c r="A101" s="39"/>
    </row>
    <row r="102" spans="1:1" x14ac:dyDescent="0.2">
      <c r="A102" s="39"/>
    </row>
    <row r="103" spans="1:1" x14ac:dyDescent="0.2">
      <c r="A103" s="39"/>
    </row>
    <row r="104" spans="1:1" x14ac:dyDescent="0.2">
      <c r="A104" s="39"/>
    </row>
    <row r="105" spans="1:1" x14ac:dyDescent="0.2">
      <c r="A105" s="39"/>
    </row>
    <row r="106" spans="1:1" x14ac:dyDescent="0.2">
      <c r="A106" s="39"/>
    </row>
    <row r="107" spans="1:1" x14ac:dyDescent="0.2">
      <c r="A107" s="39"/>
    </row>
    <row r="108" spans="1:1" x14ac:dyDescent="0.2">
      <c r="A108" s="39"/>
    </row>
    <row r="109" spans="1:1" x14ac:dyDescent="0.2">
      <c r="A109" s="39"/>
    </row>
    <row r="110" spans="1:1" x14ac:dyDescent="0.2">
      <c r="A110" s="39"/>
    </row>
    <row r="111" spans="1:1" x14ac:dyDescent="0.2">
      <c r="A111" s="39"/>
    </row>
    <row r="112" spans="1:1" x14ac:dyDescent="0.2">
      <c r="A112" s="39"/>
    </row>
    <row r="113" spans="1:1" x14ac:dyDescent="0.2">
      <c r="A113" s="39"/>
    </row>
    <row r="114" spans="1:1" x14ac:dyDescent="0.2">
      <c r="A114" s="39"/>
    </row>
    <row r="115" spans="1:1" x14ac:dyDescent="0.2">
      <c r="A115" s="39"/>
    </row>
    <row r="116" spans="1:1" x14ac:dyDescent="0.2">
      <c r="A116" s="39"/>
    </row>
    <row r="117" spans="1:1" x14ac:dyDescent="0.2">
      <c r="A117" s="39"/>
    </row>
    <row r="118" spans="1:1" x14ac:dyDescent="0.2">
      <c r="A118" s="39"/>
    </row>
    <row r="119" spans="1:1" x14ac:dyDescent="0.2">
      <c r="A119" s="39"/>
    </row>
    <row r="120" spans="1:1" x14ac:dyDescent="0.2">
      <c r="A120" s="39"/>
    </row>
    <row r="121" spans="1:1" x14ac:dyDescent="0.2">
      <c r="A121" s="39"/>
    </row>
    <row r="122" spans="1:1" x14ac:dyDescent="0.2">
      <c r="A122" s="39"/>
    </row>
    <row r="123" spans="1:1" x14ac:dyDescent="0.2">
      <c r="A123" s="39"/>
    </row>
    <row r="124" spans="1:1" x14ac:dyDescent="0.2">
      <c r="A124" s="39"/>
    </row>
    <row r="125" spans="1:1" x14ac:dyDescent="0.2">
      <c r="A125" s="39"/>
    </row>
    <row r="126" spans="1:1" x14ac:dyDescent="0.2">
      <c r="A126" s="39"/>
    </row>
    <row r="127" spans="1:1" x14ac:dyDescent="0.2">
      <c r="A127" s="39"/>
    </row>
    <row r="128" spans="1:1" x14ac:dyDescent="0.2">
      <c r="A128" s="39"/>
    </row>
    <row r="129" spans="1:1" x14ac:dyDescent="0.2">
      <c r="A129" s="39"/>
    </row>
    <row r="130" spans="1:1" x14ac:dyDescent="0.2">
      <c r="A130" s="39"/>
    </row>
    <row r="131" spans="1:1" x14ac:dyDescent="0.2">
      <c r="A131" s="39"/>
    </row>
    <row r="132" spans="1:1" x14ac:dyDescent="0.2">
      <c r="A132" s="39"/>
    </row>
    <row r="133" spans="1:1" x14ac:dyDescent="0.2">
      <c r="A133" s="39"/>
    </row>
    <row r="134" spans="1:1" x14ac:dyDescent="0.2">
      <c r="A134" s="39"/>
    </row>
    <row r="135" spans="1:1" x14ac:dyDescent="0.2">
      <c r="A135" s="39"/>
    </row>
    <row r="136" spans="1:1" x14ac:dyDescent="0.2">
      <c r="A136" s="39"/>
    </row>
    <row r="137" spans="1:1" x14ac:dyDescent="0.2">
      <c r="A137" s="39"/>
    </row>
    <row r="138" spans="1:1" x14ac:dyDescent="0.2">
      <c r="A138" s="39"/>
    </row>
    <row r="139" spans="1:1" x14ac:dyDescent="0.2">
      <c r="A139" s="39"/>
    </row>
    <row r="140" spans="1:1" x14ac:dyDescent="0.2">
      <c r="A140" s="39"/>
    </row>
    <row r="141" spans="1:1" x14ac:dyDescent="0.2">
      <c r="A141" s="39"/>
    </row>
    <row r="142" spans="1:1" x14ac:dyDescent="0.2">
      <c r="A142" s="39"/>
    </row>
    <row r="143" spans="1:1" x14ac:dyDescent="0.2">
      <c r="A143" s="39"/>
    </row>
    <row r="144" spans="1:1" x14ac:dyDescent="0.2">
      <c r="A144" s="39"/>
    </row>
    <row r="145" spans="1:1" x14ac:dyDescent="0.2">
      <c r="A145" s="39"/>
    </row>
    <row r="146" spans="1:1" x14ac:dyDescent="0.2">
      <c r="A146" s="39"/>
    </row>
    <row r="147" spans="1:1" x14ac:dyDescent="0.2">
      <c r="A147" s="39"/>
    </row>
    <row r="148" spans="1:1" x14ac:dyDescent="0.2">
      <c r="A148" s="39"/>
    </row>
    <row r="149" spans="1:1" x14ac:dyDescent="0.2">
      <c r="A149" s="39"/>
    </row>
    <row r="150" spans="1:1" x14ac:dyDescent="0.2">
      <c r="A150" s="39"/>
    </row>
    <row r="151" spans="1:1" x14ac:dyDescent="0.2">
      <c r="A151" s="39"/>
    </row>
    <row r="152" spans="1:1" x14ac:dyDescent="0.2">
      <c r="A152" s="39"/>
    </row>
    <row r="153" spans="1:1" x14ac:dyDescent="0.2">
      <c r="A153" s="39"/>
    </row>
    <row r="154" spans="1:1" x14ac:dyDescent="0.2">
      <c r="A154" s="39"/>
    </row>
    <row r="155" spans="1:1" x14ac:dyDescent="0.2">
      <c r="A155" s="39"/>
    </row>
    <row r="156" spans="1:1" x14ac:dyDescent="0.2">
      <c r="A156" s="39"/>
    </row>
    <row r="157" spans="1:1" x14ac:dyDescent="0.2">
      <c r="A157" s="39"/>
    </row>
    <row r="158" spans="1:1" x14ac:dyDescent="0.2">
      <c r="A158" s="39"/>
    </row>
    <row r="159" spans="1:1" x14ac:dyDescent="0.2">
      <c r="A159" s="39"/>
    </row>
    <row r="160" spans="1:1" x14ac:dyDescent="0.2">
      <c r="A160" s="39"/>
    </row>
    <row r="161" spans="1:1" x14ac:dyDescent="0.2">
      <c r="A161" s="39"/>
    </row>
    <row r="162" spans="1:1" x14ac:dyDescent="0.2">
      <c r="A162" s="39"/>
    </row>
    <row r="163" spans="1:1" x14ac:dyDescent="0.2">
      <c r="A163" s="39"/>
    </row>
    <row r="164" spans="1:1" x14ac:dyDescent="0.2">
      <c r="A164" s="39"/>
    </row>
    <row r="165" spans="1:1" x14ac:dyDescent="0.2">
      <c r="A165" s="39"/>
    </row>
    <row r="166" spans="1:1" x14ac:dyDescent="0.2">
      <c r="A166" s="39"/>
    </row>
    <row r="167" spans="1:1" x14ac:dyDescent="0.2">
      <c r="A167" s="39"/>
    </row>
    <row r="168" spans="1:1" x14ac:dyDescent="0.2">
      <c r="A168" s="39"/>
    </row>
    <row r="169" spans="1:1" x14ac:dyDescent="0.2">
      <c r="A169" s="39"/>
    </row>
    <row r="170" spans="1:1" x14ac:dyDescent="0.2">
      <c r="A170" s="39"/>
    </row>
    <row r="171" spans="1:1" x14ac:dyDescent="0.2">
      <c r="A171" s="39"/>
    </row>
    <row r="172" spans="1:1" x14ac:dyDescent="0.2">
      <c r="A172" s="39"/>
    </row>
    <row r="173" spans="1:1" x14ac:dyDescent="0.2">
      <c r="A173" s="39"/>
    </row>
    <row r="174" spans="1:1" x14ac:dyDescent="0.2">
      <c r="A174" s="39"/>
    </row>
    <row r="175" spans="1:1" x14ac:dyDescent="0.2">
      <c r="A175" s="39"/>
    </row>
    <row r="176" spans="1:1" x14ac:dyDescent="0.2">
      <c r="A176" s="39"/>
    </row>
    <row r="177" spans="1:1" x14ac:dyDescent="0.2">
      <c r="A177" s="39"/>
    </row>
    <row r="178" spans="1:1" x14ac:dyDescent="0.2">
      <c r="A178" s="39"/>
    </row>
    <row r="179" spans="1:1" x14ac:dyDescent="0.2">
      <c r="A179" s="39"/>
    </row>
    <row r="180" spans="1:1" x14ac:dyDescent="0.2">
      <c r="A180" s="39"/>
    </row>
    <row r="181" spans="1:1" x14ac:dyDescent="0.2">
      <c r="A181" s="39"/>
    </row>
    <row r="182" spans="1:1" x14ac:dyDescent="0.2">
      <c r="A182" s="39"/>
    </row>
    <row r="183" spans="1:1" x14ac:dyDescent="0.2">
      <c r="A183" s="39"/>
    </row>
    <row r="184" spans="1:1" x14ac:dyDescent="0.2">
      <c r="A184" s="39"/>
    </row>
    <row r="185" spans="1:1" x14ac:dyDescent="0.2">
      <c r="A185" s="39"/>
    </row>
    <row r="186" spans="1:1" x14ac:dyDescent="0.2">
      <c r="A186" s="39"/>
    </row>
    <row r="187" spans="1:1" x14ac:dyDescent="0.2">
      <c r="A187" s="39"/>
    </row>
    <row r="188" spans="1:1" x14ac:dyDescent="0.2">
      <c r="A188" s="39"/>
    </row>
    <row r="189" spans="1:1" x14ac:dyDescent="0.2">
      <c r="A189" s="39"/>
    </row>
    <row r="190" spans="1:1" x14ac:dyDescent="0.2">
      <c r="A190" s="39"/>
    </row>
    <row r="191" spans="1:1" x14ac:dyDescent="0.2">
      <c r="A191" s="39"/>
    </row>
    <row r="192" spans="1:1" x14ac:dyDescent="0.2">
      <c r="A192" s="39"/>
    </row>
    <row r="193" spans="1:1" x14ac:dyDescent="0.2">
      <c r="A193" s="39"/>
    </row>
    <row r="194" spans="1:1" x14ac:dyDescent="0.2">
      <c r="A194" s="39"/>
    </row>
    <row r="195" spans="1:1" x14ac:dyDescent="0.2">
      <c r="A195" s="39"/>
    </row>
    <row r="196" spans="1:1" x14ac:dyDescent="0.2">
      <c r="A196" s="39"/>
    </row>
    <row r="197" spans="1:1" x14ac:dyDescent="0.2">
      <c r="A197" s="39"/>
    </row>
    <row r="198" spans="1:1" x14ac:dyDescent="0.2">
      <c r="A198" s="39"/>
    </row>
    <row r="199" spans="1:1" x14ac:dyDescent="0.2">
      <c r="A199" s="39"/>
    </row>
    <row r="200" spans="1:1" x14ac:dyDescent="0.2">
      <c r="A200" s="39"/>
    </row>
    <row r="201" spans="1:1" x14ac:dyDescent="0.2">
      <c r="A201" s="39"/>
    </row>
    <row r="202" spans="1:1" x14ac:dyDescent="0.2">
      <c r="A202" s="39"/>
    </row>
    <row r="203" spans="1:1" x14ac:dyDescent="0.2">
      <c r="A203" s="39"/>
    </row>
    <row r="204" spans="1:1" x14ac:dyDescent="0.2">
      <c r="A204" s="39"/>
    </row>
    <row r="205" spans="1:1" x14ac:dyDescent="0.2">
      <c r="A205" s="39"/>
    </row>
    <row r="206" spans="1:1" x14ac:dyDescent="0.2">
      <c r="A206" s="39"/>
    </row>
    <row r="207" spans="1:1" x14ac:dyDescent="0.2">
      <c r="A207" s="39"/>
    </row>
    <row r="208" spans="1:1" x14ac:dyDescent="0.2">
      <c r="A208" s="39"/>
    </row>
    <row r="209" spans="1:1" x14ac:dyDescent="0.2">
      <c r="A209" s="39"/>
    </row>
    <row r="210" spans="1:1" x14ac:dyDescent="0.2">
      <c r="A210" s="39"/>
    </row>
    <row r="211" spans="1:1" x14ac:dyDescent="0.2">
      <c r="A211" s="39"/>
    </row>
    <row r="212" spans="1:1" x14ac:dyDescent="0.2">
      <c r="A212" s="39"/>
    </row>
    <row r="213" spans="1:1" x14ac:dyDescent="0.2">
      <c r="A213" s="39"/>
    </row>
    <row r="214" spans="1:1" x14ac:dyDescent="0.2">
      <c r="A214" s="39"/>
    </row>
    <row r="215" spans="1:1" x14ac:dyDescent="0.2">
      <c r="A215" s="39"/>
    </row>
    <row r="216" spans="1:1" x14ac:dyDescent="0.2">
      <c r="A216" s="39"/>
    </row>
    <row r="217" spans="1:1" x14ac:dyDescent="0.2">
      <c r="A217" s="39"/>
    </row>
    <row r="218" spans="1:1" x14ac:dyDescent="0.2">
      <c r="A218" s="39"/>
    </row>
    <row r="219" spans="1:1" x14ac:dyDescent="0.2">
      <c r="A219" s="39"/>
    </row>
    <row r="220" spans="1:1" x14ac:dyDescent="0.2">
      <c r="A220" s="39"/>
    </row>
    <row r="221" spans="1:1" x14ac:dyDescent="0.2">
      <c r="A221" s="39"/>
    </row>
    <row r="222" spans="1:1" x14ac:dyDescent="0.2">
      <c r="A222" s="39"/>
    </row>
    <row r="223" spans="1:1" x14ac:dyDescent="0.2">
      <c r="A223" s="39"/>
    </row>
    <row r="224" spans="1:1" x14ac:dyDescent="0.2">
      <c r="A224" s="39"/>
    </row>
    <row r="225" spans="1:1" x14ac:dyDescent="0.2">
      <c r="A225" s="39"/>
    </row>
    <row r="226" spans="1:1" x14ac:dyDescent="0.2">
      <c r="A226" s="39"/>
    </row>
    <row r="227" spans="1:1" x14ac:dyDescent="0.2">
      <c r="A227" s="39"/>
    </row>
    <row r="228" spans="1:1" x14ac:dyDescent="0.2">
      <c r="A228" s="39"/>
    </row>
    <row r="229" spans="1:1" x14ac:dyDescent="0.2">
      <c r="A229" s="39"/>
    </row>
    <row r="230" spans="1:1" x14ac:dyDescent="0.2">
      <c r="A230" s="39"/>
    </row>
    <row r="231" spans="1:1" x14ac:dyDescent="0.2">
      <c r="A231" s="39"/>
    </row>
    <row r="232" spans="1:1" x14ac:dyDescent="0.2">
      <c r="A232" s="39"/>
    </row>
    <row r="233" spans="1:1" x14ac:dyDescent="0.2">
      <c r="A233" s="39"/>
    </row>
    <row r="234" spans="1:1" x14ac:dyDescent="0.2">
      <c r="A234" s="39"/>
    </row>
    <row r="235" spans="1:1" x14ac:dyDescent="0.2">
      <c r="A235" s="39"/>
    </row>
    <row r="236" spans="1:1" x14ac:dyDescent="0.2">
      <c r="A236" s="39"/>
    </row>
    <row r="237" spans="1:1" x14ac:dyDescent="0.2">
      <c r="A237" s="39"/>
    </row>
    <row r="238" spans="1:1" x14ac:dyDescent="0.2">
      <c r="A238" s="39"/>
    </row>
    <row r="239" spans="1:1" x14ac:dyDescent="0.2">
      <c r="A239" s="39"/>
    </row>
    <row r="240" spans="1:1" x14ac:dyDescent="0.2">
      <c r="A240" s="39"/>
    </row>
    <row r="241" spans="1:1" x14ac:dyDescent="0.2">
      <c r="A241" s="39"/>
    </row>
    <row r="242" spans="1:1" x14ac:dyDescent="0.2">
      <c r="A242" s="39"/>
    </row>
    <row r="243" spans="1:1" x14ac:dyDescent="0.2">
      <c r="A243" s="39"/>
    </row>
    <row r="244" spans="1:1" x14ac:dyDescent="0.2">
      <c r="A244" s="39"/>
    </row>
    <row r="245" spans="1:1" x14ac:dyDescent="0.2">
      <c r="A245" s="39"/>
    </row>
    <row r="246" spans="1:1" x14ac:dyDescent="0.2">
      <c r="A246" s="39"/>
    </row>
    <row r="247" spans="1:1" x14ac:dyDescent="0.2">
      <c r="A247" s="39"/>
    </row>
    <row r="248" spans="1:1" x14ac:dyDescent="0.2">
      <c r="A248" s="39"/>
    </row>
    <row r="249" spans="1:1" x14ac:dyDescent="0.2">
      <c r="A249" s="39"/>
    </row>
    <row r="250" spans="1:1" x14ac:dyDescent="0.2">
      <c r="A250" s="39"/>
    </row>
    <row r="251" spans="1:1" x14ac:dyDescent="0.2">
      <c r="A251" s="39"/>
    </row>
    <row r="252" spans="1:1" x14ac:dyDescent="0.2">
      <c r="A252" s="39"/>
    </row>
    <row r="253" spans="1:1" x14ac:dyDescent="0.2">
      <c r="A253" s="39"/>
    </row>
    <row r="254" spans="1:1" x14ac:dyDescent="0.2">
      <c r="A254" s="39"/>
    </row>
    <row r="255" spans="1:1" x14ac:dyDescent="0.2">
      <c r="A255" s="39"/>
    </row>
    <row r="256" spans="1:1" x14ac:dyDescent="0.2">
      <c r="A256" s="39"/>
    </row>
    <row r="257" spans="1:1" x14ac:dyDescent="0.2">
      <c r="A257" s="39"/>
    </row>
    <row r="258" spans="1:1" x14ac:dyDescent="0.2">
      <c r="A258" s="39"/>
    </row>
    <row r="259" spans="1:1" x14ac:dyDescent="0.2">
      <c r="A259" s="39"/>
    </row>
    <row r="260" spans="1:1" x14ac:dyDescent="0.2">
      <c r="A260" s="39"/>
    </row>
    <row r="261" spans="1:1" x14ac:dyDescent="0.2">
      <c r="A261" s="39"/>
    </row>
    <row r="262" spans="1:1" x14ac:dyDescent="0.2">
      <c r="A262" s="39"/>
    </row>
    <row r="263" spans="1:1" x14ac:dyDescent="0.2">
      <c r="A263" s="39"/>
    </row>
    <row r="264" spans="1:1" x14ac:dyDescent="0.2">
      <c r="A264" s="39"/>
    </row>
  </sheetData>
  <mergeCells count="19">
    <mergeCell ref="D6:E6"/>
    <mergeCell ref="F5:G5"/>
    <mergeCell ref="F6:G6"/>
    <mergeCell ref="H5:I5"/>
    <mergeCell ref="H6:I6"/>
    <mergeCell ref="B7:C7"/>
    <mergeCell ref="D7:E7"/>
    <mergeCell ref="F7:G7"/>
    <mergeCell ref="H7:I7"/>
    <mergeCell ref="A1:M2"/>
    <mergeCell ref="L6:M6"/>
    <mergeCell ref="J5:K5"/>
    <mergeCell ref="J6:K6"/>
    <mergeCell ref="L5:M5"/>
    <mergeCell ref="J7:K7"/>
    <mergeCell ref="L7:M7"/>
    <mergeCell ref="B5:C5"/>
    <mergeCell ref="B6:C6"/>
    <mergeCell ref="D5:E5"/>
  </mergeCells>
  <phoneticPr fontId="0" type="noConversion"/>
  <printOptions gridLines="1"/>
  <pageMargins left="0.5" right="0.25" top="1.18" bottom="0.5" header="0.25" footer="0.5"/>
  <pageSetup scale="97" orientation="landscape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2"/>
  <dimension ref="A1:N217"/>
  <sheetViews>
    <sheetView topLeftCell="A28" zoomScaleNormal="100" zoomScaleSheetLayoutView="100" workbookViewId="0">
      <selection activeCell="C48" sqref="C48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9" width="12.85546875" style="15" bestFit="1" customWidth="1"/>
    <col min="10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175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157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3663.48</v>
      </c>
      <c r="C5" s="14">
        <f t="shared" ref="C5:H5" si="0">B8</f>
        <v>3774.23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7437.71</v>
      </c>
    </row>
    <row r="6" spans="1:14" x14ac:dyDescent="0.2">
      <c r="A6" s="15" t="s">
        <v>35</v>
      </c>
      <c r="B6" s="14">
        <v>7166.17</v>
      </c>
      <c r="G6" s="18"/>
      <c r="I6" s="14"/>
      <c r="J6" s="14"/>
      <c r="K6" s="14"/>
      <c r="L6" s="14"/>
      <c r="M6" s="14"/>
      <c r="N6" s="18">
        <f>SUM(B6:M6)</f>
        <v>7166.17</v>
      </c>
    </row>
    <row r="7" spans="1:14" x14ac:dyDescent="0.2">
      <c r="A7" s="15" t="s">
        <v>12</v>
      </c>
      <c r="B7" s="14">
        <v>6913.53</v>
      </c>
      <c r="G7" s="18"/>
      <c r="I7" s="14"/>
      <c r="J7" s="14"/>
      <c r="K7" s="14"/>
      <c r="L7" s="14"/>
      <c r="M7" s="14"/>
      <c r="N7" s="18">
        <f>SUM(B7:M7)</f>
        <v>6913.53</v>
      </c>
    </row>
    <row r="8" spans="1:14" x14ac:dyDescent="0.2">
      <c r="A8" s="15" t="s">
        <v>36</v>
      </c>
      <c r="B8" s="14">
        <v>3774.23</v>
      </c>
      <c r="G8" s="18"/>
      <c r="I8" s="14"/>
      <c r="J8" s="14"/>
      <c r="K8" s="14"/>
      <c r="L8" s="14"/>
      <c r="M8" s="14"/>
      <c r="N8" s="18">
        <f>SUM(B8:M8)</f>
        <v>3774.23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-141.88999999999942</v>
      </c>
      <c r="C10" s="14">
        <f t="shared" si="1"/>
        <v>-3774.23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-3916.1200000000008</v>
      </c>
    </row>
    <row r="11" spans="1:14" x14ac:dyDescent="0.2">
      <c r="A11" s="15" t="s">
        <v>39</v>
      </c>
      <c r="B11" s="14">
        <f t="shared" ref="B11:N11" si="2">B10/B6*100</f>
        <v>-1.9799976835603874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-54.647322070227197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 t="shared" ref="B15:N15" si="3">B13+B10</f>
        <v>-141.88999999999942</v>
      </c>
      <c r="C15" s="14">
        <f t="shared" si="3"/>
        <v>-3774.23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-3916.1200000000008</v>
      </c>
    </row>
    <row r="16" spans="1:14" x14ac:dyDescent="0.2">
      <c r="A16" s="15" t="s">
        <v>41</v>
      </c>
      <c r="B16" s="14">
        <f t="shared" ref="B16:N16" si="4">B15/B6*100</f>
        <v>-1.9799976835603874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-54.647322070227197</v>
      </c>
    </row>
    <row r="17" spans="1:14" x14ac:dyDescent="0.2">
      <c r="G17" s="18"/>
    </row>
    <row r="18" spans="1:14" x14ac:dyDescent="0.2">
      <c r="A18" s="21" t="s">
        <v>158</v>
      </c>
    </row>
    <row r="19" spans="1:14" x14ac:dyDescent="0.2">
      <c r="A19" s="15" t="s">
        <v>34</v>
      </c>
      <c r="B19" s="14">
        <v>26003.96</v>
      </c>
      <c r="C19" s="14">
        <f t="shared" ref="C19:H19" si="5">B22</f>
        <v>22799.56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48803.520000000004</v>
      </c>
    </row>
    <row r="20" spans="1:14" x14ac:dyDescent="0.2">
      <c r="A20" s="15" t="s">
        <v>35</v>
      </c>
      <c r="B20" s="14">
        <v>115271.72</v>
      </c>
      <c r="I20" s="14"/>
      <c r="J20" s="14"/>
      <c r="K20" s="14"/>
      <c r="L20" s="14"/>
      <c r="M20" s="14"/>
      <c r="N20" s="18">
        <f>SUM(B20:M20)</f>
        <v>115271.72</v>
      </c>
    </row>
    <row r="21" spans="1:14" x14ac:dyDescent="0.2">
      <c r="A21" s="15" t="s">
        <v>12</v>
      </c>
      <c r="B21" s="14">
        <v>118947.37</v>
      </c>
      <c r="I21" s="14"/>
      <c r="J21" s="14"/>
      <c r="K21" s="14"/>
      <c r="L21" s="14"/>
      <c r="M21" s="14"/>
      <c r="N21" s="18">
        <f>SUM(B21:M21)</f>
        <v>118947.37</v>
      </c>
    </row>
    <row r="22" spans="1:14" x14ac:dyDescent="0.2">
      <c r="A22" s="15" t="s">
        <v>36</v>
      </c>
      <c r="B22" s="14">
        <v>22799.56</v>
      </c>
      <c r="I22" s="14"/>
      <c r="J22" s="14"/>
      <c r="K22" s="14"/>
      <c r="L22" s="14"/>
      <c r="M22" s="14"/>
      <c r="N22" s="18">
        <f>SUM(B22:M22)</f>
        <v>22799.56</v>
      </c>
    </row>
    <row r="24" spans="1:14" x14ac:dyDescent="0.2">
      <c r="A24" s="15" t="s">
        <v>38</v>
      </c>
      <c r="B24" s="14">
        <f t="shared" ref="B24:N24" si="6">SUM(B21:B22)-SUM(B19:B20)</f>
        <v>471.25</v>
      </c>
      <c r="C24" s="14">
        <f t="shared" si="6"/>
        <v>-22799.56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-22328.309999999998</v>
      </c>
    </row>
    <row r="25" spans="1:14" x14ac:dyDescent="0.2">
      <c r="A25" s="15" t="s">
        <v>39</v>
      </c>
      <c r="B25" s="14">
        <f t="shared" ref="B25:N25" si="7">B24/B20*100</f>
        <v>0.40881666379229875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-19.370154275480576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N29" si="8">B27+B24</f>
        <v>471.25</v>
      </c>
      <c r="C29" s="14">
        <f t="shared" si="8"/>
        <v>-22799.56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-22328.309999999998</v>
      </c>
    </row>
    <row r="30" spans="1:14" x14ac:dyDescent="0.2">
      <c r="A30" s="15" t="s">
        <v>41</v>
      </c>
      <c r="B30" s="14">
        <f t="shared" ref="B30:N30" si="9">B29/B20*100</f>
        <v>0.40881666379229875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-19.370154275480576</v>
      </c>
    </row>
    <row r="32" spans="1:14" x14ac:dyDescent="0.2">
      <c r="A32" s="21" t="s">
        <v>160</v>
      </c>
    </row>
    <row r="33" spans="1:14" x14ac:dyDescent="0.2">
      <c r="A33" s="15" t="s">
        <v>34</v>
      </c>
      <c r="B33" s="14">
        <v>248622.63</v>
      </c>
      <c r="C33" s="14">
        <f>B36</f>
        <v>195238.2</v>
      </c>
      <c r="D33" s="14">
        <f>C36</f>
        <v>0</v>
      </c>
      <c r="E33" s="14">
        <f t="shared" ref="E33:J33" si="10">D36</f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443860.83</v>
      </c>
    </row>
    <row r="34" spans="1:14" x14ac:dyDescent="0.2">
      <c r="A34" s="15" t="s">
        <v>35</v>
      </c>
      <c r="B34" s="14">
        <v>968342.82</v>
      </c>
      <c r="I34" s="14"/>
      <c r="J34" s="14"/>
      <c r="K34" s="14"/>
      <c r="L34" s="14"/>
      <c r="M34" s="14"/>
      <c r="N34" s="18">
        <f>SUM(B34:M34)</f>
        <v>968342.82</v>
      </c>
    </row>
    <row r="35" spans="1:14" x14ac:dyDescent="0.2">
      <c r="A35" s="15" t="s">
        <v>12</v>
      </c>
      <c r="B35" s="14">
        <v>1023387.98</v>
      </c>
      <c r="I35" s="14"/>
      <c r="J35" s="14"/>
      <c r="K35" s="14"/>
      <c r="L35" s="14"/>
      <c r="M35" s="14"/>
      <c r="N35" s="18">
        <f>SUM(B35:M35)</f>
        <v>1023387.98</v>
      </c>
    </row>
    <row r="36" spans="1:14" x14ac:dyDescent="0.2">
      <c r="A36" s="15" t="s">
        <v>36</v>
      </c>
      <c r="B36" s="14">
        <v>195238.2</v>
      </c>
      <c r="I36" s="14"/>
      <c r="J36" s="14"/>
      <c r="K36" s="14"/>
      <c r="L36" s="14"/>
      <c r="M36" s="14"/>
      <c r="N36" s="18">
        <f>SUM(B36:M36)</f>
        <v>195238.2</v>
      </c>
    </row>
    <row r="38" spans="1:14" x14ac:dyDescent="0.2">
      <c r="A38" s="15" t="s">
        <v>38</v>
      </c>
      <c r="B38" s="14">
        <f t="shared" ref="B38:N38" si="11">SUM(B35:B36)-SUM(B33:B34)</f>
        <v>1660.7299999999814</v>
      </c>
      <c r="C38" s="14">
        <f t="shared" si="11"/>
        <v>-195238.2</v>
      </c>
      <c r="D38" s="14">
        <f t="shared" si="11"/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4">
        <f t="shared" si="11"/>
        <v>-193577.46999999997</v>
      </c>
    </row>
    <row r="39" spans="1:14" x14ac:dyDescent="0.2">
      <c r="A39" s="15" t="s">
        <v>39</v>
      </c>
      <c r="B39" s="14">
        <f t="shared" ref="B39:N39" si="12">B38/B34*100</f>
        <v>0.17150227850091163</v>
      </c>
      <c r="C39" s="14" t="e">
        <f t="shared" si="12"/>
        <v>#DIV/0!</v>
      </c>
      <c r="D39" s="14" t="e">
        <f t="shared" si="12"/>
        <v>#DIV/0!</v>
      </c>
      <c r="E39" s="14" t="e">
        <f t="shared" si="12"/>
        <v>#DIV/0!</v>
      </c>
      <c r="F39" s="14" t="e">
        <f t="shared" si="12"/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-19.990592794398989</v>
      </c>
    </row>
    <row r="41" spans="1:14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f>SUM(B41:M41)</f>
        <v>0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 t="shared" ref="B43:G43" si="13">SUM(B35+B36)-SUM(B33+B34+B41)</f>
        <v>1660.7299999999814</v>
      </c>
      <c r="C43" s="14">
        <f t="shared" si="13"/>
        <v>-195238.2</v>
      </c>
      <c r="D43" s="14">
        <f t="shared" si="13"/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ref="H43:N43" si="14">H41+H38</f>
        <v>0</v>
      </c>
      <c r="I43" s="14">
        <f t="shared" si="14"/>
        <v>0</v>
      </c>
      <c r="J43" s="14">
        <f>J38-J41</f>
        <v>0</v>
      </c>
      <c r="K43" s="14">
        <f t="shared" si="14"/>
        <v>0</v>
      </c>
      <c r="L43" s="14">
        <f>L38-L41</f>
        <v>0</v>
      </c>
      <c r="M43" s="14">
        <f t="shared" si="14"/>
        <v>0</v>
      </c>
      <c r="N43" s="14">
        <f t="shared" si="14"/>
        <v>-193577.46999999997</v>
      </c>
    </row>
    <row r="44" spans="1:14" x14ac:dyDescent="0.2">
      <c r="A44" s="15" t="s">
        <v>41</v>
      </c>
      <c r="B44" s="14">
        <f t="shared" ref="B44:N44" si="15">B43/B34*100</f>
        <v>0.17150227850091163</v>
      </c>
      <c r="C44" s="14" t="e">
        <f t="shared" si="15"/>
        <v>#DIV/0!</v>
      </c>
      <c r="D44" s="14" t="e">
        <f t="shared" si="15"/>
        <v>#DIV/0!</v>
      </c>
      <c r="E44" s="14" t="e">
        <f t="shared" si="15"/>
        <v>#DIV/0!</v>
      </c>
      <c r="F44" s="14" t="e">
        <f t="shared" si="15"/>
        <v>#DIV/0!</v>
      </c>
      <c r="G44" s="14" t="e">
        <f t="shared" si="15"/>
        <v>#DIV/0!</v>
      </c>
      <c r="H44" s="14" t="e">
        <f t="shared" si="15"/>
        <v>#DIV/0!</v>
      </c>
      <c r="I44" s="14" t="e">
        <f t="shared" si="15"/>
        <v>#DIV/0!</v>
      </c>
      <c r="J44" s="14" t="e">
        <f t="shared" si="15"/>
        <v>#DIV/0!</v>
      </c>
      <c r="K44" s="14" t="e">
        <f t="shared" si="15"/>
        <v>#DIV/0!</v>
      </c>
      <c r="L44" s="14" t="e">
        <f t="shared" si="15"/>
        <v>#DIV/0!</v>
      </c>
      <c r="M44" s="14" t="e">
        <f t="shared" si="15"/>
        <v>#DIV/0!</v>
      </c>
      <c r="N44" s="14">
        <f t="shared" si="15"/>
        <v>-19.990592794398989</v>
      </c>
    </row>
    <row r="46" spans="1:14" x14ac:dyDescent="0.2">
      <c r="A46" s="21" t="s">
        <v>178</v>
      </c>
      <c r="N46" s="18"/>
    </row>
    <row r="47" spans="1:14" x14ac:dyDescent="0.2">
      <c r="A47" s="15" t="s">
        <v>34</v>
      </c>
      <c r="B47" s="14">
        <f>B33+B19+B5</f>
        <v>278290.07</v>
      </c>
      <c r="C47" s="14">
        <v>0</v>
      </c>
      <c r="D47" s="14">
        <f t="shared" ref="D47:M47" si="16">D33+D19+D5</f>
        <v>0</v>
      </c>
      <c r="E47" s="14">
        <f t="shared" si="16"/>
        <v>0</v>
      </c>
      <c r="F47" s="14">
        <f t="shared" si="16"/>
        <v>0</v>
      </c>
      <c r="G47" s="14">
        <f t="shared" si="16"/>
        <v>0</v>
      </c>
      <c r="H47" s="14">
        <f t="shared" si="16"/>
        <v>0</v>
      </c>
      <c r="I47" s="14">
        <f t="shared" si="16"/>
        <v>0</v>
      </c>
      <c r="J47" s="14">
        <f t="shared" si="16"/>
        <v>0</v>
      </c>
      <c r="K47" s="14">
        <f t="shared" si="16"/>
        <v>0</v>
      </c>
      <c r="L47" s="14">
        <f t="shared" si="16"/>
        <v>0</v>
      </c>
      <c r="M47" s="14">
        <f t="shared" si="16"/>
        <v>0</v>
      </c>
      <c r="N47" s="18">
        <f>SUM(B47:M47)</f>
        <v>278290.07</v>
      </c>
    </row>
    <row r="48" spans="1:14" x14ac:dyDescent="0.2">
      <c r="A48" s="15" t="s">
        <v>35</v>
      </c>
      <c r="B48" s="14">
        <f t="shared" ref="B48:M50" si="17">B34+B20+B6</f>
        <v>1090780.71</v>
      </c>
      <c r="C48" s="14">
        <f t="shared" si="17"/>
        <v>0</v>
      </c>
      <c r="D48" s="14">
        <f t="shared" si="17"/>
        <v>0</v>
      </c>
      <c r="E48" s="14">
        <f t="shared" si="17"/>
        <v>0</v>
      </c>
      <c r="F48" s="14">
        <f t="shared" si="17"/>
        <v>0</v>
      </c>
      <c r="G48" s="14">
        <f t="shared" si="17"/>
        <v>0</v>
      </c>
      <c r="H48" s="14">
        <f t="shared" si="17"/>
        <v>0</v>
      </c>
      <c r="I48" s="14">
        <f t="shared" si="17"/>
        <v>0</v>
      </c>
      <c r="J48" s="14">
        <f t="shared" si="17"/>
        <v>0</v>
      </c>
      <c r="K48" s="14">
        <f t="shared" si="17"/>
        <v>0</v>
      </c>
      <c r="L48" s="14">
        <f t="shared" si="17"/>
        <v>0</v>
      </c>
      <c r="M48" s="14">
        <f t="shared" si="17"/>
        <v>0</v>
      </c>
      <c r="N48" s="18">
        <f>SUM(B48:M48)</f>
        <v>1090780.71</v>
      </c>
    </row>
    <row r="49" spans="1:14" x14ac:dyDescent="0.2">
      <c r="A49" s="15" t="s">
        <v>12</v>
      </c>
      <c r="B49" s="14">
        <f t="shared" si="17"/>
        <v>1149248.8800000001</v>
      </c>
      <c r="C49" s="14">
        <f t="shared" si="17"/>
        <v>0</v>
      </c>
      <c r="D49" s="14">
        <f t="shared" si="17"/>
        <v>0</v>
      </c>
      <c r="E49" s="14">
        <f t="shared" si="17"/>
        <v>0</v>
      </c>
      <c r="F49" s="14">
        <f t="shared" si="17"/>
        <v>0</v>
      </c>
      <c r="G49" s="14">
        <f t="shared" si="17"/>
        <v>0</v>
      </c>
      <c r="H49" s="14">
        <f t="shared" si="17"/>
        <v>0</v>
      </c>
      <c r="I49" s="14">
        <f t="shared" si="17"/>
        <v>0</v>
      </c>
      <c r="J49" s="14">
        <f t="shared" si="17"/>
        <v>0</v>
      </c>
      <c r="K49" s="14">
        <f t="shared" si="17"/>
        <v>0</v>
      </c>
      <c r="L49" s="14">
        <f t="shared" si="17"/>
        <v>0</v>
      </c>
      <c r="M49" s="14">
        <f t="shared" si="17"/>
        <v>0</v>
      </c>
      <c r="N49" s="18">
        <f>SUM(B49:M49)</f>
        <v>1149248.8800000001</v>
      </c>
    </row>
    <row r="50" spans="1:14" x14ac:dyDescent="0.2">
      <c r="A50" s="15" t="s">
        <v>36</v>
      </c>
      <c r="B50" s="14">
        <f t="shared" si="17"/>
        <v>221811.99000000002</v>
      </c>
      <c r="C50" s="14">
        <f t="shared" si="17"/>
        <v>0</v>
      </c>
      <c r="D50" s="14">
        <f t="shared" si="17"/>
        <v>0</v>
      </c>
      <c r="E50" s="14">
        <f t="shared" si="17"/>
        <v>0</v>
      </c>
      <c r="F50" s="14">
        <f t="shared" si="17"/>
        <v>0</v>
      </c>
      <c r="G50" s="14">
        <f t="shared" si="17"/>
        <v>0</v>
      </c>
      <c r="H50" s="14">
        <f t="shared" si="17"/>
        <v>0</v>
      </c>
      <c r="I50" s="14">
        <f t="shared" si="17"/>
        <v>0</v>
      </c>
      <c r="J50" s="14">
        <f t="shared" si="17"/>
        <v>0</v>
      </c>
      <c r="K50" s="14">
        <f t="shared" si="17"/>
        <v>0</v>
      </c>
      <c r="L50" s="14">
        <f t="shared" si="17"/>
        <v>0</v>
      </c>
      <c r="M50" s="14">
        <f t="shared" si="17"/>
        <v>0</v>
      </c>
      <c r="N50" s="18">
        <f>SUM(B50:M50)</f>
        <v>221811.99000000002</v>
      </c>
    </row>
    <row r="51" spans="1:14" x14ac:dyDescent="0.2">
      <c r="I51" s="14"/>
      <c r="J51" s="14"/>
      <c r="K51" s="14"/>
      <c r="L51" s="14"/>
      <c r="M51" s="14"/>
    </row>
    <row r="52" spans="1:14" x14ac:dyDescent="0.2">
      <c r="A52" s="15" t="s">
        <v>38</v>
      </c>
      <c r="B52" s="14">
        <f t="shared" ref="B52:M52" si="18">SUM(B49:B50)-SUM(B47:B48)</f>
        <v>1990.0900000000838</v>
      </c>
      <c r="C52" s="14">
        <f t="shared" si="18"/>
        <v>0</v>
      </c>
      <c r="D52" s="14">
        <f t="shared" si="18"/>
        <v>0</v>
      </c>
      <c r="E52" s="14">
        <f t="shared" si="18"/>
        <v>0</v>
      </c>
      <c r="F52" s="14">
        <f t="shared" si="18"/>
        <v>0</v>
      </c>
      <c r="G52" s="14">
        <f t="shared" si="18"/>
        <v>0</v>
      </c>
      <c r="H52" s="14">
        <f t="shared" si="18"/>
        <v>0</v>
      </c>
      <c r="I52" s="14">
        <f t="shared" si="18"/>
        <v>0</v>
      </c>
      <c r="J52" s="14">
        <f t="shared" si="18"/>
        <v>0</v>
      </c>
      <c r="K52" s="14">
        <f t="shared" si="18"/>
        <v>0</v>
      </c>
      <c r="L52" s="14">
        <f t="shared" si="18"/>
        <v>0</v>
      </c>
      <c r="M52" s="14">
        <f t="shared" si="18"/>
        <v>0</v>
      </c>
      <c r="N52" s="14">
        <f>SUM(N49:N50)-SUM(N47:N48)</f>
        <v>1990.0900000000838</v>
      </c>
    </row>
    <row r="53" spans="1:14" x14ac:dyDescent="0.2">
      <c r="A53" s="15" t="s">
        <v>39</v>
      </c>
      <c r="B53" s="14">
        <f t="shared" ref="B53:N53" si="19">B52/B48*100</f>
        <v>0.18244638741366118</v>
      </c>
      <c r="C53" s="14" t="e">
        <f t="shared" si="19"/>
        <v>#DIV/0!</v>
      </c>
      <c r="D53" s="14" t="e">
        <f t="shared" si="19"/>
        <v>#DIV/0!</v>
      </c>
      <c r="E53" s="14" t="e">
        <f t="shared" si="19"/>
        <v>#DIV/0!</v>
      </c>
      <c r="F53" s="14" t="e">
        <f t="shared" si="19"/>
        <v>#DIV/0!</v>
      </c>
      <c r="G53" s="14" t="e">
        <f t="shared" si="19"/>
        <v>#DIV/0!</v>
      </c>
      <c r="H53" s="14" t="e">
        <f t="shared" si="19"/>
        <v>#DIV/0!</v>
      </c>
      <c r="I53" s="14" t="e">
        <f t="shared" si="19"/>
        <v>#DIV/0!</v>
      </c>
      <c r="J53" s="14" t="e">
        <f t="shared" si="19"/>
        <v>#DIV/0!</v>
      </c>
      <c r="K53" s="14" t="e">
        <f t="shared" si="19"/>
        <v>#DIV/0!</v>
      </c>
      <c r="L53" s="14" t="e">
        <f t="shared" si="19"/>
        <v>#DIV/0!</v>
      </c>
      <c r="M53" s="14" t="e">
        <f t="shared" si="19"/>
        <v>#DIV/0!</v>
      </c>
      <c r="N53" s="14">
        <f t="shared" si="19"/>
        <v>0.18244638741366118</v>
      </c>
    </row>
    <row r="54" spans="1:14" x14ac:dyDescent="0.2">
      <c r="I54" s="14"/>
      <c r="J54" s="14"/>
      <c r="K54" s="14"/>
      <c r="L54" s="14"/>
      <c r="M54" s="14"/>
    </row>
    <row r="55" spans="1:14" x14ac:dyDescent="0.2">
      <c r="A55" s="15" t="s">
        <v>37</v>
      </c>
      <c r="B55" s="14">
        <f>B41+B27+B13</f>
        <v>0</v>
      </c>
      <c r="C55" s="14">
        <f t="shared" ref="C55:M55" si="20">C41+C27+C13</f>
        <v>0</v>
      </c>
      <c r="D55" s="14">
        <f t="shared" si="20"/>
        <v>0</v>
      </c>
      <c r="E55" s="14">
        <f t="shared" si="20"/>
        <v>0</v>
      </c>
      <c r="F55" s="14">
        <f t="shared" si="20"/>
        <v>0</v>
      </c>
      <c r="G55" s="14">
        <f t="shared" si="20"/>
        <v>0</v>
      </c>
      <c r="H55" s="14">
        <f t="shared" si="20"/>
        <v>0</v>
      </c>
      <c r="I55" s="14">
        <f t="shared" si="20"/>
        <v>0</v>
      </c>
      <c r="J55" s="14">
        <f t="shared" si="20"/>
        <v>0</v>
      </c>
      <c r="K55" s="14">
        <f t="shared" si="20"/>
        <v>0</v>
      </c>
      <c r="L55" s="14">
        <f t="shared" si="20"/>
        <v>0</v>
      </c>
      <c r="M55" s="14">
        <f t="shared" si="20"/>
        <v>0</v>
      </c>
      <c r="N55" s="14">
        <f>SUM(B55:M55)</f>
        <v>0</v>
      </c>
    </row>
    <row r="56" spans="1:14" x14ac:dyDescent="0.2">
      <c r="I56" s="14"/>
      <c r="J56" s="14"/>
      <c r="K56" s="14"/>
      <c r="L56" s="14"/>
      <c r="M56" s="14"/>
    </row>
    <row r="57" spans="1:14" x14ac:dyDescent="0.2">
      <c r="A57" s="15" t="s">
        <v>40</v>
      </c>
      <c r="B57" s="14">
        <f>B52-B55</f>
        <v>1990.0900000000838</v>
      </c>
      <c r="C57" s="14">
        <f>C52+C55</f>
        <v>0</v>
      </c>
      <c r="D57" s="14">
        <f t="shared" ref="D57:M57" si="21">D52-D55</f>
        <v>0</v>
      </c>
      <c r="E57" s="14">
        <f t="shared" si="21"/>
        <v>0</v>
      </c>
      <c r="F57" s="14">
        <f t="shared" si="21"/>
        <v>0</v>
      </c>
      <c r="G57" s="14">
        <f t="shared" si="21"/>
        <v>0</v>
      </c>
      <c r="H57" s="14">
        <f t="shared" si="21"/>
        <v>0</v>
      </c>
      <c r="I57" s="14">
        <f t="shared" si="21"/>
        <v>0</v>
      </c>
      <c r="J57" s="14">
        <f t="shared" si="21"/>
        <v>0</v>
      </c>
      <c r="K57" s="14">
        <f t="shared" si="21"/>
        <v>0</v>
      </c>
      <c r="L57" s="14">
        <f t="shared" si="21"/>
        <v>0</v>
      </c>
      <c r="M57" s="14">
        <f t="shared" si="21"/>
        <v>0</v>
      </c>
      <c r="N57" s="14">
        <f>N52-N55</f>
        <v>1990.0900000000838</v>
      </c>
    </row>
    <row r="58" spans="1:14" x14ac:dyDescent="0.2">
      <c r="A58" s="15" t="s">
        <v>41</v>
      </c>
      <c r="B58" s="14">
        <f t="shared" ref="B58:N58" si="22">B57/B48*100</f>
        <v>0.18244638741366118</v>
      </c>
      <c r="C58" s="14" t="e">
        <f t="shared" si="22"/>
        <v>#DIV/0!</v>
      </c>
      <c r="D58" s="14" t="e">
        <f t="shared" si="22"/>
        <v>#DIV/0!</v>
      </c>
      <c r="E58" s="14" t="e">
        <f t="shared" si="22"/>
        <v>#DIV/0!</v>
      </c>
      <c r="F58" s="14" t="e">
        <f t="shared" si="22"/>
        <v>#DIV/0!</v>
      </c>
      <c r="G58" s="14" t="e">
        <f t="shared" si="22"/>
        <v>#DIV/0!</v>
      </c>
      <c r="H58" s="14" t="e">
        <f t="shared" si="22"/>
        <v>#DIV/0!</v>
      </c>
      <c r="I58" s="14" t="e">
        <f t="shared" si="22"/>
        <v>#DIV/0!</v>
      </c>
      <c r="J58" s="14" t="e">
        <f t="shared" si="22"/>
        <v>#DIV/0!</v>
      </c>
      <c r="K58" s="14" t="e">
        <f t="shared" si="22"/>
        <v>#DIV/0!</v>
      </c>
      <c r="L58" s="14" t="e">
        <f t="shared" si="22"/>
        <v>#DIV/0!</v>
      </c>
      <c r="M58" s="14" t="e">
        <f t="shared" si="22"/>
        <v>#DIV/0!</v>
      </c>
      <c r="N58" s="14">
        <f t="shared" si="22"/>
        <v>0.18244638741366118</v>
      </c>
    </row>
    <row r="59" spans="1:14" x14ac:dyDescent="0.2">
      <c r="A59" s="13"/>
    </row>
    <row r="60" spans="1:14" x14ac:dyDescent="0.2">
      <c r="I60" s="14"/>
      <c r="J60" s="14"/>
      <c r="K60" s="14"/>
      <c r="L60" s="14"/>
      <c r="N60" s="18"/>
    </row>
    <row r="61" spans="1:14" x14ac:dyDescent="0.2">
      <c r="N61" s="18"/>
    </row>
    <row r="62" spans="1:14" x14ac:dyDescent="0.2">
      <c r="N62" s="18"/>
    </row>
    <row r="63" spans="1:14" x14ac:dyDescent="0.2">
      <c r="I63" s="14"/>
      <c r="J63" s="14"/>
      <c r="K63" s="14"/>
      <c r="L63" s="14"/>
      <c r="M63" s="14"/>
      <c r="N63" s="18"/>
    </row>
    <row r="74" spans="1:14" x14ac:dyDescent="0.2">
      <c r="A74" s="13"/>
    </row>
    <row r="75" spans="1:14" x14ac:dyDescent="0.2">
      <c r="N75" s="18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80" spans="1:14" x14ac:dyDescent="0.2">
      <c r="I80" s="14"/>
      <c r="J80" s="14"/>
      <c r="K80" s="14"/>
      <c r="L80" s="14"/>
      <c r="M80" s="14"/>
    </row>
    <row r="81" spans="1:14" x14ac:dyDescent="0.2">
      <c r="I81" s="14"/>
      <c r="J81" s="14"/>
      <c r="K81" s="14"/>
      <c r="L81" s="14"/>
      <c r="M81" s="14"/>
    </row>
    <row r="88" spans="1:14" x14ac:dyDescent="0.2">
      <c r="A88" s="13"/>
    </row>
    <row r="89" spans="1:14" x14ac:dyDescent="0.2">
      <c r="N89" s="18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102" spans="1:14" x14ac:dyDescent="0.2">
      <c r="A102" s="13"/>
    </row>
    <row r="103" spans="1:14" x14ac:dyDescent="0.2"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8" spans="1:14" x14ac:dyDescent="0.2">
      <c r="I108" s="14"/>
      <c r="J108" s="14"/>
      <c r="K108" s="14"/>
      <c r="L108" s="14"/>
      <c r="M108" s="14"/>
    </row>
    <row r="109" spans="1:14" x14ac:dyDescent="0.2">
      <c r="I109" s="14"/>
      <c r="J109" s="14"/>
      <c r="K109" s="14"/>
      <c r="L109" s="14"/>
      <c r="M109" s="14"/>
    </row>
    <row r="117" spans="1:14" x14ac:dyDescent="0.2">
      <c r="A117" s="13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x14ac:dyDescent="0.2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7" spans="1:14" x14ac:dyDescent="0.2">
      <c r="I137" s="14"/>
      <c r="J137" s="14"/>
      <c r="K137" s="14"/>
      <c r="L137" s="14"/>
      <c r="M137" s="14"/>
    </row>
    <row r="138" spans="1:14" x14ac:dyDescent="0.2">
      <c r="I138" s="14"/>
      <c r="J138" s="14"/>
      <c r="K138" s="14"/>
      <c r="L138" s="14"/>
      <c r="M138" s="14"/>
    </row>
    <row r="145" spans="1:1" x14ac:dyDescent="0.2">
      <c r="A145" s="13"/>
    </row>
    <row r="160" spans="1:1" x14ac:dyDescent="0.2">
      <c r="A160" s="13"/>
    </row>
    <row r="174" spans="1:1" x14ac:dyDescent="0.2">
      <c r="A174" s="13"/>
    </row>
    <row r="188" spans="1:1" x14ac:dyDescent="0.2">
      <c r="A188" s="13"/>
    </row>
    <row r="203" spans="1:1" x14ac:dyDescent="0.2">
      <c r="A203" s="13"/>
    </row>
    <row r="217" spans="1:1" x14ac:dyDescent="0.2">
      <c r="A217" s="13"/>
    </row>
  </sheetData>
  <phoneticPr fontId="0" type="noConversion"/>
  <pageMargins left="0.25" right="0.25" top="0.54" bottom="0.41" header="0" footer="0"/>
  <pageSetup paperSize="5" fitToHeight="5" orientation="landscape" r:id="rId1"/>
  <headerFooter alignWithMargins="0"/>
  <rowBreaks count="1" manualBreakCount="1">
    <brk id="44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221"/>
  <dimension ref="A1:P218"/>
  <sheetViews>
    <sheetView topLeftCell="A27" zoomScaleNormal="100" zoomScaleSheetLayoutView="100" workbookViewId="0">
      <selection activeCell="C49" sqref="C49"/>
    </sheetView>
  </sheetViews>
  <sheetFormatPr defaultRowHeight="12" x14ac:dyDescent="0.2"/>
  <cols>
    <col min="1" max="1" width="21.28515625" style="15" customWidth="1"/>
    <col min="2" max="8" width="11.85546875" style="14" bestFit="1" customWidth="1"/>
    <col min="9" max="9" width="12.85546875" style="15" bestFit="1" customWidth="1"/>
    <col min="10" max="13" width="11.85546875" style="15" bestFit="1" customWidth="1"/>
    <col min="14" max="14" width="12.85546875" style="14" bestFit="1" customWidth="1"/>
    <col min="15" max="15" width="10" style="15" bestFit="1" customWidth="1"/>
    <col min="16" max="16384" width="9.140625" style="15"/>
  </cols>
  <sheetData>
    <row r="1" spans="1:16" x14ac:dyDescent="0.2">
      <c r="A1" s="13" t="s">
        <v>176</v>
      </c>
    </row>
    <row r="2" spans="1:16" x14ac:dyDescent="0.2">
      <c r="A2" s="13"/>
    </row>
    <row r="3" spans="1:16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6" x14ac:dyDescent="0.2">
      <c r="A4" s="13"/>
      <c r="B4" s="16"/>
      <c r="C4" s="16"/>
      <c r="D4" s="16"/>
      <c r="E4" s="16"/>
      <c r="F4" s="16"/>
      <c r="G4" s="16"/>
      <c r="H4" s="16"/>
      <c r="I4" s="17"/>
      <c r="J4" s="17"/>
      <c r="K4" s="17"/>
      <c r="L4" s="17"/>
      <c r="M4" s="17"/>
      <c r="N4" s="16"/>
    </row>
    <row r="5" spans="1:16" x14ac:dyDescent="0.2">
      <c r="A5" s="21" t="s">
        <v>159</v>
      </c>
    </row>
    <row r="6" spans="1:16" x14ac:dyDescent="0.2">
      <c r="A6" s="15" t="s">
        <v>34</v>
      </c>
      <c r="B6" s="14">
        <v>29570.74</v>
      </c>
      <c r="C6" s="14">
        <f t="shared" ref="C6:H6" si="0">B9</f>
        <v>54573.95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>H9</f>
        <v>0</v>
      </c>
      <c r="J6" s="14">
        <f>I9</f>
        <v>0</v>
      </c>
      <c r="K6" s="14">
        <f>J9</f>
        <v>0</v>
      </c>
      <c r="L6" s="14">
        <f>K9</f>
        <v>0</v>
      </c>
      <c r="M6" s="14">
        <f>L9</f>
        <v>0</v>
      </c>
      <c r="N6" s="18">
        <f>SUM(B6:M6)</f>
        <v>84144.69</v>
      </c>
    </row>
    <row r="7" spans="1:16" x14ac:dyDescent="0.2">
      <c r="A7" s="15" t="s">
        <v>35</v>
      </c>
      <c r="B7" s="14">
        <v>672079.79</v>
      </c>
      <c r="I7" s="14"/>
      <c r="J7" s="14"/>
      <c r="K7" s="14"/>
      <c r="L7" s="14"/>
      <c r="M7" s="14"/>
      <c r="N7" s="18">
        <f>SUM(B7:M7)</f>
        <v>672079.79</v>
      </c>
    </row>
    <row r="8" spans="1:16" x14ac:dyDescent="0.2">
      <c r="A8" s="15" t="s">
        <v>12</v>
      </c>
      <c r="B8" s="14">
        <v>643381.72</v>
      </c>
      <c r="I8" s="14"/>
      <c r="J8" s="14"/>
      <c r="K8" s="14"/>
      <c r="L8" s="14"/>
      <c r="M8" s="14"/>
      <c r="N8" s="18">
        <f>SUM(B8:M8)</f>
        <v>643381.72</v>
      </c>
    </row>
    <row r="9" spans="1:16" x14ac:dyDescent="0.2">
      <c r="A9" s="15" t="s">
        <v>36</v>
      </c>
      <c r="B9" s="14">
        <v>54573.95</v>
      </c>
      <c r="I9" s="14"/>
      <c r="J9" s="14"/>
      <c r="K9" s="14"/>
      <c r="L9" s="14"/>
      <c r="M9" s="14"/>
      <c r="N9" s="18">
        <f>SUM(B9:M9)</f>
        <v>54573.95</v>
      </c>
    </row>
    <row r="11" spans="1:16" x14ac:dyDescent="0.2">
      <c r="A11" s="15" t="s">
        <v>38</v>
      </c>
      <c r="B11" s="14">
        <f t="shared" ref="B11:N11" si="1">SUM(B8:B9)-SUM(B6:B7)</f>
        <v>-3694.8600000001024</v>
      </c>
      <c r="C11" s="14">
        <f t="shared" si="1"/>
        <v>-54573.95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-58268.810000000056</v>
      </c>
      <c r="O11" s="14"/>
      <c r="P11" s="14"/>
    </row>
    <row r="12" spans="1:16" x14ac:dyDescent="0.2">
      <c r="A12" s="15" t="s">
        <v>39</v>
      </c>
      <c r="B12" s="14">
        <f t="shared" ref="B12:N12" si="2">B11/B7*100</f>
        <v>-0.54976508072056474</v>
      </c>
      <c r="C12" s="14" t="e">
        <f t="shared" si="2"/>
        <v>#DIV/0!</v>
      </c>
      <c r="D12" s="14" t="e">
        <f t="shared" si="2"/>
        <v>#DIV/0!</v>
      </c>
      <c r="E12" s="14" t="e">
        <f t="shared" si="2"/>
        <v>#DIV/0!</v>
      </c>
      <c r="F12" s="14" t="e">
        <f t="shared" si="2"/>
        <v>#DIV/0!</v>
      </c>
      <c r="G12" s="14" t="e">
        <f t="shared" si="2"/>
        <v>#DIV/0!</v>
      </c>
      <c r="H12" s="14" t="e">
        <f t="shared" si="2"/>
        <v>#DIV/0!</v>
      </c>
      <c r="I12" s="14" t="e">
        <f t="shared" si="2"/>
        <v>#DIV/0!</v>
      </c>
      <c r="J12" s="14" t="e">
        <f t="shared" si="2"/>
        <v>#DIV/0!</v>
      </c>
      <c r="K12" s="14" t="e">
        <f t="shared" si="2"/>
        <v>#DIV/0!</v>
      </c>
      <c r="L12" s="14" t="e">
        <f t="shared" si="2"/>
        <v>#DIV/0!</v>
      </c>
      <c r="M12" s="14" t="e">
        <f t="shared" si="2"/>
        <v>#DIV/0!</v>
      </c>
      <c r="N12" s="14">
        <f t="shared" si="2"/>
        <v>-8.6699244445365711</v>
      </c>
      <c r="O12" s="14"/>
      <c r="P12" s="14"/>
    </row>
    <row r="14" spans="1:16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f>SUM(B14:M14)</f>
        <v>0</v>
      </c>
    </row>
    <row r="15" spans="1:16" x14ac:dyDescent="0.2">
      <c r="I15" s="14"/>
      <c r="J15" s="14"/>
      <c r="K15" s="14"/>
      <c r="L15" s="14"/>
      <c r="M15" s="14"/>
    </row>
    <row r="16" spans="1:16" x14ac:dyDescent="0.2">
      <c r="A16" s="15" t="s">
        <v>40</v>
      </c>
      <c r="B16" s="14">
        <f t="shared" ref="B16:N16" si="3">B14+B11</f>
        <v>-3694.8600000001024</v>
      </c>
      <c r="C16" s="14">
        <f t="shared" si="3"/>
        <v>-54573.95</v>
      </c>
      <c r="D16" s="14">
        <f t="shared" si="3"/>
        <v>0</v>
      </c>
      <c r="E16" s="14">
        <f t="shared" si="3"/>
        <v>0</v>
      </c>
      <c r="F16" s="14">
        <f t="shared" si="3"/>
        <v>0</v>
      </c>
      <c r="G16" s="14">
        <f t="shared" si="3"/>
        <v>0</v>
      </c>
      <c r="H16" s="14">
        <f t="shared" si="3"/>
        <v>0</v>
      </c>
      <c r="I16" s="14">
        <f t="shared" si="3"/>
        <v>0</v>
      </c>
      <c r="J16" s="14">
        <f t="shared" si="3"/>
        <v>0</v>
      </c>
      <c r="K16" s="14">
        <f t="shared" si="3"/>
        <v>0</v>
      </c>
      <c r="L16" s="14">
        <f t="shared" si="3"/>
        <v>0</v>
      </c>
      <c r="M16" s="14">
        <f t="shared" si="3"/>
        <v>0</v>
      </c>
      <c r="N16" s="14">
        <f t="shared" si="3"/>
        <v>-58268.810000000056</v>
      </c>
    </row>
    <row r="17" spans="1:15" x14ac:dyDescent="0.2">
      <c r="A17" s="15" t="s">
        <v>41</v>
      </c>
      <c r="B17" s="14">
        <f t="shared" ref="B17:N17" si="4">B16/B7*100</f>
        <v>-0.54976508072056474</v>
      </c>
      <c r="C17" s="14" t="e">
        <f t="shared" si="4"/>
        <v>#DIV/0!</v>
      </c>
      <c r="D17" s="14" t="e">
        <f t="shared" si="4"/>
        <v>#DIV/0!</v>
      </c>
      <c r="E17" s="14" t="e">
        <f t="shared" si="4"/>
        <v>#DIV/0!</v>
      </c>
      <c r="F17" s="14" t="e">
        <f t="shared" si="4"/>
        <v>#DIV/0!</v>
      </c>
      <c r="G17" s="14" t="e">
        <f t="shared" si="4"/>
        <v>#DIV/0!</v>
      </c>
      <c r="H17" s="14" t="e">
        <f t="shared" si="4"/>
        <v>#DIV/0!</v>
      </c>
      <c r="I17" s="14" t="e">
        <f t="shared" si="4"/>
        <v>#DIV/0!</v>
      </c>
      <c r="J17" s="14" t="e">
        <f t="shared" si="4"/>
        <v>#DIV/0!</v>
      </c>
      <c r="K17" s="14" t="e">
        <f t="shared" si="4"/>
        <v>#DIV/0!</v>
      </c>
      <c r="L17" s="14" t="e">
        <f t="shared" si="4"/>
        <v>#DIV/0!</v>
      </c>
      <c r="M17" s="14" t="e">
        <f t="shared" si="4"/>
        <v>#DIV/0!</v>
      </c>
      <c r="N17" s="14">
        <f t="shared" si="4"/>
        <v>-8.6699244445365711</v>
      </c>
    </row>
    <row r="19" spans="1:15" x14ac:dyDescent="0.2">
      <c r="A19" s="21" t="s">
        <v>161</v>
      </c>
    </row>
    <row r="20" spans="1:15" x14ac:dyDescent="0.2">
      <c r="A20" s="15" t="s">
        <v>34</v>
      </c>
      <c r="B20" s="14">
        <v>4131.62</v>
      </c>
      <c r="C20" s="14">
        <f t="shared" ref="C20:H20" si="5">B23</f>
        <v>4483.58</v>
      </c>
      <c r="D20" s="14">
        <f t="shared" si="5"/>
        <v>0</v>
      </c>
      <c r="E20" s="14">
        <f t="shared" si="5"/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8615.2000000000007</v>
      </c>
    </row>
    <row r="21" spans="1:15" x14ac:dyDescent="0.2">
      <c r="A21" s="15" t="s">
        <v>35</v>
      </c>
      <c r="B21" s="14">
        <v>15684.6</v>
      </c>
      <c r="I21" s="14"/>
      <c r="J21" s="14"/>
      <c r="K21" s="14"/>
      <c r="L21" s="14"/>
      <c r="M21" s="14"/>
      <c r="N21" s="18">
        <f>SUM(B21:M21)</f>
        <v>15684.6</v>
      </c>
    </row>
    <row r="22" spans="1:15" x14ac:dyDescent="0.2">
      <c r="A22" s="15" t="s">
        <v>12</v>
      </c>
      <c r="B22" s="14">
        <v>15244.62</v>
      </c>
      <c r="I22" s="14"/>
      <c r="J22" s="14"/>
      <c r="K22" s="14"/>
      <c r="L22" s="14"/>
      <c r="M22" s="14"/>
      <c r="N22" s="18">
        <f>SUM(B22:M22)</f>
        <v>15244.62</v>
      </c>
    </row>
    <row r="23" spans="1:15" x14ac:dyDescent="0.2">
      <c r="A23" s="15" t="s">
        <v>36</v>
      </c>
      <c r="B23" s="14">
        <v>4483.58</v>
      </c>
      <c r="I23" s="14"/>
      <c r="J23" s="14"/>
      <c r="K23" s="14"/>
      <c r="L23" s="14"/>
      <c r="M23" s="14"/>
      <c r="N23" s="18">
        <f>SUM(B23:M23)</f>
        <v>4483.58</v>
      </c>
    </row>
    <row r="25" spans="1:15" x14ac:dyDescent="0.2">
      <c r="A25" s="15" t="s">
        <v>38</v>
      </c>
      <c r="B25" s="14">
        <f t="shared" ref="B25:N25" si="6">SUM(B22:B23)-SUM(B20:B21)</f>
        <v>-88.020000000000437</v>
      </c>
      <c r="C25" s="14">
        <f t="shared" si="6"/>
        <v>-4483.58</v>
      </c>
      <c r="D25" s="14">
        <f t="shared" si="6"/>
        <v>0</v>
      </c>
      <c r="E25" s="14">
        <f t="shared" si="6"/>
        <v>0</v>
      </c>
      <c r="F25" s="14">
        <f t="shared" si="6"/>
        <v>0</v>
      </c>
      <c r="G25" s="14">
        <f t="shared" si="6"/>
        <v>0</v>
      </c>
      <c r="H25" s="14">
        <f t="shared" si="6"/>
        <v>0</v>
      </c>
      <c r="I25" s="14">
        <f t="shared" si="6"/>
        <v>0</v>
      </c>
      <c r="J25" s="14">
        <f t="shared" si="6"/>
        <v>0</v>
      </c>
      <c r="K25" s="14">
        <f t="shared" si="6"/>
        <v>0</v>
      </c>
      <c r="L25" s="14">
        <f t="shared" si="6"/>
        <v>0</v>
      </c>
      <c r="M25" s="14">
        <f t="shared" si="6"/>
        <v>0</v>
      </c>
      <c r="N25" s="14">
        <f t="shared" si="6"/>
        <v>-4571.6000000000022</v>
      </c>
      <c r="O25" s="14"/>
    </row>
    <row r="26" spans="1:15" x14ac:dyDescent="0.2">
      <c r="A26" s="15" t="s">
        <v>39</v>
      </c>
      <c r="B26" s="14">
        <f t="shared" ref="B26:N26" si="7">B25/B21*100</f>
        <v>-0.56118740675567391</v>
      </c>
      <c r="C26" s="14" t="e">
        <f t="shared" si="7"/>
        <v>#DIV/0!</v>
      </c>
      <c r="D26" s="14" t="e">
        <f t="shared" si="7"/>
        <v>#DIV/0!</v>
      </c>
      <c r="E26" s="14" t="e">
        <f t="shared" si="7"/>
        <v>#DIV/0!</v>
      </c>
      <c r="F26" s="14" t="e">
        <f t="shared" si="7"/>
        <v>#DIV/0!</v>
      </c>
      <c r="G26" s="14" t="e">
        <f t="shared" si="7"/>
        <v>#DIV/0!</v>
      </c>
      <c r="H26" s="14" t="e">
        <f t="shared" si="7"/>
        <v>#DIV/0!</v>
      </c>
      <c r="I26" s="14" t="e">
        <f t="shared" si="7"/>
        <v>#DIV/0!</v>
      </c>
      <c r="J26" s="14" t="e">
        <f t="shared" si="7"/>
        <v>#DIV/0!</v>
      </c>
      <c r="K26" s="14" t="e">
        <f t="shared" si="7"/>
        <v>#DIV/0!</v>
      </c>
      <c r="L26" s="14" t="e">
        <f t="shared" si="7"/>
        <v>#DIV/0!</v>
      </c>
      <c r="M26" s="14" t="e">
        <f t="shared" si="7"/>
        <v>#DIV/0!</v>
      </c>
      <c r="N26" s="14">
        <f t="shared" si="7"/>
        <v>-29.147061448809673</v>
      </c>
    </row>
    <row r="28" spans="1:15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f>SUM(B28:M28)</f>
        <v>0</v>
      </c>
    </row>
    <row r="29" spans="1:15" x14ac:dyDescent="0.2">
      <c r="I29" s="14"/>
      <c r="J29" s="14"/>
      <c r="K29" s="14"/>
      <c r="L29" s="14"/>
      <c r="M29" s="14"/>
    </row>
    <row r="30" spans="1:15" x14ac:dyDescent="0.2">
      <c r="A30" s="15" t="s">
        <v>40</v>
      </c>
      <c r="B30" s="14">
        <f>B25+B28</f>
        <v>-88.020000000000437</v>
      </c>
      <c r="C30" s="14">
        <f t="shared" ref="C30:M30" si="8">C28+C25</f>
        <v>-4483.58</v>
      </c>
      <c r="D30" s="14">
        <f t="shared" si="8"/>
        <v>0</v>
      </c>
      <c r="E30" s="14">
        <f t="shared" si="8"/>
        <v>0</v>
      </c>
      <c r="F30" s="14">
        <f t="shared" si="8"/>
        <v>0</v>
      </c>
      <c r="G30" s="14">
        <f t="shared" si="8"/>
        <v>0</v>
      </c>
      <c r="H30" s="14">
        <f t="shared" si="8"/>
        <v>0</v>
      </c>
      <c r="I30" s="14">
        <f t="shared" si="8"/>
        <v>0</v>
      </c>
      <c r="J30" s="14">
        <f t="shared" si="8"/>
        <v>0</v>
      </c>
      <c r="K30" s="14">
        <f t="shared" si="8"/>
        <v>0</v>
      </c>
      <c r="L30" s="14">
        <f t="shared" si="8"/>
        <v>0</v>
      </c>
      <c r="M30" s="14">
        <f t="shared" si="8"/>
        <v>0</v>
      </c>
      <c r="N30" s="14">
        <f>N25+N28</f>
        <v>-4571.6000000000022</v>
      </c>
    </row>
    <row r="31" spans="1:15" x14ac:dyDescent="0.2">
      <c r="A31" s="15" t="s">
        <v>41</v>
      </c>
      <c r="B31" s="14">
        <f>B30/B21</f>
        <v>-5.6118740675567391E-3</v>
      </c>
      <c r="C31" s="14" t="e">
        <f t="shared" ref="C31:N31" si="9">C30/C21*100</f>
        <v>#DIV/0!</v>
      </c>
      <c r="D31" s="14" t="e">
        <f t="shared" si="9"/>
        <v>#DIV/0!</v>
      </c>
      <c r="E31" s="14" t="e">
        <f t="shared" si="9"/>
        <v>#DIV/0!</v>
      </c>
      <c r="F31" s="14" t="e">
        <f t="shared" si="9"/>
        <v>#DIV/0!</v>
      </c>
      <c r="G31" s="14" t="e">
        <f t="shared" si="9"/>
        <v>#DIV/0!</v>
      </c>
      <c r="H31" s="14" t="e">
        <f t="shared" si="9"/>
        <v>#DIV/0!</v>
      </c>
      <c r="I31" s="14" t="e">
        <f t="shared" si="9"/>
        <v>#DIV/0!</v>
      </c>
      <c r="J31" s="14" t="e">
        <f t="shared" si="9"/>
        <v>#DIV/0!</v>
      </c>
      <c r="K31" s="14" t="e">
        <f t="shared" si="9"/>
        <v>#DIV/0!</v>
      </c>
      <c r="L31" s="14" t="e">
        <f t="shared" si="9"/>
        <v>#DIV/0!</v>
      </c>
      <c r="M31" s="14" t="e">
        <f t="shared" si="9"/>
        <v>#DIV/0!</v>
      </c>
      <c r="N31" s="14">
        <f t="shared" si="9"/>
        <v>-29.147061448809673</v>
      </c>
    </row>
    <row r="33" spans="1:14" x14ac:dyDescent="0.2">
      <c r="A33" s="21" t="s">
        <v>162</v>
      </c>
    </row>
    <row r="34" spans="1:14" x14ac:dyDescent="0.2">
      <c r="A34" s="15" t="s">
        <v>34</v>
      </c>
      <c r="B34" s="14">
        <v>2530.87</v>
      </c>
      <c r="C34" s="14">
        <f>B37</f>
        <v>2530.87</v>
      </c>
      <c r="D34" s="14">
        <f>C37</f>
        <v>0</v>
      </c>
      <c r="E34" s="14">
        <f t="shared" ref="E34:J34" si="10">D37</f>
        <v>0</v>
      </c>
      <c r="F34" s="14">
        <f t="shared" si="10"/>
        <v>0</v>
      </c>
      <c r="G34" s="14">
        <f t="shared" si="10"/>
        <v>0</v>
      </c>
      <c r="H34" s="14">
        <f t="shared" si="10"/>
        <v>0</v>
      </c>
      <c r="I34" s="14">
        <f t="shared" si="10"/>
        <v>0</v>
      </c>
      <c r="J34" s="14">
        <f t="shared" si="10"/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5061.74</v>
      </c>
    </row>
    <row r="35" spans="1:14" x14ac:dyDescent="0.2">
      <c r="A35" s="15" t="s">
        <v>35</v>
      </c>
      <c r="B35" s="14">
        <v>66565.86</v>
      </c>
      <c r="I35" s="14"/>
      <c r="J35" s="14"/>
      <c r="K35" s="14"/>
      <c r="L35" s="14"/>
      <c r="M35" s="14"/>
      <c r="N35" s="18">
        <f>SUM(B35:M35)</f>
        <v>66565.86</v>
      </c>
    </row>
    <row r="36" spans="1:14" x14ac:dyDescent="0.2">
      <c r="A36" s="15" t="s">
        <v>12</v>
      </c>
      <c r="B36" s="14">
        <v>65909.03</v>
      </c>
      <c r="I36" s="14"/>
      <c r="J36" s="14"/>
      <c r="K36" s="14"/>
      <c r="L36" s="14"/>
      <c r="M36" s="14"/>
      <c r="N36" s="18">
        <f>SUM(B36:M36)</f>
        <v>65909.03</v>
      </c>
    </row>
    <row r="37" spans="1:14" x14ac:dyDescent="0.2">
      <c r="A37" s="15" t="s">
        <v>36</v>
      </c>
      <c r="B37" s="14">
        <v>2530.87</v>
      </c>
      <c r="I37" s="14"/>
      <c r="J37" s="14"/>
      <c r="K37" s="14"/>
      <c r="L37" s="14"/>
      <c r="M37" s="14"/>
      <c r="N37" s="18">
        <f>SUM(B37:M37)</f>
        <v>2530.87</v>
      </c>
    </row>
    <row r="39" spans="1:14" x14ac:dyDescent="0.2">
      <c r="A39" s="15" t="s">
        <v>38</v>
      </c>
      <c r="B39" s="14">
        <f t="shared" ref="B39:N39" si="11">SUM(B36:B37)-SUM(B34:B35)</f>
        <v>-656.83000000000175</v>
      </c>
      <c r="C39" s="14">
        <f t="shared" si="11"/>
        <v>-2530.87</v>
      </c>
      <c r="D39" s="14">
        <f t="shared" si="11"/>
        <v>0</v>
      </c>
      <c r="E39" s="14">
        <f t="shared" si="11"/>
        <v>0</v>
      </c>
      <c r="F39" s="14">
        <f t="shared" si="11"/>
        <v>0</v>
      </c>
      <c r="G39" s="14">
        <f t="shared" si="11"/>
        <v>0</v>
      </c>
      <c r="H39" s="14">
        <f t="shared" si="11"/>
        <v>0</v>
      </c>
      <c r="I39" s="14">
        <f t="shared" si="11"/>
        <v>0</v>
      </c>
      <c r="J39" s="14">
        <f t="shared" si="11"/>
        <v>0</v>
      </c>
      <c r="K39" s="14">
        <f t="shared" si="11"/>
        <v>0</v>
      </c>
      <c r="L39" s="14">
        <f t="shared" si="11"/>
        <v>0</v>
      </c>
      <c r="M39" s="14">
        <f t="shared" si="11"/>
        <v>0</v>
      </c>
      <c r="N39" s="14">
        <f t="shared" si="11"/>
        <v>-3187.7000000000116</v>
      </c>
    </row>
    <row r="40" spans="1:14" x14ac:dyDescent="0.2">
      <c r="A40" s="15" t="s">
        <v>39</v>
      </c>
      <c r="B40" s="14">
        <f t="shared" ref="B40:N40" si="12">B39/B35*100</f>
        <v>-0.9867370450858769</v>
      </c>
      <c r="C40" s="14" t="e">
        <f t="shared" si="12"/>
        <v>#DIV/0!</v>
      </c>
      <c r="D40" s="14" t="e">
        <f t="shared" si="12"/>
        <v>#DIV/0!</v>
      </c>
      <c r="E40" s="14" t="e">
        <f t="shared" si="12"/>
        <v>#DIV/0!</v>
      </c>
      <c r="F40" s="14" t="e">
        <f t="shared" si="12"/>
        <v>#DIV/0!</v>
      </c>
      <c r="G40" s="14" t="e">
        <f t="shared" si="12"/>
        <v>#DIV/0!</v>
      </c>
      <c r="H40" s="14" t="e">
        <f t="shared" si="12"/>
        <v>#DIV/0!</v>
      </c>
      <c r="I40" s="14" t="e">
        <f t="shared" si="12"/>
        <v>#DIV/0!</v>
      </c>
      <c r="J40" s="14" t="e">
        <f t="shared" si="12"/>
        <v>#DIV/0!</v>
      </c>
      <c r="K40" s="14" t="e">
        <f t="shared" si="12"/>
        <v>#DIV/0!</v>
      </c>
      <c r="L40" s="14" t="e">
        <f t="shared" si="12"/>
        <v>#DIV/0!</v>
      </c>
      <c r="M40" s="14" t="e">
        <f t="shared" si="12"/>
        <v>#DIV/0!</v>
      </c>
      <c r="N40" s="14">
        <f t="shared" si="12"/>
        <v>-4.7887911310693072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f>SUM(B42:M42)</f>
        <v>0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3">B42+B39</f>
        <v>-656.83000000000175</v>
      </c>
      <c r="C44" s="14">
        <f t="shared" si="13"/>
        <v>-2530.87</v>
      </c>
      <c r="D44" s="14">
        <f t="shared" si="13"/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-3187.7000000000116</v>
      </c>
    </row>
    <row r="45" spans="1:14" x14ac:dyDescent="0.2">
      <c r="A45" s="15" t="s">
        <v>41</v>
      </c>
      <c r="B45" s="14">
        <f t="shared" ref="B45:N45" si="14">B44/B35*100</f>
        <v>-0.9867370450858769</v>
      </c>
      <c r="C45" s="14" t="e">
        <f t="shared" si="14"/>
        <v>#DIV/0!</v>
      </c>
      <c r="D45" s="14" t="e">
        <f t="shared" si="14"/>
        <v>#DIV/0!</v>
      </c>
      <c r="E45" s="14" t="e">
        <f t="shared" si="14"/>
        <v>#DIV/0!</v>
      </c>
      <c r="F45" s="14" t="e">
        <f t="shared" si="14"/>
        <v>#DIV/0!</v>
      </c>
      <c r="G45" s="14" t="e">
        <f t="shared" si="14"/>
        <v>#DIV/0!</v>
      </c>
      <c r="H45" s="14" t="e">
        <f t="shared" si="14"/>
        <v>#DIV/0!</v>
      </c>
      <c r="I45" s="14" t="e">
        <f t="shared" si="14"/>
        <v>#DIV/0!</v>
      </c>
      <c r="J45" s="14" t="e">
        <f t="shared" si="14"/>
        <v>#DIV/0!</v>
      </c>
      <c r="K45" s="14" t="e">
        <f t="shared" si="14"/>
        <v>#DIV/0!</v>
      </c>
      <c r="L45" s="14" t="e">
        <f t="shared" si="14"/>
        <v>#DIV/0!</v>
      </c>
      <c r="M45" s="14" t="e">
        <f t="shared" si="14"/>
        <v>#DIV/0!</v>
      </c>
      <c r="N45" s="14">
        <f t="shared" si="14"/>
        <v>-4.7887911310693072</v>
      </c>
    </row>
    <row r="47" spans="1:14" x14ac:dyDescent="0.2">
      <c r="A47" s="21" t="s">
        <v>177</v>
      </c>
      <c r="N47" s="18"/>
    </row>
    <row r="48" spans="1:14" x14ac:dyDescent="0.2">
      <c r="A48" s="15" t="s">
        <v>34</v>
      </c>
      <c r="B48" s="14">
        <f>+B34+B20+B6</f>
        <v>36233.230000000003</v>
      </c>
      <c r="C48" s="14">
        <v>0</v>
      </c>
      <c r="D48" s="14">
        <f t="shared" ref="D48:M48" si="15">+D34+D20+D6</f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 t="shared" si="15"/>
        <v>0</v>
      </c>
      <c r="J48" s="14">
        <f t="shared" si="15"/>
        <v>0</v>
      </c>
      <c r="K48" s="14">
        <f t="shared" si="15"/>
        <v>0</v>
      </c>
      <c r="L48" s="14">
        <f t="shared" si="15"/>
        <v>0</v>
      </c>
      <c r="M48" s="14">
        <f t="shared" si="15"/>
        <v>0</v>
      </c>
      <c r="N48" s="18">
        <f>SUM(B48:M48)</f>
        <v>36233.230000000003</v>
      </c>
    </row>
    <row r="49" spans="1:14" x14ac:dyDescent="0.2">
      <c r="A49" s="15" t="s">
        <v>35</v>
      </c>
      <c r="B49" s="14">
        <f t="shared" ref="B49:M51" si="16">+B35+B21+B7</f>
        <v>754330.25</v>
      </c>
      <c r="C49" s="14">
        <f t="shared" si="16"/>
        <v>0</v>
      </c>
      <c r="D49" s="14">
        <f t="shared" si="16"/>
        <v>0</v>
      </c>
      <c r="E49" s="14">
        <f t="shared" si="16"/>
        <v>0</v>
      </c>
      <c r="F49" s="14">
        <f t="shared" si="16"/>
        <v>0</v>
      </c>
      <c r="G49" s="14">
        <f t="shared" si="16"/>
        <v>0</v>
      </c>
      <c r="H49" s="14">
        <f t="shared" si="16"/>
        <v>0</v>
      </c>
      <c r="I49" s="14">
        <f t="shared" si="16"/>
        <v>0</v>
      </c>
      <c r="J49" s="14">
        <f t="shared" si="16"/>
        <v>0</v>
      </c>
      <c r="K49" s="14">
        <f t="shared" si="16"/>
        <v>0</v>
      </c>
      <c r="L49" s="14">
        <f t="shared" si="16"/>
        <v>0</v>
      </c>
      <c r="M49" s="14">
        <f t="shared" si="16"/>
        <v>0</v>
      </c>
      <c r="N49" s="18">
        <f>SUM(B49:M49)</f>
        <v>754330.25</v>
      </c>
    </row>
    <row r="50" spans="1:14" x14ac:dyDescent="0.2">
      <c r="A50" s="15" t="s">
        <v>12</v>
      </c>
      <c r="B50" s="14">
        <f t="shared" si="16"/>
        <v>724535.37</v>
      </c>
      <c r="C50" s="14">
        <f t="shared" si="16"/>
        <v>0</v>
      </c>
      <c r="D50" s="14">
        <f t="shared" si="16"/>
        <v>0</v>
      </c>
      <c r="E50" s="14">
        <f t="shared" si="16"/>
        <v>0</v>
      </c>
      <c r="F50" s="14">
        <f t="shared" si="16"/>
        <v>0</v>
      </c>
      <c r="G50" s="14">
        <f t="shared" si="16"/>
        <v>0</v>
      </c>
      <c r="H50" s="14">
        <f t="shared" si="16"/>
        <v>0</v>
      </c>
      <c r="I50" s="14">
        <f t="shared" si="16"/>
        <v>0</v>
      </c>
      <c r="J50" s="14">
        <f t="shared" si="16"/>
        <v>0</v>
      </c>
      <c r="K50" s="14">
        <f t="shared" si="16"/>
        <v>0</v>
      </c>
      <c r="L50" s="14">
        <f t="shared" si="16"/>
        <v>0</v>
      </c>
      <c r="M50" s="14">
        <f t="shared" si="16"/>
        <v>0</v>
      </c>
      <c r="N50" s="18">
        <f>SUM(B50:M50)</f>
        <v>724535.37</v>
      </c>
    </row>
    <row r="51" spans="1:14" x14ac:dyDescent="0.2">
      <c r="A51" s="15" t="s">
        <v>36</v>
      </c>
      <c r="B51" s="14">
        <f t="shared" si="16"/>
        <v>61588.399999999994</v>
      </c>
      <c r="C51" s="14">
        <f t="shared" si="16"/>
        <v>0</v>
      </c>
      <c r="D51" s="14">
        <f t="shared" si="16"/>
        <v>0</v>
      </c>
      <c r="E51" s="14">
        <f t="shared" si="16"/>
        <v>0</v>
      </c>
      <c r="F51" s="14">
        <f t="shared" si="16"/>
        <v>0</v>
      </c>
      <c r="G51" s="14">
        <f t="shared" si="16"/>
        <v>0</v>
      </c>
      <c r="H51" s="14">
        <f t="shared" si="16"/>
        <v>0</v>
      </c>
      <c r="I51" s="14">
        <f t="shared" si="16"/>
        <v>0</v>
      </c>
      <c r="J51" s="14">
        <f t="shared" si="16"/>
        <v>0</v>
      </c>
      <c r="K51" s="14">
        <f t="shared" si="16"/>
        <v>0</v>
      </c>
      <c r="L51" s="14">
        <f t="shared" si="16"/>
        <v>0</v>
      </c>
      <c r="M51" s="14">
        <f t="shared" si="16"/>
        <v>0</v>
      </c>
      <c r="N51" s="18">
        <f>SUM(B51:M51)</f>
        <v>61588.399999999994</v>
      </c>
    </row>
    <row r="52" spans="1:14" x14ac:dyDescent="0.2">
      <c r="I52" s="14"/>
      <c r="J52" s="14"/>
      <c r="K52" s="14"/>
      <c r="L52" s="14"/>
      <c r="M52" s="14"/>
    </row>
    <row r="53" spans="1:14" x14ac:dyDescent="0.2">
      <c r="A53" s="15" t="s">
        <v>38</v>
      </c>
      <c r="B53" s="14">
        <f>SUM(B50:B51)-SUM(B48:B49)</f>
        <v>-4439.7099999999627</v>
      </c>
      <c r="C53" s="14">
        <f t="shared" ref="C53:M53" si="17">SUM(C50:C51)-SUM(C48:C49)</f>
        <v>0</v>
      </c>
      <c r="D53" s="14">
        <f t="shared" si="17"/>
        <v>0</v>
      </c>
      <c r="E53" s="14">
        <f t="shared" si="17"/>
        <v>0</v>
      </c>
      <c r="F53" s="14">
        <f t="shared" si="17"/>
        <v>0</v>
      </c>
      <c r="G53" s="14">
        <f t="shared" si="17"/>
        <v>0</v>
      </c>
      <c r="H53" s="14">
        <f t="shared" si="17"/>
        <v>0</v>
      </c>
      <c r="I53" s="14">
        <f t="shared" si="17"/>
        <v>0</v>
      </c>
      <c r="J53" s="14">
        <f t="shared" si="17"/>
        <v>0</v>
      </c>
      <c r="K53" s="14">
        <f t="shared" si="17"/>
        <v>0</v>
      </c>
      <c r="L53" s="14">
        <f t="shared" si="17"/>
        <v>0</v>
      </c>
      <c r="M53" s="14">
        <f t="shared" si="17"/>
        <v>0</v>
      </c>
      <c r="N53" s="14">
        <f>SUM(N50:N51)-SUM(N48:N49)</f>
        <v>-4439.7099999999627</v>
      </c>
    </row>
    <row r="54" spans="1:14" x14ac:dyDescent="0.2">
      <c r="A54" s="15" t="s">
        <v>39</v>
      </c>
      <c r="B54" s="14">
        <f t="shared" ref="B54:N54" si="18">B53/B49*100</f>
        <v>-0.5885631658017112</v>
      </c>
      <c r="C54" s="14" t="e">
        <f t="shared" si="18"/>
        <v>#DIV/0!</v>
      </c>
      <c r="D54" s="14" t="e">
        <f t="shared" si="18"/>
        <v>#DIV/0!</v>
      </c>
      <c r="E54" s="14" t="e">
        <f t="shared" si="18"/>
        <v>#DIV/0!</v>
      </c>
      <c r="F54" s="14" t="e">
        <f t="shared" si="18"/>
        <v>#DIV/0!</v>
      </c>
      <c r="G54" s="14" t="e">
        <f t="shared" si="18"/>
        <v>#DIV/0!</v>
      </c>
      <c r="H54" s="14" t="e">
        <f t="shared" si="18"/>
        <v>#DIV/0!</v>
      </c>
      <c r="I54" s="14" t="e">
        <f t="shared" si="18"/>
        <v>#DIV/0!</v>
      </c>
      <c r="J54" s="14" t="e">
        <f t="shared" si="18"/>
        <v>#DIV/0!</v>
      </c>
      <c r="K54" s="14" t="e">
        <f t="shared" si="18"/>
        <v>#DIV/0!</v>
      </c>
      <c r="L54" s="14" t="e">
        <f t="shared" si="18"/>
        <v>#DIV/0!</v>
      </c>
      <c r="M54" s="14" t="e">
        <f t="shared" si="18"/>
        <v>#DIV/0!</v>
      </c>
      <c r="N54" s="14">
        <f t="shared" si="18"/>
        <v>-0.5885631658017112</v>
      </c>
    </row>
    <row r="55" spans="1:14" x14ac:dyDescent="0.2">
      <c r="I55" s="14"/>
      <c r="J55" s="14"/>
      <c r="K55" s="14"/>
      <c r="L55" s="14"/>
      <c r="M55" s="14"/>
    </row>
    <row r="56" spans="1:14" x14ac:dyDescent="0.2">
      <c r="A56" s="15" t="s">
        <v>37</v>
      </c>
      <c r="B56" s="14">
        <f>B42+B28+B14</f>
        <v>0</v>
      </c>
      <c r="C56" s="14">
        <f t="shared" ref="C56:M56" si="19">C42+C28+C14</f>
        <v>0</v>
      </c>
      <c r="D56" s="14">
        <f t="shared" si="19"/>
        <v>0</v>
      </c>
      <c r="E56" s="14">
        <f t="shared" si="19"/>
        <v>0</v>
      </c>
      <c r="F56" s="14">
        <f t="shared" si="19"/>
        <v>0</v>
      </c>
      <c r="G56" s="14">
        <f t="shared" si="19"/>
        <v>0</v>
      </c>
      <c r="H56" s="14">
        <f t="shared" si="19"/>
        <v>0</v>
      </c>
      <c r="I56" s="14">
        <f t="shared" si="19"/>
        <v>0</v>
      </c>
      <c r="J56" s="14">
        <f t="shared" si="19"/>
        <v>0</v>
      </c>
      <c r="K56" s="14">
        <f t="shared" si="19"/>
        <v>0</v>
      </c>
      <c r="L56" s="14">
        <f t="shared" si="19"/>
        <v>0</v>
      </c>
      <c r="M56" s="14">
        <f t="shared" si="19"/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>B53-B56</f>
        <v>-4439.7099999999627</v>
      </c>
      <c r="C58" s="14">
        <f t="shared" ref="C58:M58" si="20">C53-C56</f>
        <v>0</v>
      </c>
      <c r="D58" s="14">
        <f t="shared" si="20"/>
        <v>0</v>
      </c>
      <c r="E58" s="14">
        <f t="shared" si="20"/>
        <v>0</v>
      </c>
      <c r="F58" s="14">
        <f t="shared" si="20"/>
        <v>0</v>
      </c>
      <c r="G58" s="14">
        <f t="shared" si="20"/>
        <v>0</v>
      </c>
      <c r="H58" s="14">
        <f t="shared" si="20"/>
        <v>0</v>
      </c>
      <c r="I58" s="14">
        <f t="shared" si="20"/>
        <v>0</v>
      </c>
      <c r="J58" s="14">
        <f t="shared" si="20"/>
        <v>0</v>
      </c>
      <c r="K58" s="14">
        <f t="shared" si="20"/>
        <v>0</v>
      </c>
      <c r="L58" s="14">
        <f t="shared" si="20"/>
        <v>0</v>
      </c>
      <c r="M58" s="14">
        <f t="shared" si="20"/>
        <v>0</v>
      </c>
      <c r="N58" s="14">
        <f>N53-N56</f>
        <v>-4439.7099999999627</v>
      </c>
    </row>
    <row r="59" spans="1:14" x14ac:dyDescent="0.2">
      <c r="A59" s="15" t="s">
        <v>41</v>
      </c>
      <c r="B59" s="14">
        <f t="shared" ref="B59:N59" si="21">B58/B49*100</f>
        <v>-0.5885631658017112</v>
      </c>
      <c r="C59" s="14" t="e">
        <f t="shared" si="21"/>
        <v>#DIV/0!</v>
      </c>
      <c r="D59" s="14" t="e">
        <f t="shared" si="21"/>
        <v>#DIV/0!</v>
      </c>
      <c r="E59" s="14" t="e">
        <f t="shared" si="21"/>
        <v>#DIV/0!</v>
      </c>
      <c r="F59" s="14" t="e">
        <f t="shared" si="21"/>
        <v>#DIV/0!</v>
      </c>
      <c r="G59" s="14" t="e">
        <f t="shared" si="21"/>
        <v>#DIV/0!</v>
      </c>
      <c r="H59" s="14" t="e">
        <f t="shared" si="21"/>
        <v>#DIV/0!</v>
      </c>
      <c r="I59" s="14" t="e">
        <f t="shared" si="21"/>
        <v>#DIV/0!</v>
      </c>
      <c r="J59" s="14" t="e">
        <f t="shared" si="21"/>
        <v>#DIV/0!</v>
      </c>
      <c r="K59" s="14" t="e">
        <f t="shared" si="21"/>
        <v>#DIV/0!</v>
      </c>
      <c r="L59" s="14" t="e">
        <f t="shared" si="21"/>
        <v>#DIV/0!</v>
      </c>
      <c r="M59" s="14" t="e">
        <f t="shared" si="21"/>
        <v>#DIV/0!</v>
      </c>
      <c r="N59" s="14">
        <f t="shared" si="21"/>
        <v>-0.5885631658017112</v>
      </c>
    </row>
    <row r="60" spans="1:14" x14ac:dyDescent="0.2">
      <c r="A60" s="13"/>
    </row>
    <row r="61" spans="1:14" x14ac:dyDescent="0.2">
      <c r="I61" s="14"/>
      <c r="J61" s="14"/>
      <c r="K61" s="14"/>
      <c r="L61" s="14"/>
      <c r="N61" s="18"/>
    </row>
    <row r="62" spans="1:14" x14ac:dyDescent="0.2">
      <c r="N62" s="18"/>
    </row>
    <row r="63" spans="1:14" x14ac:dyDescent="0.2">
      <c r="N63" s="18"/>
    </row>
    <row r="64" spans="1:14" x14ac:dyDescent="0.2">
      <c r="I64" s="14"/>
      <c r="J64" s="14"/>
      <c r="K64" s="14"/>
      <c r="L64" s="14"/>
      <c r="M64" s="14"/>
      <c r="N64" s="18"/>
    </row>
    <row r="75" spans="1:14" x14ac:dyDescent="0.2">
      <c r="A75" s="13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79" spans="1:14" x14ac:dyDescent="0.2">
      <c r="N79" s="18"/>
    </row>
    <row r="81" spans="1:14" x14ac:dyDescent="0.2">
      <c r="I81" s="14"/>
      <c r="J81" s="14"/>
      <c r="K81" s="14"/>
      <c r="L81" s="14"/>
      <c r="M81" s="14"/>
    </row>
    <row r="82" spans="1:14" x14ac:dyDescent="0.2">
      <c r="I82" s="14"/>
      <c r="J82" s="14"/>
      <c r="K82" s="14"/>
      <c r="L82" s="14"/>
      <c r="M82" s="14"/>
    </row>
    <row r="89" spans="1:14" x14ac:dyDescent="0.2">
      <c r="A89" s="13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103" spans="1:14" x14ac:dyDescent="0.2">
      <c r="A103" s="13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8" spans="1:14" x14ac:dyDescent="0.2">
      <c r="A118" s="13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2" spans="1:14" x14ac:dyDescent="0.2">
      <c r="N122" s="18"/>
    </row>
    <row r="124" spans="1:14" x14ac:dyDescent="0.2">
      <c r="I124" s="14"/>
      <c r="J124" s="14"/>
      <c r="K124" s="14"/>
      <c r="L124" s="14"/>
      <c r="M124" s="14"/>
    </row>
    <row r="125" spans="1:14" x14ac:dyDescent="0.2">
      <c r="I125" s="14"/>
      <c r="J125" s="14"/>
      <c r="K125" s="14"/>
      <c r="L125" s="14"/>
      <c r="M125" s="14"/>
    </row>
    <row r="132" spans="1:14" x14ac:dyDescent="0.2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" x14ac:dyDescent="0.2">
      <c r="A146" s="13"/>
    </row>
    <row r="161" spans="1:1" x14ac:dyDescent="0.2">
      <c r="A161" s="13"/>
    </row>
    <row r="175" spans="1:1" x14ac:dyDescent="0.2">
      <c r="A175" s="13"/>
    </row>
    <row r="189" spans="1:1" x14ac:dyDescent="0.2">
      <c r="A189" s="13"/>
    </row>
    <row r="204" spans="1:1" x14ac:dyDescent="0.2">
      <c r="A204" s="13"/>
    </row>
    <row r="218" spans="1:1" x14ac:dyDescent="0.2">
      <c r="A218" s="13"/>
    </row>
  </sheetData>
  <phoneticPr fontId="0" type="noConversion"/>
  <pageMargins left="0.25" right="0.25" top="0.54" bottom="0.41" header="0" footer="0"/>
  <pageSetup paperSize="5" scale="89" fitToHeight="5" orientation="landscape" r:id="rId1"/>
  <headerFooter alignWithMargins="0"/>
  <rowBreaks count="1" manualBreakCount="1">
    <brk id="3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3">
    <pageSetUpPr fitToPage="1"/>
  </sheetPr>
  <dimension ref="A1:N260"/>
  <sheetViews>
    <sheetView zoomScale="90" zoomScaleNormal="100" zoomScaleSheetLayoutView="100" workbookViewId="0"/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0.42578125" style="15" bestFit="1" customWidth="1"/>
    <col min="14" max="14" width="11.85546875" style="14" bestFit="1" customWidth="1"/>
    <col min="15" max="16384" width="9.140625" style="15"/>
  </cols>
  <sheetData>
    <row r="1" spans="1:14" x14ac:dyDescent="0.2">
      <c r="A1" s="13" t="s">
        <v>223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200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133906.60999999999</v>
      </c>
      <c r="C5" s="14">
        <v>0</v>
      </c>
      <c r="D5" s="14">
        <f t="shared" ref="D5:M5" si="0">C8</f>
        <v>0</v>
      </c>
      <c r="E5" s="14">
        <f t="shared" si="0"/>
        <v>0</v>
      </c>
      <c r="F5" s="14">
        <f t="shared" si="0"/>
        <v>0</v>
      </c>
      <c r="G5" s="18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8">
        <f>SUM(B5:M5)</f>
        <v>133906.60999999999</v>
      </c>
    </row>
    <row r="6" spans="1:14" x14ac:dyDescent="0.2">
      <c r="A6" s="15" t="s">
        <v>35</v>
      </c>
      <c r="B6" s="14">
        <v>245735.16</v>
      </c>
      <c r="G6" s="18"/>
      <c r="I6" s="14"/>
      <c r="J6" s="14"/>
      <c r="K6" s="14"/>
      <c r="L6" s="14"/>
      <c r="M6" s="14"/>
      <c r="N6" s="18">
        <f>SUM(B6:M6)</f>
        <v>245735.16</v>
      </c>
    </row>
    <row r="7" spans="1:14" x14ac:dyDescent="0.2">
      <c r="A7" s="15" t="s">
        <v>12</v>
      </c>
      <c r="B7" s="14">
        <v>188563.8</v>
      </c>
      <c r="G7" s="18"/>
      <c r="I7" s="14"/>
      <c r="J7" s="14"/>
      <c r="K7" s="14"/>
      <c r="L7" s="14"/>
      <c r="M7" s="14"/>
      <c r="N7" s="18">
        <f>SUM(B7:M7)</f>
        <v>188563.8</v>
      </c>
    </row>
    <row r="8" spans="1:14" x14ac:dyDescent="0.2">
      <c r="A8" s="15" t="s">
        <v>36</v>
      </c>
      <c r="B8" s="14">
        <v>196616.73</v>
      </c>
      <c r="G8" s="18"/>
      <c r="I8" s="14"/>
      <c r="J8" s="14"/>
      <c r="K8" s="14"/>
      <c r="L8" s="14"/>
      <c r="M8" s="14"/>
      <c r="N8" s="18">
        <f>SUM(B8:M8)</f>
        <v>196616.73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M10" si="1">SUM(B7:B8)-SUM(B5:B6)</f>
        <v>5538.7600000000093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>SUM(N7:N8)-SUM(N5:N6)</f>
        <v>5538.7600000000093</v>
      </c>
    </row>
    <row r="11" spans="1:14" x14ac:dyDescent="0.2">
      <c r="A11" s="15" t="s">
        <v>39</v>
      </c>
      <c r="B11" s="14">
        <f>B10/SUM(B5+B6)*100</f>
        <v>1.4589437827139013</v>
      </c>
      <c r="C11" s="14" t="e">
        <f>C10/SUM(C5+C6)*100</f>
        <v>#DIV/0!</v>
      </c>
      <c r="D11" s="14" t="e">
        <f>D10/SUM(D5+D6)*100</f>
        <v>#DIV/0!</v>
      </c>
      <c r="E11" s="14" t="e">
        <f t="shared" ref="E11:M11" si="2">E10/SUM(E5+E6)*100</f>
        <v>#DIV/0!</v>
      </c>
      <c r="F11" s="14">
        <v>0</v>
      </c>
      <c r="G11" s="14">
        <v>0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>N10/N7*100</f>
        <v>2.9373400408774164</v>
      </c>
    </row>
    <row r="12" spans="1:14" x14ac:dyDescent="0.2">
      <c r="I12" s="14"/>
      <c r="J12" s="14"/>
      <c r="K12" s="14"/>
      <c r="L12" s="14"/>
      <c r="M12" s="14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B10+B13</f>
        <v>5538.7600000000093</v>
      </c>
      <c r="C15" s="14">
        <f>C10+C13</f>
        <v>0</v>
      </c>
      <c r="D15" s="14">
        <f t="shared" ref="D15:M15" si="3">D10+D13</f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>N10+N13</f>
        <v>5538.7600000000093</v>
      </c>
    </row>
    <row r="16" spans="1:14" x14ac:dyDescent="0.2">
      <c r="A16" s="15" t="s">
        <v>41</v>
      </c>
      <c r="B16" s="14">
        <f>B15/SUM(B5+B6)*100</f>
        <v>1.4589437827139013</v>
      </c>
      <c r="C16" s="14" t="e">
        <f>C15/SUM(C5+C6)*100</f>
        <v>#DIV/0!</v>
      </c>
      <c r="D16" s="14" t="e">
        <f>D15/SUM(D5+D6)*100</f>
        <v>#DIV/0!</v>
      </c>
      <c r="E16" s="14" t="e">
        <f>E15/SUM(E5+E6)*100</f>
        <v>#DIV/0!</v>
      </c>
      <c r="F16" s="14">
        <v>0</v>
      </c>
      <c r="G16" s="14">
        <v>0</v>
      </c>
      <c r="H16" s="14" t="e">
        <f>H15/SUM(H5+H6)*100</f>
        <v>#DIV/0!</v>
      </c>
      <c r="I16" s="14" t="e">
        <f>I15/SUM(I5+I6)*100</f>
        <v>#DIV/0!</v>
      </c>
      <c r="J16" s="14" t="e">
        <f>J15/SUM(J5+J6)*100</f>
        <v>#DIV/0!</v>
      </c>
      <c r="K16" s="14" t="e">
        <f>K15/SUM(K5+K6)*100</f>
        <v>#DIV/0!</v>
      </c>
      <c r="L16" s="14" t="e">
        <f>L15/SUM(L5+L6)*100</f>
        <v>#DIV/0!</v>
      </c>
      <c r="M16" s="14" t="e">
        <f>M15/M11*100</f>
        <v>#DIV/0!</v>
      </c>
      <c r="N16" s="14">
        <f>N15/N7*100</f>
        <v>2.9373400408774164</v>
      </c>
    </row>
    <row r="17" spans="1:14" x14ac:dyDescent="0.2">
      <c r="G17" s="18"/>
    </row>
    <row r="18" spans="1:14" x14ac:dyDescent="0.2">
      <c r="A18" s="21" t="s">
        <v>201</v>
      </c>
    </row>
    <row r="19" spans="1:14" x14ac:dyDescent="0.2">
      <c r="A19" s="15" t="s">
        <v>34</v>
      </c>
      <c r="B19" s="14">
        <f>M22</f>
        <v>0</v>
      </c>
      <c r="C19" s="14">
        <f t="shared" ref="C19:H19" si="4">B22</f>
        <v>0</v>
      </c>
      <c r="D19" s="14">
        <f t="shared" si="4"/>
        <v>0</v>
      </c>
      <c r="E19" s="14">
        <f t="shared" si="4"/>
        <v>0</v>
      </c>
      <c r="F19" s="14">
        <f t="shared" si="4"/>
        <v>0</v>
      </c>
      <c r="G19" s="14">
        <f t="shared" si="4"/>
        <v>0</v>
      </c>
      <c r="H19" s="14">
        <f t="shared" si="4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0</v>
      </c>
    </row>
    <row r="20" spans="1:14" x14ac:dyDescent="0.2">
      <c r="A20" s="15" t="s">
        <v>35</v>
      </c>
      <c r="B20" s="14">
        <v>0</v>
      </c>
      <c r="I20" s="14"/>
      <c r="J20" s="14"/>
      <c r="K20" s="14"/>
      <c r="L20" s="14"/>
      <c r="M20" s="14">
        <v>0</v>
      </c>
      <c r="N20" s="18">
        <f>SUM(B20:M20)</f>
        <v>0</v>
      </c>
    </row>
    <row r="21" spans="1:14" x14ac:dyDescent="0.2">
      <c r="A21" s="15" t="s">
        <v>12</v>
      </c>
      <c r="B21" s="14">
        <v>0</v>
      </c>
      <c r="I21" s="14"/>
      <c r="J21" s="14"/>
      <c r="K21" s="14"/>
      <c r="L21" s="14"/>
      <c r="M21" s="14">
        <v>0</v>
      </c>
      <c r="N21" s="18">
        <f>SUM(B21:M21)</f>
        <v>0</v>
      </c>
    </row>
    <row r="22" spans="1:14" x14ac:dyDescent="0.2">
      <c r="A22" s="15" t="s">
        <v>36</v>
      </c>
      <c r="B22" s="14">
        <v>0</v>
      </c>
      <c r="I22" s="14"/>
      <c r="J22" s="14"/>
      <c r="K22" s="14"/>
      <c r="L22" s="14"/>
      <c r="M22" s="14">
        <f>L22</f>
        <v>0</v>
      </c>
      <c r="N22" s="18">
        <f>SUM(B22:M22)</f>
        <v>0</v>
      </c>
    </row>
    <row r="24" spans="1:14" x14ac:dyDescent="0.2">
      <c r="A24" s="15" t="s">
        <v>38</v>
      </c>
      <c r="B24" s="14">
        <f t="shared" ref="B24:N24" si="5">SUM(B21:B22)-SUM(B19:B20)</f>
        <v>0</v>
      </c>
      <c r="C24" s="14">
        <f t="shared" si="5"/>
        <v>0</v>
      </c>
      <c r="D24" s="14">
        <f t="shared" si="5"/>
        <v>0</v>
      </c>
      <c r="E24" s="14">
        <f t="shared" si="5"/>
        <v>0</v>
      </c>
      <c r="F24" s="14">
        <f t="shared" si="5"/>
        <v>0</v>
      </c>
      <c r="G24" s="14">
        <f t="shared" si="5"/>
        <v>0</v>
      </c>
      <c r="H24" s="14">
        <f t="shared" si="5"/>
        <v>0</v>
      </c>
      <c r="I24" s="14">
        <f t="shared" si="5"/>
        <v>0</v>
      </c>
      <c r="J24" s="14">
        <f t="shared" si="5"/>
        <v>0</v>
      </c>
      <c r="K24" s="14">
        <f t="shared" si="5"/>
        <v>0</v>
      </c>
      <c r="L24" s="14">
        <f t="shared" si="5"/>
        <v>0</v>
      </c>
      <c r="M24" s="14">
        <f t="shared" si="5"/>
        <v>0</v>
      </c>
      <c r="N24" s="14">
        <f t="shared" si="5"/>
        <v>0</v>
      </c>
    </row>
    <row r="25" spans="1:14" x14ac:dyDescent="0.2">
      <c r="A25" s="15" t="s">
        <v>39</v>
      </c>
      <c r="B25" s="14">
        <v>0</v>
      </c>
      <c r="C25" s="14" t="e">
        <f>C24/SUM(C19+C20)*100</f>
        <v>#DIV/0!</v>
      </c>
      <c r="D25" s="14" t="e">
        <f>D24/D20*100</f>
        <v>#DIV/0!</v>
      </c>
      <c r="E25" s="14" t="e">
        <f>E24/E20*100</f>
        <v>#DIV/0!</v>
      </c>
      <c r="F25" s="14">
        <v>0</v>
      </c>
      <c r="G25" s="14">
        <v>0</v>
      </c>
      <c r="H25" s="14">
        <v>0</v>
      </c>
      <c r="I25" s="14" t="e">
        <f>I24/SUM(I19:I20)</f>
        <v>#DIV/0!</v>
      </c>
      <c r="J25" s="14">
        <v>0</v>
      </c>
      <c r="K25" s="14">
        <v>0</v>
      </c>
      <c r="L25" s="14">
        <v>0</v>
      </c>
      <c r="M25" s="14">
        <v>0</v>
      </c>
      <c r="N25" s="14" t="e">
        <f>N24/N20*100</f>
        <v>#DIV/0!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M29" si="6">B24+B27</f>
        <v>0</v>
      </c>
      <c r="C29" s="14">
        <f t="shared" si="6"/>
        <v>0</v>
      </c>
      <c r="D29" s="14">
        <f t="shared" si="6"/>
        <v>0</v>
      </c>
      <c r="E29" s="14">
        <f t="shared" si="6"/>
        <v>0</v>
      </c>
      <c r="F29" s="14">
        <f t="shared" si="6"/>
        <v>0</v>
      </c>
      <c r="G29" s="14">
        <f t="shared" si="6"/>
        <v>0</v>
      </c>
      <c r="H29" s="14">
        <f t="shared" si="6"/>
        <v>0</v>
      </c>
      <c r="I29" s="14">
        <f t="shared" si="6"/>
        <v>0</v>
      </c>
      <c r="J29" s="14">
        <f t="shared" si="6"/>
        <v>0</v>
      </c>
      <c r="K29" s="14">
        <f t="shared" si="6"/>
        <v>0</v>
      </c>
      <c r="L29" s="14">
        <f t="shared" si="6"/>
        <v>0</v>
      </c>
      <c r="M29" s="14">
        <f t="shared" si="6"/>
        <v>0</v>
      </c>
      <c r="N29" s="14">
        <f>N24+N27</f>
        <v>0</v>
      </c>
    </row>
    <row r="30" spans="1:14" x14ac:dyDescent="0.2">
      <c r="A30" s="15" t="s">
        <v>41</v>
      </c>
      <c r="B30" s="14">
        <v>0</v>
      </c>
      <c r="C30" s="14" t="e">
        <f>C29/C20*100</f>
        <v>#DIV/0!</v>
      </c>
      <c r="D30" s="14" t="e">
        <f>D29/D20*100</f>
        <v>#DIV/0!</v>
      </c>
      <c r="E30" s="14" t="e">
        <f>E29/E20*100</f>
        <v>#DIV/0!</v>
      </c>
      <c r="F30" s="14">
        <v>0</v>
      </c>
      <c r="G30" s="14">
        <v>0</v>
      </c>
      <c r="H30" s="14">
        <v>0</v>
      </c>
      <c r="I30" s="14" t="e">
        <f>I29/SUM(I19:I20)</f>
        <v>#DIV/0!</v>
      </c>
      <c r="J30" s="14">
        <v>0</v>
      </c>
      <c r="K30" s="14">
        <v>0</v>
      </c>
      <c r="L30" s="14">
        <v>0</v>
      </c>
      <c r="M30" s="14">
        <v>0</v>
      </c>
      <c r="N30" s="14" t="e">
        <f>N29/N20*100</f>
        <v>#DIV/0!</v>
      </c>
    </row>
    <row r="32" spans="1:14" x14ac:dyDescent="0.2">
      <c r="A32" s="21" t="s">
        <v>202</v>
      </c>
      <c r="G32" s="18"/>
    </row>
    <row r="33" spans="1:14" x14ac:dyDescent="0.2">
      <c r="A33" s="15" t="s">
        <v>34</v>
      </c>
      <c r="B33" s="14">
        <v>119431.63</v>
      </c>
      <c r="C33" s="14">
        <f t="shared" ref="C33:H33" si="7">B36</f>
        <v>82921.97</v>
      </c>
      <c r="D33" s="14">
        <f t="shared" si="7"/>
        <v>0</v>
      </c>
      <c r="E33" s="14">
        <f t="shared" si="7"/>
        <v>0</v>
      </c>
      <c r="F33" s="14">
        <f t="shared" si="7"/>
        <v>0</v>
      </c>
      <c r="G33" s="14">
        <f t="shared" si="7"/>
        <v>0</v>
      </c>
      <c r="H33" s="14">
        <f t="shared" si="7"/>
        <v>0</v>
      </c>
      <c r="I33" s="14">
        <f>H36</f>
        <v>0</v>
      </c>
      <c r="J33" s="14">
        <f>I36</f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202353.6</v>
      </c>
    </row>
    <row r="34" spans="1:14" x14ac:dyDescent="0.2">
      <c r="A34" s="15" t="s">
        <v>35</v>
      </c>
      <c r="B34" s="14">
        <v>255561.7</v>
      </c>
      <c r="I34" s="14"/>
      <c r="J34" s="14"/>
      <c r="K34" s="14"/>
      <c r="L34" s="14"/>
      <c r="M34" s="14"/>
      <c r="N34" s="18">
        <f>SUM(B34:M34)</f>
        <v>255561.7</v>
      </c>
    </row>
    <row r="35" spans="1:14" x14ac:dyDescent="0.2">
      <c r="A35" s="15" t="s">
        <v>12</v>
      </c>
      <c r="B35" s="14">
        <v>286586.42</v>
      </c>
      <c r="I35" s="14"/>
      <c r="J35" s="14"/>
      <c r="K35" s="14"/>
      <c r="L35" s="14"/>
      <c r="M35" s="14"/>
      <c r="N35" s="18">
        <f>SUM(B35:M35)</f>
        <v>286586.42</v>
      </c>
    </row>
    <row r="36" spans="1:14" x14ac:dyDescent="0.2">
      <c r="A36" s="15" t="s">
        <v>36</v>
      </c>
      <c r="B36" s="14">
        <v>82921.97</v>
      </c>
      <c r="I36" s="14"/>
      <c r="J36" s="14"/>
      <c r="K36" s="14"/>
      <c r="L36" s="14"/>
      <c r="M36" s="14"/>
      <c r="N36" s="18">
        <f>SUM(B36:M36)</f>
        <v>82921.97</v>
      </c>
    </row>
    <row r="37" spans="1:14" x14ac:dyDescent="0.2">
      <c r="I37" s="14"/>
      <c r="J37" s="14"/>
      <c r="K37" s="14"/>
      <c r="L37" s="14"/>
      <c r="M37" s="14"/>
    </row>
    <row r="38" spans="1:14" x14ac:dyDescent="0.2">
      <c r="A38" s="15" t="s">
        <v>38</v>
      </c>
      <c r="B38" s="14">
        <f t="shared" ref="B38:H38" si="8">SUM(B35:B36)-SUM(B33:B34)</f>
        <v>-5484.9400000000023</v>
      </c>
      <c r="C38" s="14">
        <f t="shared" si="8"/>
        <v>-82921.97</v>
      </c>
      <c r="D38" s="14">
        <f t="shared" si="8"/>
        <v>0</v>
      </c>
      <c r="E38" s="14">
        <f t="shared" si="8"/>
        <v>0</v>
      </c>
      <c r="F38" s="14">
        <f t="shared" si="8"/>
        <v>0</v>
      </c>
      <c r="G38" s="14">
        <f t="shared" si="8"/>
        <v>0</v>
      </c>
      <c r="H38" s="14">
        <f t="shared" si="8"/>
        <v>0</v>
      </c>
      <c r="I38" s="14">
        <f t="shared" ref="I38:N38" si="9">SUM(I35:I36)-SUM(I33:I34)</f>
        <v>0</v>
      </c>
      <c r="J38" s="14">
        <f t="shared" si="9"/>
        <v>0</v>
      </c>
      <c r="K38" s="14">
        <f t="shared" si="9"/>
        <v>0</v>
      </c>
      <c r="L38" s="14">
        <f t="shared" si="9"/>
        <v>0</v>
      </c>
      <c r="M38" s="14">
        <f t="shared" si="9"/>
        <v>0</v>
      </c>
      <c r="N38" s="14">
        <f t="shared" si="9"/>
        <v>-88406.910000000033</v>
      </c>
    </row>
    <row r="39" spans="1:14" x14ac:dyDescent="0.2">
      <c r="A39" s="15" t="s">
        <v>39</v>
      </c>
      <c r="B39" s="14">
        <f>B38/SUM(B33+B34)*100</f>
        <v>-1.4626766828092654</v>
      </c>
      <c r="C39" s="14">
        <f>C38/SUM(C33+C34)*100</f>
        <v>-100</v>
      </c>
      <c r="D39" s="14" t="e">
        <f>D38/D34*100</f>
        <v>#DIV/0!</v>
      </c>
      <c r="E39" s="14" t="e">
        <f>E38/E33*100</f>
        <v>#DIV/0!</v>
      </c>
      <c r="F39" s="14" t="e">
        <f>F38/SUM(F33+F34)*100</f>
        <v>#DIV/0!</v>
      </c>
      <c r="G39" s="14" t="e">
        <f>G38/G35*100</f>
        <v>#DIV/0!</v>
      </c>
      <c r="H39" s="14" t="e">
        <f t="shared" ref="H39:M39" si="10">H38/H33*100</f>
        <v>#DIV/0!</v>
      </c>
      <c r="I39" s="14" t="e">
        <f t="shared" si="10"/>
        <v>#DIV/0!</v>
      </c>
      <c r="J39" s="14" t="e">
        <f t="shared" si="10"/>
        <v>#DIV/0!</v>
      </c>
      <c r="K39" s="14" t="e">
        <f t="shared" si="10"/>
        <v>#DIV/0!</v>
      </c>
      <c r="L39" s="14" t="e">
        <f t="shared" si="10"/>
        <v>#DIV/0!</v>
      </c>
      <c r="M39" s="14" t="e">
        <f t="shared" si="10"/>
        <v>#DIV/0!</v>
      </c>
      <c r="N39" s="14">
        <f>N38/N34*100</f>
        <v>-34.593176520581927</v>
      </c>
    </row>
    <row r="40" spans="1:14" x14ac:dyDescent="0.2">
      <c r="I40" s="14"/>
      <c r="J40" s="14"/>
    </row>
    <row r="41" spans="1:14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0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>B38+B41</f>
        <v>-5484.9400000000023</v>
      </c>
      <c r="C43" s="14">
        <f t="shared" ref="C43:M43" si="11">C38+C41</f>
        <v>-82921.97</v>
      </c>
      <c r="D43" s="14">
        <f t="shared" si="11"/>
        <v>0</v>
      </c>
      <c r="E43" s="14">
        <f t="shared" si="11"/>
        <v>0</v>
      </c>
      <c r="F43" s="14">
        <f t="shared" si="11"/>
        <v>0</v>
      </c>
      <c r="G43" s="14">
        <f t="shared" si="11"/>
        <v>0</v>
      </c>
      <c r="H43" s="14">
        <f t="shared" si="11"/>
        <v>0</v>
      </c>
      <c r="I43" s="14">
        <f>I38+I41</f>
        <v>0</v>
      </c>
      <c r="J43" s="14">
        <f>J38+J41</f>
        <v>0</v>
      </c>
      <c r="K43" s="14">
        <f t="shared" si="11"/>
        <v>0</v>
      </c>
      <c r="L43" s="14">
        <f t="shared" si="11"/>
        <v>0</v>
      </c>
      <c r="M43" s="14">
        <f t="shared" si="11"/>
        <v>0</v>
      </c>
      <c r="N43" s="14">
        <f>N38+N41</f>
        <v>-88406.910000000033</v>
      </c>
    </row>
    <row r="44" spans="1:14" x14ac:dyDescent="0.2">
      <c r="A44" s="15" t="s">
        <v>41</v>
      </c>
      <c r="B44" s="14">
        <f>B43/SUM(B33+B34)*100</f>
        <v>-1.4626766828092654</v>
      </c>
      <c r="C44" s="14">
        <f>C43/SUM(C33+C34)*100</f>
        <v>-100</v>
      </c>
      <c r="D44" s="14" t="e">
        <f>D43/D34*100</f>
        <v>#DIV/0!</v>
      </c>
      <c r="E44" s="14" t="e">
        <f>E43/E33*100</f>
        <v>#DIV/0!</v>
      </c>
      <c r="F44" s="14" t="e">
        <f>F43/SUM(F33+F34)*100</f>
        <v>#DIV/0!</v>
      </c>
      <c r="G44" s="14" t="e">
        <f>G43/G35*100</f>
        <v>#DIV/0!</v>
      </c>
      <c r="H44" s="14" t="e">
        <f t="shared" ref="H44:M44" si="12">H43/H33*100</f>
        <v>#DIV/0!</v>
      </c>
      <c r="I44" s="14" t="e">
        <f t="shared" si="12"/>
        <v>#DIV/0!</v>
      </c>
      <c r="J44" s="14" t="e">
        <f t="shared" si="12"/>
        <v>#DIV/0!</v>
      </c>
      <c r="K44" s="14" t="e">
        <f t="shared" si="12"/>
        <v>#DIV/0!</v>
      </c>
      <c r="L44" s="14" t="e">
        <f t="shared" si="12"/>
        <v>#DIV/0!</v>
      </c>
      <c r="M44" s="14" t="e">
        <f t="shared" si="12"/>
        <v>#DIV/0!</v>
      </c>
      <c r="N44" s="14">
        <f>N43/N34*100</f>
        <v>-34.593176520581927</v>
      </c>
    </row>
    <row r="47" spans="1:14" x14ac:dyDescent="0.2">
      <c r="A47" s="21" t="s">
        <v>203</v>
      </c>
    </row>
    <row r="48" spans="1:14" x14ac:dyDescent="0.2">
      <c r="A48" s="15" t="s">
        <v>34</v>
      </c>
      <c r="B48" s="14">
        <f>M51</f>
        <v>0</v>
      </c>
      <c r="C48" s="14">
        <f t="shared" ref="C48:H48" si="13">B51</f>
        <v>0</v>
      </c>
      <c r="D48" s="14">
        <f t="shared" si="13"/>
        <v>0</v>
      </c>
      <c r="E48" s="14">
        <f t="shared" si="13"/>
        <v>0</v>
      </c>
      <c r="F48" s="14">
        <f t="shared" si="13"/>
        <v>0</v>
      </c>
      <c r="G48" s="14">
        <f t="shared" si="13"/>
        <v>0</v>
      </c>
      <c r="H48" s="14">
        <f t="shared" si="13"/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K48</f>
        <v>0</v>
      </c>
      <c r="M48" s="14">
        <f>L51</f>
        <v>0</v>
      </c>
      <c r="N48" s="18">
        <f>SUM(B48:M48)</f>
        <v>0</v>
      </c>
    </row>
    <row r="49" spans="1:14" x14ac:dyDescent="0.2">
      <c r="A49" s="15" t="s">
        <v>35</v>
      </c>
      <c r="B49" s="14">
        <v>0</v>
      </c>
      <c r="I49" s="14"/>
      <c r="J49" s="14"/>
      <c r="K49" s="14"/>
      <c r="L49" s="14"/>
      <c r="M49" s="14"/>
      <c r="N49" s="18">
        <f>SUM(B49:M49)</f>
        <v>0</v>
      </c>
    </row>
    <row r="50" spans="1:14" x14ac:dyDescent="0.2">
      <c r="A50" s="15" t="s">
        <v>12</v>
      </c>
      <c r="B50" s="14">
        <v>0</v>
      </c>
      <c r="I50" s="14"/>
      <c r="J50" s="14"/>
      <c r="K50" s="14"/>
      <c r="L50" s="14"/>
      <c r="M50" s="14"/>
      <c r="N50" s="18">
        <f>SUM(B50:M50)</f>
        <v>0</v>
      </c>
    </row>
    <row r="51" spans="1:14" x14ac:dyDescent="0.2">
      <c r="A51" s="15" t="s">
        <v>36</v>
      </c>
      <c r="B51" s="14">
        <v>0</v>
      </c>
      <c r="I51" s="14"/>
      <c r="J51" s="14"/>
      <c r="K51" s="14"/>
      <c r="L51" s="14"/>
      <c r="M51" s="14"/>
      <c r="N51" s="18">
        <f>SUM(B51:M51)</f>
        <v>0</v>
      </c>
    </row>
    <row r="53" spans="1:14" x14ac:dyDescent="0.2">
      <c r="A53" s="15" t="s">
        <v>38</v>
      </c>
      <c r="B53" s="14">
        <f t="shared" ref="B53:N53" si="14">SUM(B50:B51)-SUM(B48:B49)</f>
        <v>0</v>
      </c>
      <c r="C53" s="14">
        <f t="shared" si="14"/>
        <v>0</v>
      </c>
      <c r="D53" s="14">
        <f t="shared" si="14"/>
        <v>0</v>
      </c>
      <c r="E53" s="14">
        <f t="shared" si="14"/>
        <v>0</v>
      </c>
      <c r="F53" s="14">
        <f t="shared" si="14"/>
        <v>0</v>
      </c>
      <c r="G53" s="14">
        <f t="shared" si="14"/>
        <v>0</v>
      </c>
      <c r="H53" s="14">
        <f t="shared" si="14"/>
        <v>0</v>
      </c>
      <c r="I53" s="14">
        <f t="shared" si="14"/>
        <v>0</v>
      </c>
      <c r="J53" s="14">
        <f t="shared" si="14"/>
        <v>0</v>
      </c>
      <c r="K53" s="14">
        <f t="shared" si="14"/>
        <v>0</v>
      </c>
      <c r="L53" s="14">
        <f t="shared" si="14"/>
        <v>0</v>
      </c>
      <c r="M53" s="14">
        <f t="shared" si="14"/>
        <v>0</v>
      </c>
      <c r="N53" s="14">
        <f t="shared" si="14"/>
        <v>0</v>
      </c>
    </row>
    <row r="54" spans="1:14" x14ac:dyDescent="0.2">
      <c r="A54" s="15" t="s">
        <v>39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 t="e">
        <f>I53/SUM(I48:I49)</f>
        <v>#DIV/0!</v>
      </c>
      <c r="J54" s="14">
        <v>0</v>
      </c>
      <c r="K54" s="14">
        <v>0</v>
      </c>
      <c r="L54" s="14">
        <v>0</v>
      </c>
      <c r="M54" s="14">
        <v>0</v>
      </c>
      <c r="N54" s="14" t="e">
        <f>N53/N49*100</f>
        <v>#DIV/0!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M58" si="15">B53+B56</f>
        <v>0</v>
      </c>
      <c r="C58" s="14">
        <f t="shared" si="15"/>
        <v>0</v>
      </c>
      <c r="D58" s="14">
        <f t="shared" si="15"/>
        <v>0</v>
      </c>
      <c r="E58" s="14">
        <f t="shared" si="15"/>
        <v>0</v>
      </c>
      <c r="F58" s="14">
        <f t="shared" si="15"/>
        <v>0</v>
      </c>
      <c r="G58" s="14">
        <f t="shared" si="15"/>
        <v>0</v>
      </c>
      <c r="H58" s="14">
        <f t="shared" si="15"/>
        <v>0</v>
      </c>
      <c r="I58" s="14">
        <f t="shared" si="15"/>
        <v>0</v>
      </c>
      <c r="J58" s="14">
        <f t="shared" si="15"/>
        <v>0</v>
      </c>
      <c r="K58" s="14">
        <f t="shared" si="15"/>
        <v>0</v>
      </c>
      <c r="L58" s="14">
        <f t="shared" si="15"/>
        <v>0</v>
      </c>
      <c r="M58" s="14">
        <f t="shared" si="15"/>
        <v>0</v>
      </c>
      <c r="N58" s="14">
        <f>N53+N56</f>
        <v>0</v>
      </c>
    </row>
    <row r="59" spans="1:14" x14ac:dyDescent="0.2">
      <c r="A59" s="15" t="s">
        <v>41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 t="e">
        <f>I58/SUM(I48:I49)</f>
        <v>#DIV/0!</v>
      </c>
      <c r="J59" s="14">
        <v>0</v>
      </c>
      <c r="K59" s="14">
        <v>0</v>
      </c>
      <c r="L59" s="14">
        <v>0</v>
      </c>
      <c r="M59" s="14">
        <v>0</v>
      </c>
      <c r="N59" s="14" t="e">
        <f>N58/N49*100</f>
        <v>#DIV/0!</v>
      </c>
    </row>
    <row r="61" spans="1:14" x14ac:dyDescent="0.2">
      <c r="A61" s="21" t="s">
        <v>204</v>
      </c>
    </row>
    <row r="62" spans="1:14" x14ac:dyDescent="0.2">
      <c r="A62" s="15" t="s">
        <v>34</v>
      </c>
      <c r="B62" s="14">
        <v>381.34</v>
      </c>
      <c r="C62" s="14">
        <f t="shared" ref="C62:H62" si="16">B65</f>
        <v>317.82</v>
      </c>
      <c r="D62" s="14">
        <f t="shared" si="16"/>
        <v>0</v>
      </c>
      <c r="E62" s="14">
        <f t="shared" si="16"/>
        <v>0</v>
      </c>
      <c r="F62" s="14">
        <f t="shared" si="16"/>
        <v>0</v>
      </c>
      <c r="G62" s="14">
        <f t="shared" si="16"/>
        <v>0</v>
      </c>
      <c r="H62" s="14">
        <f t="shared" si="16"/>
        <v>0</v>
      </c>
      <c r="I62" s="14">
        <f>H65</f>
        <v>0</v>
      </c>
      <c r="J62" s="14">
        <f>I65</f>
        <v>0</v>
      </c>
      <c r="K62" s="14">
        <f>J65</f>
        <v>0</v>
      </c>
      <c r="L62" s="14">
        <f>K65</f>
        <v>0</v>
      </c>
      <c r="M62" s="14">
        <f>L65</f>
        <v>0</v>
      </c>
      <c r="N62" s="18">
        <f>SUM(B62:M62)</f>
        <v>699.16</v>
      </c>
    </row>
    <row r="63" spans="1:14" x14ac:dyDescent="0.2">
      <c r="A63" s="15" t="s">
        <v>35</v>
      </c>
      <c r="B63" s="14">
        <v>5202.2700000000004</v>
      </c>
      <c r="I63" s="14"/>
      <c r="J63" s="14"/>
      <c r="K63" s="14"/>
      <c r="L63" s="14"/>
      <c r="M63" s="14"/>
      <c r="N63" s="18">
        <f>SUM(B63:M63)</f>
        <v>5202.2700000000004</v>
      </c>
    </row>
    <row r="64" spans="1:14" x14ac:dyDescent="0.2">
      <c r="A64" s="15" t="s">
        <v>12</v>
      </c>
      <c r="B64" s="14">
        <v>5345.88</v>
      </c>
      <c r="I64" s="14"/>
      <c r="J64" s="14"/>
      <c r="K64" s="14"/>
      <c r="L64" s="14"/>
      <c r="M64" s="14"/>
      <c r="N64" s="18">
        <f>SUM(B64:M64)</f>
        <v>5345.88</v>
      </c>
    </row>
    <row r="65" spans="1:14" x14ac:dyDescent="0.2">
      <c r="A65" s="15" t="s">
        <v>36</v>
      </c>
      <c r="B65" s="14">
        <v>317.82</v>
      </c>
      <c r="I65" s="14"/>
      <c r="J65" s="14"/>
      <c r="K65" s="14"/>
      <c r="L65" s="14"/>
      <c r="M65" s="14"/>
      <c r="N65" s="18">
        <f>SUM(B65:M65)</f>
        <v>317.82</v>
      </c>
    </row>
    <row r="67" spans="1:14" x14ac:dyDescent="0.2">
      <c r="A67" s="15" t="s">
        <v>38</v>
      </c>
      <c r="B67" s="14">
        <f t="shared" ref="B67:N67" si="17">SUM(B64:B65)-SUM(B62:B63)</f>
        <v>80.089999999999236</v>
      </c>
      <c r="C67" s="14">
        <f t="shared" si="17"/>
        <v>-317.82</v>
      </c>
      <c r="D67" s="14">
        <f t="shared" si="17"/>
        <v>0</v>
      </c>
      <c r="E67" s="14">
        <f t="shared" si="17"/>
        <v>0</v>
      </c>
      <c r="F67" s="14">
        <f t="shared" si="17"/>
        <v>0</v>
      </c>
      <c r="G67" s="14">
        <f t="shared" si="17"/>
        <v>0</v>
      </c>
      <c r="H67" s="14">
        <f t="shared" si="17"/>
        <v>0</v>
      </c>
      <c r="I67" s="14">
        <f t="shared" si="17"/>
        <v>0</v>
      </c>
      <c r="J67" s="14">
        <f t="shared" si="17"/>
        <v>0</v>
      </c>
      <c r="K67" s="14">
        <f t="shared" si="17"/>
        <v>0</v>
      </c>
      <c r="L67" s="14">
        <f t="shared" si="17"/>
        <v>0</v>
      </c>
      <c r="M67" s="14">
        <f t="shared" si="17"/>
        <v>0</v>
      </c>
      <c r="N67" s="14">
        <f t="shared" si="17"/>
        <v>-237.73000000000047</v>
      </c>
    </row>
    <row r="68" spans="1:14" x14ac:dyDescent="0.2">
      <c r="A68" s="15" t="s">
        <v>39</v>
      </c>
      <c r="B68" s="14">
        <f t="shared" ref="B68:N68" si="18">B67/B63*100</f>
        <v>1.5395202478917709</v>
      </c>
      <c r="C68" s="14" t="e">
        <f t="shared" si="18"/>
        <v>#DIV/0!</v>
      </c>
      <c r="D68" s="14" t="e">
        <f t="shared" si="18"/>
        <v>#DIV/0!</v>
      </c>
      <c r="E68" s="14" t="e">
        <f t="shared" si="18"/>
        <v>#DIV/0!</v>
      </c>
      <c r="F68" s="14" t="e">
        <f t="shared" si="18"/>
        <v>#DIV/0!</v>
      </c>
      <c r="G68" s="14" t="e">
        <f t="shared" si="18"/>
        <v>#DIV/0!</v>
      </c>
      <c r="H68" s="14" t="e">
        <f t="shared" si="18"/>
        <v>#DIV/0!</v>
      </c>
      <c r="I68" s="14" t="e">
        <f t="shared" si="18"/>
        <v>#DIV/0!</v>
      </c>
      <c r="J68" s="14" t="e">
        <f t="shared" si="18"/>
        <v>#DIV/0!</v>
      </c>
      <c r="K68" s="14" t="e">
        <f t="shared" si="18"/>
        <v>#DIV/0!</v>
      </c>
      <c r="L68" s="14" t="e">
        <f t="shared" si="18"/>
        <v>#DIV/0!</v>
      </c>
      <c r="M68" s="14" t="e">
        <f t="shared" si="18"/>
        <v>#DIV/0!</v>
      </c>
      <c r="N68" s="14">
        <f t="shared" si="18"/>
        <v>-4.5697359037497183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f>SUM(B70:M70)</f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M72" si="19">B67+B70</f>
        <v>80.089999999999236</v>
      </c>
      <c r="C72" s="14">
        <f t="shared" si="19"/>
        <v>-317.82</v>
      </c>
      <c r="D72" s="14">
        <f t="shared" si="19"/>
        <v>0</v>
      </c>
      <c r="E72" s="14">
        <f t="shared" si="19"/>
        <v>0</v>
      </c>
      <c r="F72" s="14">
        <f t="shared" si="19"/>
        <v>0</v>
      </c>
      <c r="G72" s="14">
        <f t="shared" si="19"/>
        <v>0</v>
      </c>
      <c r="H72" s="14">
        <f t="shared" si="19"/>
        <v>0</v>
      </c>
      <c r="I72" s="14">
        <f t="shared" si="19"/>
        <v>0</v>
      </c>
      <c r="J72" s="14">
        <f t="shared" si="19"/>
        <v>0</v>
      </c>
      <c r="K72" s="14">
        <f t="shared" si="19"/>
        <v>0</v>
      </c>
      <c r="L72" s="14">
        <f t="shared" si="19"/>
        <v>0</v>
      </c>
      <c r="M72" s="14">
        <f t="shared" si="19"/>
        <v>0</v>
      </c>
      <c r="N72" s="14">
        <f>N67+N70</f>
        <v>-237.73000000000047</v>
      </c>
    </row>
    <row r="73" spans="1:14" x14ac:dyDescent="0.2">
      <c r="A73" s="15" t="s">
        <v>41</v>
      </c>
      <c r="B73" s="14">
        <f t="shared" ref="B73:N73" si="20">B72/B63*100</f>
        <v>1.5395202478917709</v>
      </c>
      <c r="C73" s="14" t="e">
        <f t="shared" si="20"/>
        <v>#DIV/0!</v>
      </c>
      <c r="D73" s="14" t="e">
        <f t="shared" si="20"/>
        <v>#DIV/0!</v>
      </c>
      <c r="E73" s="14" t="e">
        <f t="shared" si="20"/>
        <v>#DIV/0!</v>
      </c>
      <c r="F73" s="14" t="e">
        <f t="shared" si="20"/>
        <v>#DIV/0!</v>
      </c>
      <c r="G73" s="14" t="e">
        <f t="shared" si="20"/>
        <v>#DIV/0!</v>
      </c>
      <c r="H73" s="14" t="e">
        <f t="shared" si="20"/>
        <v>#DIV/0!</v>
      </c>
      <c r="I73" s="14" t="e">
        <f t="shared" si="20"/>
        <v>#DIV/0!</v>
      </c>
      <c r="J73" s="14" t="e">
        <f t="shared" si="20"/>
        <v>#DIV/0!</v>
      </c>
      <c r="K73" s="14" t="e">
        <f t="shared" si="20"/>
        <v>#DIV/0!</v>
      </c>
      <c r="L73" s="14" t="e">
        <f t="shared" si="20"/>
        <v>#DIV/0!</v>
      </c>
      <c r="M73" s="14" t="e">
        <f t="shared" si="20"/>
        <v>#DIV/0!</v>
      </c>
      <c r="N73" s="14">
        <f t="shared" si="20"/>
        <v>-4.5697359037497183</v>
      </c>
    </row>
    <row r="75" spans="1:14" x14ac:dyDescent="0.2">
      <c r="A75" s="21" t="s">
        <v>205</v>
      </c>
    </row>
    <row r="76" spans="1:14" x14ac:dyDescent="0.2">
      <c r="A76" s="15" t="s">
        <v>34</v>
      </c>
      <c r="B76" s="14">
        <v>199.46</v>
      </c>
      <c r="C76" s="14">
        <f t="shared" ref="C76:H76" si="21">B79</f>
        <v>182.65</v>
      </c>
      <c r="D76" s="14">
        <f t="shared" si="21"/>
        <v>0</v>
      </c>
      <c r="E76" s="14">
        <f t="shared" si="21"/>
        <v>0</v>
      </c>
      <c r="F76" s="14">
        <f t="shared" si="21"/>
        <v>0</v>
      </c>
      <c r="G76" s="14">
        <f t="shared" si="21"/>
        <v>0</v>
      </c>
      <c r="H76" s="14">
        <f t="shared" si="21"/>
        <v>0</v>
      </c>
      <c r="I76" s="14">
        <f>H79</f>
        <v>0</v>
      </c>
      <c r="J76" s="14">
        <f>I79</f>
        <v>0</v>
      </c>
      <c r="K76" s="14">
        <f>J79</f>
        <v>0</v>
      </c>
      <c r="L76" s="14">
        <f>K79</f>
        <v>0</v>
      </c>
      <c r="M76" s="14">
        <f>L79</f>
        <v>0</v>
      </c>
      <c r="N76" s="18">
        <f>SUM(B76:M76)</f>
        <v>382.11</v>
      </c>
    </row>
    <row r="77" spans="1:14" x14ac:dyDescent="0.2">
      <c r="A77" s="15" t="s">
        <v>35</v>
      </c>
      <c r="B77" s="14">
        <v>25621.39</v>
      </c>
      <c r="I77" s="14"/>
      <c r="J77" s="14"/>
      <c r="K77" s="14"/>
      <c r="L77" s="14"/>
      <c r="M77" s="14"/>
      <c r="N77" s="18">
        <f>SUM(B77:M77)</f>
        <v>25621.39</v>
      </c>
    </row>
    <row r="78" spans="1:14" x14ac:dyDescent="0.2">
      <c r="A78" s="15" t="s">
        <v>12</v>
      </c>
      <c r="B78" s="14">
        <v>25181.89</v>
      </c>
      <c r="I78" s="14"/>
      <c r="J78" s="14"/>
      <c r="K78" s="14"/>
      <c r="L78" s="14"/>
      <c r="M78" s="14"/>
      <c r="N78" s="18">
        <f>SUM(B78:M78)</f>
        <v>25181.89</v>
      </c>
    </row>
    <row r="79" spans="1:14" x14ac:dyDescent="0.2">
      <c r="A79" s="15" t="s">
        <v>36</v>
      </c>
      <c r="B79" s="14">
        <v>182.65</v>
      </c>
      <c r="I79" s="14"/>
      <c r="J79" s="14"/>
      <c r="K79" s="14"/>
      <c r="L79" s="14"/>
      <c r="M79" s="14"/>
      <c r="N79" s="18">
        <f>SUM(B79:M79)</f>
        <v>182.65</v>
      </c>
    </row>
    <row r="81" spans="1:14" x14ac:dyDescent="0.2">
      <c r="A81" s="15" t="s">
        <v>38</v>
      </c>
      <c r="B81" s="14">
        <f t="shared" ref="B81:N81" si="22">SUM(B78:B79)-SUM(B76:B77)</f>
        <v>-456.30999999999767</v>
      </c>
      <c r="C81" s="14">
        <f t="shared" si="22"/>
        <v>-182.65</v>
      </c>
      <c r="D81" s="14">
        <f t="shared" si="22"/>
        <v>0</v>
      </c>
      <c r="E81" s="14">
        <f t="shared" si="22"/>
        <v>0</v>
      </c>
      <c r="F81" s="14">
        <f t="shared" si="22"/>
        <v>0</v>
      </c>
      <c r="G81" s="14">
        <f t="shared" si="22"/>
        <v>0</v>
      </c>
      <c r="H81" s="14">
        <f t="shared" si="22"/>
        <v>0</v>
      </c>
      <c r="I81" s="14">
        <f t="shared" si="22"/>
        <v>0</v>
      </c>
      <c r="J81" s="14">
        <f t="shared" si="22"/>
        <v>0</v>
      </c>
      <c r="K81" s="14">
        <f t="shared" si="22"/>
        <v>0</v>
      </c>
      <c r="L81" s="14">
        <f t="shared" si="22"/>
        <v>0</v>
      </c>
      <c r="M81" s="14">
        <f t="shared" si="22"/>
        <v>0</v>
      </c>
      <c r="N81" s="14">
        <f t="shared" si="22"/>
        <v>-638.95999999999913</v>
      </c>
    </row>
    <row r="82" spans="1:14" x14ac:dyDescent="0.2">
      <c r="A82" s="15" t="s">
        <v>39</v>
      </c>
      <c r="B82" s="14">
        <f t="shared" ref="B82:N82" si="23">B81/B77*100</f>
        <v>-1.7809728511997112</v>
      </c>
      <c r="C82" s="14">
        <f>C81/SUM(C76+C77)*100</f>
        <v>-100</v>
      </c>
      <c r="D82" s="14" t="e">
        <f>D81/SUM(D76+D77)*100</f>
        <v>#DIV/0!</v>
      </c>
      <c r="E82" s="14" t="e">
        <f>E81/SUM(E76+E77)*100</f>
        <v>#DIV/0!</v>
      </c>
      <c r="F82" s="14" t="e">
        <f>F81/SUM(F76+F77)*100</f>
        <v>#DIV/0!</v>
      </c>
      <c r="G82" s="14">
        <v>0</v>
      </c>
      <c r="H82" s="14" t="e">
        <f t="shared" si="23"/>
        <v>#DIV/0!</v>
      </c>
      <c r="I82" s="14" t="e">
        <f t="shared" si="23"/>
        <v>#DIV/0!</v>
      </c>
      <c r="J82" s="14" t="e">
        <f t="shared" si="23"/>
        <v>#DIV/0!</v>
      </c>
      <c r="K82" s="14" t="e">
        <f t="shared" si="23"/>
        <v>#DIV/0!</v>
      </c>
      <c r="L82" s="14" t="e">
        <f t="shared" si="23"/>
        <v>#DIV/0!</v>
      </c>
      <c r="M82" s="14" t="e">
        <f t="shared" si="23"/>
        <v>#DIV/0!</v>
      </c>
      <c r="N82" s="14">
        <f t="shared" si="23"/>
        <v>-2.493853768277206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f>SUM(B84:M84)</f>
        <v>0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M86" si="24">B81+B84</f>
        <v>-456.30999999999767</v>
      </c>
      <c r="C86" s="14">
        <f t="shared" si="24"/>
        <v>-182.65</v>
      </c>
      <c r="D86" s="14">
        <f t="shared" si="24"/>
        <v>0</v>
      </c>
      <c r="E86" s="14">
        <f t="shared" si="24"/>
        <v>0</v>
      </c>
      <c r="F86" s="14">
        <f t="shared" si="24"/>
        <v>0</v>
      </c>
      <c r="G86" s="14">
        <f t="shared" si="24"/>
        <v>0</v>
      </c>
      <c r="H86" s="14">
        <f t="shared" si="24"/>
        <v>0</v>
      </c>
      <c r="I86" s="14">
        <f t="shared" si="24"/>
        <v>0</v>
      </c>
      <c r="J86" s="14">
        <f t="shared" si="24"/>
        <v>0</v>
      </c>
      <c r="K86" s="14">
        <f t="shared" si="24"/>
        <v>0</v>
      </c>
      <c r="L86" s="14">
        <f t="shared" si="24"/>
        <v>0</v>
      </c>
      <c r="M86" s="14">
        <f t="shared" si="24"/>
        <v>0</v>
      </c>
      <c r="N86" s="14">
        <f>N81+N84</f>
        <v>-638.95999999999913</v>
      </c>
    </row>
    <row r="87" spans="1:14" x14ac:dyDescent="0.2">
      <c r="A87" s="15" t="s">
        <v>41</v>
      </c>
      <c r="B87" s="14">
        <f t="shared" ref="B87:N87" si="25">B86/B77*100</f>
        <v>-1.7809728511997112</v>
      </c>
      <c r="C87" s="14">
        <f>C86/SUM(C76+C77)*100</f>
        <v>-100</v>
      </c>
      <c r="D87" s="14" t="e">
        <f>D86/SUM(D76+D77)*100</f>
        <v>#DIV/0!</v>
      </c>
      <c r="E87" s="14" t="e">
        <f>E86/SUM(E76+E77)*100</f>
        <v>#DIV/0!</v>
      </c>
      <c r="F87" s="14" t="e">
        <f>F86/SUM(F76+F77)*100</f>
        <v>#DIV/0!</v>
      </c>
      <c r="G87" s="14">
        <v>0</v>
      </c>
      <c r="H87" s="14" t="e">
        <f t="shared" si="25"/>
        <v>#DIV/0!</v>
      </c>
      <c r="I87" s="14" t="e">
        <f t="shared" si="25"/>
        <v>#DIV/0!</v>
      </c>
      <c r="J87" s="14" t="e">
        <f t="shared" si="25"/>
        <v>#DIV/0!</v>
      </c>
      <c r="K87" s="14" t="e">
        <f t="shared" si="25"/>
        <v>#DIV/0!</v>
      </c>
      <c r="L87" s="14" t="e">
        <f t="shared" si="25"/>
        <v>#DIV/0!</v>
      </c>
      <c r="M87" s="14" t="e">
        <f t="shared" si="25"/>
        <v>#DIV/0!</v>
      </c>
      <c r="N87" s="14">
        <f t="shared" si="25"/>
        <v>-2.493853768277206</v>
      </c>
    </row>
    <row r="89" spans="1:14" x14ac:dyDescent="0.2">
      <c r="A89" s="21" t="s">
        <v>97</v>
      </c>
      <c r="N89" s="18"/>
    </row>
    <row r="90" spans="1:14" x14ac:dyDescent="0.2">
      <c r="A90" s="15" t="s">
        <v>34</v>
      </c>
      <c r="B90" s="14">
        <f t="shared" ref="B90:G90" si="26">B76+B62+B48+B33+B19+B5</f>
        <v>253919.03999999998</v>
      </c>
      <c r="C90" s="14">
        <v>0</v>
      </c>
      <c r="D90" s="14">
        <f t="shared" si="26"/>
        <v>0</v>
      </c>
      <c r="E90" s="14">
        <f t="shared" si="26"/>
        <v>0</v>
      </c>
      <c r="F90" s="14">
        <f t="shared" si="26"/>
        <v>0</v>
      </c>
      <c r="G90" s="14">
        <f t="shared" si="26"/>
        <v>0</v>
      </c>
      <c r="H90" s="14">
        <f t="shared" ref="H90:M90" si="27">H76+H62+H48+H33+H19+H5</f>
        <v>0</v>
      </c>
      <c r="I90" s="14">
        <f t="shared" si="27"/>
        <v>0</v>
      </c>
      <c r="J90" s="14">
        <f t="shared" si="27"/>
        <v>0</v>
      </c>
      <c r="K90" s="14">
        <f t="shared" si="27"/>
        <v>0</v>
      </c>
      <c r="L90" s="14">
        <f t="shared" si="27"/>
        <v>0</v>
      </c>
      <c r="M90" s="14">
        <f t="shared" si="27"/>
        <v>0</v>
      </c>
      <c r="N90" s="18">
        <f>SUM(B90:M90)</f>
        <v>253919.03999999998</v>
      </c>
    </row>
    <row r="91" spans="1:14" x14ac:dyDescent="0.2">
      <c r="A91" s="15" t="s">
        <v>35</v>
      </c>
      <c r="B91" s="14">
        <f t="shared" ref="B91:C93" si="28">B77+B63+B49+B34+B20+B6</f>
        <v>532120.52</v>
      </c>
      <c r="C91" s="14">
        <f t="shared" si="28"/>
        <v>0</v>
      </c>
      <c r="D91" s="14">
        <f t="shared" ref="D91:G93" si="29">D77+D63+D49+D34+D20+D6</f>
        <v>0</v>
      </c>
      <c r="E91" s="14">
        <f t="shared" si="29"/>
        <v>0</v>
      </c>
      <c r="F91" s="14">
        <f t="shared" si="29"/>
        <v>0</v>
      </c>
      <c r="G91" s="14">
        <f t="shared" si="29"/>
        <v>0</v>
      </c>
      <c r="H91" s="14">
        <f t="shared" ref="H91:M91" si="30">H77+H63+H49+H34+H20+H6</f>
        <v>0</v>
      </c>
      <c r="I91" s="14">
        <f t="shared" si="30"/>
        <v>0</v>
      </c>
      <c r="J91" s="14">
        <f t="shared" si="30"/>
        <v>0</v>
      </c>
      <c r="K91" s="14">
        <f t="shared" si="30"/>
        <v>0</v>
      </c>
      <c r="L91" s="14">
        <f t="shared" si="30"/>
        <v>0</v>
      </c>
      <c r="M91" s="14">
        <f t="shared" si="30"/>
        <v>0</v>
      </c>
      <c r="N91" s="18">
        <f>SUM(B91:M91)</f>
        <v>532120.52</v>
      </c>
    </row>
    <row r="92" spans="1:14" x14ac:dyDescent="0.2">
      <c r="A92" s="15" t="s">
        <v>12</v>
      </c>
      <c r="B92" s="14">
        <f t="shared" si="28"/>
        <v>505677.99</v>
      </c>
      <c r="C92" s="14">
        <f t="shared" si="28"/>
        <v>0</v>
      </c>
      <c r="D92" s="14">
        <f t="shared" si="29"/>
        <v>0</v>
      </c>
      <c r="E92" s="14">
        <f t="shared" si="29"/>
        <v>0</v>
      </c>
      <c r="F92" s="14">
        <f t="shared" si="29"/>
        <v>0</v>
      </c>
      <c r="G92" s="14">
        <f t="shared" si="29"/>
        <v>0</v>
      </c>
      <c r="H92" s="14">
        <f t="shared" ref="H92:M92" si="31">H78+H64+H50+H35+H21+H7</f>
        <v>0</v>
      </c>
      <c r="I92" s="14">
        <f t="shared" si="31"/>
        <v>0</v>
      </c>
      <c r="J92" s="14">
        <f t="shared" si="31"/>
        <v>0</v>
      </c>
      <c r="K92" s="14">
        <f t="shared" si="31"/>
        <v>0</v>
      </c>
      <c r="L92" s="14">
        <f t="shared" si="31"/>
        <v>0</v>
      </c>
      <c r="M92" s="14">
        <f t="shared" si="31"/>
        <v>0</v>
      </c>
      <c r="N92" s="18">
        <f>SUM(B92:M92)</f>
        <v>505677.99</v>
      </c>
    </row>
    <row r="93" spans="1:14" x14ac:dyDescent="0.2">
      <c r="A93" s="15" t="s">
        <v>36</v>
      </c>
      <c r="B93" s="14">
        <f t="shared" si="28"/>
        <v>280039.17000000004</v>
      </c>
      <c r="C93" s="14">
        <f t="shared" si="28"/>
        <v>0</v>
      </c>
      <c r="D93" s="14">
        <f t="shared" si="29"/>
        <v>0</v>
      </c>
      <c r="E93" s="14">
        <f t="shared" si="29"/>
        <v>0</v>
      </c>
      <c r="F93" s="14">
        <f t="shared" si="29"/>
        <v>0</v>
      </c>
      <c r="G93" s="14">
        <f t="shared" si="29"/>
        <v>0</v>
      </c>
      <c r="H93" s="14">
        <f t="shared" ref="H93:M93" si="32">H79+H65+H51+H36+H22+H8</f>
        <v>0</v>
      </c>
      <c r="I93" s="14">
        <f t="shared" si="32"/>
        <v>0</v>
      </c>
      <c r="J93" s="14">
        <f t="shared" si="32"/>
        <v>0</v>
      </c>
      <c r="K93" s="14">
        <f t="shared" si="32"/>
        <v>0</v>
      </c>
      <c r="L93" s="14">
        <f t="shared" si="32"/>
        <v>0</v>
      </c>
      <c r="M93" s="14">
        <f t="shared" si="32"/>
        <v>0</v>
      </c>
      <c r="N93" s="18">
        <f>SUM(B93:M93)</f>
        <v>280039.17000000004</v>
      </c>
    </row>
    <row r="94" spans="1:14" x14ac:dyDescent="0.2">
      <c r="I94" s="14"/>
      <c r="J94" s="14"/>
      <c r="K94" s="14"/>
      <c r="L94" s="14"/>
      <c r="M94" s="14"/>
    </row>
    <row r="95" spans="1:14" x14ac:dyDescent="0.2">
      <c r="A95" s="15" t="s">
        <v>38</v>
      </c>
      <c r="B95" s="14">
        <f>SUM(B92:B93)-SUM(B90:B91)</f>
        <v>-322.40000000002328</v>
      </c>
      <c r="C95" s="14">
        <f>SUM(C92:C93)-SUM(C90:C91)</f>
        <v>0</v>
      </c>
      <c r="D95" s="14">
        <f>SUM(D92:D93)-SUM(D90:D91)</f>
        <v>0</v>
      </c>
      <c r="E95" s="14">
        <f>SUM(E92:E93)-SUM(E90:E91)</f>
        <v>0</v>
      </c>
      <c r="F95" s="14">
        <f>SUM(F92:F93)-SUM(F90:F91)</f>
        <v>0</v>
      </c>
      <c r="G95" s="14">
        <f t="shared" ref="G95:M95" si="33">SUM(G92:G93)-SUM(G90:G91)</f>
        <v>0</v>
      </c>
      <c r="H95" s="14">
        <f t="shared" si="33"/>
        <v>0</v>
      </c>
      <c r="I95" s="14">
        <f t="shared" si="33"/>
        <v>0</v>
      </c>
      <c r="J95" s="14">
        <f t="shared" si="33"/>
        <v>0</v>
      </c>
      <c r="K95" s="14">
        <f t="shared" si="33"/>
        <v>0</v>
      </c>
      <c r="L95" s="14">
        <f t="shared" si="33"/>
        <v>0</v>
      </c>
      <c r="M95" s="14">
        <f t="shared" si="33"/>
        <v>0</v>
      </c>
      <c r="N95" s="14">
        <f>SUM(N92:N93)-SUM(N90:N91)</f>
        <v>-322.40000000002328</v>
      </c>
    </row>
    <row r="96" spans="1:14" x14ac:dyDescent="0.2">
      <c r="A96" s="15" t="s">
        <v>39</v>
      </c>
      <c r="B96" s="14">
        <f t="shared" ref="B96:N96" si="34">B95/B91*100</f>
        <v>-6.0587778122148585E-2</v>
      </c>
      <c r="C96" s="14" t="e">
        <f t="shared" si="34"/>
        <v>#DIV/0!</v>
      </c>
      <c r="D96" s="14" t="e">
        <f t="shared" si="34"/>
        <v>#DIV/0!</v>
      </c>
      <c r="E96" s="14" t="e">
        <f t="shared" si="34"/>
        <v>#DIV/0!</v>
      </c>
      <c r="F96" s="14" t="e">
        <f t="shared" si="34"/>
        <v>#DIV/0!</v>
      </c>
      <c r="G96" s="14" t="e">
        <f t="shared" si="34"/>
        <v>#DIV/0!</v>
      </c>
      <c r="H96" s="14" t="e">
        <f t="shared" ref="H96:M96" si="35">H95/H91*100</f>
        <v>#DIV/0!</v>
      </c>
      <c r="I96" s="14" t="e">
        <f t="shared" si="35"/>
        <v>#DIV/0!</v>
      </c>
      <c r="J96" s="14" t="e">
        <f t="shared" si="35"/>
        <v>#DIV/0!</v>
      </c>
      <c r="K96" s="14" t="e">
        <f t="shared" si="35"/>
        <v>#DIV/0!</v>
      </c>
      <c r="L96" s="14" t="e">
        <f t="shared" si="35"/>
        <v>#DIV/0!</v>
      </c>
      <c r="M96" s="14" t="e">
        <f t="shared" si="35"/>
        <v>#DIV/0!</v>
      </c>
      <c r="N96" s="14">
        <f t="shared" si="34"/>
        <v>-6.0587778122148585E-2</v>
      </c>
    </row>
    <row r="97" spans="1:14" x14ac:dyDescent="0.2">
      <c r="I97" s="14"/>
      <c r="J97" s="14"/>
      <c r="K97" s="14"/>
      <c r="L97" s="14"/>
      <c r="M97" s="14"/>
    </row>
    <row r="98" spans="1:14" x14ac:dyDescent="0.2">
      <c r="A98" s="15" t="s">
        <v>37</v>
      </c>
      <c r="B98" s="14">
        <f t="shared" ref="B98:G98" si="36">B84+B70+B56+B41+B27+B13</f>
        <v>0</v>
      </c>
      <c r="C98" s="14">
        <f t="shared" si="36"/>
        <v>0</v>
      </c>
      <c r="D98" s="14">
        <f t="shared" si="36"/>
        <v>0</v>
      </c>
      <c r="E98" s="14">
        <f t="shared" si="36"/>
        <v>0</v>
      </c>
      <c r="F98" s="14">
        <f t="shared" si="36"/>
        <v>0</v>
      </c>
      <c r="G98" s="14">
        <f t="shared" si="36"/>
        <v>0</v>
      </c>
      <c r="H98" s="14">
        <f t="shared" ref="H98:M98" si="37">H84+H70+H56+H41+H27+H13</f>
        <v>0</v>
      </c>
      <c r="I98" s="14">
        <f t="shared" si="37"/>
        <v>0</v>
      </c>
      <c r="J98" s="14">
        <f t="shared" si="37"/>
        <v>0</v>
      </c>
      <c r="K98" s="14">
        <f t="shared" si="37"/>
        <v>0</v>
      </c>
      <c r="L98" s="14">
        <f t="shared" si="37"/>
        <v>0</v>
      </c>
      <c r="M98" s="14">
        <f t="shared" si="37"/>
        <v>0</v>
      </c>
      <c r="N98" s="18">
        <f>SUM(B98:M98)</f>
        <v>0</v>
      </c>
    </row>
    <row r="99" spans="1:14" x14ac:dyDescent="0.2">
      <c r="I99" s="14"/>
      <c r="J99" s="14"/>
      <c r="K99" s="14"/>
      <c r="L99" s="14"/>
      <c r="M99" s="14"/>
    </row>
    <row r="100" spans="1:14" x14ac:dyDescent="0.2">
      <c r="A100" s="15" t="s">
        <v>40</v>
      </c>
      <c r="B100" s="14">
        <f t="shared" ref="B100:G100" si="38">B98+B95</f>
        <v>-322.40000000002328</v>
      </c>
      <c r="C100" s="14">
        <f t="shared" si="38"/>
        <v>0</v>
      </c>
      <c r="D100" s="14">
        <f t="shared" si="38"/>
        <v>0</v>
      </c>
      <c r="E100" s="14">
        <f t="shared" si="38"/>
        <v>0</v>
      </c>
      <c r="F100" s="14">
        <f t="shared" si="38"/>
        <v>0</v>
      </c>
      <c r="G100" s="14">
        <f t="shared" si="38"/>
        <v>0</v>
      </c>
      <c r="H100" s="14">
        <f t="shared" ref="H100:M100" si="39">H98+H95</f>
        <v>0</v>
      </c>
      <c r="I100" s="14">
        <f t="shared" si="39"/>
        <v>0</v>
      </c>
      <c r="J100" s="14">
        <f t="shared" si="39"/>
        <v>0</v>
      </c>
      <c r="K100" s="14">
        <f t="shared" si="39"/>
        <v>0</v>
      </c>
      <c r="L100" s="14">
        <f t="shared" si="39"/>
        <v>0</v>
      </c>
      <c r="M100" s="14">
        <f t="shared" si="39"/>
        <v>0</v>
      </c>
      <c r="N100" s="14">
        <f>N98+N95</f>
        <v>-322.40000000002328</v>
      </c>
    </row>
    <row r="101" spans="1:14" x14ac:dyDescent="0.2">
      <c r="A101" s="15" t="s">
        <v>41</v>
      </c>
      <c r="B101" s="14">
        <f>B100/B91*100</f>
        <v>-6.0587778122148585E-2</v>
      </c>
      <c r="C101" s="14" t="e">
        <f>C100/C91*100</f>
        <v>#DIV/0!</v>
      </c>
      <c r="D101" s="14" t="e">
        <f t="shared" ref="D101:N101" si="40">D100/D91*100</f>
        <v>#DIV/0!</v>
      </c>
      <c r="E101" s="14" t="e">
        <f t="shared" si="40"/>
        <v>#DIV/0!</v>
      </c>
      <c r="F101" s="14" t="e">
        <f t="shared" si="40"/>
        <v>#DIV/0!</v>
      </c>
      <c r="G101" s="14" t="e">
        <f t="shared" si="40"/>
        <v>#DIV/0!</v>
      </c>
      <c r="H101" s="14" t="e">
        <f t="shared" ref="H101:M101" si="41">H100/H91*100</f>
        <v>#DIV/0!</v>
      </c>
      <c r="I101" s="14" t="e">
        <f t="shared" si="41"/>
        <v>#DIV/0!</v>
      </c>
      <c r="J101" s="14" t="e">
        <f t="shared" si="41"/>
        <v>#DIV/0!</v>
      </c>
      <c r="K101" s="14" t="e">
        <f t="shared" si="41"/>
        <v>#DIV/0!</v>
      </c>
      <c r="L101" s="14" t="e">
        <f t="shared" si="41"/>
        <v>#DIV/0!</v>
      </c>
      <c r="M101" s="14" t="e">
        <f t="shared" si="41"/>
        <v>#DIV/0!</v>
      </c>
      <c r="N101" s="14">
        <f t="shared" si="40"/>
        <v>-6.0587778122148585E-2</v>
      </c>
    </row>
    <row r="102" spans="1:14" x14ac:dyDescent="0.2">
      <c r="A102" s="13"/>
    </row>
    <row r="103" spans="1:14" x14ac:dyDescent="0.2">
      <c r="I103" s="14"/>
      <c r="J103" s="14"/>
      <c r="K103" s="14"/>
      <c r="L103" s="14"/>
      <c r="N103" s="18"/>
    </row>
    <row r="104" spans="1:14" x14ac:dyDescent="0.2">
      <c r="N104" s="18"/>
    </row>
    <row r="105" spans="1:14" x14ac:dyDescent="0.2">
      <c r="N105" s="18"/>
    </row>
    <row r="106" spans="1:14" x14ac:dyDescent="0.2">
      <c r="I106" s="14"/>
      <c r="J106" s="14"/>
      <c r="K106" s="14"/>
      <c r="L106" s="14"/>
      <c r="M106" s="14"/>
      <c r="N106" s="18"/>
    </row>
    <row r="117" spans="1:14" x14ac:dyDescent="0.2">
      <c r="A117" s="13"/>
    </row>
    <row r="118" spans="1:14" x14ac:dyDescent="0.2"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3" spans="1:14" x14ac:dyDescent="0.2">
      <c r="I123" s="14"/>
      <c r="J123" s="14"/>
      <c r="K123" s="14"/>
      <c r="L123" s="14"/>
      <c r="M123" s="14"/>
    </row>
    <row r="124" spans="1:14" x14ac:dyDescent="0.2">
      <c r="I124" s="14"/>
      <c r="J124" s="14"/>
      <c r="K124" s="14"/>
      <c r="L124" s="14"/>
      <c r="M124" s="14"/>
    </row>
    <row r="131" spans="1:14" x14ac:dyDescent="0.2">
      <c r="A131" s="13"/>
    </row>
    <row r="132" spans="1:14" x14ac:dyDescent="0.2">
      <c r="N132" s="18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45" spans="1:14" x14ac:dyDescent="0.2">
      <c r="A145" s="13"/>
    </row>
    <row r="146" spans="1:14" x14ac:dyDescent="0.2">
      <c r="N146" s="18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1" spans="1:14" x14ac:dyDescent="0.2">
      <c r="I151" s="14"/>
      <c r="J151" s="14"/>
      <c r="K151" s="14"/>
      <c r="L151" s="14"/>
      <c r="M151" s="14"/>
    </row>
    <row r="152" spans="1:14" x14ac:dyDescent="0.2">
      <c r="I152" s="14"/>
      <c r="J152" s="14"/>
      <c r="K152" s="14"/>
      <c r="L152" s="14"/>
      <c r="M152" s="14"/>
    </row>
    <row r="160" spans="1:14" x14ac:dyDescent="0.2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4" spans="1:14" x14ac:dyDescent="0.2">
      <c r="A174" s="13"/>
    </row>
    <row r="175" spans="1:14" x14ac:dyDescent="0.2">
      <c r="N175" s="18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80" spans="1:14" x14ac:dyDescent="0.2">
      <c r="I180" s="14"/>
      <c r="J180" s="14"/>
      <c r="K180" s="14"/>
      <c r="L180" s="14"/>
      <c r="M180" s="14"/>
    </row>
    <row r="181" spans="1:14" x14ac:dyDescent="0.2">
      <c r="I181" s="14"/>
      <c r="J181" s="14"/>
      <c r="K181" s="14"/>
      <c r="L181" s="14"/>
      <c r="M181" s="14"/>
    </row>
    <row r="188" spans="1:14" x14ac:dyDescent="0.2">
      <c r="A188" s="13"/>
    </row>
    <row r="203" spans="1:1" x14ac:dyDescent="0.2">
      <c r="A203" s="13"/>
    </row>
    <row r="217" spans="1:1" x14ac:dyDescent="0.2">
      <c r="A217" s="13"/>
    </row>
    <row r="231" spans="1:1" x14ac:dyDescent="0.2">
      <c r="A231" s="13"/>
    </row>
    <row r="246" spans="1:1" x14ac:dyDescent="0.2">
      <c r="A246" s="13"/>
    </row>
    <row r="260" spans="1:1" x14ac:dyDescent="0.2">
      <c r="A260" s="13"/>
    </row>
  </sheetData>
  <phoneticPr fontId="0" type="noConversion"/>
  <pageMargins left="0.25" right="0.25" top="0.54" bottom="0.41" header="0" footer="0"/>
  <pageSetup paperSize="5" scale="99" fitToHeight="6" orientation="landscape" r:id="rId1"/>
  <headerFooter alignWithMargins="0"/>
  <rowBreaks count="3" manualBreakCount="3">
    <brk id="44" max="16383" man="1"/>
    <brk id="59" max="16383" man="1"/>
    <brk id="11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05"/>
  <sheetViews>
    <sheetView topLeftCell="A229" zoomScale="95" zoomScaleNormal="95" zoomScaleSheetLayoutView="100" workbookViewId="0">
      <selection activeCell="B237" sqref="B237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226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13" t="s">
        <v>44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44246.68</v>
      </c>
      <c r="C5" s="14">
        <f t="shared" ref="C5:H5" si="0">B8</f>
        <v>59100.74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103347.42</v>
      </c>
    </row>
    <row r="6" spans="1:14" x14ac:dyDescent="0.2">
      <c r="A6" s="15" t="s">
        <v>35</v>
      </c>
      <c r="B6" s="14">
        <v>135507.31</v>
      </c>
      <c r="G6" s="18"/>
      <c r="I6" s="14"/>
      <c r="J6" s="14"/>
      <c r="K6" s="14"/>
      <c r="L6" s="14"/>
      <c r="M6" s="14"/>
      <c r="N6" s="18">
        <f>SUM(B6:M6)</f>
        <v>135507.31</v>
      </c>
    </row>
    <row r="7" spans="1:14" x14ac:dyDescent="0.2">
      <c r="A7" s="15" t="s">
        <v>12</v>
      </c>
      <c r="B7" s="14">
        <v>119884.93</v>
      </c>
      <c r="G7" s="18"/>
      <c r="I7" s="14"/>
      <c r="J7" s="14"/>
      <c r="K7" s="14"/>
      <c r="L7" s="14"/>
      <c r="M7" s="14"/>
      <c r="N7" s="18">
        <f>SUM(B7:M7)</f>
        <v>119884.93</v>
      </c>
    </row>
    <row r="8" spans="1:14" x14ac:dyDescent="0.2">
      <c r="A8" s="15" t="s">
        <v>36</v>
      </c>
      <c r="B8" s="14">
        <v>59100.74</v>
      </c>
      <c r="G8" s="18"/>
      <c r="I8" s="14"/>
      <c r="J8" s="14"/>
      <c r="K8" s="14"/>
      <c r="L8" s="14"/>
      <c r="M8" s="14"/>
      <c r="N8" s="18">
        <f>SUM(B8:M8)</f>
        <v>59100.74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>(B8)-SUM(B5:B6,-B7)</f>
        <v>-768.31999999999971</v>
      </c>
      <c r="C10" s="14">
        <f>SUM(C7:C8)-SUM(C5:C6)</f>
        <v>-59100.74</v>
      </c>
      <c r="D10" s="14">
        <f>SUM(D7:D8)-SUM(D5:D6)</f>
        <v>0</v>
      </c>
      <c r="E10" s="14">
        <f t="shared" ref="E10:N10" si="1">SUM(E7:E8)-SUM(E5:E6)</f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-59869.06</v>
      </c>
    </row>
    <row r="11" spans="1:14" x14ac:dyDescent="0.2">
      <c r="A11" s="15" t="s">
        <v>39</v>
      </c>
      <c r="B11" s="14">
        <f>B10/B6*100</f>
        <v>-0.56699524180651195</v>
      </c>
      <c r="C11" s="14" t="e">
        <f>C10/C6*100</f>
        <v>#DIV/0!</v>
      </c>
      <c r="D11" s="14" t="e">
        <f>D10/D6*100</f>
        <v>#DIV/0!</v>
      </c>
      <c r="E11" s="14" t="e">
        <f t="shared" ref="E11:N11" si="2">E10/E6*100</f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-44.181424603587807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f>SUM(B13:M13)</f>
        <v>0</v>
      </c>
    </row>
    <row r="14" spans="1:14" x14ac:dyDescent="0.2">
      <c r="G14" s="18"/>
    </row>
    <row r="15" spans="1:14" x14ac:dyDescent="0.2">
      <c r="A15" s="15" t="s">
        <v>40</v>
      </c>
      <c r="B15" s="14">
        <f>B10-B13</f>
        <v>-768.31999999999971</v>
      </c>
      <c r="C15" s="14">
        <f>C10+C13</f>
        <v>-59100.74</v>
      </c>
      <c r="D15" s="14">
        <f t="shared" ref="D15:M15" si="3">D10+D13</f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>N10+N13</f>
        <v>-59869.06</v>
      </c>
    </row>
    <row r="16" spans="1:14" x14ac:dyDescent="0.2">
      <c r="A16" s="15" t="s">
        <v>41</v>
      </c>
      <c r="B16" s="14">
        <f>B15/B6*100</f>
        <v>-0.56699524180651195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-44.181424603587807</v>
      </c>
    </row>
    <row r="17" spans="1:14" x14ac:dyDescent="0.2">
      <c r="G17" s="18"/>
    </row>
    <row r="18" spans="1:14" s="13" customFormat="1" x14ac:dyDescent="0.2">
      <c r="A18" s="13" t="s">
        <v>45</v>
      </c>
      <c r="B18" s="20"/>
      <c r="C18" s="20"/>
      <c r="D18" s="20"/>
      <c r="E18" s="20"/>
      <c r="F18" s="20"/>
      <c r="G18" s="20"/>
      <c r="H18" s="20"/>
      <c r="N18" s="20"/>
    </row>
    <row r="19" spans="1:14" x14ac:dyDescent="0.2">
      <c r="A19" s="15" t="s">
        <v>34</v>
      </c>
      <c r="B19" s="14">
        <v>0</v>
      </c>
      <c r="C19" s="14">
        <f t="shared" ref="C19:H19" si="5">B22</f>
        <v>0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14">
        <f>J22</f>
        <v>0</v>
      </c>
      <c r="L19" s="14">
        <f>K22</f>
        <v>0</v>
      </c>
      <c r="M19" s="14">
        <f>L22</f>
        <v>0</v>
      </c>
      <c r="N19" s="18">
        <f>SUM(B19:M19)</f>
        <v>0</v>
      </c>
    </row>
    <row r="20" spans="1:14" x14ac:dyDescent="0.2">
      <c r="A20" s="15" t="s">
        <v>35</v>
      </c>
      <c r="B20" s="14">
        <v>34279.03</v>
      </c>
      <c r="I20" s="14"/>
      <c r="J20" s="14"/>
      <c r="K20" s="14"/>
      <c r="L20" s="14"/>
      <c r="M20" s="14"/>
      <c r="N20" s="18">
        <f>SUM(B20:M20)</f>
        <v>34279.03</v>
      </c>
    </row>
    <row r="21" spans="1:14" x14ac:dyDescent="0.2">
      <c r="A21" s="15" t="s">
        <v>12</v>
      </c>
      <c r="B21" s="14">
        <v>34279.03</v>
      </c>
      <c r="I21" s="14"/>
      <c r="J21" s="14"/>
      <c r="K21" s="14"/>
      <c r="L21" s="14"/>
      <c r="M21" s="14"/>
      <c r="N21" s="18">
        <f>SUM(B21:M21)</f>
        <v>34279.03</v>
      </c>
    </row>
    <row r="22" spans="1:14" x14ac:dyDescent="0.2">
      <c r="A22" s="15" t="s">
        <v>36</v>
      </c>
      <c r="B22" s="14">
        <v>0</v>
      </c>
      <c r="I22" s="14"/>
      <c r="J22" s="14"/>
      <c r="K22" s="14"/>
      <c r="L22" s="14"/>
      <c r="M22" s="14"/>
      <c r="N22" s="18">
        <f>SUM(B22:M22)</f>
        <v>0</v>
      </c>
    </row>
    <row r="23" spans="1:14" x14ac:dyDescent="0.2">
      <c r="N23" s="18"/>
    </row>
    <row r="24" spans="1:14" x14ac:dyDescent="0.2">
      <c r="A24" s="15" t="s">
        <v>38</v>
      </c>
      <c r="B24" s="14">
        <f>(B22)-SUM(B19:B20,-B21)</f>
        <v>0</v>
      </c>
      <c r="C24" s="14">
        <f>SUM(C21:C22)-SUM(C19:C20)</f>
        <v>0</v>
      </c>
      <c r="D24" s="14">
        <f>SUM(D21:D22)-SUM(D19:D20)</f>
        <v>0</v>
      </c>
      <c r="E24" s="14">
        <f>SUM(E21:E22)-SUM(E19:E20)</f>
        <v>0</v>
      </c>
      <c r="F24" s="14">
        <f t="shared" ref="F24:N24" si="6">SUM(F21:F22)-SUM(F19:F20)</f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0</v>
      </c>
    </row>
    <row r="25" spans="1:14" x14ac:dyDescent="0.2">
      <c r="A25" s="15" t="s">
        <v>39</v>
      </c>
      <c r="B25" s="14">
        <f t="shared" ref="B25:N25" si="7">B24/B20*100</f>
        <v>0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>K24/SUM(K19:K20)</f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0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N29" si="8">B24+B27</f>
        <v>0</v>
      </c>
      <c r="C29" s="14">
        <f t="shared" si="8"/>
        <v>0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0</v>
      </c>
    </row>
    <row r="30" spans="1:14" x14ac:dyDescent="0.2">
      <c r="A30" s="15" t="s">
        <v>41</v>
      </c>
      <c r="B30" s="14">
        <f t="shared" ref="B30:N30" si="9">B29/B20*100</f>
        <v>0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>K29/SUM(K19:K20)</f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0</v>
      </c>
    </row>
    <row r="32" spans="1:14" x14ac:dyDescent="0.2">
      <c r="A32" s="13" t="s">
        <v>47</v>
      </c>
    </row>
    <row r="33" spans="1:14" x14ac:dyDescent="0.2">
      <c r="A33" s="15" t="s">
        <v>34</v>
      </c>
      <c r="B33" s="14">
        <v>3665.07</v>
      </c>
      <c r="C33" s="14">
        <f t="shared" ref="C33:H33" si="10">B36</f>
        <v>4968.82</v>
      </c>
      <c r="D33" s="14">
        <f t="shared" si="10"/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>H36</f>
        <v>0</v>
      </c>
      <c r="J33" s="14">
        <f>I36</f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8633.89</v>
      </c>
    </row>
    <row r="34" spans="1:14" x14ac:dyDescent="0.2">
      <c r="A34" s="15" t="s">
        <v>35</v>
      </c>
      <c r="B34" s="14">
        <v>34312.269999999997</v>
      </c>
      <c r="I34" s="14"/>
      <c r="J34" s="14"/>
      <c r="K34" s="14"/>
      <c r="L34" s="14"/>
      <c r="M34" s="14"/>
      <c r="N34" s="18">
        <f>SUM(B34:M34)</f>
        <v>34312.269999999997</v>
      </c>
    </row>
    <row r="35" spans="1:14" x14ac:dyDescent="0.2">
      <c r="A35" s="15" t="s">
        <v>12</v>
      </c>
      <c r="B35" s="14">
        <v>33173.97</v>
      </c>
      <c r="I35" s="14"/>
      <c r="J35" s="14"/>
      <c r="K35" s="14"/>
      <c r="L35" s="14"/>
      <c r="M35" s="14"/>
      <c r="N35" s="18">
        <f>SUM(B35:M35)</f>
        <v>33173.97</v>
      </c>
    </row>
    <row r="36" spans="1:14" x14ac:dyDescent="0.2">
      <c r="A36" s="15" t="s">
        <v>36</v>
      </c>
      <c r="B36" s="14">
        <v>4968.82</v>
      </c>
      <c r="I36" s="14"/>
      <c r="J36" s="14"/>
      <c r="K36" s="14"/>
      <c r="L36" s="14"/>
      <c r="M36" s="14"/>
      <c r="N36" s="18">
        <f>SUM(B36:M36)</f>
        <v>4968.82</v>
      </c>
    </row>
    <row r="38" spans="1:14" x14ac:dyDescent="0.2">
      <c r="A38" s="15" t="s">
        <v>38</v>
      </c>
      <c r="B38" s="14">
        <f>SUM(B35:B36)-SUM(B33:B34)</f>
        <v>165.45000000000437</v>
      </c>
      <c r="C38" s="14">
        <f>SUM(C35:C36)-SUM(C33:C34)</f>
        <v>-4968.82</v>
      </c>
      <c r="D38" s="14">
        <f>SUM(D35:D36)-SUM(D33:D34)</f>
        <v>0</v>
      </c>
      <c r="E38" s="14">
        <f>SUM(E35:E36)-SUM(E33:E34)</f>
        <v>0</v>
      </c>
      <c r="F38" s="14">
        <f t="shared" ref="F38:N38" si="11">SUM(F35:F36)-SUM(F33:F34)</f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4">
        <f t="shared" si="11"/>
        <v>-4803.3699999999953</v>
      </c>
    </row>
    <row r="39" spans="1:14" x14ac:dyDescent="0.2">
      <c r="A39" s="15" t="s">
        <v>39</v>
      </c>
      <c r="B39" s="14">
        <f>B38/B34*100</f>
        <v>0.48218902450932094</v>
      </c>
      <c r="C39" s="14" t="e">
        <f>C38/C34*100</f>
        <v>#DIV/0!</v>
      </c>
      <c r="D39" s="14" t="e">
        <f>D38/D34*100</f>
        <v>#DIV/0!</v>
      </c>
      <c r="E39" s="14" t="e">
        <f>E38/E34*100</f>
        <v>#DIV/0!</v>
      </c>
      <c r="F39" s="14" t="e">
        <f t="shared" ref="F39:N39" si="12">F38/F34*100</f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-13.998986368433206</v>
      </c>
    </row>
    <row r="41" spans="1:14" x14ac:dyDescent="0.2">
      <c r="A41" s="15" t="s">
        <v>37</v>
      </c>
      <c r="B41" s="14">
        <v>0</v>
      </c>
      <c r="C41" s="14">
        <v>266.20999999999998</v>
      </c>
      <c r="D41" s="14">
        <v>0</v>
      </c>
      <c r="E41" s="14">
        <v>268.77999999999997</v>
      </c>
      <c r="F41" s="14">
        <v>2035.7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2570.69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 t="shared" ref="B43:M43" si="13">B38+B41</f>
        <v>165.45000000000437</v>
      </c>
      <c r="C43" s="14">
        <f>C38-C41</f>
        <v>-5235.03</v>
      </c>
      <c r="D43" s="14">
        <f t="shared" si="13"/>
        <v>0</v>
      </c>
      <c r="E43" s="14">
        <f t="shared" si="13"/>
        <v>268.77999999999997</v>
      </c>
      <c r="F43" s="14">
        <f>F38-F41</f>
        <v>-2035.7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4">
        <f>N38+N41</f>
        <v>-2232.6799999999953</v>
      </c>
    </row>
    <row r="44" spans="1:14" x14ac:dyDescent="0.2">
      <c r="A44" s="15" t="s">
        <v>41</v>
      </c>
      <c r="B44" s="14">
        <f t="shared" ref="B44:N44" si="14">B43/B34*100</f>
        <v>0.48218902450932094</v>
      </c>
      <c r="C44" s="14" t="e">
        <f t="shared" si="14"/>
        <v>#DIV/0!</v>
      </c>
      <c r="D44" s="14" t="e">
        <f t="shared" si="14"/>
        <v>#DIV/0!</v>
      </c>
      <c r="E44" s="14" t="e">
        <f t="shared" si="14"/>
        <v>#DIV/0!</v>
      </c>
      <c r="F44" s="14" t="e">
        <f t="shared" si="14"/>
        <v>#DIV/0!</v>
      </c>
      <c r="G44" s="14" t="e">
        <f t="shared" si="14"/>
        <v>#DIV/0!</v>
      </c>
      <c r="H44" s="14" t="e">
        <f t="shared" si="14"/>
        <v>#DIV/0!</v>
      </c>
      <c r="I44" s="14" t="e">
        <f t="shared" si="14"/>
        <v>#DIV/0!</v>
      </c>
      <c r="J44" s="14" t="e">
        <f t="shared" si="14"/>
        <v>#DIV/0!</v>
      </c>
      <c r="K44" s="14" t="e">
        <f t="shared" si="14"/>
        <v>#DIV/0!</v>
      </c>
      <c r="L44" s="14" t="e">
        <f t="shared" si="14"/>
        <v>#DIV/0!</v>
      </c>
      <c r="M44" s="14" t="e">
        <f t="shared" si="14"/>
        <v>#DIV/0!</v>
      </c>
      <c r="N44" s="14">
        <f t="shared" si="14"/>
        <v>-6.5069434345206414</v>
      </c>
    </row>
    <row r="47" spans="1:14" x14ac:dyDescent="0.2">
      <c r="A47" s="13" t="s">
        <v>48</v>
      </c>
    </row>
    <row r="48" spans="1:14" x14ac:dyDescent="0.2">
      <c r="A48" s="15" t="s">
        <v>34</v>
      </c>
      <c r="B48" s="14">
        <v>3224.99</v>
      </c>
      <c r="C48" s="14">
        <f t="shared" ref="C48:H48" si="15">B51</f>
        <v>4843.8100000000004</v>
      </c>
      <c r="D48" s="14">
        <f t="shared" si="15"/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8068.8</v>
      </c>
    </row>
    <row r="49" spans="1:16" x14ac:dyDescent="0.2">
      <c r="A49" s="15" t="s">
        <v>35</v>
      </c>
      <c r="B49" s="14">
        <v>123128.67</v>
      </c>
      <c r="I49" s="14"/>
      <c r="J49" s="14"/>
      <c r="K49" s="14"/>
      <c r="L49" s="14"/>
      <c r="M49" s="14"/>
      <c r="N49" s="18">
        <f>SUM(B49:M49)</f>
        <v>123128.67</v>
      </c>
    </row>
    <row r="50" spans="1:16" x14ac:dyDescent="0.2">
      <c r="A50" s="15" t="s">
        <v>12</v>
      </c>
      <c r="B50" s="14">
        <v>121338.49</v>
      </c>
      <c r="I50" s="14"/>
      <c r="J50" s="14"/>
      <c r="K50" s="14"/>
      <c r="L50" s="14"/>
      <c r="M50" s="14"/>
      <c r="N50" s="18">
        <f>SUM(B50:M50)</f>
        <v>121338.49</v>
      </c>
    </row>
    <row r="51" spans="1:16" x14ac:dyDescent="0.2">
      <c r="A51" s="15" t="s">
        <v>36</v>
      </c>
      <c r="B51" s="14">
        <v>4843.8100000000004</v>
      </c>
      <c r="I51" s="14"/>
      <c r="J51" s="14"/>
      <c r="K51" s="14"/>
      <c r="L51" s="14"/>
      <c r="M51" s="14"/>
      <c r="N51" s="18">
        <f>SUM(B51:M51)</f>
        <v>4843.8100000000004</v>
      </c>
    </row>
    <row r="53" spans="1:16" x14ac:dyDescent="0.2">
      <c r="A53" s="15" t="s">
        <v>38</v>
      </c>
      <c r="B53" s="14">
        <f>SUM(B50:B51)-SUM(B48:B49)</f>
        <v>-171.36000000000058</v>
      </c>
      <c r="C53" s="14">
        <f>SUM(C50:C51)-SUM(C48:C49)</f>
        <v>-4843.8100000000004</v>
      </c>
      <c r="D53" s="14">
        <f>SUM(D50:D51)-SUM(D48:D49)</f>
        <v>0</v>
      </c>
      <c r="E53" s="14">
        <f>SUM(E50:E51)-SUM(E48:E49)</f>
        <v>0</v>
      </c>
      <c r="F53" s="14">
        <f t="shared" ref="F53:N53" si="16">SUM(F50:F51)-SUM(F48:F49)</f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-5015.1699999999983</v>
      </c>
      <c r="O53" s="14"/>
      <c r="P53" s="14"/>
    </row>
    <row r="54" spans="1:16" x14ac:dyDescent="0.2">
      <c r="A54" s="15" t="s">
        <v>39</v>
      </c>
      <c r="B54" s="14">
        <f>B53/B49*100</f>
        <v>-0.13917148621844172</v>
      </c>
      <c r="C54" s="14" t="e">
        <f>C53/C49*100</f>
        <v>#DIV/0!</v>
      </c>
      <c r="D54" s="14" t="e">
        <f>D53/D49*100</f>
        <v>#DIV/0!</v>
      </c>
      <c r="E54" s="14" t="e">
        <f>E53/E49*100</f>
        <v>#DIV/0!</v>
      </c>
      <c r="F54" s="14" t="e">
        <f t="shared" ref="F54:N54" si="17">F53/F49*100</f>
        <v>#DIV/0!</v>
      </c>
      <c r="G54" s="14" t="e">
        <f t="shared" si="17"/>
        <v>#DIV/0!</v>
      </c>
      <c r="H54" s="14" t="e">
        <f t="shared" si="17"/>
        <v>#DIV/0!</v>
      </c>
      <c r="I54" s="14" t="e">
        <f t="shared" si="17"/>
        <v>#DIV/0!</v>
      </c>
      <c r="J54" s="14" t="e">
        <f t="shared" si="17"/>
        <v>#DIV/0!</v>
      </c>
      <c r="K54" s="14" t="e">
        <f t="shared" si="17"/>
        <v>#DIV/0!</v>
      </c>
      <c r="L54" s="14" t="e">
        <f t="shared" si="17"/>
        <v>#DIV/0!</v>
      </c>
      <c r="M54" s="14" t="e">
        <f t="shared" si="17"/>
        <v>#DIV/0!</v>
      </c>
      <c r="N54" s="14">
        <f t="shared" si="17"/>
        <v>-4.0731131100498352</v>
      </c>
      <c r="O54" s="14"/>
      <c r="P54" s="14"/>
    </row>
    <row r="56" spans="1:16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</row>
    <row r="57" spans="1:16" x14ac:dyDescent="0.2">
      <c r="I57" s="14"/>
      <c r="J57" s="14"/>
      <c r="K57" s="14"/>
      <c r="L57" s="14"/>
      <c r="M57" s="14"/>
    </row>
    <row r="58" spans="1:16" x14ac:dyDescent="0.2">
      <c r="A58" s="15" t="s">
        <v>40</v>
      </c>
      <c r="B58" s="14">
        <f t="shared" ref="B58:N58" si="18">B53+B56</f>
        <v>-171.36000000000058</v>
      </c>
      <c r="C58" s="14">
        <f t="shared" si="18"/>
        <v>-4843.8100000000004</v>
      </c>
      <c r="D58" s="14">
        <f t="shared" si="18"/>
        <v>0</v>
      </c>
      <c r="E58" s="14">
        <f t="shared" si="18"/>
        <v>0</v>
      </c>
      <c r="F58" s="14">
        <f t="shared" si="18"/>
        <v>0</v>
      </c>
      <c r="G58" s="14">
        <f t="shared" si="18"/>
        <v>0</v>
      </c>
      <c r="H58" s="14">
        <f t="shared" si="18"/>
        <v>0</v>
      </c>
      <c r="I58" s="14">
        <f t="shared" si="18"/>
        <v>0</v>
      </c>
      <c r="J58" s="14">
        <f t="shared" si="18"/>
        <v>0</v>
      </c>
      <c r="K58" s="14">
        <f t="shared" si="18"/>
        <v>0</v>
      </c>
      <c r="L58" s="14">
        <f t="shared" si="18"/>
        <v>0</v>
      </c>
      <c r="M58" s="14">
        <f t="shared" si="18"/>
        <v>0</v>
      </c>
      <c r="N58" s="14">
        <f t="shared" si="18"/>
        <v>-5015.1699999999983</v>
      </c>
    </row>
    <row r="59" spans="1:16" x14ac:dyDescent="0.2">
      <c r="A59" s="15" t="s">
        <v>41</v>
      </c>
      <c r="B59" s="14">
        <f t="shared" ref="B59:N59" si="19">B58/B49*100</f>
        <v>-0.13917148621844172</v>
      </c>
      <c r="C59" s="14" t="e">
        <f t="shared" si="19"/>
        <v>#DIV/0!</v>
      </c>
      <c r="D59" s="14" t="e">
        <f t="shared" si="19"/>
        <v>#DIV/0!</v>
      </c>
      <c r="E59" s="14" t="e">
        <f t="shared" si="19"/>
        <v>#DIV/0!</v>
      </c>
      <c r="F59" s="14" t="e">
        <f t="shared" si="19"/>
        <v>#DIV/0!</v>
      </c>
      <c r="G59" s="14" t="e">
        <f t="shared" si="19"/>
        <v>#DIV/0!</v>
      </c>
      <c r="H59" s="14" t="e">
        <f t="shared" si="19"/>
        <v>#DIV/0!</v>
      </c>
      <c r="I59" s="14" t="e">
        <f t="shared" si="19"/>
        <v>#DIV/0!</v>
      </c>
      <c r="J59" s="14" t="e">
        <f t="shared" si="19"/>
        <v>#DIV/0!</v>
      </c>
      <c r="K59" s="14" t="e">
        <f t="shared" si="19"/>
        <v>#DIV/0!</v>
      </c>
      <c r="L59" s="14" t="e">
        <f t="shared" si="19"/>
        <v>#DIV/0!</v>
      </c>
      <c r="M59" s="14" t="e">
        <f t="shared" si="19"/>
        <v>#DIV/0!</v>
      </c>
      <c r="N59" s="14">
        <f t="shared" si="19"/>
        <v>-4.0731131100498352</v>
      </c>
    </row>
    <row r="61" spans="1:16" x14ac:dyDescent="0.2">
      <c r="A61" s="13" t="s">
        <v>49</v>
      </c>
    </row>
    <row r="62" spans="1:16" x14ac:dyDescent="0.2">
      <c r="A62" s="15" t="s">
        <v>34</v>
      </c>
      <c r="B62" s="14">
        <v>1451.43</v>
      </c>
      <c r="C62" s="14">
        <f t="shared" ref="C62:H62" si="20">B65</f>
        <v>3671.56</v>
      </c>
      <c r="D62" s="14">
        <f t="shared" si="20"/>
        <v>0</v>
      </c>
      <c r="E62" s="14">
        <f t="shared" si="20"/>
        <v>0</v>
      </c>
      <c r="F62" s="14">
        <f t="shared" si="20"/>
        <v>0</v>
      </c>
      <c r="G62" s="14">
        <f t="shared" si="20"/>
        <v>0</v>
      </c>
      <c r="H62" s="14">
        <f t="shared" si="20"/>
        <v>0</v>
      </c>
      <c r="I62" s="14">
        <f>H65</f>
        <v>0</v>
      </c>
      <c r="J62" s="14">
        <f>I65</f>
        <v>0</v>
      </c>
      <c r="K62" s="14">
        <f>J65</f>
        <v>0</v>
      </c>
      <c r="L62" s="14">
        <f>K65</f>
        <v>0</v>
      </c>
      <c r="M62" s="14">
        <f>L65</f>
        <v>0</v>
      </c>
      <c r="N62" s="18">
        <f>SUM(B62:M62)</f>
        <v>5122.99</v>
      </c>
    </row>
    <row r="63" spans="1:16" x14ac:dyDescent="0.2">
      <c r="A63" s="15" t="s">
        <v>35</v>
      </c>
      <c r="B63" s="14">
        <v>57849.73</v>
      </c>
      <c r="I63" s="14"/>
      <c r="J63" s="14"/>
      <c r="K63" s="14"/>
      <c r="L63" s="14"/>
      <c r="M63" s="14"/>
      <c r="N63" s="18">
        <f>SUM(B63:M63)</f>
        <v>57849.73</v>
      </c>
    </row>
    <row r="64" spans="1:16" x14ac:dyDescent="0.2">
      <c r="A64" s="15" t="s">
        <v>12</v>
      </c>
      <c r="B64" s="14">
        <v>55446.01</v>
      </c>
      <c r="I64" s="14"/>
      <c r="J64" s="14"/>
      <c r="K64" s="14"/>
      <c r="L64" s="14"/>
      <c r="M64" s="14"/>
      <c r="N64" s="18">
        <f>SUM(B64:M64)</f>
        <v>55446.01</v>
      </c>
    </row>
    <row r="65" spans="1:14" x14ac:dyDescent="0.2">
      <c r="A65" s="15" t="s">
        <v>36</v>
      </c>
      <c r="B65" s="14">
        <v>3671.56</v>
      </c>
      <c r="I65" s="14"/>
      <c r="J65" s="14"/>
      <c r="K65" s="14"/>
      <c r="L65" s="14"/>
      <c r="M65" s="14"/>
      <c r="N65" s="18">
        <f>SUM(B65:M65)</f>
        <v>3671.56</v>
      </c>
    </row>
    <row r="67" spans="1:14" x14ac:dyDescent="0.2">
      <c r="A67" s="15" t="s">
        <v>38</v>
      </c>
      <c r="B67" s="14">
        <f>SUM(B64:B65)-SUM(B62:B63)</f>
        <v>-183.59000000000378</v>
      </c>
      <c r="C67" s="14">
        <f>SUM(C64:C65)-SUM(C62:C63)</f>
        <v>-3671.56</v>
      </c>
      <c r="D67" s="14">
        <f>SUM(D64:D65)-SUM(D62:D63)</f>
        <v>0</v>
      </c>
      <c r="E67" s="14">
        <f t="shared" ref="E67:N67" si="21">SUM(E64:E65)-SUM(E62:E63)</f>
        <v>0</v>
      </c>
      <c r="F67" s="14">
        <f t="shared" si="21"/>
        <v>0</v>
      </c>
      <c r="G67" s="14">
        <f t="shared" si="21"/>
        <v>0</v>
      </c>
      <c r="H67" s="14">
        <f t="shared" si="21"/>
        <v>0</v>
      </c>
      <c r="I67" s="14">
        <f t="shared" si="21"/>
        <v>0</v>
      </c>
      <c r="J67" s="14">
        <f t="shared" si="21"/>
        <v>0</v>
      </c>
      <c r="K67" s="14">
        <f t="shared" si="21"/>
        <v>0</v>
      </c>
      <c r="L67" s="14">
        <f t="shared" si="21"/>
        <v>0</v>
      </c>
      <c r="M67" s="14">
        <f t="shared" si="21"/>
        <v>0</v>
      </c>
      <c r="N67" s="14">
        <f t="shared" si="21"/>
        <v>-3855.1500000000015</v>
      </c>
    </row>
    <row r="68" spans="1:14" x14ac:dyDescent="0.2">
      <c r="A68" s="15" t="s">
        <v>39</v>
      </c>
      <c r="B68" s="14">
        <f>B67/B63*100</f>
        <v>-0.31735671022147166</v>
      </c>
      <c r="C68" s="14" t="e">
        <f>C67/C63*100</f>
        <v>#DIV/0!</v>
      </c>
      <c r="D68" s="14" t="e">
        <f>D67/D63*100</f>
        <v>#DIV/0!</v>
      </c>
      <c r="E68" s="14" t="e">
        <f t="shared" ref="E68:N68" si="22">E67/E63*100</f>
        <v>#DIV/0!</v>
      </c>
      <c r="F68" s="14" t="e">
        <f t="shared" si="22"/>
        <v>#DIV/0!</v>
      </c>
      <c r="G68" s="14" t="e">
        <f t="shared" si="22"/>
        <v>#DIV/0!</v>
      </c>
      <c r="H68" s="14" t="e">
        <f t="shared" si="22"/>
        <v>#DIV/0!</v>
      </c>
      <c r="I68" s="14" t="e">
        <f t="shared" si="22"/>
        <v>#DIV/0!</v>
      </c>
      <c r="J68" s="14" t="e">
        <f t="shared" si="22"/>
        <v>#DIV/0!</v>
      </c>
      <c r="K68" s="14" t="e">
        <f t="shared" si="22"/>
        <v>#DIV/0!</v>
      </c>
      <c r="L68" s="14" t="e">
        <f t="shared" si="22"/>
        <v>#DIV/0!</v>
      </c>
      <c r="M68" s="14" t="e">
        <f t="shared" si="22"/>
        <v>#DIV/0!</v>
      </c>
      <c r="N68" s="14">
        <f t="shared" si="22"/>
        <v>-6.6640760466816369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-180.32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3">B67+B70</f>
        <v>-183.59000000000378</v>
      </c>
      <c r="C72" s="14">
        <f t="shared" si="23"/>
        <v>-3671.56</v>
      </c>
      <c r="D72" s="14">
        <f t="shared" si="23"/>
        <v>0</v>
      </c>
      <c r="E72" s="14">
        <f t="shared" si="23"/>
        <v>0</v>
      </c>
      <c r="F72" s="14">
        <f>F67-F70</f>
        <v>180.32</v>
      </c>
      <c r="G72" s="14">
        <f t="shared" si="23"/>
        <v>0</v>
      </c>
      <c r="H72" s="14">
        <f t="shared" si="23"/>
        <v>0</v>
      </c>
      <c r="I72" s="14">
        <f t="shared" si="23"/>
        <v>0</v>
      </c>
      <c r="J72" s="14">
        <f t="shared" si="23"/>
        <v>0</v>
      </c>
      <c r="K72" s="14">
        <f t="shared" si="23"/>
        <v>0</v>
      </c>
      <c r="L72" s="14">
        <f t="shared" si="23"/>
        <v>0</v>
      </c>
      <c r="M72" s="14">
        <f t="shared" si="23"/>
        <v>0</v>
      </c>
      <c r="N72" s="14">
        <f t="shared" si="23"/>
        <v>-3855.1500000000015</v>
      </c>
    </row>
    <row r="73" spans="1:14" x14ac:dyDescent="0.2">
      <c r="A73" s="15" t="s">
        <v>41</v>
      </c>
      <c r="B73" s="14">
        <f t="shared" ref="B73:N73" si="24">B72/B63*100</f>
        <v>-0.31735671022147166</v>
      </c>
      <c r="C73" s="14" t="e">
        <f t="shared" si="24"/>
        <v>#DIV/0!</v>
      </c>
      <c r="D73" s="14" t="e">
        <f t="shared" si="24"/>
        <v>#DIV/0!</v>
      </c>
      <c r="E73" s="14" t="e">
        <f t="shared" si="24"/>
        <v>#DIV/0!</v>
      </c>
      <c r="F73" s="14" t="e">
        <f t="shared" si="24"/>
        <v>#DIV/0!</v>
      </c>
      <c r="G73" s="14" t="e">
        <f t="shared" si="24"/>
        <v>#DIV/0!</v>
      </c>
      <c r="H73" s="14" t="e">
        <f t="shared" si="24"/>
        <v>#DIV/0!</v>
      </c>
      <c r="I73" s="14" t="e">
        <f t="shared" si="24"/>
        <v>#DIV/0!</v>
      </c>
      <c r="J73" s="14" t="e">
        <f t="shared" si="24"/>
        <v>#DIV/0!</v>
      </c>
      <c r="K73" s="14" t="e">
        <f t="shared" si="24"/>
        <v>#DIV/0!</v>
      </c>
      <c r="L73" s="14" t="e">
        <f t="shared" si="24"/>
        <v>#DIV/0!</v>
      </c>
      <c r="M73" s="14" t="e">
        <f t="shared" si="24"/>
        <v>#DIV/0!</v>
      </c>
      <c r="N73" s="14">
        <f t="shared" si="24"/>
        <v>-6.6640760466816369</v>
      </c>
    </row>
    <row r="76" spans="1:14" x14ac:dyDescent="0.2">
      <c r="A76" s="13" t="s">
        <v>50</v>
      </c>
    </row>
    <row r="77" spans="1:14" x14ac:dyDescent="0.2">
      <c r="A77" s="15" t="s">
        <v>34</v>
      </c>
      <c r="B77" s="14">
        <v>15533.75</v>
      </c>
      <c r="C77" s="14">
        <f>B80</f>
        <v>13299.41</v>
      </c>
      <c r="D77" s="14">
        <f t="shared" ref="D77:I77" si="25">C80</f>
        <v>0</v>
      </c>
      <c r="E77" s="14">
        <f t="shared" si="25"/>
        <v>0</v>
      </c>
      <c r="F77" s="14">
        <f t="shared" si="25"/>
        <v>0</v>
      </c>
      <c r="G77" s="14">
        <f t="shared" si="25"/>
        <v>0</v>
      </c>
      <c r="H77" s="14">
        <f t="shared" si="25"/>
        <v>0</v>
      </c>
      <c r="I77" s="14">
        <f t="shared" si="25"/>
        <v>0</v>
      </c>
      <c r="J77" s="14">
        <f>I80</f>
        <v>0</v>
      </c>
      <c r="K77" s="14">
        <f>J80</f>
        <v>0</v>
      </c>
      <c r="L77" s="14">
        <f>K80</f>
        <v>0</v>
      </c>
      <c r="M77" s="14">
        <f>L80</f>
        <v>0</v>
      </c>
      <c r="N77" s="18">
        <f>SUM(B77:M77)</f>
        <v>28833.16</v>
      </c>
    </row>
    <row r="78" spans="1:14" x14ac:dyDescent="0.2">
      <c r="A78" s="15" t="s">
        <v>35</v>
      </c>
      <c r="B78" s="14">
        <v>377041.81</v>
      </c>
      <c r="I78" s="14"/>
      <c r="J78" s="14"/>
      <c r="K78" s="14"/>
      <c r="L78" s="14"/>
      <c r="M78" s="14"/>
      <c r="N78" s="18">
        <f>SUM(B78:M78)</f>
        <v>377041.81</v>
      </c>
    </row>
    <row r="79" spans="1:14" x14ac:dyDescent="0.2">
      <c r="A79" s="15" t="s">
        <v>12</v>
      </c>
      <c r="B79" s="14">
        <v>379410.92</v>
      </c>
      <c r="I79" s="14"/>
      <c r="J79" s="14"/>
      <c r="K79" s="14"/>
      <c r="L79" s="14"/>
      <c r="M79" s="14"/>
      <c r="N79" s="18">
        <f>SUM(B79:M79)</f>
        <v>379410.92</v>
      </c>
    </row>
    <row r="80" spans="1:14" x14ac:dyDescent="0.2">
      <c r="A80" s="15" t="s">
        <v>36</v>
      </c>
      <c r="B80" s="14">
        <v>13299.41</v>
      </c>
      <c r="I80" s="14"/>
      <c r="J80" s="14"/>
      <c r="K80" s="14"/>
      <c r="L80" s="14"/>
      <c r="M80" s="14"/>
      <c r="N80" s="18">
        <f>SUM(B80:M80)</f>
        <v>13299.41</v>
      </c>
    </row>
    <row r="82" spans="1:14" x14ac:dyDescent="0.2">
      <c r="A82" s="15" t="s">
        <v>38</v>
      </c>
      <c r="B82" s="14">
        <f>SUM(B79:B80)-SUM(B77:B78)</f>
        <v>134.76999999996042</v>
      </c>
      <c r="C82" s="14">
        <f>SUM(C79:C80)-SUM(C77:C78)</f>
        <v>-13299.41</v>
      </c>
      <c r="D82" s="14">
        <f>SUM(D79:D80)-SUM(D77:D78)</f>
        <v>0</v>
      </c>
      <c r="E82" s="14">
        <f t="shared" ref="E82:N82" si="26">SUM(E79:E80)-SUM(E77:E78)</f>
        <v>0</v>
      </c>
      <c r="F82" s="14">
        <f t="shared" si="26"/>
        <v>0</v>
      </c>
      <c r="G82" s="14">
        <f t="shared" si="26"/>
        <v>0</v>
      </c>
      <c r="H82" s="14">
        <f t="shared" si="26"/>
        <v>0</v>
      </c>
      <c r="I82" s="14">
        <f t="shared" si="26"/>
        <v>0</v>
      </c>
      <c r="J82" s="14">
        <f t="shared" si="26"/>
        <v>0</v>
      </c>
      <c r="K82" s="14">
        <f t="shared" si="26"/>
        <v>0</v>
      </c>
      <c r="L82" s="14">
        <f t="shared" si="26"/>
        <v>0</v>
      </c>
      <c r="M82" s="14">
        <f t="shared" si="26"/>
        <v>0</v>
      </c>
      <c r="N82" s="14">
        <f t="shared" si="26"/>
        <v>-13164.640000000014</v>
      </c>
    </row>
    <row r="83" spans="1:14" x14ac:dyDescent="0.2">
      <c r="A83" s="15" t="s">
        <v>39</v>
      </c>
      <c r="B83" s="14">
        <f>B82/B78*100</f>
        <v>3.5744046528940761E-2</v>
      </c>
      <c r="C83" s="14" t="e">
        <f>C82/C78*100</f>
        <v>#DIV/0!</v>
      </c>
      <c r="D83" s="14" t="e">
        <f>D82/D78*100</f>
        <v>#DIV/0!</v>
      </c>
      <c r="E83" s="14" t="e">
        <f t="shared" ref="E83:N83" si="27">E82/E78*100</f>
        <v>#DIV/0!</v>
      </c>
      <c r="F83" s="14" t="e">
        <f t="shared" si="27"/>
        <v>#DIV/0!</v>
      </c>
      <c r="G83" s="14" t="e">
        <f t="shared" si="27"/>
        <v>#DIV/0!</v>
      </c>
      <c r="H83" s="14" t="e">
        <f t="shared" si="27"/>
        <v>#DIV/0!</v>
      </c>
      <c r="I83" s="14" t="e">
        <f t="shared" si="27"/>
        <v>#DIV/0!</v>
      </c>
      <c r="J83" s="14" t="e">
        <f t="shared" si="27"/>
        <v>#DIV/0!</v>
      </c>
      <c r="K83" s="14" t="e">
        <f t="shared" si="27"/>
        <v>#DIV/0!</v>
      </c>
      <c r="L83" s="14" t="e">
        <f t="shared" si="27"/>
        <v>#DIV/0!</v>
      </c>
      <c r="M83" s="14" t="e">
        <f t="shared" si="27"/>
        <v>#DIV/0!</v>
      </c>
      <c r="N83" s="14">
        <f t="shared" si="27"/>
        <v>-3.4915597291451612</v>
      </c>
    </row>
    <row r="85" spans="1:14" x14ac:dyDescent="0.2">
      <c r="A85" s="15" t="s">
        <v>37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</row>
    <row r="86" spans="1:14" x14ac:dyDescent="0.2">
      <c r="I86" s="14"/>
      <c r="J86" s="14"/>
      <c r="K86" s="14"/>
      <c r="L86" s="14"/>
      <c r="M86" s="14"/>
    </row>
    <row r="87" spans="1:14" x14ac:dyDescent="0.2">
      <c r="A87" s="15" t="s">
        <v>40</v>
      </c>
      <c r="B87" s="14">
        <f t="shared" ref="B87:N87" si="28">B82+B85</f>
        <v>134.76999999996042</v>
      </c>
      <c r="C87" s="14">
        <f t="shared" si="28"/>
        <v>-13299.41</v>
      </c>
      <c r="D87" s="14">
        <f t="shared" si="28"/>
        <v>0</v>
      </c>
      <c r="E87" s="14">
        <f t="shared" si="28"/>
        <v>0</v>
      </c>
      <c r="F87" s="14">
        <f t="shared" si="28"/>
        <v>0</v>
      </c>
      <c r="G87" s="14">
        <f t="shared" si="28"/>
        <v>0</v>
      </c>
      <c r="H87" s="14">
        <f t="shared" si="28"/>
        <v>0</v>
      </c>
      <c r="I87" s="14">
        <f t="shared" si="28"/>
        <v>0</v>
      </c>
      <c r="J87" s="14">
        <f t="shared" si="28"/>
        <v>0</v>
      </c>
      <c r="K87" s="14">
        <f t="shared" si="28"/>
        <v>0</v>
      </c>
      <c r="L87" s="14">
        <f t="shared" si="28"/>
        <v>0</v>
      </c>
      <c r="M87" s="14">
        <f t="shared" si="28"/>
        <v>0</v>
      </c>
      <c r="N87" s="14">
        <f t="shared" si="28"/>
        <v>-13164.640000000014</v>
      </c>
    </row>
    <row r="88" spans="1:14" x14ac:dyDescent="0.2">
      <c r="A88" s="15" t="s">
        <v>41</v>
      </c>
      <c r="B88" s="14">
        <f t="shared" ref="B88:N88" si="29">B87/B78*100</f>
        <v>3.5744046528940761E-2</v>
      </c>
      <c r="C88" s="14" t="e">
        <f t="shared" si="29"/>
        <v>#DIV/0!</v>
      </c>
      <c r="D88" s="14" t="e">
        <f t="shared" si="29"/>
        <v>#DIV/0!</v>
      </c>
      <c r="E88" s="14" t="e">
        <f t="shared" si="29"/>
        <v>#DIV/0!</v>
      </c>
      <c r="F88" s="14" t="e">
        <f t="shared" si="29"/>
        <v>#DIV/0!</v>
      </c>
      <c r="G88" s="14" t="e">
        <f t="shared" si="29"/>
        <v>#DIV/0!</v>
      </c>
      <c r="H88" s="14" t="e">
        <f t="shared" si="29"/>
        <v>#DIV/0!</v>
      </c>
      <c r="I88" s="14" t="e">
        <f t="shared" si="29"/>
        <v>#DIV/0!</v>
      </c>
      <c r="J88" s="14" t="e">
        <f t="shared" si="29"/>
        <v>#DIV/0!</v>
      </c>
      <c r="K88" s="14" t="e">
        <f t="shared" si="29"/>
        <v>#DIV/0!</v>
      </c>
      <c r="L88" s="14" t="e">
        <f t="shared" si="29"/>
        <v>#DIV/0!</v>
      </c>
      <c r="M88" s="14" t="e">
        <f t="shared" si="29"/>
        <v>#DIV/0!</v>
      </c>
      <c r="N88" s="14">
        <f t="shared" si="29"/>
        <v>-3.4915597291451612</v>
      </c>
    </row>
    <row r="90" spans="1:14" x14ac:dyDescent="0.2">
      <c r="A90" s="13" t="s">
        <v>51</v>
      </c>
    </row>
    <row r="91" spans="1:14" x14ac:dyDescent="0.2">
      <c r="A91" s="15" t="s">
        <v>34</v>
      </c>
      <c r="B91" s="14">
        <v>17351.36</v>
      </c>
      <c r="C91" s="14">
        <f t="shared" ref="C91:H91" si="30">B94</f>
        <v>17734.32</v>
      </c>
      <c r="D91" s="14">
        <f t="shared" si="30"/>
        <v>0</v>
      </c>
      <c r="E91" s="14">
        <f t="shared" si="30"/>
        <v>0</v>
      </c>
      <c r="F91" s="14">
        <f t="shared" si="30"/>
        <v>0</v>
      </c>
      <c r="G91" s="14">
        <f t="shared" si="30"/>
        <v>0</v>
      </c>
      <c r="H91" s="14">
        <f t="shared" si="30"/>
        <v>0</v>
      </c>
      <c r="I91" s="14">
        <f>H94</f>
        <v>0</v>
      </c>
      <c r="J91" s="14">
        <f>I94</f>
        <v>0</v>
      </c>
      <c r="K91" s="14">
        <f>J94</f>
        <v>0</v>
      </c>
      <c r="L91" s="14">
        <f>K94</f>
        <v>0</v>
      </c>
      <c r="M91" s="14">
        <f>L94</f>
        <v>0</v>
      </c>
      <c r="N91" s="18">
        <f>SUM(B91:M91)</f>
        <v>35085.68</v>
      </c>
    </row>
    <row r="92" spans="1:14" x14ac:dyDescent="0.2">
      <c r="A92" s="15" t="s">
        <v>35</v>
      </c>
      <c r="B92" s="14">
        <v>51484.800000000003</v>
      </c>
      <c r="I92" s="14"/>
      <c r="J92" s="14"/>
      <c r="K92" s="14"/>
      <c r="L92" s="14"/>
      <c r="M92" s="14"/>
      <c r="N92" s="18">
        <f>SUM(B92:M92)</f>
        <v>51484.800000000003</v>
      </c>
    </row>
    <row r="93" spans="1:14" x14ac:dyDescent="0.2">
      <c r="A93" s="15" t="s">
        <v>12</v>
      </c>
      <c r="B93" s="14">
        <v>50950.33</v>
      </c>
      <c r="I93" s="14"/>
      <c r="J93" s="14"/>
      <c r="K93" s="14"/>
      <c r="L93" s="14"/>
      <c r="M93" s="14"/>
      <c r="N93" s="18">
        <f>SUM(B93:M93)</f>
        <v>50950.33</v>
      </c>
    </row>
    <row r="94" spans="1:14" x14ac:dyDescent="0.2">
      <c r="A94" s="15" t="s">
        <v>36</v>
      </c>
      <c r="B94" s="14">
        <v>17734.32</v>
      </c>
      <c r="I94" s="14"/>
      <c r="J94" s="14"/>
      <c r="K94" s="14"/>
      <c r="L94" s="14"/>
      <c r="M94" s="14"/>
      <c r="N94" s="18">
        <f>SUM(B94:M94)</f>
        <v>17734.32</v>
      </c>
    </row>
    <row r="96" spans="1:14" x14ac:dyDescent="0.2">
      <c r="A96" s="15" t="s">
        <v>38</v>
      </c>
      <c r="B96" s="14">
        <f>SUM(B93:B94)-SUM(B91:B92)</f>
        <v>-151.51000000000931</v>
      </c>
      <c r="C96" s="14">
        <f>SUM(C93:C94)-SUM(C91:C92)</f>
        <v>-17734.32</v>
      </c>
      <c r="D96" s="14">
        <f>SUM(D93:D94)-SUM(D91:D92)</f>
        <v>0</v>
      </c>
      <c r="E96" s="14">
        <f t="shared" ref="E96:N96" si="31">SUM(E93:E94)-SUM(E91:E92)</f>
        <v>0</v>
      </c>
      <c r="F96" s="14">
        <f t="shared" si="31"/>
        <v>0</v>
      </c>
      <c r="G96" s="14">
        <f t="shared" si="31"/>
        <v>0</v>
      </c>
      <c r="H96" s="14">
        <f t="shared" si="31"/>
        <v>0</v>
      </c>
      <c r="I96" s="14">
        <f t="shared" si="31"/>
        <v>0</v>
      </c>
      <c r="J96" s="14">
        <f t="shared" si="31"/>
        <v>0</v>
      </c>
      <c r="K96" s="14">
        <f t="shared" si="31"/>
        <v>0</v>
      </c>
      <c r="L96" s="14">
        <f t="shared" si="31"/>
        <v>0</v>
      </c>
      <c r="M96" s="14">
        <f t="shared" si="31"/>
        <v>0</v>
      </c>
      <c r="N96" s="14">
        <f t="shared" si="31"/>
        <v>-17885.830000000016</v>
      </c>
    </row>
    <row r="97" spans="1:14" x14ac:dyDescent="0.2">
      <c r="A97" s="15" t="s">
        <v>39</v>
      </c>
      <c r="B97" s="14">
        <f>B96/B92*100</f>
        <v>-0.29428103051776311</v>
      </c>
      <c r="C97" s="14" t="e">
        <f>C96/C92*100</f>
        <v>#DIV/0!</v>
      </c>
      <c r="D97" s="14" t="e">
        <f>D96/D92*100</f>
        <v>#DIV/0!</v>
      </c>
      <c r="E97" s="14" t="e">
        <f t="shared" ref="E97:N97" si="32">E96/E92*100</f>
        <v>#DIV/0!</v>
      </c>
      <c r="F97" s="14" t="e">
        <f t="shared" si="32"/>
        <v>#DIV/0!</v>
      </c>
      <c r="G97" s="14" t="e">
        <f t="shared" si="32"/>
        <v>#DIV/0!</v>
      </c>
      <c r="H97" s="14" t="e">
        <f t="shared" si="32"/>
        <v>#DIV/0!</v>
      </c>
      <c r="I97" s="14" t="e">
        <f t="shared" si="32"/>
        <v>#DIV/0!</v>
      </c>
      <c r="J97" s="14" t="e">
        <f t="shared" si="32"/>
        <v>#DIV/0!</v>
      </c>
      <c r="K97" s="14" t="e">
        <f t="shared" si="32"/>
        <v>#DIV/0!</v>
      </c>
      <c r="L97" s="14" t="e">
        <f t="shared" si="32"/>
        <v>#DIV/0!</v>
      </c>
      <c r="M97" s="14" t="e">
        <f t="shared" si="32"/>
        <v>#DIV/0!</v>
      </c>
      <c r="N97" s="14">
        <f t="shared" si="32"/>
        <v>-34.740020355522439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</row>
    <row r="100" spans="1:14" x14ac:dyDescent="0.2"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N101" si="33">B96+B99</f>
        <v>-151.51000000000931</v>
      </c>
      <c r="C101" s="14">
        <f t="shared" si="33"/>
        <v>-17734.32</v>
      </c>
      <c r="D101" s="14">
        <f t="shared" si="33"/>
        <v>0</v>
      </c>
      <c r="E101" s="14">
        <f t="shared" si="33"/>
        <v>0</v>
      </c>
      <c r="F101" s="14">
        <f t="shared" si="33"/>
        <v>0</v>
      </c>
      <c r="G101" s="14">
        <f t="shared" si="33"/>
        <v>0</v>
      </c>
      <c r="H101" s="14">
        <f t="shared" si="33"/>
        <v>0</v>
      </c>
      <c r="I101" s="14">
        <f t="shared" si="33"/>
        <v>0</v>
      </c>
      <c r="J101" s="14">
        <f t="shared" si="33"/>
        <v>0</v>
      </c>
      <c r="K101" s="14">
        <f t="shared" si="33"/>
        <v>0</v>
      </c>
      <c r="L101" s="14">
        <f t="shared" si="33"/>
        <v>0</v>
      </c>
      <c r="M101" s="14">
        <f t="shared" si="33"/>
        <v>0</v>
      </c>
      <c r="N101" s="14">
        <f t="shared" si="33"/>
        <v>-17885.830000000016</v>
      </c>
    </row>
    <row r="102" spans="1:14" x14ac:dyDescent="0.2">
      <c r="A102" s="15" t="s">
        <v>41</v>
      </c>
      <c r="B102" s="14">
        <f t="shared" ref="B102:N102" si="34">B101/B92*100</f>
        <v>-0.29428103051776311</v>
      </c>
      <c r="C102" s="14" t="e">
        <f t="shared" si="34"/>
        <v>#DIV/0!</v>
      </c>
      <c r="D102" s="14" t="e">
        <f t="shared" si="34"/>
        <v>#DIV/0!</v>
      </c>
      <c r="E102" s="14" t="e">
        <f t="shared" si="34"/>
        <v>#DIV/0!</v>
      </c>
      <c r="F102" s="14" t="e">
        <f t="shared" si="34"/>
        <v>#DIV/0!</v>
      </c>
      <c r="G102" s="14" t="e">
        <f t="shared" si="34"/>
        <v>#DIV/0!</v>
      </c>
      <c r="H102" s="14" t="e">
        <f t="shared" si="34"/>
        <v>#DIV/0!</v>
      </c>
      <c r="I102" s="14" t="e">
        <f t="shared" si="34"/>
        <v>#DIV/0!</v>
      </c>
      <c r="J102" s="14" t="e">
        <f t="shared" si="34"/>
        <v>#DIV/0!</v>
      </c>
      <c r="K102" s="14" t="e">
        <f t="shared" si="34"/>
        <v>#DIV/0!</v>
      </c>
      <c r="L102" s="14" t="e">
        <f t="shared" si="34"/>
        <v>#DIV/0!</v>
      </c>
      <c r="M102" s="14" t="e">
        <f t="shared" si="34"/>
        <v>#DIV/0!</v>
      </c>
      <c r="N102" s="14">
        <f t="shared" si="34"/>
        <v>-34.740020355522439</v>
      </c>
    </row>
    <row r="104" spans="1:14" x14ac:dyDescent="0.2">
      <c r="A104" s="13" t="s">
        <v>52</v>
      </c>
    </row>
    <row r="105" spans="1:14" x14ac:dyDescent="0.2">
      <c r="A105" s="15" t="s">
        <v>34</v>
      </c>
      <c r="B105" s="14">
        <v>1116.1300000000001</v>
      </c>
      <c r="C105" s="14">
        <f t="shared" ref="C105:H105" si="35">B108</f>
        <v>1135.51</v>
      </c>
      <c r="D105" s="14">
        <f t="shared" si="35"/>
        <v>0</v>
      </c>
      <c r="E105" s="14">
        <f t="shared" si="35"/>
        <v>0</v>
      </c>
      <c r="F105" s="14">
        <f t="shared" si="35"/>
        <v>0</v>
      </c>
      <c r="G105" s="14">
        <f t="shared" si="35"/>
        <v>0</v>
      </c>
      <c r="H105" s="14">
        <f t="shared" si="35"/>
        <v>0</v>
      </c>
      <c r="I105" s="14">
        <f>H108</f>
        <v>0</v>
      </c>
      <c r="J105" s="14">
        <f>I108</f>
        <v>0</v>
      </c>
      <c r="K105" s="14">
        <f>J108</f>
        <v>0</v>
      </c>
      <c r="L105" s="14">
        <f>K108</f>
        <v>0</v>
      </c>
      <c r="M105" s="14">
        <f>L108</f>
        <v>0</v>
      </c>
      <c r="N105" s="18">
        <f>SUM(B105:M105)</f>
        <v>2251.6400000000003</v>
      </c>
    </row>
    <row r="106" spans="1:14" x14ac:dyDescent="0.2">
      <c r="A106" s="15" t="s">
        <v>35</v>
      </c>
      <c r="B106" s="14">
        <v>44624.66</v>
      </c>
      <c r="I106" s="14"/>
      <c r="J106" s="14"/>
      <c r="K106" s="14"/>
      <c r="L106" s="14"/>
      <c r="M106" s="14"/>
      <c r="N106" s="18">
        <f>SUM(B106:M106)</f>
        <v>44624.66</v>
      </c>
    </row>
    <row r="107" spans="1:14" x14ac:dyDescent="0.2">
      <c r="A107" s="15" t="s">
        <v>12</v>
      </c>
      <c r="B107" s="14">
        <v>44184.15</v>
      </c>
      <c r="I107" s="14"/>
      <c r="J107" s="14"/>
      <c r="K107" s="14"/>
      <c r="L107" s="14"/>
      <c r="M107" s="14"/>
      <c r="N107" s="18">
        <f>SUM(B107:M107)</f>
        <v>44184.15</v>
      </c>
    </row>
    <row r="108" spans="1:14" x14ac:dyDescent="0.2">
      <c r="A108" s="15" t="s">
        <v>36</v>
      </c>
      <c r="B108" s="14">
        <v>1135.51</v>
      </c>
      <c r="I108" s="14"/>
      <c r="J108" s="14"/>
      <c r="K108" s="14"/>
      <c r="L108" s="14"/>
      <c r="M108" s="14"/>
      <c r="N108" s="18">
        <f>SUM(B108:M108)</f>
        <v>1135.51</v>
      </c>
    </row>
    <row r="110" spans="1:14" x14ac:dyDescent="0.2">
      <c r="A110" s="15" t="s">
        <v>38</v>
      </c>
      <c r="B110" s="14">
        <f>SUM(B107:B108)-SUM(B105:B106)</f>
        <v>-421.12999999999738</v>
      </c>
      <c r="C110" s="14">
        <f>SUM(C107:C108)-SUM(C105:C106)</f>
        <v>-1135.51</v>
      </c>
      <c r="D110" s="14">
        <f>SUM(D107:D108)-SUM(D105:D106)</f>
        <v>0</v>
      </c>
      <c r="E110" s="14">
        <f t="shared" ref="E110:N110" si="36">SUM(E107:E108)-SUM(E105:E106)</f>
        <v>0</v>
      </c>
      <c r="F110" s="14">
        <f t="shared" si="36"/>
        <v>0</v>
      </c>
      <c r="G110" s="14">
        <f t="shared" si="36"/>
        <v>0</v>
      </c>
      <c r="H110" s="14">
        <f t="shared" si="36"/>
        <v>0</v>
      </c>
      <c r="I110" s="14">
        <f t="shared" si="36"/>
        <v>0</v>
      </c>
      <c r="J110" s="14">
        <f t="shared" si="36"/>
        <v>0</v>
      </c>
      <c r="K110" s="14">
        <f t="shared" si="36"/>
        <v>0</v>
      </c>
      <c r="L110" s="14">
        <f t="shared" si="36"/>
        <v>0</v>
      </c>
      <c r="M110" s="14">
        <f t="shared" si="36"/>
        <v>0</v>
      </c>
      <c r="N110" s="14">
        <f t="shared" si="36"/>
        <v>-1556.6399999999994</v>
      </c>
    </row>
    <row r="111" spans="1:14" x14ac:dyDescent="0.2">
      <c r="A111" s="15" t="s">
        <v>39</v>
      </c>
      <c r="B111" s="14">
        <f>B110/B106*100</f>
        <v>-0.94371587368956389</v>
      </c>
      <c r="C111" s="14" t="e">
        <f>C110/C106*100</f>
        <v>#DIV/0!</v>
      </c>
      <c r="D111" s="14" t="e">
        <f>D110/D106*100</f>
        <v>#DIV/0!</v>
      </c>
      <c r="E111" s="14" t="e">
        <f t="shared" ref="E111:N111" si="37">E110/E106*100</f>
        <v>#DIV/0!</v>
      </c>
      <c r="F111" s="14" t="e">
        <f t="shared" si="37"/>
        <v>#DIV/0!</v>
      </c>
      <c r="G111" s="14" t="e">
        <f t="shared" si="37"/>
        <v>#DIV/0!</v>
      </c>
      <c r="H111" s="14" t="e">
        <f t="shared" si="37"/>
        <v>#DIV/0!</v>
      </c>
      <c r="I111" s="14" t="e">
        <f t="shared" si="37"/>
        <v>#DIV/0!</v>
      </c>
      <c r="J111" s="14" t="e">
        <f t="shared" si="37"/>
        <v>#DIV/0!</v>
      </c>
      <c r="K111" s="14" t="e">
        <f t="shared" si="37"/>
        <v>#DIV/0!</v>
      </c>
      <c r="L111" s="14" t="e">
        <f t="shared" si="37"/>
        <v>#DIV/0!</v>
      </c>
      <c r="M111" s="14" t="e">
        <f t="shared" si="37"/>
        <v>#DIV/0!</v>
      </c>
      <c r="N111" s="14">
        <f t="shared" si="37"/>
        <v>-3.4882954850524333</v>
      </c>
    </row>
    <row r="113" spans="1:14" x14ac:dyDescent="0.2">
      <c r="A113" s="15" t="s">
        <v>37</v>
      </c>
      <c r="B113" s="14">
        <v>263.63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</row>
    <row r="114" spans="1:14" x14ac:dyDescent="0.2">
      <c r="I114" s="14"/>
      <c r="J114" s="14"/>
      <c r="K114" s="14"/>
      <c r="L114" s="14"/>
      <c r="M114" s="14"/>
    </row>
    <row r="115" spans="1:14" x14ac:dyDescent="0.2">
      <c r="A115" s="15" t="s">
        <v>40</v>
      </c>
      <c r="B115" s="14">
        <f>B110-B113</f>
        <v>-684.75999999999738</v>
      </c>
      <c r="C115" s="14">
        <f t="shared" ref="C115:N115" si="38">C110+C113</f>
        <v>-1135.51</v>
      </c>
      <c r="D115" s="14">
        <f t="shared" si="38"/>
        <v>0</v>
      </c>
      <c r="E115" s="14">
        <f t="shared" si="38"/>
        <v>0</v>
      </c>
      <c r="F115" s="14">
        <f t="shared" si="38"/>
        <v>0</v>
      </c>
      <c r="G115" s="14">
        <f t="shared" si="38"/>
        <v>0</v>
      </c>
      <c r="H115" s="14">
        <f t="shared" si="38"/>
        <v>0</v>
      </c>
      <c r="I115" s="14">
        <f t="shared" si="38"/>
        <v>0</v>
      </c>
      <c r="J115" s="14">
        <f t="shared" si="38"/>
        <v>0</v>
      </c>
      <c r="K115" s="14">
        <f t="shared" si="38"/>
        <v>0</v>
      </c>
      <c r="L115" s="14">
        <f t="shared" si="38"/>
        <v>0</v>
      </c>
      <c r="M115" s="14">
        <f t="shared" si="38"/>
        <v>0</v>
      </c>
      <c r="N115" s="14">
        <f t="shared" si="38"/>
        <v>-1556.6399999999994</v>
      </c>
    </row>
    <row r="116" spans="1:14" x14ac:dyDescent="0.2">
      <c r="A116" s="15" t="s">
        <v>41</v>
      </c>
      <c r="B116" s="14">
        <f t="shared" ref="B116:N116" si="39">B115/B106*100</f>
        <v>-1.534487881812427</v>
      </c>
      <c r="C116" s="14" t="e">
        <f t="shared" si="39"/>
        <v>#DIV/0!</v>
      </c>
      <c r="D116" s="14" t="e">
        <f t="shared" si="39"/>
        <v>#DIV/0!</v>
      </c>
      <c r="E116" s="14" t="e">
        <f t="shared" si="39"/>
        <v>#DIV/0!</v>
      </c>
      <c r="F116" s="14" t="e">
        <f t="shared" si="39"/>
        <v>#DIV/0!</v>
      </c>
      <c r="G116" s="14" t="e">
        <f t="shared" si="39"/>
        <v>#DIV/0!</v>
      </c>
      <c r="H116" s="14" t="e">
        <f t="shared" si="39"/>
        <v>#DIV/0!</v>
      </c>
      <c r="I116" s="14" t="e">
        <f t="shared" si="39"/>
        <v>#DIV/0!</v>
      </c>
      <c r="J116" s="14" t="e">
        <f t="shared" si="39"/>
        <v>#DIV/0!</v>
      </c>
      <c r="K116" s="14" t="e">
        <f t="shared" si="39"/>
        <v>#DIV/0!</v>
      </c>
      <c r="L116" s="14" t="e">
        <f t="shared" si="39"/>
        <v>#DIV/0!</v>
      </c>
      <c r="M116" s="14" t="e">
        <f t="shared" si="39"/>
        <v>#DIV/0!</v>
      </c>
      <c r="N116" s="14">
        <f t="shared" si="39"/>
        <v>-3.4882954850524333</v>
      </c>
    </row>
    <row r="119" spans="1:14" x14ac:dyDescent="0.2">
      <c r="A119" s="13" t="s">
        <v>53</v>
      </c>
    </row>
    <row r="120" spans="1:14" x14ac:dyDescent="0.2">
      <c r="A120" s="15" t="s">
        <v>34</v>
      </c>
      <c r="B120" s="14">
        <v>4171.09</v>
      </c>
      <c r="C120" s="14">
        <f t="shared" ref="C120:H120" si="40">B123</f>
        <v>4289.88</v>
      </c>
      <c r="D120" s="14">
        <f t="shared" si="40"/>
        <v>0</v>
      </c>
      <c r="E120" s="14">
        <f t="shared" si="40"/>
        <v>0</v>
      </c>
      <c r="F120" s="14">
        <f t="shared" si="40"/>
        <v>0</v>
      </c>
      <c r="G120" s="14">
        <f t="shared" si="40"/>
        <v>0</v>
      </c>
      <c r="H120" s="14">
        <f t="shared" si="40"/>
        <v>0</v>
      </c>
      <c r="I120" s="14">
        <f>H123</f>
        <v>0</v>
      </c>
      <c r="J120" s="14">
        <f>I123</f>
        <v>0</v>
      </c>
      <c r="K120" s="14">
        <f>J123</f>
        <v>0</v>
      </c>
      <c r="L120" s="14">
        <f>K123</f>
        <v>0</v>
      </c>
      <c r="M120" s="14">
        <f>L123</f>
        <v>0</v>
      </c>
      <c r="N120" s="18">
        <f>SUM(B120:M120)</f>
        <v>8460.9700000000012</v>
      </c>
    </row>
    <row r="121" spans="1:14" x14ac:dyDescent="0.2">
      <c r="A121" s="15" t="s">
        <v>35</v>
      </c>
      <c r="B121" s="14">
        <v>102946.87</v>
      </c>
      <c r="I121" s="14"/>
      <c r="J121" s="14"/>
      <c r="K121" s="14"/>
      <c r="L121" s="14"/>
      <c r="M121" s="14"/>
      <c r="N121" s="18">
        <f>SUM(B121:M121)</f>
        <v>102946.87</v>
      </c>
    </row>
    <row r="122" spans="1:14" x14ac:dyDescent="0.2">
      <c r="A122" s="15" t="s">
        <v>12</v>
      </c>
      <c r="B122" s="14">
        <v>102398.17</v>
      </c>
      <c r="I122" s="14"/>
      <c r="J122" s="14"/>
      <c r="K122" s="14"/>
      <c r="L122" s="14"/>
      <c r="M122" s="14"/>
      <c r="N122" s="18">
        <f>SUM(B122:M122)</f>
        <v>102398.17</v>
      </c>
    </row>
    <row r="123" spans="1:14" x14ac:dyDescent="0.2">
      <c r="A123" s="15" t="s">
        <v>36</v>
      </c>
      <c r="B123" s="14">
        <v>4289.88</v>
      </c>
      <c r="I123" s="14"/>
      <c r="J123" s="14"/>
      <c r="K123" s="14"/>
      <c r="L123" s="14"/>
      <c r="M123" s="14"/>
      <c r="N123" s="18">
        <f>SUM(B123:M123)</f>
        <v>4289.88</v>
      </c>
    </row>
    <row r="125" spans="1:14" x14ac:dyDescent="0.2">
      <c r="A125" s="15" t="s">
        <v>38</v>
      </c>
      <c r="B125" s="14">
        <f>SUM(B122:B123)-SUM(B120:B121)</f>
        <v>-429.90999999998894</v>
      </c>
      <c r="C125" s="14">
        <f>SUM(C122:C123)-SUM(C120:C121)</f>
        <v>-4289.88</v>
      </c>
      <c r="D125" s="14">
        <f>SUM(D122:D123)-SUM(D120:D121)</f>
        <v>0</v>
      </c>
      <c r="E125" s="14">
        <f t="shared" ref="E125:N125" si="41">SUM(E122:E123)-SUM(E120:E121)</f>
        <v>0</v>
      </c>
      <c r="F125" s="14">
        <f t="shared" si="41"/>
        <v>0</v>
      </c>
      <c r="G125" s="14">
        <f t="shared" si="41"/>
        <v>0</v>
      </c>
      <c r="H125" s="14">
        <f t="shared" si="41"/>
        <v>0</v>
      </c>
      <c r="I125" s="14">
        <f t="shared" si="41"/>
        <v>0</v>
      </c>
      <c r="J125" s="14">
        <f t="shared" si="41"/>
        <v>0</v>
      </c>
      <c r="K125" s="14">
        <f t="shared" si="41"/>
        <v>0</v>
      </c>
      <c r="L125" s="14">
        <f t="shared" si="41"/>
        <v>0</v>
      </c>
      <c r="M125" s="14">
        <f t="shared" si="41"/>
        <v>0</v>
      </c>
      <c r="N125" s="14">
        <f t="shared" si="41"/>
        <v>-4719.7899999999936</v>
      </c>
    </row>
    <row r="126" spans="1:14" x14ac:dyDescent="0.2">
      <c r="A126" s="15" t="s">
        <v>39</v>
      </c>
      <c r="B126" s="14">
        <f>B125/B121*100</f>
        <v>-0.41760376007545341</v>
      </c>
      <c r="C126" s="14" t="e">
        <f>C125/C121*100</f>
        <v>#DIV/0!</v>
      </c>
      <c r="D126" s="14" t="e">
        <f>D125/D121*100</f>
        <v>#DIV/0!</v>
      </c>
      <c r="E126" s="14" t="e">
        <f t="shared" ref="E126:N126" si="42">E125/E121*100</f>
        <v>#DIV/0!</v>
      </c>
      <c r="F126" s="14" t="e">
        <f t="shared" si="42"/>
        <v>#DIV/0!</v>
      </c>
      <c r="G126" s="14" t="e">
        <f t="shared" si="42"/>
        <v>#DIV/0!</v>
      </c>
      <c r="H126" s="14" t="e">
        <f t="shared" si="42"/>
        <v>#DIV/0!</v>
      </c>
      <c r="I126" s="14" t="e">
        <f t="shared" si="42"/>
        <v>#DIV/0!</v>
      </c>
      <c r="J126" s="14" t="e">
        <f t="shared" si="42"/>
        <v>#DIV/0!</v>
      </c>
      <c r="K126" s="14" t="e">
        <f t="shared" si="42"/>
        <v>#DIV/0!</v>
      </c>
      <c r="L126" s="14" t="e">
        <f t="shared" si="42"/>
        <v>#DIV/0!</v>
      </c>
      <c r="M126" s="14" t="e">
        <f t="shared" si="42"/>
        <v>#DIV/0!</v>
      </c>
      <c r="N126" s="14">
        <f t="shared" si="42"/>
        <v>-4.5846852847493018</v>
      </c>
    </row>
    <row r="128" spans="1:14" x14ac:dyDescent="0.2">
      <c r="A128" s="15" t="s">
        <v>37</v>
      </c>
      <c r="B128" s="14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4">
        <v>0</v>
      </c>
      <c r="M128" s="14">
        <v>0</v>
      </c>
      <c r="N128" s="18">
        <f>SUM(B128:M128)</f>
        <v>0</v>
      </c>
    </row>
    <row r="129" spans="1:14" x14ac:dyDescent="0.2">
      <c r="I129" s="14"/>
      <c r="J129" s="14"/>
      <c r="K129" s="14"/>
      <c r="L129" s="14"/>
      <c r="M129" s="14"/>
    </row>
    <row r="130" spans="1:14" x14ac:dyDescent="0.2">
      <c r="A130" s="15" t="s">
        <v>40</v>
      </c>
      <c r="B130" s="14">
        <f t="shared" ref="B130:M130" si="43">B125+B128</f>
        <v>-429.90999999998894</v>
      </c>
      <c r="C130" s="14">
        <f t="shared" si="43"/>
        <v>-4289.88</v>
      </c>
      <c r="D130" s="14">
        <f t="shared" si="43"/>
        <v>0</v>
      </c>
      <c r="E130" s="14">
        <f t="shared" si="43"/>
        <v>0</v>
      </c>
      <c r="F130" s="14">
        <f t="shared" si="43"/>
        <v>0</v>
      </c>
      <c r="G130" s="14">
        <f t="shared" si="43"/>
        <v>0</v>
      </c>
      <c r="H130" s="14">
        <f t="shared" si="43"/>
        <v>0</v>
      </c>
      <c r="I130" s="14">
        <f t="shared" si="43"/>
        <v>0</v>
      </c>
      <c r="J130" s="14">
        <f t="shared" si="43"/>
        <v>0</v>
      </c>
      <c r="K130" s="14">
        <f t="shared" si="43"/>
        <v>0</v>
      </c>
      <c r="L130" s="14">
        <f t="shared" si="43"/>
        <v>0</v>
      </c>
      <c r="M130" s="14">
        <f t="shared" si="43"/>
        <v>0</v>
      </c>
      <c r="N130" s="14">
        <f>N125+N128</f>
        <v>-4719.7899999999936</v>
      </c>
    </row>
    <row r="131" spans="1:14" x14ac:dyDescent="0.2">
      <c r="A131" s="15" t="s">
        <v>41</v>
      </c>
      <c r="B131" s="14">
        <f t="shared" ref="B131:N131" si="44">B130/B121*100</f>
        <v>-0.41760376007545341</v>
      </c>
      <c r="C131" s="14" t="e">
        <f t="shared" si="44"/>
        <v>#DIV/0!</v>
      </c>
      <c r="D131" s="14" t="e">
        <f t="shared" si="44"/>
        <v>#DIV/0!</v>
      </c>
      <c r="E131" s="14" t="e">
        <f t="shared" si="44"/>
        <v>#DIV/0!</v>
      </c>
      <c r="F131" s="14" t="e">
        <f t="shared" si="44"/>
        <v>#DIV/0!</v>
      </c>
      <c r="G131" s="14" t="e">
        <f t="shared" si="44"/>
        <v>#DIV/0!</v>
      </c>
      <c r="H131" s="14" t="e">
        <f t="shared" si="44"/>
        <v>#DIV/0!</v>
      </c>
      <c r="I131" s="14" t="e">
        <f t="shared" si="44"/>
        <v>#DIV/0!</v>
      </c>
      <c r="J131" s="14" t="e">
        <f t="shared" si="44"/>
        <v>#DIV/0!</v>
      </c>
      <c r="K131" s="14" t="e">
        <f t="shared" si="44"/>
        <v>#DIV/0!</v>
      </c>
      <c r="L131" s="14" t="e">
        <f t="shared" si="44"/>
        <v>#DIV/0!</v>
      </c>
      <c r="M131" s="14" t="e">
        <f t="shared" si="44"/>
        <v>#DIV/0!</v>
      </c>
      <c r="N131" s="14">
        <f t="shared" si="44"/>
        <v>-4.5846852847493018</v>
      </c>
    </row>
    <row r="133" spans="1:14" x14ac:dyDescent="0.2">
      <c r="A133" s="13" t="s">
        <v>54</v>
      </c>
    </row>
    <row r="134" spans="1:14" x14ac:dyDescent="0.2">
      <c r="A134" s="15" t="s">
        <v>34</v>
      </c>
      <c r="B134" s="14">
        <v>9526.82</v>
      </c>
      <c r="C134" s="14">
        <f t="shared" ref="C134:H134" si="45">B137</f>
        <v>11305.35</v>
      </c>
      <c r="D134" s="14">
        <f t="shared" si="45"/>
        <v>0</v>
      </c>
      <c r="E134" s="14">
        <f t="shared" si="45"/>
        <v>0</v>
      </c>
      <c r="F134" s="14">
        <f t="shared" si="45"/>
        <v>0</v>
      </c>
      <c r="G134" s="14">
        <f t="shared" si="45"/>
        <v>0</v>
      </c>
      <c r="H134" s="14">
        <f t="shared" si="45"/>
        <v>0</v>
      </c>
      <c r="I134" s="14">
        <f>H137</f>
        <v>0</v>
      </c>
      <c r="J134" s="14">
        <f>I137</f>
        <v>0</v>
      </c>
      <c r="K134" s="14">
        <f>J137</f>
        <v>0</v>
      </c>
      <c r="L134" s="14">
        <f>K137</f>
        <v>0</v>
      </c>
      <c r="M134" s="14">
        <f>L137</f>
        <v>0</v>
      </c>
      <c r="N134" s="18">
        <f>SUM(B134:M134)</f>
        <v>20832.169999999998</v>
      </c>
    </row>
    <row r="135" spans="1:14" x14ac:dyDescent="0.2">
      <c r="A135" s="15" t="s">
        <v>35</v>
      </c>
      <c r="B135" s="14">
        <v>181496.58</v>
      </c>
      <c r="I135" s="14"/>
      <c r="J135" s="14"/>
      <c r="K135" s="14"/>
      <c r="L135" s="14"/>
      <c r="M135" s="14"/>
      <c r="N135" s="18">
        <f>SUM(B135:M135)</f>
        <v>181496.58</v>
      </c>
    </row>
    <row r="136" spans="1:14" x14ac:dyDescent="0.2">
      <c r="A136" s="15" t="s">
        <v>12</v>
      </c>
      <c r="B136" s="14">
        <v>179490.77</v>
      </c>
      <c r="I136" s="14"/>
      <c r="J136" s="14"/>
      <c r="K136" s="14"/>
      <c r="L136" s="14"/>
      <c r="M136" s="14"/>
      <c r="N136" s="18">
        <f>SUM(B136:M136)</f>
        <v>179490.77</v>
      </c>
    </row>
    <row r="137" spans="1:14" x14ac:dyDescent="0.2">
      <c r="A137" s="15" t="s">
        <v>36</v>
      </c>
      <c r="B137" s="14">
        <v>11305.35</v>
      </c>
      <c r="I137" s="14"/>
      <c r="J137" s="14"/>
      <c r="K137" s="14"/>
      <c r="L137" s="14"/>
      <c r="M137" s="14"/>
      <c r="N137" s="18">
        <f>SUM(B137:M137)</f>
        <v>11305.35</v>
      </c>
    </row>
    <row r="139" spans="1:14" x14ac:dyDescent="0.2">
      <c r="A139" s="15" t="s">
        <v>38</v>
      </c>
      <c r="B139" s="14">
        <f>SUM(B136:B137)-SUM(B134:B135)</f>
        <v>-227.27999999999884</v>
      </c>
      <c r="C139" s="14">
        <f>SUM(C136:C137)-SUM(C134:C135)</f>
        <v>-11305.35</v>
      </c>
      <c r="D139" s="14">
        <f>SUM(D136:D137)-SUM(D134:D135)</f>
        <v>0</v>
      </c>
      <c r="E139" s="14">
        <f t="shared" ref="E139:N139" si="46">SUM(E136:E137)-SUM(E134:E135)</f>
        <v>0</v>
      </c>
      <c r="F139" s="14">
        <f t="shared" si="46"/>
        <v>0</v>
      </c>
      <c r="G139" s="14">
        <f t="shared" si="46"/>
        <v>0</v>
      </c>
      <c r="H139" s="14">
        <f t="shared" si="46"/>
        <v>0</v>
      </c>
      <c r="I139" s="14">
        <f t="shared" si="46"/>
        <v>0</v>
      </c>
      <c r="J139" s="14">
        <f t="shared" si="46"/>
        <v>0</v>
      </c>
      <c r="K139" s="14">
        <f t="shared" si="46"/>
        <v>0</v>
      </c>
      <c r="L139" s="14">
        <f t="shared" si="46"/>
        <v>0</v>
      </c>
      <c r="M139" s="14">
        <f t="shared" si="46"/>
        <v>0</v>
      </c>
      <c r="N139" s="14">
        <f t="shared" si="46"/>
        <v>-11532.630000000005</v>
      </c>
    </row>
    <row r="140" spans="1:14" x14ac:dyDescent="0.2">
      <c r="A140" s="15" t="s">
        <v>39</v>
      </c>
      <c r="B140" s="14">
        <f>B139/B135*100</f>
        <v>-0.12522550011686107</v>
      </c>
      <c r="C140" s="14" t="e">
        <f>C139/C135*100</f>
        <v>#DIV/0!</v>
      </c>
      <c r="D140" s="14" t="e">
        <f>D139/D135*100</f>
        <v>#DIV/0!</v>
      </c>
      <c r="E140" s="14" t="e">
        <f t="shared" ref="E140:N140" si="47">E139/E135*100</f>
        <v>#DIV/0!</v>
      </c>
      <c r="F140" s="14" t="e">
        <f t="shared" si="47"/>
        <v>#DIV/0!</v>
      </c>
      <c r="G140" s="14" t="e">
        <f t="shared" si="47"/>
        <v>#DIV/0!</v>
      </c>
      <c r="H140" s="14" t="e">
        <f t="shared" si="47"/>
        <v>#DIV/0!</v>
      </c>
      <c r="I140" s="14" t="e">
        <f t="shared" si="47"/>
        <v>#DIV/0!</v>
      </c>
      <c r="J140" s="14" t="e">
        <f t="shared" si="47"/>
        <v>#DIV/0!</v>
      </c>
      <c r="K140" s="14" t="e">
        <f t="shared" si="47"/>
        <v>#DIV/0!</v>
      </c>
      <c r="L140" s="14" t="e">
        <f t="shared" si="47"/>
        <v>#DIV/0!</v>
      </c>
      <c r="M140" s="14" t="e">
        <f t="shared" si="47"/>
        <v>#DIV/0!</v>
      </c>
      <c r="N140" s="14">
        <f t="shared" si="47"/>
        <v>-6.3541858474688642</v>
      </c>
    </row>
    <row r="142" spans="1:14" x14ac:dyDescent="0.2">
      <c r="A142" s="15" t="s">
        <v>37</v>
      </c>
      <c r="B142" s="14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8">
        <f>SUM(B142:M142)</f>
        <v>0</v>
      </c>
    </row>
    <row r="143" spans="1:14" x14ac:dyDescent="0.2">
      <c r="I143" s="14"/>
      <c r="J143" s="14"/>
      <c r="K143" s="14"/>
      <c r="L143" s="14"/>
      <c r="M143" s="14"/>
    </row>
    <row r="144" spans="1:14" x14ac:dyDescent="0.2">
      <c r="A144" s="15" t="s">
        <v>40</v>
      </c>
      <c r="B144" s="14">
        <f t="shared" ref="B144:M144" si="48">B139+B142</f>
        <v>-227.27999999999884</v>
      </c>
      <c r="C144" s="14">
        <f t="shared" si="48"/>
        <v>-11305.35</v>
      </c>
      <c r="D144" s="14">
        <f t="shared" si="48"/>
        <v>0</v>
      </c>
      <c r="E144" s="14">
        <f t="shared" si="48"/>
        <v>0</v>
      </c>
      <c r="F144" s="14">
        <f t="shared" si="48"/>
        <v>0</v>
      </c>
      <c r="G144" s="14">
        <f t="shared" si="48"/>
        <v>0</v>
      </c>
      <c r="H144" s="14">
        <f t="shared" si="48"/>
        <v>0</v>
      </c>
      <c r="I144" s="14">
        <f t="shared" si="48"/>
        <v>0</v>
      </c>
      <c r="J144" s="14">
        <f t="shared" si="48"/>
        <v>0</v>
      </c>
      <c r="K144" s="14">
        <f t="shared" si="48"/>
        <v>0</v>
      </c>
      <c r="L144" s="14">
        <f t="shared" si="48"/>
        <v>0</v>
      </c>
      <c r="M144" s="14">
        <f t="shared" si="48"/>
        <v>0</v>
      </c>
      <c r="N144" s="14">
        <f>N139+N142</f>
        <v>-11532.630000000005</v>
      </c>
    </row>
    <row r="145" spans="1:14" x14ac:dyDescent="0.2">
      <c r="A145" s="15" t="s">
        <v>41</v>
      </c>
      <c r="B145" s="14">
        <f t="shared" ref="B145:N145" si="49">B144/B135*100</f>
        <v>-0.12522550011686107</v>
      </c>
      <c r="C145" s="14" t="e">
        <f t="shared" si="49"/>
        <v>#DIV/0!</v>
      </c>
      <c r="D145" s="14" t="e">
        <f t="shared" si="49"/>
        <v>#DIV/0!</v>
      </c>
      <c r="E145" s="14" t="e">
        <f t="shared" si="49"/>
        <v>#DIV/0!</v>
      </c>
      <c r="F145" s="14" t="e">
        <f t="shared" si="49"/>
        <v>#DIV/0!</v>
      </c>
      <c r="G145" s="14" t="e">
        <f t="shared" si="49"/>
        <v>#DIV/0!</v>
      </c>
      <c r="H145" s="14" t="e">
        <f t="shared" si="49"/>
        <v>#DIV/0!</v>
      </c>
      <c r="I145" s="14" t="e">
        <f t="shared" si="49"/>
        <v>#DIV/0!</v>
      </c>
      <c r="J145" s="14" t="e">
        <f t="shared" si="49"/>
        <v>#DIV/0!</v>
      </c>
      <c r="K145" s="14" t="e">
        <f t="shared" si="49"/>
        <v>#DIV/0!</v>
      </c>
      <c r="L145" s="14" t="e">
        <f t="shared" si="49"/>
        <v>#DIV/0!</v>
      </c>
      <c r="M145" s="14" t="e">
        <f t="shared" si="49"/>
        <v>#DIV/0!</v>
      </c>
      <c r="N145" s="14">
        <f t="shared" si="49"/>
        <v>-6.3541858474688642</v>
      </c>
    </row>
    <row r="147" spans="1:14" x14ac:dyDescent="0.2">
      <c r="A147" s="13" t="s">
        <v>55</v>
      </c>
    </row>
    <row r="148" spans="1:14" x14ac:dyDescent="0.2">
      <c r="A148" s="15" t="s">
        <v>34</v>
      </c>
      <c r="B148" s="14">
        <v>61800</v>
      </c>
      <c r="C148" s="14">
        <f>B151</f>
        <v>61800</v>
      </c>
      <c r="D148" s="14">
        <f>C151</f>
        <v>0</v>
      </c>
      <c r="E148" s="14">
        <f>D151</f>
        <v>0</v>
      </c>
      <c r="F148" s="14">
        <f>E151</f>
        <v>0</v>
      </c>
      <c r="G148" s="14">
        <f>F148</f>
        <v>0</v>
      </c>
      <c r="H148" s="14">
        <f>G151</f>
        <v>0</v>
      </c>
      <c r="I148" s="14">
        <f>H151</f>
        <v>0</v>
      </c>
      <c r="J148" s="14">
        <f>I148</f>
        <v>0</v>
      </c>
      <c r="K148" s="14">
        <f>J151</f>
        <v>0</v>
      </c>
      <c r="L148" s="14">
        <f>K151</f>
        <v>0</v>
      </c>
      <c r="M148" s="14">
        <f>L148</f>
        <v>0</v>
      </c>
      <c r="N148" s="18">
        <f>SUM(B148:M148)</f>
        <v>123600</v>
      </c>
    </row>
    <row r="149" spans="1:14" x14ac:dyDescent="0.2">
      <c r="A149" s="15" t="s">
        <v>35</v>
      </c>
      <c r="B149" s="14">
        <v>630762.79</v>
      </c>
      <c r="I149" s="14"/>
      <c r="J149" s="14"/>
      <c r="K149" s="14"/>
      <c r="L149" s="14"/>
      <c r="M149" s="31"/>
      <c r="N149" s="18">
        <f>SUM(B149:M149)</f>
        <v>630762.79</v>
      </c>
    </row>
    <row r="150" spans="1:14" x14ac:dyDescent="0.2">
      <c r="A150" s="15" t="s">
        <v>12</v>
      </c>
      <c r="B150" s="14">
        <v>630762.79</v>
      </c>
      <c r="I150" s="14"/>
      <c r="J150" s="14"/>
      <c r="K150" s="14"/>
      <c r="L150" s="14"/>
      <c r="M150" s="14"/>
      <c r="N150" s="18">
        <f>SUM(B150:M150)</f>
        <v>630762.79</v>
      </c>
    </row>
    <row r="151" spans="1:14" x14ac:dyDescent="0.2">
      <c r="A151" s="15" t="s">
        <v>36</v>
      </c>
      <c r="B151" s="14">
        <v>61800</v>
      </c>
      <c r="I151" s="14"/>
      <c r="J151" s="14"/>
      <c r="K151" s="14"/>
      <c r="L151" s="14"/>
      <c r="M151" s="14"/>
      <c r="N151" s="18">
        <f>SUM(B151:M151)</f>
        <v>61800</v>
      </c>
    </row>
    <row r="153" spans="1:14" x14ac:dyDescent="0.2">
      <c r="A153" s="15" t="s">
        <v>38</v>
      </c>
      <c r="B153" s="14">
        <v>0</v>
      </c>
      <c r="C153" s="14">
        <f>B153</f>
        <v>0</v>
      </c>
      <c r="D153" s="14">
        <v>0</v>
      </c>
      <c r="E153" s="14">
        <v>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</row>
    <row r="154" spans="1:14" x14ac:dyDescent="0.2">
      <c r="A154" s="15" t="s">
        <v>39</v>
      </c>
      <c r="B154" s="14">
        <v>0</v>
      </c>
      <c r="C154" s="14">
        <f>B154</f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0</v>
      </c>
    </row>
    <row r="156" spans="1:14" x14ac:dyDescent="0.2">
      <c r="A156" s="15" t="s">
        <v>37</v>
      </c>
      <c r="B156" s="14">
        <v>0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8">
        <f>SUM(B156:M156)</f>
        <v>0</v>
      </c>
    </row>
    <row r="157" spans="1:14" x14ac:dyDescent="0.2">
      <c r="I157" s="14"/>
      <c r="J157" s="14"/>
      <c r="K157" s="14"/>
      <c r="L157" s="14"/>
      <c r="M157" s="14"/>
    </row>
    <row r="158" spans="1:14" x14ac:dyDescent="0.2">
      <c r="A158" s="15" t="s">
        <v>40</v>
      </c>
      <c r="B158" s="14">
        <f t="shared" ref="B158:M158" si="50">B153+B156</f>
        <v>0</v>
      </c>
      <c r="C158" s="14">
        <f t="shared" si="50"/>
        <v>0</v>
      </c>
      <c r="D158" s="14">
        <f t="shared" si="50"/>
        <v>0</v>
      </c>
      <c r="E158" s="14">
        <f t="shared" si="50"/>
        <v>0</v>
      </c>
      <c r="F158" s="14">
        <f t="shared" si="50"/>
        <v>0</v>
      </c>
      <c r="G158" s="14">
        <f t="shared" si="50"/>
        <v>0</v>
      </c>
      <c r="H158" s="14">
        <f t="shared" si="50"/>
        <v>0</v>
      </c>
      <c r="I158" s="14">
        <f t="shared" si="50"/>
        <v>0</v>
      </c>
      <c r="J158" s="14">
        <f t="shared" si="50"/>
        <v>0</v>
      </c>
      <c r="K158" s="14">
        <f t="shared" si="50"/>
        <v>0</v>
      </c>
      <c r="L158" s="14">
        <f t="shared" si="50"/>
        <v>0</v>
      </c>
      <c r="M158" s="14">
        <f t="shared" si="50"/>
        <v>0</v>
      </c>
      <c r="N158" s="14">
        <f>N153+N156</f>
        <v>0</v>
      </c>
    </row>
    <row r="159" spans="1:14" x14ac:dyDescent="0.2">
      <c r="A159" s="15" t="s">
        <v>41</v>
      </c>
      <c r="B159" s="14">
        <f t="shared" ref="B159:N159" si="51">B158/B149*100</f>
        <v>0</v>
      </c>
      <c r="C159" s="14" t="e">
        <f t="shared" si="51"/>
        <v>#DIV/0!</v>
      </c>
      <c r="D159" s="14" t="e">
        <f t="shared" si="51"/>
        <v>#DIV/0!</v>
      </c>
      <c r="E159" s="14" t="e">
        <f t="shared" si="51"/>
        <v>#DIV/0!</v>
      </c>
      <c r="F159" s="14" t="e">
        <f t="shared" si="51"/>
        <v>#DIV/0!</v>
      </c>
      <c r="G159" s="14" t="e">
        <f t="shared" si="51"/>
        <v>#DIV/0!</v>
      </c>
      <c r="H159" s="14" t="e">
        <f t="shared" si="51"/>
        <v>#DIV/0!</v>
      </c>
      <c r="I159" s="14" t="e">
        <f t="shared" si="51"/>
        <v>#DIV/0!</v>
      </c>
      <c r="J159" s="14" t="e">
        <f t="shared" si="51"/>
        <v>#DIV/0!</v>
      </c>
      <c r="K159" s="14" t="e">
        <f t="shared" si="51"/>
        <v>#DIV/0!</v>
      </c>
      <c r="L159" s="14" t="e">
        <f t="shared" si="51"/>
        <v>#DIV/0!</v>
      </c>
      <c r="M159" s="14" t="e">
        <f t="shared" si="51"/>
        <v>#DIV/0!</v>
      </c>
      <c r="N159" s="14">
        <f t="shared" si="51"/>
        <v>0</v>
      </c>
    </row>
    <row r="162" spans="1:14" x14ac:dyDescent="0.2">
      <c r="A162" s="13" t="s">
        <v>56</v>
      </c>
    </row>
    <row r="163" spans="1:14" x14ac:dyDescent="0.2">
      <c r="A163" s="15" t="s">
        <v>34</v>
      </c>
      <c r="B163" s="14">
        <v>23414.37</v>
      </c>
      <c r="C163" s="14">
        <f t="shared" ref="C163:H163" si="52">B166</f>
        <v>23369.599999999999</v>
      </c>
      <c r="D163" s="14">
        <f t="shared" si="52"/>
        <v>0</v>
      </c>
      <c r="E163" s="14">
        <f t="shared" si="52"/>
        <v>0</v>
      </c>
      <c r="F163" s="14">
        <f t="shared" si="52"/>
        <v>0</v>
      </c>
      <c r="G163" s="14">
        <f t="shared" si="52"/>
        <v>0</v>
      </c>
      <c r="H163" s="14">
        <f t="shared" si="52"/>
        <v>0</v>
      </c>
      <c r="I163" s="14">
        <f>H166</f>
        <v>0</v>
      </c>
      <c r="J163" s="14">
        <f>I166</f>
        <v>0</v>
      </c>
      <c r="K163" s="14">
        <f>J166</f>
        <v>0</v>
      </c>
      <c r="L163" s="14">
        <f>K166</f>
        <v>0</v>
      </c>
      <c r="M163" s="14">
        <f>L166</f>
        <v>0</v>
      </c>
      <c r="N163" s="18">
        <f>SUM(B163:M163)</f>
        <v>46783.97</v>
      </c>
    </row>
    <row r="164" spans="1:14" x14ac:dyDescent="0.2">
      <c r="A164" s="15" t="s">
        <v>35</v>
      </c>
      <c r="B164" s="14">
        <v>42640.9</v>
      </c>
      <c r="I164" s="14"/>
      <c r="J164" s="14"/>
      <c r="K164" s="14"/>
      <c r="L164" s="14"/>
      <c r="M164" s="14"/>
      <c r="N164" s="18">
        <f>SUM(B164:M164)</f>
        <v>42640.9</v>
      </c>
    </row>
    <row r="165" spans="1:14" x14ac:dyDescent="0.2">
      <c r="A165" s="15" t="s">
        <v>12</v>
      </c>
      <c r="B165" s="14">
        <v>42668.29</v>
      </c>
      <c r="I165" s="14"/>
      <c r="J165" s="14"/>
      <c r="K165" s="14"/>
      <c r="L165" s="14"/>
      <c r="M165" s="14"/>
      <c r="N165" s="18">
        <f>SUM(B165:M165)</f>
        <v>42668.29</v>
      </c>
    </row>
    <row r="166" spans="1:14" x14ac:dyDescent="0.2">
      <c r="A166" s="15" t="s">
        <v>36</v>
      </c>
      <c r="B166" s="14">
        <v>23369.599999999999</v>
      </c>
      <c r="I166" s="14"/>
      <c r="J166" s="14"/>
      <c r="K166" s="14"/>
      <c r="L166" s="14"/>
      <c r="M166" s="14"/>
      <c r="N166" s="18">
        <f>SUM(B166:M166)</f>
        <v>23369.599999999999</v>
      </c>
    </row>
    <row r="168" spans="1:14" x14ac:dyDescent="0.2">
      <c r="A168" s="15" t="s">
        <v>38</v>
      </c>
      <c r="B168" s="14">
        <f>SUM(B165:B166)-SUM(B163:B164)</f>
        <v>-17.380000000004657</v>
      </c>
      <c r="C168" s="14">
        <f>SUM(C165:C166)-SUM(C163:C164)</f>
        <v>-23369.599999999999</v>
      </c>
      <c r="D168" s="14">
        <f t="shared" ref="D168:N168" si="53">SUM(D165:D166)-SUM(D163:D164)</f>
        <v>0</v>
      </c>
      <c r="E168" s="14">
        <f t="shared" si="53"/>
        <v>0</v>
      </c>
      <c r="F168" s="14">
        <f t="shared" si="53"/>
        <v>0</v>
      </c>
      <c r="G168" s="14">
        <f t="shared" si="53"/>
        <v>0</v>
      </c>
      <c r="H168" s="14">
        <f t="shared" si="53"/>
        <v>0</v>
      </c>
      <c r="I168" s="14">
        <f t="shared" si="53"/>
        <v>0</v>
      </c>
      <c r="J168" s="14">
        <f t="shared" si="53"/>
        <v>0</v>
      </c>
      <c r="K168" s="14">
        <f t="shared" si="53"/>
        <v>0</v>
      </c>
      <c r="L168" s="14">
        <f t="shared" si="53"/>
        <v>0</v>
      </c>
      <c r="M168" s="14">
        <f t="shared" si="53"/>
        <v>0</v>
      </c>
      <c r="N168" s="14">
        <f t="shared" si="53"/>
        <v>-23386.979999999996</v>
      </c>
    </row>
    <row r="169" spans="1:14" x14ac:dyDescent="0.2">
      <c r="A169" s="15" t="s">
        <v>39</v>
      </c>
      <c r="B169" s="14">
        <f>B168/B164*100</f>
        <v>-4.0758989608579217E-2</v>
      </c>
      <c r="C169" s="14" t="e">
        <f>C168/C164*100</f>
        <v>#DIV/0!</v>
      </c>
      <c r="D169" s="14" t="e">
        <f t="shared" ref="D169:N169" si="54">D168/D164*100</f>
        <v>#DIV/0!</v>
      </c>
      <c r="E169" s="14" t="e">
        <f t="shared" si="54"/>
        <v>#DIV/0!</v>
      </c>
      <c r="F169" s="14" t="e">
        <f t="shared" si="54"/>
        <v>#DIV/0!</v>
      </c>
      <c r="G169" s="14" t="e">
        <f t="shared" si="54"/>
        <v>#DIV/0!</v>
      </c>
      <c r="H169" s="14" t="e">
        <f t="shared" si="54"/>
        <v>#DIV/0!</v>
      </c>
      <c r="I169" s="14" t="e">
        <f t="shared" si="54"/>
        <v>#DIV/0!</v>
      </c>
      <c r="J169" s="14" t="e">
        <f t="shared" si="54"/>
        <v>#DIV/0!</v>
      </c>
      <c r="K169" s="14" t="e">
        <f t="shared" si="54"/>
        <v>#DIV/0!</v>
      </c>
      <c r="L169" s="14" t="e">
        <f t="shared" si="54"/>
        <v>#DIV/0!</v>
      </c>
      <c r="M169" s="14" t="e">
        <f t="shared" si="54"/>
        <v>#DIV/0!</v>
      </c>
      <c r="N169" s="14">
        <f t="shared" si="54"/>
        <v>-54.846356432439272</v>
      </c>
    </row>
    <row r="171" spans="1:14" x14ac:dyDescent="0.2">
      <c r="A171" s="15" t="s">
        <v>37</v>
      </c>
      <c r="B171" s="14">
        <v>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8">
        <f>SUM(B171:M171)</f>
        <v>0</v>
      </c>
    </row>
    <row r="173" spans="1:14" x14ac:dyDescent="0.2">
      <c r="A173" s="15" t="s">
        <v>40</v>
      </c>
      <c r="B173" s="14">
        <f t="shared" ref="B173:N173" si="55">B168+B171</f>
        <v>-17.380000000004657</v>
      </c>
      <c r="C173" s="14">
        <f t="shared" si="55"/>
        <v>-23369.599999999999</v>
      </c>
      <c r="D173" s="14">
        <f t="shared" si="55"/>
        <v>0</v>
      </c>
      <c r="E173" s="14">
        <f t="shared" si="55"/>
        <v>0</v>
      </c>
      <c r="F173" s="14">
        <f t="shared" si="55"/>
        <v>0</v>
      </c>
      <c r="G173" s="14">
        <f t="shared" si="55"/>
        <v>0</v>
      </c>
      <c r="H173" s="14">
        <f t="shared" si="55"/>
        <v>0</v>
      </c>
      <c r="I173" s="14">
        <f t="shared" si="55"/>
        <v>0</v>
      </c>
      <c r="J173" s="14">
        <f t="shared" si="55"/>
        <v>0</v>
      </c>
      <c r="K173" s="14">
        <f t="shared" si="55"/>
        <v>0</v>
      </c>
      <c r="L173" s="14">
        <f t="shared" si="55"/>
        <v>0</v>
      </c>
      <c r="M173" s="14">
        <f t="shared" si="55"/>
        <v>0</v>
      </c>
      <c r="N173" s="14">
        <f t="shared" si="55"/>
        <v>-23386.979999999996</v>
      </c>
    </row>
    <row r="174" spans="1:14" x14ac:dyDescent="0.2">
      <c r="A174" s="15" t="s">
        <v>41</v>
      </c>
      <c r="B174" s="14">
        <f t="shared" ref="B174:N174" si="56">B173/B164*100</f>
        <v>-4.0758989608579217E-2</v>
      </c>
      <c r="C174" s="14" t="e">
        <f t="shared" si="56"/>
        <v>#DIV/0!</v>
      </c>
      <c r="D174" s="14" t="e">
        <f t="shared" si="56"/>
        <v>#DIV/0!</v>
      </c>
      <c r="E174" s="14" t="e">
        <f t="shared" si="56"/>
        <v>#DIV/0!</v>
      </c>
      <c r="F174" s="14" t="e">
        <f t="shared" si="56"/>
        <v>#DIV/0!</v>
      </c>
      <c r="G174" s="14" t="e">
        <f t="shared" si="56"/>
        <v>#DIV/0!</v>
      </c>
      <c r="H174" s="14" t="e">
        <f t="shared" si="56"/>
        <v>#DIV/0!</v>
      </c>
      <c r="I174" s="14" t="e">
        <f t="shared" si="56"/>
        <v>#DIV/0!</v>
      </c>
      <c r="J174" s="14" t="e">
        <f t="shared" si="56"/>
        <v>#DIV/0!</v>
      </c>
      <c r="K174" s="14" t="e">
        <f t="shared" si="56"/>
        <v>#DIV/0!</v>
      </c>
      <c r="L174" s="14" t="e">
        <f t="shared" si="56"/>
        <v>#DIV/0!</v>
      </c>
      <c r="M174" s="14" t="e">
        <f t="shared" si="56"/>
        <v>#DIV/0!</v>
      </c>
      <c r="N174" s="14">
        <f t="shared" si="56"/>
        <v>-54.846356432439272</v>
      </c>
    </row>
    <row r="176" spans="1:14" x14ac:dyDescent="0.2">
      <c r="A176" s="13" t="s">
        <v>57</v>
      </c>
    </row>
    <row r="177" spans="1:14" x14ac:dyDescent="0.2">
      <c r="A177" s="15" t="s">
        <v>34</v>
      </c>
      <c r="B177" s="14">
        <v>0</v>
      </c>
      <c r="C177" s="14">
        <v>0</v>
      </c>
      <c r="D177" s="14">
        <f>C180</f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f>L177</f>
        <v>0</v>
      </c>
      <c r="N177" s="18">
        <f>SUM(B177:M177)</f>
        <v>0</v>
      </c>
    </row>
    <row r="178" spans="1:14" x14ac:dyDescent="0.2">
      <c r="A178" s="15" t="s">
        <v>35</v>
      </c>
      <c r="B178" s="14">
        <v>30425.5</v>
      </c>
      <c r="I178" s="14"/>
      <c r="J178" s="14"/>
      <c r="K178" s="14"/>
      <c r="L178" s="14"/>
      <c r="M178" s="14"/>
      <c r="N178" s="18">
        <f>SUM(B178:M178)</f>
        <v>30425.5</v>
      </c>
    </row>
    <row r="179" spans="1:14" x14ac:dyDescent="0.2">
      <c r="A179" s="15" t="s">
        <v>12</v>
      </c>
      <c r="B179" s="14">
        <v>30425.5</v>
      </c>
      <c r="I179" s="14"/>
      <c r="J179" s="14"/>
      <c r="K179" s="14"/>
      <c r="L179" s="14"/>
      <c r="M179" s="14"/>
      <c r="N179" s="18">
        <f>SUM(B179:M179)</f>
        <v>30425.5</v>
      </c>
    </row>
    <row r="180" spans="1:14" x14ac:dyDescent="0.2">
      <c r="A180" s="15" t="s">
        <v>36</v>
      </c>
      <c r="B180" s="14">
        <v>0</v>
      </c>
      <c r="C180" s="14">
        <f>B180</f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f>L180</f>
        <v>0</v>
      </c>
      <c r="N180" s="18">
        <f>SUM(B180:M180)</f>
        <v>0</v>
      </c>
    </row>
    <row r="182" spans="1:14" x14ac:dyDescent="0.2">
      <c r="A182" s="15" t="s">
        <v>38</v>
      </c>
      <c r="B182" s="14">
        <v>0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f>SUM(N179:N180)-SUM(N177:N178)</f>
        <v>0</v>
      </c>
    </row>
    <row r="183" spans="1:14" x14ac:dyDescent="0.2">
      <c r="A183" s="15" t="s">
        <v>39</v>
      </c>
      <c r="B183" s="14">
        <v>0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f>N182/N178*100</f>
        <v>0</v>
      </c>
    </row>
    <row r="185" spans="1:14" x14ac:dyDescent="0.2">
      <c r="A185" s="15" t="s">
        <v>37</v>
      </c>
      <c r="B185" s="14">
        <v>0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8">
        <f>SUM(B185:M185)</f>
        <v>0</v>
      </c>
    </row>
    <row r="187" spans="1:14" x14ac:dyDescent="0.2">
      <c r="A187" s="15" t="s">
        <v>40</v>
      </c>
      <c r="B187" s="14">
        <f t="shared" ref="B187:N187" si="57">B182+B185</f>
        <v>0</v>
      </c>
      <c r="C187" s="14">
        <f t="shared" si="57"/>
        <v>0</v>
      </c>
      <c r="D187" s="14">
        <f t="shared" si="57"/>
        <v>0</v>
      </c>
      <c r="E187" s="14">
        <f t="shared" si="57"/>
        <v>0</v>
      </c>
      <c r="F187" s="14">
        <f t="shared" si="57"/>
        <v>0</v>
      </c>
      <c r="G187" s="14">
        <f t="shared" si="57"/>
        <v>0</v>
      </c>
      <c r="H187" s="14">
        <f t="shared" si="57"/>
        <v>0</v>
      </c>
      <c r="I187" s="14">
        <f t="shared" si="57"/>
        <v>0</v>
      </c>
      <c r="J187" s="14">
        <f t="shared" si="57"/>
        <v>0</v>
      </c>
      <c r="K187" s="14">
        <f t="shared" si="57"/>
        <v>0</v>
      </c>
      <c r="L187" s="14">
        <f t="shared" si="57"/>
        <v>0</v>
      </c>
      <c r="M187" s="14">
        <f t="shared" si="57"/>
        <v>0</v>
      </c>
      <c r="N187" s="14">
        <f t="shared" si="57"/>
        <v>0</v>
      </c>
    </row>
    <row r="188" spans="1:14" x14ac:dyDescent="0.2">
      <c r="A188" s="15" t="s">
        <v>41</v>
      </c>
      <c r="B188" s="14">
        <f t="shared" ref="B188:N188" si="58">B187/B178*100</f>
        <v>0</v>
      </c>
      <c r="C188" s="14" t="e">
        <f t="shared" si="58"/>
        <v>#DIV/0!</v>
      </c>
      <c r="D188" s="14" t="e">
        <f t="shared" si="58"/>
        <v>#DIV/0!</v>
      </c>
      <c r="E188" s="14" t="e">
        <f t="shared" si="58"/>
        <v>#DIV/0!</v>
      </c>
      <c r="F188" s="14" t="e">
        <f t="shared" si="58"/>
        <v>#DIV/0!</v>
      </c>
      <c r="G188" s="14" t="e">
        <f t="shared" si="58"/>
        <v>#DIV/0!</v>
      </c>
      <c r="H188" s="14" t="e">
        <f t="shared" si="58"/>
        <v>#DIV/0!</v>
      </c>
      <c r="I188" s="14" t="e">
        <f t="shared" si="58"/>
        <v>#DIV/0!</v>
      </c>
      <c r="J188" s="14" t="e">
        <f t="shared" si="58"/>
        <v>#DIV/0!</v>
      </c>
      <c r="K188" s="14" t="e">
        <f t="shared" si="58"/>
        <v>#DIV/0!</v>
      </c>
      <c r="L188" s="14" t="e">
        <f t="shared" si="58"/>
        <v>#DIV/0!</v>
      </c>
      <c r="M188" s="14" t="e">
        <f t="shared" si="58"/>
        <v>#DIV/0!</v>
      </c>
      <c r="N188" s="14">
        <f t="shared" si="58"/>
        <v>0</v>
      </c>
    </row>
    <row r="190" spans="1:14" x14ac:dyDescent="0.2">
      <c r="A190" s="13" t="s">
        <v>58</v>
      </c>
    </row>
    <row r="191" spans="1:14" x14ac:dyDescent="0.2">
      <c r="A191" s="15" t="s">
        <v>34</v>
      </c>
      <c r="B191" s="14">
        <v>72014.59</v>
      </c>
      <c r="C191" s="14">
        <f t="shared" ref="C191:H191" si="59">B194</f>
        <v>75880.710000000006</v>
      </c>
      <c r="D191" s="14">
        <f t="shared" si="59"/>
        <v>0</v>
      </c>
      <c r="E191" s="14">
        <f t="shared" si="59"/>
        <v>0</v>
      </c>
      <c r="F191" s="14">
        <f t="shared" si="59"/>
        <v>0</v>
      </c>
      <c r="G191" s="14">
        <f t="shared" si="59"/>
        <v>0</v>
      </c>
      <c r="H191" s="14">
        <f t="shared" si="59"/>
        <v>0</v>
      </c>
      <c r="I191" s="14">
        <f>H194</f>
        <v>0</v>
      </c>
      <c r="J191" s="14">
        <f>I194</f>
        <v>0</v>
      </c>
      <c r="K191" s="14">
        <f>J194</f>
        <v>0</v>
      </c>
      <c r="L191" s="14">
        <f>K194</f>
        <v>0</v>
      </c>
      <c r="M191" s="14">
        <f>L194</f>
        <v>0</v>
      </c>
      <c r="N191" s="18">
        <f>SUM(B191:M191)</f>
        <v>147895.29999999999</v>
      </c>
    </row>
    <row r="192" spans="1:14" x14ac:dyDescent="0.2">
      <c r="A192" s="15" t="s">
        <v>35</v>
      </c>
      <c r="B192" s="14">
        <v>412314.64</v>
      </c>
      <c r="I192" s="14"/>
      <c r="J192" s="14"/>
      <c r="K192" s="14"/>
      <c r="L192" s="14"/>
      <c r="M192" s="14"/>
      <c r="N192" s="18">
        <f>SUM(B192:M192)</f>
        <v>412314.64</v>
      </c>
    </row>
    <row r="193" spans="1:14" x14ac:dyDescent="0.2">
      <c r="A193" s="15" t="s">
        <v>12</v>
      </c>
      <c r="B193" s="14">
        <v>409039.75</v>
      </c>
      <c r="I193" s="14"/>
      <c r="J193" s="14"/>
      <c r="K193" s="14"/>
      <c r="L193" s="14"/>
      <c r="M193" s="14"/>
      <c r="N193" s="18">
        <f>SUM(B193:M193)</f>
        <v>409039.75</v>
      </c>
    </row>
    <row r="194" spans="1:14" x14ac:dyDescent="0.2">
      <c r="A194" s="15" t="s">
        <v>36</v>
      </c>
      <c r="B194" s="14">
        <v>75880.710000000006</v>
      </c>
      <c r="I194" s="14"/>
      <c r="J194" s="14"/>
      <c r="K194" s="14"/>
      <c r="L194" s="14"/>
      <c r="M194" s="14"/>
      <c r="N194" s="18">
        <f>SUM(B194:M194)</f>
        <v>75880.710000000006</v>
      </c>
    </row>
    <row r="196" spans="1:14" x14ac:dyDescent="0.2">
      <c r="A196" s="15" t="s">
        <v>38</v>
      </c>
      <c r="B196" s="14">
        <f>SUM(B193:B194)-SUM(B191:B192)</f>
        <v>591.23000000003958</v>
      </c>
      <c r="C196" s="14">
        <f>SUM(C193:C194)-SUM(C191:C192)</f>
        <v>-75880.710000000006</v>
      </c>
      <c r="D196" s="14">
        <f t="shared" ref="D196:N196" si="60">SUM(D193:D194)-SUM(D191:D192)</f>
        <v>0</v>
      </c>
      <c r="E196" s="14">
        <f t="shared" si="60"/>
        <v>0</v>
      </c>
      <c r="F196" s="14">
        <f t="shared" si="60"/>
        <v>0</v>
      </c>
      <c r="G196" s="14">
        <f t="shared" si="60"/>
        <v>0</v>
      </c>
      <c r="H196" s="14">
        <f t="shared" si="60"/>
        <v>0</v>
      </c>
      <c r="I196" s="14">
        <f t="shared" si="60"/>
        <v>0</v>
      </c>
      <c r="J196" s="14">
        <f t="shared" si="60"/>
        <v>0</v>
      </c>
      <c r="K196" s="14">
        <f t="shared" si="60"/>
        <v>0</v>
      </c>
      <c r="L196" s="14">
        <f t="shared" si="60"/>
        <v>0</v>
      </c>
      <c r="M196" s="14">
        <f t="shared" si="60"/>
        <v>0</v>
      </c>
      <c r="N196" s="14">
        <f t="shared" si="60"/>
        <v>-75289.479999999923</v>
      </c>
    </row>
    <row r="197" spans="1:14" x14ac:dyDescent="0.2">
      <c r="A197" s="15" t="s">
        <v>39</v>
      </c>
      <c r="B197" s="14">
        <f>B196/B192*100</f>
        <v>0.14339291954320119</v>
      </c>
      <c r="C197" s="14" t="e">
        <f>C196/C192*100</f>
        <v>#DIV/0!</v>
      </c>
      <c r="D197" s="14" t="e">
        <f t="shared" ref="D197:N197" si="61">D196/D192*100</f>
        <v>#DIV/0!</v>
      </c>
      <c r="E197" s="14" t="e">
        <f t="shared" si="61"/>
        <v>#DIV/0!</v>
      </c>
      <c r="F197" s="14" t="e">
        <f t="shared" si="61"/>
        <v>#DIV/0!</v>
      </c>
      <c r="G197" s="14" t="e">
        <f t="shared" si="61"/>
        <v>#DIV/0!</v>
      </c>
      <c r="H197" s="14" t="e">
        <f t="shared" si="61"/>
        <v>#DIV/0!</v>
      </c>
      <c r="I197" s="14" t="e">
        <f t="shared" si="61"/>
        <v>#DIV/0!</v>
      </c>
      <c r="J197" s="14" t="e">
        <f t="shared" si="61"/>
        <v>#DIV/0!</v>
      </c>
      <c r="K197" s="14" t="e">
        <f t="shared" si="61"/>
        <v>#DIV/0!</v>
      </c>
      <c r="L197" s="14" t="e">
        <f t="shared" si="61"/>
        <v>#DIV/0!</v>
      </c>
      <c r="M197" s="14" t="e">
        <f t="shared" si="61"/>
        <v>#DIV/0!</v>
      </c>
      <c r="N197" s="14">
        <f t="shared" si="61"/>
        <v>-18.260200510949577</v>
      </c>
    </row>
    <row r="199" spans="1:14" x14ac:dyDescent="0.2">
      <c r="A199" s="15" t="s">
        <v>37</v>
      </c>
      <c r="B199" s="14">
        <v>0</v>
      </c>
      <c r="C199" s="14">
        <v>2762.92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8">
        <f>SUM(B199:M199)</f>
        <v>2762.92</v>
      </c>
    </row>
    <row r="201" spans="1:14" x14ac:dyDescent="0.2">
      <c r="A201" s="15" t="s">
        <v>40</v>
      </c>
      <c r="B201" s="14">
        <f t="shared" ref="B201:N201" si="62">B196+B199</f>
        <v>591.23000000003958</v>
      </c>
      <c r="C201" s="14">
        <f t="shared" si="62"/>
        <v>-73117.790000000008</v>
      </c>
      <c r="D201" s="14">
        <f t="shared" si="62"/>
        <v>0</v>
      </c>
      <c r="E201" s="14">
        <f t="shared" si="62"/>
        <v>0</v>
      </c>
      <c r="F201" s="14">
        <f t="shared" si="62"/>
        <v>0</v>
      </c>
      <c r="G201" s="14">
        <f t="shared" si="62"/>
        <v>0</v>
      </c>
      <c r="H201" s="14">
        <f t="shared" si="62"/>
        <v>0</v>
      </c>
      <c r="I201" s="14">
        <f t="shared" si="62"/>
        <v>0</v>
      </c>
      <c r="J201" s="14">
        <f t="shared" si="62"/>
        <v>0</v>
      </c>
      <c r="K201" s="14">
        <f t="shared" si="62"/>
        <v>0</v>
      </c>
      <c r="L201" s="14">
        <f t="shared" si="62"/>
        <v>0</v>
      </c>
      <c r="M201" s="14">
        <f t="shared" si="62"/>
        <v>0</v>
      </c>
      <c r="N201" s="14">
        <f t="shared" si="62"/>
        <v>-72526.559999999925</v>
      </c>
    </row>
    <row r="202" spans="1:14" x14ac:dyDescent="0.2">
      <c r="A202" s="15" t="s">
        <v>41</v>
      </c>
      <c r="B202" s="14">
        <f t="shared" ref="B202:N202" si="63">B201/B192*100</f>
        <v>0.14339291954320119</v>
      </c>
      <c r="C202" s="14" t="e">
        <f t="shared" si="63"/>
        <v>#DIV/0!</v>
      </c>
      <c r="D202" s="14" t="e">
        <f t="shared" si="63"/>
        <v>#DIV/0!</v>
      </c>
      <c r="E202" s="14" t="e">
        <f t="shared" si="63"/>
        <v>#DIV/0!</v>
      </c>
      <c r="F202" s="14" t="e">
        <f t="shared" si="63"/>
        <v>#DIV/0!</v>
      </c>
      <c r="G202" s="14" t="e">
        <f t="shared" si="63"/>
        <v>#DIV/0!</v>
      </c>
      <c r="H202" s="14" t="e">
        <f t="shared" si="63"/>
        <v>#DIV/0!</v>
      </c>
      <c r="I202" s="14" t="e">
        <f t="shared" si="63"/>
        <v>#DIV/0!</v>
      </c>
      <c r="J202" s="14" t="e">
        <f t="shared" si="63"/>
        <v>#DIV/0!</v>
      </c>
      <c r="K202" s="14" t="e">
        <f t="shared" si="63"/>
        <v>#DIV/0!</v>
      </c>
      <c r="L202" s="14" t="e">
        <f t="shared" si="63"/>
        <v>#DIV/0!</v>
      </c>
      <c r="M202" s="14" t="e">
        <f t="shared" si="63"/>
        <v>#DIV/0!</v>
      </c>
      <c r="N202" s="14">
        <f t="shared" si="63"/>
        <v>-17.590100608603159</v>
      </c>
    </row>
    <row r="205" spans="1:14" x14ac:dyDescent="0.2">
      <c r="A205" s="13" t="s">
        <v>59</v>
      </c>
    </row>
    <row r="206" spans="1:14" x14ac:dyDescent="0.2">
      <c r="A206" s="15" t="s">
        <v>34</v>
      </c>
      <c r="B206" s="14">
        <v>2408.59</v>
      </c>
      <c r="C206" s="14">
        <f t="shared" ref="C206:H206" si="64">B209</f>
        <v>2216.9899999999998</v>
      </c>
      <c r="D206" s="14">
        <f t="shared" si="64"/>
        <v>0</v>
      </c>
      <c r="E206" s="14">
        <f t="shared" si="64"/>
        <v>0</v>
      </c>
      <c r="F206" s="14">
        <f t="shared" si="64"/>
        <v>0</v>
      </c>
      <c r="G206" s="14">
        <f t="shared" si="64"/>
        <v>0</v>
      </c>
      <c r="H206" s="14">
        <f t="shared" si="64"/>
        <v>0</v>
      </c>
      <c r="I206" s="14">
        <f>H209</f>
        <v>0</v>
      </c>
      <c r="J206" s="14">
        <f>I209</f>
        <v>0</v>
      </c>
      <c r="K206" s="14">
        <f>J209</f>
        <v>0</v>
      </c>
      <c r="L206" s="14">
        <f>K209</f>
        <v>0</v>
      </c>
      <c r="M206" s="14">
        <f>L209</f>
        <v>0</v>
      </c>
      <c r="N206" s="18">
        <f>SUM(B206:M206)</f>
        <v>4625.58</v>
      </c>
    </row>
    <row r="207" spans="1:14" x14ac:dyDescent="0.2">
      <c r="A207" s="15" t="s">
        <v>35</v>
      </c>
      <c r="B207" s="14">
        <v>6310.64</v>
      </c>
      <c r="I207" s="14"/>
      <c r="J207" s="14"/>
      <c r="K207" s="14"/>
      <c r="L207" s="14"/>
      <c r="M207" s="14"/>
      <c r="N207" s="18">
        <f>SUM(B207:M207)</f>
        <v>6310.64</v>
      </c>
    </row>
    <row r="208" spans="1:14" x14ac:dyDescent="0.2">
      <c r="A208" s="15" t="s">
        <v>12</v>
      </c>
      <c r="B208" s="14">
        <v>6537.46</v>
      </c>
      <c r="I208" s="14"/>
      <c r="J208" s="14"/>
      <c r="K208" s="14"/>
      <c r="L208" s="14"/>
      <c r="M208" s="14"/>
      <c r="N208" s="18">
        <f>SUM(B208:M208)</f>
        <v>6537.46</v>
      </c>
    </row>
    <row r="209" spans="1:14" x14ac:dyDescent="0.2">
      <c r="A209" s="15" t="s">
        <v>36</v>
      </c>
      <c r="B209" s="14">
        <v>2216.9899999999998</v>
      </c>
      <c r="I209" s="14"/>
      <c r="J209" s="14"/>
      <c r="K209" s="14"/>
      <c r="L209" s="14"/>
      <c r="M209" s="14"/>
      <c r="N209" s="18">
        <f>SUM(B209:M209)</f>
        <v>2216.9899999999998</v>
      </c>
    </row>
    <row r="211" spans="1:14" x14ac:dyDescent="0.2">
      <c r="A211" s="15" t="s">
        <v>38</v>
      </c>
      <c r="B211" s="14">
        <f>SUM(B208:B209)-SUM(B206:B207)</f>
        <v>35.220000000001164</v>
      </c>
      <c r="C211" s="14">
        <f>SUM(C208:C209)-SUM(C206:C207)</f>
        <v>-2216.9899999999998</v>
      </c>
      <c r="D211" s="14">
        <f t="shared" ref="D211:N211" si="65">SUM(D208:D209)-SUM(D206:D207)</f>
        <v>0</v>
      </c>
      <c r="E211" s="14">
        <f t="shared" si="65"/>
        <v>0</v>
      </c>
      <c r="F211" s="14">
        <f t="shared" si="65"/>
        <v>0</v>
      </c>
      <c r="G211" s="14">
        <f t="shared" si="65"/>
        <v>0</v>
      </c>
      <c r="H211" s="14">
        <f t="shared" si="65"/>
        <v>0</v>
      </c>
      <c r="I211" s="14">
        <f t="shared" si="65"/>
        <v>0</v>
      </c>
      <c r="J211" s="14">
        <f t="shared" si="65"/>
        <v>0</v>
      </c>
      <c r="K211" s="14">
        <f t="shared" si="65"/>
        <v>0</v>
      </c>
      <c r="L211" s="14">
        <f t="shared" si="65"/>
        <v>0</v>
      </c>
      <c r="M211" s="14">
        <f t="shared" si="65"/>
        <v>0</v>
      </c>
      <c r="N211" s="14">
        <f t="shared" si="65"/>
        <v>-2181.7700000000004</v>
      </c>
    </row>
    <row r="212" spans="1:14" x14ac:dyDescent="0.2">
      <c r="A212" s="15" t="s">
        <v>39</v>
      </c>
      <c r="B212" s="14">
        <f>B211/B207*100</f>
        <v>0.55810504164397212</v>
      </c>
      <c r="C212" s="14" t="e">
        <f>C211/C207*100</f>
        <v>#DIV/0!</v>
      </c>
      <c r="D212" s="14" t="e">
        <f t="shared" ref="D212:N212" si="66">D211/D207*100</f>
        <v>#DIV/0!</v>
      </c>
      <c r="E212" s="14" t="e">
        <f t="shared" si="66"/>
        <v>#DIV/0!</v>
      </c>
      <c r="F212" s="14" t="e">
        <f t="shared" si="66"/>
        <v>#DIV/0!</v>
      </c>
      <c r="G212" s="14" t="e">
        <f t="shared" si="66"/>
        <v>#DIV/0!</v>
      </c>
      <c r="H212" s="14" t="e">
        <f t="shared" si="66"/>
        <v>#DIV/0!</v>
      </c>
      <c r="I212" s="14" t="e">
        <f t="shared" si="66"/>
        <v>#DIV/0!</v>
      </c>
      <c r="J212" s="14" t="e">
        <f t="shared" si="66"/>
        <v>#DIV/0!</v>
      </c>
      <c r="K212" s="14" t="e">
        <f t="shared" si="66"/>
        <v>#DIV/0!</v>
      </c>
      <c r="L212" s="14" t="e">
        <f t="shared" si="66"/>
        <v>#DIV/0!</v>
      </c>
      <c r="M212" s="14" t="e">
        <f t="shared" si="66"/>
        <v>#DIV/0!</v>
      </c>
      <c r="N212" s="14">
        <f t="shared" si="66"/>
        <v>-34.572880088231948</v>
      </c>
    </row>
    <row r="214" spans="1:14" x14ac:dyDescent="0.2">
      <c r="A214" s="15" t="s">
        <v>37</v>
      </c>
      <c r="B214" s="14">
        <v>0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8">
        <f>SUM(B214:M214)</f>
        <v>0</v>
      </c>
    </row>
    <row r="216" spans="1:14" x14ac:dyDescent="0.2">
      <c r="A216" s="15" t="s">
        <v>40</v>
      </c>
      <c r="B216" s="14">
        <f t="shared" ref="B216:N216" si="67">B211+B214</f>
        <v>35.220000000001164</v>
      </c>
      <c r="C216" s="14">
        <f t="shared" si="67"/>
        <v>-2216.9899999999998</v>
      </c>
      <c r="D216" s="14">
        <f t="shared" si="67"/>
        <v>0</v>
      </c>
      <c r="E216" s="14">
        <f t="shared" si="67"/>
        <v>0</v>
      </c>
      <c r="F216" s="14">
        <f t="shared" si="67"/>
        <v>0</v>
      </c>
      <c r="G216" s="14">
        <f t="shared" si="67"/>
        <v>0</v>
      </c>
      <c r="H216" s="14">
        <f t="shared" si="67"/>
        <v>0</v>
      </c>
      <c r="I216" s="14">
        <f t="shared" si="67"/>
        <v>0</v>
      </c>
      <c r="J216" s="14">
        <f t="shared" si="67"/>
        <v>0</v>
      </c>
      <c r="K216" s="14">
        <f t="shared" si="67"/>
        <v>0</v>
      </c>
      <c r="L216" s="14">
        <f t="shared" si="67"/>
        <v>0</v>
      </c>
      <c r="M216" s="14">
        <f t="shared" si="67"/>
        <v>0</v>
      </c>
      <c r="N216" s="14">
        <f t="shared" si="67"/>
        <v>-2181.7700000000004</v>
      </c>
    </row>
    <row r="217" spans="1:14" x14ac:dyDescent="0.2">
      <c r="A217" s="15" t="s">
        <v>41</v>
      </c>
      <c r="B217" s="14">
        <f t="shared" ref="B217:N217" si="68">B216/B207*100</f>
        <v>0.55810504164397212</v>
      </c>
      <c r="C217" s="14" t="e">
        <f t="shared" si="68"/>
        <v>#DIV/0!</v>
      </c>
      <c r="D217" s="14" t="e">
        <f t="shared" si="68"/>
        <v>#DIV/0!</v>
      </c>
      <c r="E217" s="14" t="e">
        <f t="shared" si="68"/>
        <v>#DIV/0!</v>
      </c>
      <c r="F217" s="14" t="e">
        <f t="shared" si="68"/>
        <v>#DIV/0!</v>
      </c>
      <c r="G217" s="14" t="e">
        <f t="shared" si="68"/>
        <v>#DIV/0!</v>
      </c>
      <c r="H217" s="14" t="e">
        <f t="shared" si="68"/>
        <v>#DIV/0!</v>
      </c>
      <c r="I217" s="14" t="e">
        <f t="shared" si="68"/>
        <v>#DIV/0!</v>
      </c>
      <c r="J217" s="14" t="e">
        <f t="shared" si="68"/>
        <v>#DIV/0!</v>
      </c>
      <c r="K217" s="14" t="e">
        <f t="shared" si="68"/>
        <v>#DIV/0!</v>
      </c>
      <c r="L217" s="14" t="e">
        <f t="shared" si="68"/>
        <v>#DIV/0!</v>
      </c>
      <c r="M217" s="14" t="e">
        <f t="shared" si="68"/>
        <v>#DIV/0!</v>
      </c>
      <c r="N217" s="14">
        <f t="shared" si="68"/>
        <v>-34.572880088231948</v>
      </c>
    </row>
    <row r="219" spans="1:14" x14ac:dyDescent="0.2">
      <c r="A219" s="13" t="s">
        <v>60</v>
      </c>
    </row>
    <row r="220" spans="1:14" x14ac:dyDescent="0.2">
      <c r="A220" s="15" t="s">
        <v>34</v>
      </c>
      <c r="B220" s="14">
        <v>53351.79</v>
      </c>
      <c r="C220" s="14">
        <f>B223</f>
        <v>50623.5</v>
      </c>
      <c r="D220" s="14">
        <f>C223</f>
        <v>0</v>
      </c>
      <c r="E220" s="14">
        <f>D223</f>
        <v>0</v>
      </c>
      <c r="F220" s="14">
        <f>E223</f>
        <v>0</v>
      </c>
      <c r="G220" s="14">
        <f t="shared" ref="G220:L220" si="69">F223</f>
        <v>0</v>
      </c>
      <c r="H220" s="14">
        <f t="shared" si="69"/>
        <v>0</v>
      </c>
      <c r="I220" s="14">
        <f t="shared" si="69"/>
        <v>0</v>
      </c>
      <c r="J220" s="14">
        <f t="shared" si="69"/>
        <v>0</v>
      </c>
      <c r="K220" s="14">
        <f t="shared" si="69"/>
        <v>0</v>
      </c>
      <c r="L220" s="14">
        <f t="shared" si="69"/>
        <v>0</v>
      </c>
      <c r="M220" s="14">
        <f>L223</f>
        <v>0</v>
      </c>
      <c r="N220" s="18">
        <f>SUM(B220:M220)</f>
        <v>103975.29000000001</v>
      </c>
    </row>
    <row r="221" spans="1:14" x14ac:dyDescent="0.2">
      <c r="A221" s="15" t="s">
        <v>35</v>
      </c>
      <c r="B221" s="14">
        <v>1083952.95</v>
      </c>
      <c r="I221" s="14"/>
      <c r="J221" s="14"/>
      <c r="K221" s="14"/>
      <c r="L221" s="14"/>
      <c r="M221" s="14"/>
      <c r="N221" s="18">
        <f>SUM(B221:M221)</f>
        <v>1083952.95</v>
      </c>
    </row>
    <row r="222" spans="1:14" x14ac:dyDescent="0.2">
      <c r="A222" s="15" t="s">
        <v>12</v>
      </c>
      <c r="B222" s="14">
        <v>1084759.56</v>
      </c>
      <c r="I222" s="14"/>
      <c r="J222" s="14"/>
      <c r="K222" s="14"/>
      <c r="L222" s="14"/>
      <c r="M222" s="14"/>
      <c r="N222" s="18">
        <f>SUM(B222:M222)</f>
        <v>1084759.56</v>
      </c>
    </row>
    <row r="223" spans="1:14" x14ac:dyDescent="0.2">
      <c r="A223" s="15" t="s">
        <v>36</v>
      </c>
      <c r="B223" s="14">
        <v>50623.5</v>
      </c>
      <c r="I223" s="14"/>
      <c r="J223" s="14"/>
      <c r="K223" s="14"/>
      <c r="L223" s="14"/>
      <c r="M223" s="14"/>
      <c r="N223" s="18">
        <f>SUM(B223:M223)</f>
        <v>50623.5</v>
      </c>
    </row>
    <row r="225" spans="1:14" x14ac:dyDescent="0.2">
      <c r="A225" s="15" t="s">
        <v>38</v>
      </c>
      <c r="B225" s="14">
        <f>SUM(B222:B223)-SUM(B220:B221)</f>
        <v>-1921.6799999999348</v>
      </c>
      <c r="C225" s="14">
        <f>SUM(C222:C223)-SUM(C220:C221)</f>
        <v>-50623.5</v>
      </c>
      <c r="D225" s="14">
        <f t="shared" ref="D225:N225" si="70">SUM(D222:D223)-SUM(D220:D221)</f>
        <v>0</v>
      </c>
      <c r="E225" s="14">
        <f t="shared" si="70"/>
        <v>0</v>
      </c>
      <c r="F225" s="14">
        <f t="shared" si="70"/>
        <v>0</v>
      </c>
      <c r="G225" s="14">
        <f t="shared" si="70"/>
        <v>0</v>
      </c>
      <c r="H225" s="14">
        <f t="shared" si="70"/>
        <v>0</v>
      </c>
      <c r="I225" s="14">
        <f t="shared" si="70"/>
        <v>0</v>
      </c>
      <c r="J225" s="14">
        <f t="shared" si="70"/>
        <v>0</v>
      </c>
      <c r="K225" s="14">
        <f t="shared" si="70"/>
        <v>0</v>
      </c>
      <c r="L225" s="14">
        <f t="shared" si="70"/>
        <v>0</v>
      </c>
      <c r="M225" s="14">
        <f t="shared" si="70"/>
        <v>0</v>
      </c>
      <c r="N225" s="14">
        <f t="shared" si="70"/>
        <v>-52545.179999999935</v>
      </c>
    </row>
    <row r="226" spans="1:14" x14ac:dyDescent="0.2">
      <c r="A226" s="15" t="s">
        <v>39</v>
      </c>
      <c r="B226" s="14">
        <f>B225/B221*100</f>
        <v>-0.17728444763215367</v>
      </c>
      <c r="C226" s="14" t="e">
        <f>C225/C221*100</f>
        <v>#DIV/0!</v>
      </c>
      <c r="D226" s="14" t="e">
        <f t="shared" ref="D226:N226" si="71">D225/D221*100</f>
        <v>#DIV/0!</v>
      </c>
      <c r="E226" s="14" t="e">
        <f t="shared" si="71"/>
        <v>#DIV/0!</v>
      </c>
      <c r="F226" s="14" t="e">
        <f t="shared" si="71"/>
        <v>#DIV/0!</v>
      </c>
      <c r="G226" s="14" t="e">
        <f t="shared" si="71"/>
        <v>#DIV/0!</v>
      </c>
      <c r="H226" s="14" t="e">
        <f t="shared" si="71"/>
        <v>#DIV/0!</v>
      </c>
      <c r="I226" s="14" t="e">
        <f t="shared" si="71"/>
        <v>#DIV/0!</v>
      </c>
      <c r="J226" s="14" t="e">
        <f t="shared" si="71"/>
        <v>#DIV/0!</v>
      </c>
      <c r="K226" s="14" t="e">
        <f t="shared" si="71"/>
        <v>#DIV/0!</v>
      </c>
      <c r="L226" s="14" t="e">
        <f t="shared" si="71"/>
        <v>#DIV/0!</v>
      </c>
      <c r="M226" s="14" t="e">
        <f t="shared" si="71"/>
        <v>#DIV/0!</v>
      </c>
      <c r="N226" s="14">
        <f t="shared" si="71"/>
        <v>-4.8475517318348489</v>
      </c>
    </row>
    <row r="228" spans="1:14" x14ac:dyDescent="0.2">
      <c r="A228" s="15" t="s">
        <v>37</v>
      </c>
      <c r="B228" s="14">
        <v>0</v>
      </c>
      <c r="C228" s="14">
        <v>3962.82</v>
      </c>
      <c r="D228" s="14">
        <v>0</v>
      </c>
      <c r="E228" s="14">
        <v>-346.74</v>
      </c>
      <c r="F228" s="14">
        <v>0</v>
      </c>
      <c r="G228" s="14">
        <v>0</v>
      </c>
      <c r="H228" s="14">
        <v>247.64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8">
        <f>SUM(B228:M228)</f>
        <v>3863.72</v>
      </c>
    </row>
    <row r="230" spans="1:14" x14ac:dyDescent="0.2">
      <c r="A230" s="15" t="s">
        <v>40</v>
      </c>
      <c r="B230" s="14">
        <f t="shared" ref="B230:N230" si="72">B225+B228</f>
        <v>-1921.6799999999348</v>
      </c>
      <c r="C230" s="14">
        <f t="shared" si="72"/>
        <v>-46660.68</v>
      </c>
      <c r="D230" s="14">
        <f t="shared" si="72"/>
        <v>0</v>
      </c>
      <c r="E230" s="14">
        <f>E225-E228</f>
        <v>346.74</v>
      </c>
      <c r="F230" s="14">
        <f t="shared" si="72"/>
        <v>0</v>
      </c>
      <c r="G230" s="14">
        <f t="shared" si="72"/>
        <v>0</v>
      </c>
      <c r="H230" s="14">
        <f>H225-H228</f>
        <v>-247.64</v>
      </c>
      <c r="I230" s="14">
        <f t="shared" si="72"/>
        <v>0</v>
      </c>
      <c r="J230" s="14">
        <f t="shared" si="72"/>
        <v>0</v>
      </c>
      <c r="K230" s="14">
        <f t="shared" si="72"/>
        <v>0</v>
      </c>
      <c r="L230" s="14">
        <f t="shared" si="72"/>
        <v>0</v>
      </c>
      <c r="M230" s="14">
        <f t="shared" si="72"/>
        <v>0</v>
      </c>
      <c r="N230" s="14">
        <f t="shared" si="72"/>
        <v>-48681.459999999934</v>
      </c>
    </row>
    <row r="231" spans="1:14" x14ac:dyDescent="0.2">
      <c r="A231" s="15" t="s">
        <v>41</v>
      </c>
      <c r="B231" s="14">
        <f t="shared" ref="B231:N231" si="73">B230/B221*100</f>
        <v>-0.17728444763215367</v>
      </c>
      <c r="C231" s="14" t="e">
        <f t="shared" si="73"/>
        <v>#DIV/0!</v>
      </c>
      <c r="D231" s="14" t="e">
        <f t="shared" si="73"/>
        <v>#DIV/0!</v>
      </c>
      <c r="E231" s="14" t="e">
        <f t="shared" si="73"/>
        <v>#DIV/0!</v>
      </c>
      <c r="F231" s="14" t="e">
        <f t="shared" si="73"/>
        <v>#DIV/0!</v>
      </c>
      <c r="G231" s="14" t="e">
        <f t="shared" si="73"/>
        <v>#DIV/0!</v>
      </c>
      <c r="H231" s="14" t="e">
        <f t="shared" si="73"/>
        <v>#DIV/0!</v>
      </c>
      <c r="I231" s="14" t="e">
        <f t="shared" si="73"/>
        <v>#DIV/0!</v>
      </c>
      <c r="J231" s="14" t="e">
        <f t="shared" si="73"/>
        <v>#DIV/0!</v>
      </c>
      <c r="K231" s="14" t="e">
        <f t="shared" si="73"/>
        <v>#DIV/0!</v>
      </c>
      <c r="L231" s="14" t="e">
        <f t="shared" si="73"/>
        <v>#DIV/0!</v>
      </c>
      <c r="M231" s="14" t="e">
        <f t="shared" si="73"/>
        <v>#DIV/0!</v>
      </c>
      <c r="N231" s="14">
        <f t="shared" si="73"/>
        <v>-4.4911045262619504</v>
      </c>
    </row>
    <row r="233" spans="1:14" x14ac:dyDescent="0.2">
      <c r="A233" s="13" t="s">
        <v>66</v>
      </c>
    </row>
    <row r="234" spans="1:14" x14ac:dyDescent="0.2">
      <c r="A234" s="15" t="s">
        <v>34</v>
      </c>
      <c r="B234" s="14">
        <f>B220+B206+B191+B177+B163+B148+B134+B120+B105+B91+B77+B62+B48+B33+B19+B5</f>
        <v>313276.65999999997</v>
      </c>
      <c r="C234" s="14">
        <v>0</v>
      </c>
      <c r="D234" s="14">
        <f t="shared" ref="D234:M234" si="74">D220+D206+D191+D177+D163+D148+D134+D120+D105+D91+D77+D62+D48+D33+D19+D5</f>
        <v>0</v>
      </c>
      <c r="E234" s="14">
        <f t="shared" si="74"/>
        <v>0</v>
      </c>
      <c r="F234" s="14">
        <f t="shared" si="74"/>
        <v>0</v>
      </c>
      <c r="G234" s="14">
        <f t="shared" si="74"/>
        <v>0</v>
      </c>
      <c r="H234" s="14">
        <f t="shared" si="74"/>
        <v>0</v>
      </c>
      <c r="I234" s="14">
        <f t="shared" si="74"/>
        <v>0</v>
      </c>
      <c r="J234" s="14">
        <f t="shared" si="74"/>
        <v>0</v>
      </c>
      <c r="K234" s="14">
        <f t="shared" si="74"/>
        <v>0</v>
      </c>
      <c r="L234" s="14">
        <f t="shared" si="74"/>
        <v>0</v>
      </c>
      <c r="M234" s="14">
        <f t="shared" si="74"/>
        <v>0</v>
      </c>
      <c r="N234" s="18">
        <f>SUM(B234:M234)</f>
        <v>313276.65999999997</v>
      </c>
    </row>
    <row r="235" spans="1:14" x14ac:dyDescent="0.2">
      <c r="A235" s="15" t="s">
        <v>35</v>
      </c>
      <c r="B235" s="14">
        <v>781728.1</v>
      </c>
      <c r="I235" s="14"/>
      <c r="J235" s="14"/>
      <c r="K235" s="14"/>
      <c r="L235" s="14"/>
      <c r="M235" s="14"/>
      <c r="N235" s="18">
        <f>SUM(B235:M235)</f>
        <v>781728.1</v>
      </c>
    </row>
    <row r="236" spans="1:14" x14ac:dyDescent="0.2">
      <c r="A236" s="15" t="s">
        <v>12</v>
      </c>
      <c r="B236" s="14">
        <v>757399.07</v>
      </c>
      <c r="I236" s="14"/>
      <c r="J236" s="14"/>
      <c r="K236" s="14"/>
      <c r="L236" s="14"/>
      <c r="M236" s="14"/>
      <c r="N236" s="18">
        <f>SUM(B236:M236)</f>
        <v>757399.07</v>
      </c>
    </row>
    <row r="237" spans="1:14" x14ac:dyDescent="0.2">
      <c r="A237" s="15" t="s">
        <v>36</v>
      </c>
      <c r="B237" s="14">
        <f>B223+B209+B194+B180+B166+B151+B137+B123+B108+B94+B80+B65+B51+B36+B22+B8</f>
        <v>334240.20000000007</v>
      </c>
      <c r="C237" s="14">
        <f t="shared" ref="C237:M237" si="75">C223+C209+C194+C180+C166+C151+C137+C123+C108+C94+C80+C65+C51+C36+C22+C8</f>
        <v>0</v>
      </c>
      <c r="D237" s="14">
        <f t="shared" si="75"/>
        <v>0</v>
      </c>
      <c r="E237" s="14">
        <f t="shared" si="75"/>
        <v>0</v>
      </c>
      <c r="F237" s="14">
        <f t="shared" si="75"/>
        <v>0</v>
      </c>
      <c r="G237" s="14">
        <f t="shared" si="75"/>
        <v>0</v>
      </c>
      <c r="H237" s="14">
        <f t="shared" si="75"/>
        <v>0</v>
      </c>
      <c r="I237" s="14">
        <f t="shared" si="75"/>
        <v>0</v>
      </c>
      <c r="J237" s="14">
        <f t="shared" si="75"/>
        <v>0</v>
      </c>
      <c r="K237" s="14">
        <f t="shared" si="75"/>
        <v>0</v>
      </c>
      <c r="L237" s="14">
        <f t="shared" si="75"/>
        <v>0</v>
      </c>
      <c r="M237" s="14">
        <f t="shared" si="75"/>
        <v>0</v>
      </c>
      <c r="N237" s="18">
        <f>SUM(B237:M237)</f>
        <v>334240.20000000007</v>
      </c>
    </row>
    <row r="239" spans="1:14" x14ac:dyDescent="0.2">
      <c r="A239" s="15" t="s">
        <v>38</v>
      </c>
      <c r="B239" s="14">
        <f>SUM(B236:B237)-SUM(B234:B235)</f>
        <v>-3365.4899999999907</v>
      </c>
      <c r="C239" s="14">
        <f>SUM(C236:C237)-SUM(C234:C235)</f>
        <v>0</v>
      </c>
      <c r="D239" s="14">
        <f t="shared" ref="D239:M239" si="76">SUM(D236:D237)-SUM(D234:D235)</f>
        <v>0</v>
      </c>
      <c r="E239" s="14">
        <f t="shared" si="76"/>
        <v>0</v>
      </c>
      <c r="F239" s="14">
        <f t="shared" si="76"/>
        <v>0</v>
      </c>
      <c r="G239" s="14">
        <f t="shared" si="76"/>
        <v>0</v>
      </c>
      <c r="H239" s="14">
        <f t="shared" si="76"/>
        <v>0</v>
      </c>
      <c r="I239" s="14">
        <f t="shared" si="76"/>
        <v>0</v>
      </c>
      <c r="J239" s="14">
        <f>SUM(J236:J237)-SUM(J234:J235)</f>
        <v>0</v>
      </c>
      <c r="K239" s="14">
        <f t="shared" si="76"/>
        <v>0</v>
      </c>
      <c r="L239" s="14">
        <f t="shared" si="76"/>
        <v>0</v>
      </c>
      <c r="M239" s="14">
        <f t="shared" si="76"/>
        <v>0</v>
      </c>
      <c r="N239" s="14">
        <f>SUM(B239:M239)</f>
        <v>-3365.4899999999907</v>
      </c>
    </row>
    <row r="240" spans="1:14" x14ac:dyDescent="0.2">
      <c r="A240" s="15" t="s">
        <v>39</v>
      </c>
      <c r="B240" s="14">
        <f>B239/B235*100</f>
        <v>-0.4305192559919479</v>
      </c>
      <c r="C240" s="14" t="e">
        <f>C239/C235*100</f>
        <v>#DIV/0!</v>
      </c>
      <c r="D240" s="14" t="e">
        <f t="shared" ref="D240:N240" si="77">D239/D235*100</f>
        <v>#DIV/0!</v>
      </c>
      <c r="E240" s="14" t="e">
        <f t="shared" si="77"/>
        <v>#DIV/0!</v>
      </c>
      <c r="F240" s="14" t="e">
        <f t="shared" si="77"/>
        <v>#DIV/0!</v>
      </c>
      <c r="G240" s="14" t="e">
        <f t="shared" si="77"/>
        <v>#DIV/0!</v>
      </c>
      <c r="H240" s="14" t="e">
        <f t="shared" si="77"/>
        <v>#DIV/0!</v>
      </c>
      <c r="I240" s="14" t="e">
        <f t="shared" si="77"/>
        <v>#DIV/0!</v>
      </c>
      <c r="J240" s="14" t="e">
        <f t="shared" si="77"/>
        <v>#DIV/0!</v>
      </c>
      <c r="K240" s="14" t="e">
        <f t="shared" si="77"/>
        <v>#DIV/0!</v>
      </c>
      <c r="L240" s="14" t="e">
        <f t="shared" si="77"/>
        <v>#DIV/0!</v>
      </c>
      <c r="M240" s="14" t="e">
        <f t="shared" si="77"/>
        <v>#DIV/0!</v>
      </c>
      <c r="N240" s="14">
        <f t="shared" si="77"/>
        <v>-0.4305192559919479</v>
      </c>
    </row>
    <row r="242" spans="1:14" x14ac:dyDescent="0.2">
      <c r="A242" s="15" t="s">
        <v>37</v>
      </c>
      <c r="B242" s="14">
        <v>0</v>
      </c>
      <c r="C242" s="14">
        <v>0</v>
      </c>
      <c r="D242" s="14">
        <f t="shared" ref="D242:M242" si="78">D228+D214+D199+D185+D171+D156+D142+D128+D113+D99+D85+D70+D56+D41+D27+D13</f>
        <v>0</v>
      </c>
      <c r="E242" s="14">
        <v>0</v>
      </c>
      <c r="F242" s="14">
        <v>0</v>
      </c>
      <c r="G242" s="14">
        <f t="shared" si="78"/>
        <v>0</v>
      </c>
      <c r="H242" s="14">
        <v>0</v>
      </c>
      <c r="I242" s="14">
        <f t="shared" si="78"/>
        <v>0</v>
      </c>
      <c r="J242" s="14">
        <f t="shared" si="78"/>
        <v>0</v>
      </c>
      <c r="K242" s="14">
        <f t="shared" si="78"/>
        <v>0</v>
      </c>
      <c r="L242" s="14">
        <f t="shared" si="78"/>
        <v>0</v>
      </c>
      <c r="M242" s="14">
        <f t="shared" si="78"/>
        <v>0</v>
      </c>
      <c r="N242" s="18">
        <f>SUM(B242:M242)</f>
        <v>0</v>
      </c>
    </row>
    <row r="244" spans="1:14" x14ac:dyDescent="0.2">
      <c r="A244" s="15" t="s">
        <v>40</v>
      </c>
      <c r="B244" s="14">
        <f t="shared" ref="B244:N244" si="79">B239+B242</f>
        <v>-3365.4899999999907</v>
      </c>
      <c r="C244" s="14">
        <f t="shared" si="79"/>
        <v>0</v>
      </c>
      <c r="D244" s="14">
        <f t="shared" si="79"/>
        <v>0</v>
      </c>
      <c r="E244" s="14">
        <f t="shared" si="79"/>
        <v>0</v>
      </c>
      <c r="F244" s="14">
        <f t="shared" si="79"/>
        <v>0</v>
      </c>
      <c r="G244" s="14">
        <f t="shared" si="79"/>
        <v>0</v>
      </c>
      <c r="H244" s="14">
        <f t="shared" si="79"/>
        <v>0</v>
      </c>
      <c r="I244" s="14">
        <f t="shared" si="79"/>
        <v>0</v>
      </c>
      <c r="J244" s="14">
        <f>J239+J242</f>
        <v>0</v>
      </c>
      <c r="K244" s="14">
        <f t="shared" si="79"/>
        <v>0</v>
      </c>
      <c r="L244" s="14">
        <f t="shared" si="79"/>
        <v>0</v>
      </c>
      <c r="M244" s="14">
        <f t="shared" si="79"/>
        <v>0</v>
      </c>
      <c r="N244" s="14">
        <f t="shared" si="79"/>
        <v>-3365.4899999999907</v>
      </c>
    </row>
    <row r="245" spans="1:14" x14ac:dyDescent="0.2">
      <c r="A245" s="15" t="s">
        <v>41</v>
      </c>
      <c r="B245" s="14">
        <f t="shared" ref="B245:N245" si="80">B244/B235*100</f>
        <v>-0.4305192559919479</v>
      </c>
      <c r="C245" s="14" t="e">
        <f t="shared" si="80"/>
        <v>#DIV/0!</v>
      </c>
      <c r="D245" s="14" t="e">
        <f t="shared" si="80"/>
        <v>#DIV/0!</v>
      </c>
      <c r="E245" s="14" t="e">
        <f t="shared" si="80"/>
        <v>#DIV/0!</v>
      </c>
      <c r="F245" s="14" t="e">
        <f t="shared" si="80"/>
        <v>#DIV/0!</v>
      </c>
      <c r="G245" s="14" t="e">
        <f t="shared" si="80"/>
        <v>#DIV/0!</v>
      </c>
      <c r="H245" s="14" t="e">
        <f t="shared" si="80"/>
        <v>#DIV/0!</v>
      </c>
      <c r="I245" s="14" t="e">
        <f t="shared" si="80"/>
        <v>#DIV/0!</v>
      </c>
      <c r="J245" s="14" t="e">
        <f t="shared" si="80"/>
        <v>#DIV/0!</v>
      </c>
      <c r="K245" s="14" t="e">
        <f t="shared" si="80"/>
        <v>#DIV/0!</v>
      </c>
      <c r="L245" s="14" t="e">
        <f t="shared" si="80"/>
        <v>#DIV/0!</v>
      </c>
      <c r="M245" s="14" t="e">
        <f t="shared" si="80"/>
        <v>#DIV/0!</v>
      </c>
      <c r="N245" s="14">
        <f t="shared" si="80"/>
        <v>-0.4305192559919479</v>
      </c>
    </row>
    <row r="248" spans="1:14" x14ac:dyDescent="0.2">
      <c r="A248" s="13"/>
    </row>
    <row r="262" spans="1:1" x14ac:dyDescent="0.2">
      <c r="A262" s="13"/>
    </row>
    <row r="276" spans="1:1" x14ac:dyDescent="0.2">
      <c r="A276" s="13"/>
    </row>
    <row r="291" spans="1:1" x14ac:dyDescent="0.2">
      <c r="A291" s="13"/>
    </row>
    <row r="305" spans="1:1" x14ac:dyDescent="0.2">
      <c r="A305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5" manualBreakCount="5">
    <brk id="30" max="16383" man="1"/>
    <brk id="102" max="16383" man="1"/>
    <brk id="145" max="16383" man="1"/>
    <brk id="188" max="16383" man="1"/>
    <brk id="23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P304"/>
  <sheetViews>
    <sheetView zoomScaleNormal="100" zoomScaleSheetLayoutView="100" workbookViewId="0">
      <selection activeCell="A2" sqref="A2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225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61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42144.7</v>
      </c>
      <c r="C5" s="14">
        <f t="shared" ref="C5:H5" si="0">B8</f>
        <v>37813.919999999998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79958.62</v>
      </c>
    </row>
    <row r="6" spans="1:14" x14ac:dyDescent="0.2">
      <c r="A6" s="15" t="s">
        <v>35</v>
      </c>
      <c r="B6" s="14">
        <v>69274.59</v>
      </c>
      <c r="G6" s="18"/>
      <c r="I6" s="14"/>
      <c r="J6" s="14"/>
      <c r="K6" s="14"/>
      <c r="L6" s="14"/>
      <c r="M6" s="14"/>
      <c r="N6" s="18">
        <f>SUM(B6:M6)</f>
        <v>69274.59</v>
      </c>
    </row>
    <row r="7" spans="1:14" x14ac:dyDescent="0.2">
      <c r="A7" s="15" t="s">
        <v>12</v>
      </c>
      <c r="B7" s="14">
        <v>73587.92</v>
      </c>
      <c r="G7" s="18"/>
      <c r="I7" s="14"/>
      <c r="J7" s="14"/>
      <c r="K7" s="14"/>
      <c r="L7" s="14"/>
      <c r="M7" s="14"/>
      <c r="N7" s="18">
        <f>SUM(B7:M7)</f>
        <v>73587.92</v>
      </c>
    </row>
    <row r="8" spans="1:14" x14ac:dyDescent="0.2">
      <c r="A8" s="15" t="s">
        <v>36</v>
      </c>
      <c r="B8" s="14">
        <v>37813.919999999998</v>
      </c>
      <c r="G8" s="18"/>
      <c r="I8" s="14"/>
      <c r="J8" s="14"/>
      <c r="K8" s="14"/>
      <c r="L8" s="14"/>
      <c r="M8" s="14"/>
      <c r="N8" s="18">
        <f>SUM(B8:M8)</f>
        <v>37813.919999999998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-17.44999999999709</v>
      </c>
      <c r="C10" s="14">
        <f t="shared" si="1"/>
        <v>-37813.919999999998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-37831.369999999995</v>
      </c>
    </row>
    <row r="11" spans="1:14" x14ac:dyDescent="0.2">
      <c r="A11" s="15" t="s">
        <v>39</v>
      </c>
      <c r="B11" s="14">
        <f t="shared" ref="B11:N11" si="2">B10/B6*100</f>
        <v>-2.518961137120709E-2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-54.610745440716421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>B10+B13</f>
        <v>-17.44999999999709</v>
      </c>
      <c r="C15" s="14">
        <f t="shared" ref="C15:M15" si="3">C10+C13</f>
        <v>-37813.919999999998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>N10+N13</f>
        <v>-37831.369999999995</v>
      </c>
    </row>
    <row r="16" spans="1:14" x14ac:dyDescent="0.2">
      <c r="A16" s="15" t="s">
        <v>41</v>
      </c>
      <c r="B16" s="14">
        <f>B15/B6*100</f>
        <v>-2.518961137120709E-2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-54.610745440716421</v>
      </c>
    </row>
    <row r="17" spans="1:14" x14ac:dyDescent="0.2">
      <c r="G17" s="18"/>
    </row>
    <row r="18" spans="1:14" x14ac:dyDescent="0.2">
      <c r="A18" s="21" t="s">
        <v>62</v>
      </c>
    </row>
    <row r="19" spans="1:14" x14ac:dyDescent="0.2">
      <c r="A19" s="15" t="s">
        <v>34</v>
      </c>
      <c r="B19" s="14">
        <v>19595.64</v>
      </c>
      <c r="C19" s="14">
        <f t="shared" ref="C19:H19" si="5">B22</f>
        <v>19524.88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 t="shared" si="5"/>
        <v>0</v>
      </c>
      <c r="H19" s="14">
        <f t="shared" si="5"/>
        <v>0</v>
      </c>
      <c r="I19" s="14">
        <f>H22</f>
        <v>0</v>
      </c>
      <c r="J19" s="14">
        <f>I22</f>
        <v>0</v>
      </c>
      <c r="K19" s="33">
        <f>J22</f>
        <v>0</v>
      </c>
      <c r="L19" s="33">
        <f>K22</f>
        <v>0</v>
      </c>
      <c r="M19" s="33">
        <f>L22</f>
        <v>0</v>
      </c>
      <c r="N19" s="18">
        <f>SUM(B19:M19)</f>
        <v>39120.520000000004</v>
      </c>
    </row>
    <row r="20" spans="1:14" x14ac:dyDescent="0.2">
      <c r="A20" s="15" t="s">
        <v>35</v>
      </c>
      <c r="B20" s="14">
        <v>98583.48</v>
      </c>
      <c r="I20" s="32"/>
      <c r="J20" s="32"/>
      <c r="K20" s="32"/>
      <c r="L20" s="32"/>
      <c r="M20" s="32"/>
      <c r="N20" s="18">
        <f>SUM(B20:M20)</f>
        <v>98583.48</v>
      </c>
    </row>
    <row r="21" spans="1:14" x14ac:dyDescent="0.2">
      <c r="A21" s="15" t="s">
        <v>12</v>
      </c>
      <c r="B21" s="14">
        <v>99147.81</v>
      </c>
      <c r="I21" s="32"/>
      <c r="J21" s="32"/>
      <c r="K21" s="32"/>
      <c r="L21" s="32"/>
      <c r="M21" s="32"/>
      <c r="N21" s="18">
        <f>SUM(B21:M21)</f>
        <v>99147.81</v>
      </c>
    </row>
    <row r="22" spans="1:14" x14ac:dyDescent="0.2">
      <c r="A22" s="15" t="s">
        <v>36</v>
      </c>
      <c r="B22" s="14">
        <v>19524.88</v>
      </c>
      <c r="I22" s="32"/>
      <c r="J22" s="32"/>
      <c r="K22" s="32"/>
      <c r="L22" s="32"/>
      <c r="M22" s="32"/>
      <c r="N22" s="18">
        <f>SUM(B22:M22)</f>
        <v>19524.88</v>
      </c>
    </row>
    <row r="24" spans="1:14" x14ac:dyDescent="0.2">
      <c r="A24" s="15" t="s">
        <v>38</v>
      </c>
      <c r="B24" s="14">
        <f t="shared" ref="B24:N24" si="6">SUM(B21:B22)-SUM(B19:B20)</f>
        <v>493.57000000000698</v>
      </c>
      <c r="C24" s="14">
        <f t="shared" si="6"/>
        <v>-19524.88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-19031.309999999998</v>
      </c>
    </row>
    <row r="25" spans="1:14" x14ac:dyDescent="0.2">
      <c r="A25" s="15" t="s">
        <v>39</v>
      </c>
      <c r="B25" s="14">
        <f t="shared" ref="B25:N25" si="7">B24/B20*100</f>
        <v>0.50066197703713344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-19.304765869494563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M29" si="8">B24+B27</f>
        <v>493.57000000000698</v>
      </c>
      <c r="C29" s="14">
        <f t="shared" si="8"/>
        <v>-19524.88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>N24+N27</f>
        <v>-19031.309999999998</v>
      </c>
    </row>
    <row r="30" spans="1:14" x14ac:dyDescent="0.2">
      <c r="A30" s="15" t="s">
        <v>41</v>
      </c>
      <c r="B30" s="14">
        <f t="shared" ref="B30:N30" si="9">B29/B20*100</f>
        <v>0.50066197703713344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-19.304765869494563</v>
      </c>
    </row>
    <row r="33" spans="1:16" x14ac:dyDescent="0.2">
      <c r="A33" s="21" t="s">
        <v>63</v>
      </c>
    </row>
    <row r="34" spans="1:16" x14ac:dyDescent="0.2">
      <c r="A34" s="15" t="s">
        <v>34</v>
      </c>
      <c r="B34" s="14">
        <v>4760.51</v>
      </c>
      <c r="C34" s="14">
        <f t="shared" ref="C34:H34" si="10">B37</f>
        <v>4291.08</v>
      </c>
      <c r="D34" s="14">
        <f t="shared" si="10"/>
        <v>0</v>
      </c>
      <c r="E34" s="14">
        <f t="shared" si="10"/>
        <v>0</v>
      </c>
      <c r="F34" s="14">
        <f t="shared" si="10"/>
        <v>0</v>
      </c>
      <c r="G34" s="14">
        <f t="shared" si="10"/>
        <v>0</v>
      </c>
      <c r="H34" s="14">
        <f t="shared" si="10"/>
        <v>0</v>
      </c>
      <c r="I34" s="14">
        <f>H37</f>
        <v>0</v>
      </c>
      <c r="J34" s="14">
        <f>I37</f>
        <v>0</v>
      </c>
      <c r="K34" s="14">
        <f>J37</f>
        <v>0</v>
      </c>
      <c r="L34" s="14">
        <f>K37</f>
        <v>0</v>
      </c>
      <c r="M34" s="14">
        <f>L37</f>
        <v>0</v>
      </c>
      <c r="N34" s="18">
        <f>SUM(B34:M34)</f>
        <v>9051.59</v>
      </c>
    </row>
    <row r="35" spans="1:16" x14ac:dyDescent="0.2">
      <c r="A35" s="15" t="s">
        <v>35</v>
      </c>
      <c r="B35" s="14">
        <v>61588.6</v>
      </c>
      <c r="I35" s="14"/>
      <c r="J35" s="14"/>
      <c r="K35" s="14"/>
      <c r="L35" s="14"/>
      <c r="M35" s="14"/>
      <c r="N35" s="18">
        <f>SUM(B35:M35)</f>
        <v>61588.6</v>
      </c>
    </row>
    <row r="36" spans="1:16" x14ac:dyDescent="0.2">
      <c r="A36" s="15" t="s">
        <v>12</v>
      </c>
      <c r="B36" s="14">
        <v>62416.34</v>
      </c>
      <c r="I36" s="14"/>
      <c r="J36" s="14"/>
      <c r="K36" s="14"/>
      <c r="L36" s="14"/>
      <c r="M36" s="14"/>
      <c r="N36" s="18">
        <f>SUM(B36:M36)</f>
        <v>62416.34</v>
      </c>
    </row>
    <row r="37" spans="1:16" x14ac:dyDescent="0.2">
      <c r="A37" s="15" t="s">
        <v>36</v>
      </c>
      <c r="B37" s="14">
        <v>4291.08</v>
      </c>
      <c r="I37" s="14"/>
      <c r="J37" s="14"/>
      <c r="K37" s="14"/>
      <c r="L37" s="14"/>
      <c r="M37" s="14"/>
      <c r="N37" s="18">
        <f>SUM(B37:M37)</f>
        <v>4291.08</v>
      </c>
    </row>
    <row r="39" spans="1:16" x14ac:dyDescent="0.2">
      <c r="A39" s="15" t="s">
        <v>38</v>
      </c>
      <c r="B39" s="14">
        <f t="shared" ref="B39:N39" si="11">SUM(B36:B37)-SUM(B34:B35)</f>
        <v>358.30999999999767</v>
      </c>
      <c r="C39" s="14">
        <f t="shared" si="11"/>
        <v>-4291.08</v>
      </c>
      <c r="D39" s="14">
        <f t="shared" si="11"/>
        <v>0</v>
      </c>
      <c r="E39" s="14">
        <f t="shared" si="11"/>
        <v>0</v>
      </c>
      <c r="F39" s="14">
        <f t="shared" si="11"/>
        <v>0</v>
      </c>
      <c r="G39" s="14">
        <f t="shared" si="11"/>
        <v>0</v>
      </c>
      <c r="H39" s="14">
        <f t="shared" si="11"/>
        <v>0</v>
      </c>
      <c r="I39" s="14">
        <f t="shared" si="11"/>
        <v>0</v>
      </c>
      <c r="J39" s="14">
        <f t="shared" si="11"/>
        <v>0</v>
      </c>
      <c r="K39" s="14">
        <f t="shared" si="11"/>
        <v>0</v>
      </c>
      <c r="L39" s="14">
        <f t="shared" si="11"/>
        <v>0</v>
      </c>
      <c r="M39" s="14">
        <f t="shared" si="11"/>
        <v>0</v>
      </c>
      <c r="N39" s="14">
        <f t="shared" si="11"/>
        <v>-3932.7700000000041</v>
      </c>
      <c r="O39" s="14"/>
      <c r="P39" s="14"/>
    </row>
    <row r="40" spans="1:16" x14ac:dyDescent="0.2">
      <c r="A40" s="15" t="s">
        <v>39</v>
      </c>
      <c r="B40" s="14">
        <f t="shared" ref="B40:N40" si="12">B39/B35*100</f>
        <v>0.58177974495279594</v>
      </c>
      <c r="C40" s="14" t="e">
        <f t="shared" si="12"/>
        <v>#DIV/0!</v>
      </c>
      <c r="D40" s="14" t="e">
        <f t="shared" si="12"/>
        <v>#DIV/0!</v>
      </c>
      <c r="E40" s="14" t="e">
        <f t="shared" si="12"/>
        <v>#DIV/0!</v>
      </c>
      <c r="F40" s="14" t="e">
        <f t="shared" si="12"/>
        <v>#DIV/0!</v>
      </c>
      <c r="G40" s="14" t="e">
        <f t="shared" si="12"/>
        <v>#DIV/0!</v>
      </c>
      <c r="H40" s="14" t="e">
        <f t="shared" si="12"/>
        <v>#DIV/0!</v>
      </c>
      <c r="I40" s="14" t="e">
        <f t="shared" si="12"/>
        <v>#DIV/0!</v>
      </c>
      <c r="J40" s="14" t="e">
        <f t="shared" si="12"/>
        <v>#DIV/0!</v>
      </c>
      <c r="K40" s="14" t="e">
        <f t="shared" si="12"/>
        <v>#DIV/0!</v>
      </c>
      <c r="L40" s="14" t="e">
        <f t="shared" si="12"/>
        <v>#DIV/0!</v>
      </c>
      <c r="M40" s="14" t="e">
        <f t="shared" si="12"/>
        <v>#DIV/0!</v>
      </c>
      <c r="N40" s="14">
        <f t="shared" si="12"/>
        <v>-6.3855486242583925</v>
      </c>
      <c r="O40" s="14"/>
      <c r="P40" s="14"/>
    </row>
    <row r="42" spans="1:16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</row>
    <row r="43" spans="1:16" x14ac:dyDescent="0.2">
      <c r="I43" s="14"/>
      <c r="J43" s="14"/>
      <c r="K43" s="14"/>
      <c r="L43" s="14"/>
      <c r="M43" s="14"/>
    </row>
    <row r="44" spans="1:16" x14ac:dyDescent="0.2">
      <c r="A44" s="15" t="s">
        <v>40</v>
      </c>
      <c r="B44" s="14">
        <f t="shared" ref="B44:N44" si="13">B39+B42</f>
        <v>358.30999999999767</v>
      </c>
      <c r="C44" s="14">
        <f t="shared" si="13"/>
        <v>-4291.08</v>
      </c>
      <c r="D44" s="14">
        <f t="shared" si="13"/>
        <v>0</v>
      </c>
      <c r="E44" s="14">
        <f t="shared" si="13"/>
        <v>0</v>
      </c>
      <c r="F44" s="14">
        <f t="shared" si="13"/>
        <v>0</v>
      </c>
      <c r="G44" s="14">
        <f t="shared" si="13"/>
        <v>0</v>
      </c>
      <c r="H44" s="14">
        <f t="shared" si="13"/>
        <v>0</v>
      </c>
      <c r="I44" s="14">
        <f t="shared" si="13"/>
        <v>0</v>
      </c>
      <c r="J44" s="14">
        <f t="shared" si="13"/>
        <v>0</v>
      </c>
      <c r="K44" s="14">
        <f t="shared" si="13"/>
        <v>0</v>
      </c>
      <c r="L44" s="14">
        <f t="shared" si="13"/>
        <v>0</v>
      </c>
      <c r="M44" s="14">
        <f t="shared" si="13"/>
        <v>0</v>
      </c>
      <c r="N44" s="14">
        <f t="shared" si="13"/>
        <v>-3932.7700000000041</v>
      </c>
    </row>
    <row r="45" spans="1:16" x14ac:dyDescent="0.2">
      <c r="A45" s="15" t="s">
        <v>41</v>
      </c>
      <c r="B45" s="14">
        <f t="shared" ref="B45:N45" si="14">B44/B35*100</f>
        <v>0.58177974495279594</v>
      </c>
      <c r="C45" s="14" t="e">
        <f t="shared" si="14"/>
        <v>#DIV/0!</v>
      </c>
      <c r="D45" s="14" t="e">
        <f t="shared" si="14"/>
        <v>#DIV/0!</v>
      </c>
      <c r="E45" s="14" t="e">
        <f t="shared" si="14"/>
        <v>#DIV/0!</v>
      </c>
      <c r="F45" s="14" t="e">
        <f t="shared" si="14"/>
        <v>#DIV/0!</v>
      </c>
      <c r="G45" s="14" t="e">
        <f t="shared" si="14"/>
        <v>#DIV/0!</v>
      </c>
      <c r="H45" s="14" t="e">
        <f t="shared" si="14"/>
        <v>#DIV/0!</v>
      </c>
      <c r="I45" s="14" t="e">
        <f t="shared" si="14"/>
        <v>#DIV/0!</v>
      </c>
      <c r="J45" s="14" t="e">
        <f t="shared" si="14"/>
        <v>#DIV/0!</v>
      </c>
      <c r="K45" s="14" t="e">
        <f t="shared" si="14"/>
        <v>#DIV/0!</v>
      </c>
      <c r="L45" s="14" t="e">
        <f t="shared" si="14"/>
        <v>#DIV/0!</v>
      </c>
      <c r="M45" s="14" t="e">
        <f t="shared" si="14"/>
        <v>#DIV/0!</v>
      </c>
      <c r="N45" s="14">
        <f t="shared" si="14"/>
        <v>-6.3855486242583925</v>
      </c>
    </row>
    <row r="47" spans="1:16" x14ac:dyDescent="0.2">
      <c r="A47" s="21" t="s">
        <v>64</v>
      </c>
    </row>
    <row r="48" spans="1:16" x14ac:dyDescent="0.2">
      <c r="A48" s="15" t="s">
        <v>34</v>
      </c>
      <c r="B48" s="14">
        <v>20292.41</v>
      </c>
      <c r="C48" s="14">
        <f>B51</f>
        <v>15540.26</v>
      </c>
      <c r="D48" s="14">
        <f>C51</f>
        <v>0</v>
      </c>
      <c r="E48" s="14">
        <f>D51</f>
        <v>0</v>
      </c>
      <c r="F48" s="14">
        <f>E51</f>
        <v>0</v>
      </c>
      <c r="G48" s="14">
        <f>F51</f>
        <v>0</v>
      </c>
      <c r="H48" s="14">
        <v>0</v>
      </c>
      <c r="I48" s="14">
        <f>H51</f>
        <v>0</v>
      </c>
      <c r="J48" s="14">
        <f>I51</f>
        <v>0</v>
      </c>
      <c r="K48" s="14">
        <f>J51</f>
        <v>0</v>
      </c>
      <c r="L48" s="14">
        <f>K51</f>
        <v>0</v>
      </c>
      <c r="M48" s="14">
        <f>L51</f>
        <v>0</v>
      </c>
      <c r="N48" s="18">
        <f>SUM(B48:M48)</f>
        <v>35832.67</v>
      </c>
    </row>
    <row r="49" spans="1:14" x14ac:dyDescent="0.2">
      <c r="A49" s="15" t="s">
        <v>35</v>
      </c>
      <c r="B49" s="14">
        <v>172376.56</v>
      </c>
      <c r="I49" s="14"/>
      <c r="J49" s="14"/>
      <c r="K49" s="14"/>
      <c r="L49" s="14"/>
      <c r="M49" s="14"/>
      <c r="N49" s="18">
        <f>SUM(B49:M49)</f>
        <v>172376.56</v>
      </c>
    </row>
    <row r="50" spans="1:14" x14ac:dyDescent="0.2">
      <c r="A50" s="15" t="s">
        <v>12</v>
      </c>
      <c r="B50" s="14">
        <v>177128.71</v>
      </c>
      <c r="I50" s="14"/>
      <c r="J50" s="14"/>
      <c r="K50" s="14"/>
      <c r="L50" s="14"/>
      <c r="M50" s="14"/>
      <c r="N50" s="18">
        <f>SUM(B50:M50)</f>
        <v>177128.71</v>
      </c>
    </row>
    <row r="51" spans="1:14" x14ac:dyDescent="0.2">
      <c r="A51" s="15" t="s">
        <v>36</v>
      </c>
      <c r="B51" s="14">
        <v>15540.26</v>
      </c>
      <c r="I51" s="14"/>
      <c r="J51" s="14"/>
      <c r="K51" s="14"/>
      <c r="L51" s="14"/>
      <c r="M51" s="14"/>
      <c r="N51" s="18">
        <f>SUM(B51:M51)</f>
        <v>15540.26</v>
      </c>
    </row>
    <row r="53" spans="1:14" x14ac:dyDescent="0.2">
      <c r="A53" s="15" t="s">
        <v>38</v>
      </c>
      <c r="B53" s="14">
        <f t="shared" ref="B53:N53" si="15">SUM(B50:B51)-SUM(B48:B49)</f>
        <v>0</v>
      </c>
      <c r="C53" s="14">
        <f t="shared" si="15"/>
        <v>-15540.26</v>
      </c>
      <c r="D53" s="14">
        <f t="shared" si="15"/>
        <v>0</v>
      </c>
      <c r="E53" s="14">
        <f t="shared" si="15"/>
        <v>0</v>
      </c>
      <c r="F53" s="14">
        <f t="shared" si="15"/>
        <v>0</v>
      </c>
      <c r="G53" s="14">
        <f t="shared" si="15"/>
        <v>0</v>
      </c>
      <c r="H53" s="14">
        <f t="shared" si="15"/>
        <v>0</v>
      </c>
      <c r="I53" s="14">
        <f t="shared" si="15"/>
        <v>0</v>
      </c>
      <c r="J53" s="14">
        <f t="shared" si="15"/>
        <v>0</v>
      </c>
      <c r="K53" s="14">
        <f t="shared" si="15"/>
        <v>0</v>
      </c>
      <c r="L53" s="14">
        <f t="shared" si="15"/>
        <v>0</v>
      </c>
      <c r="M53" s="14">
        <f t="shared" si="15"/>
        <v>0</v>
      </c>
      <c r="N53" s="14">
        <f t="shared" si="15"/>
        <v>-15540.25999999998</v>
      </c>
    </row>
    <row r="54" spans="1:14" x14ac:dyDescent="0.2">
      <c r="A54" s="15" t="s">
        <v>39</v>
      </c>
      <c r="B54" s="14">
        <f t="shared" ref="B54:N54" si="16">B53/B49*100</f>
        <v>0</v>
      </c>
      <c r="C54" s="14" t="e">
        <f t="shared" si="16"/>
        <v>#DIV/0!</v>
      </c>
      <c r="D54" s="14" t="e">
        <f t="shared" si="16"/>
        <v>#DIV/0!</v>
      </c>
      <c r="E54" s="14" t="e">
        <f t="shared" si="16"/>
        <v>#DIV/0!</v>
      </c>
      <c r="F54" s="14" t="e">
        <f t="shared" si="16"/>
        <v>#DIV/0!</v>
      </c>
      <c r="G54" s="14" t="e">
        <f t="shared" si="16"/>
        <v>#DIV/0!</v>
      </c>
      <c r="H54" s="14" t="e">
        <f t="shared" si="16"/>
        <v>#DIV/0!</v>
      </c>
      <c r="I54" s="14" t="e">
        <f t="shared" si="16"/>
        <v>#DIV/0!</v>
      </c>
      <c r="J54" s="14" t="e">
        <f t="shared" si="16"/>
        <v>#DIV/0!</v>
      </c>
      <c r="K54" s="14" t="e">
        <f t="shared" si="16"/>
        <v>#DIV/0!</v>
      </c>
      <c r="L54" s="14" t="e">
        <f t="shared" si="16"/>
        <v>#DIV/0!</v>
      </c>
      <c r="M54" s="14" t="e">
        <f t="shared" si="16"/>
        <v>#DIV/0!</v>
      </c>
      <c r="N54" s="14">
        <f t="shared" si="16"/>
        <v>-9.0152976715627577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7">B53+B56</f>
        <v>0</v>
      </c>
      <c r="C58" s="14">
        <f t="shared" si="17"/>
        <v>-15540.26</v>
      </c>
      <c r="D58" s="14">
        <f t="shared" si="17"/>
        <v>0</v>
      </c>
      <c r="E58" s="14">
        <f t="shared" si="17"/>
        <v>0</v>
      </c>
      <c r="F58" s="14">
        <f t="shared" si="17"/>
        <v>0</v>
      </c>
      <c r="G58" s="14">
        <f t="shared" si="17"/>
        <v>0</v>
      </c>
      <c r="H58" s="14">
        <f t="shared" si="17"/>
        <v>0</v>
      </c>
      <c r="I58" s="14">
        <f t="shared" si="17"/>
        <v>0</v>
      </c>
      <c r="J58" s="14">
        <f t="shared" si="17"/>
        <v>0</v>
      </c>
      <c r="K58" s="14">
        <f t="shared" si="17"/>
        <v>0</v>
      </c>
      <c r="L58" s="14">
        <f t="shared" si="17"/>
        <v>0</v>
      </c>
      <c r="M58" s="14">
        <f t="shared" si="17"/>
        <v>0</v>
      </c>
      <c r="N58" s="14">
        <f t="shared" si="17"/>
        <v>-15540.25999999998</v>
      </c>
    </row>
    <row r="59" spans="1:14" x14ac:dyDescent="0.2">
      <c r="A59" s="15" t="s">
        <v>41</v>
      </c>
      <c r="B59" s="14">
        <f t="shared" ref="B59:N59" si="18">B58/B49*100</f>
        <v>0</v>
      </c>
      <c r="C59" s="14" t="e">
        <f t="shared" si="18"/>
        <v>#DIV/0!</v>
      </c>
      <c r="D59" s="14" t="e">
        <f t="shared" si="18"/>
        <v>#DIV/0!</v>
      </c>
      <c r="E59" s="14" t="e">
        <f t="shared" si="18"/>
        <v>#DIV/0!</v>
      </c>
      <c r="F59" s="14" t="e">
        <f t="shared" si="18"/>
        <v>#DIV/0!</v>
      </c>
      <c r="G59" s="14" t="e">
        <f t="shared" si="18"/>
        <v>#DIV/0!</v>
      </c>
      <c r="H59" s="14" t="e">
        <f t="shared" si="18"/>
        <v>#DIV/0!</v>
      </c>
      <c r="I59" s="14" t="e">
        <f t="shared" si="18"/>
        <v>#DIV/0!</v>
      </c>
      <c r="J59" s="14" t="e">
        <f t="shared" si="18"/>
        <v>#DIV/0!</v>
      </c>
      <c r="K59" s="14" t="e">
        <f t="shared" si="18"/>
        <v>#DIV/0!</v>
      </c>
      <c r="L59" s="14" t="e">
        <f t="shared" si="18"/>
        <v>#DIV/0!</v>
      </c>
      <c r="M59" s="14" t="e">
        <f t="shared" si="18"/>
        <v>#DIV/0!</v>
      </c>
      <c r="N59" s="14">
        <f t="shared" si="18"/>
        <v>-9.0152976715627577</v>
      </c>
    </row>
    <row r="61" spans="1:14" x14ac:dyDescent="0.2">
      <c r="A61" s="21" t="s">
        <v>65</v>
      </c>
    </row>
    <row r="62" spans="1:14" x14ac:dyDescent="0.2">
      <c r="A62" s="15" t="s">
        <v>34</v>
      </c>
      <c r="B62" s="14">
        <v>6296.23</v>
      </c>
      <c r="C62" s="14">
        <f t="shared" ref="C62:H62" si="19">B65</f>
        <v>25352.35</v>
      </c>
      <c r="D62" s="14">
        <f t="shared" si="19"/>
        <v>0</v>
      </c>
      <c r="E62" s="14">
        <f t="shared" si="19"/>
        <v>0</v>
      </c>
      <c r="F62" s="14">
        <f t="shared" si="19"/>
        <v>0</v>
      </c>
      <c r="G62" s="14">
        <f t="shared" si="19"/>
        <v>0</v>
      </c>
      <c r="H62" s="14">
        <f t="shared" si="19"/>
        <v>0</v>
      </c>
      <c r="I62" s="14">
        <f>H65</f>
        <v>0</v>
      </c>
      <c r="J62" s="14">
        <f>I65</f>
        <v>0</v>
      </c>
      <c r="K62" s="14">
        <f>J65</f>
        <v>0</v>
      </c>
      <c r="L62" s="14">
        <f>K65</f>
        <v>0</v>
      </c>
      <c r="M62" s="14">
        <f>L65</f>
        <v>0</v>
      </c>
      <c r="N62" s="18">
        <f>SUM(B62:M62)</f>
        <v>31648.579999999998</v>
      </c>
    </row>
    <row r="63" spans="1:14" x14ac:dyDescent="0.2">
      <c r="A63" s="15" t="s">
        <v>35</v>
      </c>
      <c r="B63" s="14">
        <v>368749.16</v>
      </c>
      <c r="I63" s="14"/>
      <c r="J63" s="14"/>
      <c r="K63" s="14"/>
      <c r="L63" s="14"/>
      <c r="M63" s="14"/>
      <c r="N63" s="18">
        <f>SUM(B63:M63)</f>
        <v>368749.16</v>
      </c>
    </row>
    <row r="64" spans="1:14" x14ac:dyDescent="0.2">
      <c r="A64" s="15" t="s">
        <v>12</v>
      </c>
      <c r="B64" s="14">
        <v>349693.04</v>
      </c>
      <c r="I64" s="14"/>
      <c r="J64" s="14"/>
      <c r="K64" s="14"/>
      <c r="L64" s="14"/>
      <c r="M64" s="14"/>
      <c r="N64" s="18">
        <f>SUM(B64:M64)</f>
        <v>349693.04</v>
      </c>
    </row>
    <row r="65" spans="1:14" x14ac:dyDescent="0.2">
      <c r="A65" s="15" t="s">
        <v>36</v>
      </c>
      <c r="B65" s="14">
        <v>25352.35</v>
      </c>
      <c r="I65" s="14"/>
      <c r="J65" s="14"/>
      <c r="K65" s="14"/>
      <c r="L65" s="14"/>
      <c r="M65" s="14"/>
      <c r="N65" s="18">
        <f>SUM(B65:M65)</f>
        <v>25352.35</v>
      </c>
    </row>
    <row r="67" spans="1:14" x14ac:dyDescent="0.2">
      <c r="A67" s="15" t="s">
        <v>38</v>
      </c>
      <c r="B67" s="14">
        <f t="shared" ref="B67:N67" si="20">SUM(B64:B65)-SUM(B62:B63)</f>
        <v>0</v>
      </c>
      <c r="C67" s="14">
        <f t="shared" si="20"/>
        <v>-25352.35</v>
      </c>
      <c r="D67" s="14">
        <f t="shared" si="20"/>
        <v>0</v>
      </c>
      <c r="E67" s="14">
        <f t="shared" si="20"/>
        <v>0</v>
      </c>
      <c r="F67" s="14">
        <f t="shared" si="20"/>
        <v>0</v>
      </c>
      <c r="G67" s="14">
        <f t="shared" si="20"/>
        <v>0</v>
      </c>
      <c r="H67" s="14">
        <f t="shared" si="20"/>
        <v>0</v>
      </c>
      <c r="I67" s="14">
        <f t="shared" si="20"/>
        <v>0</v>
      </c>
      <c r="J67" s="14">
        <f t="shared" si="20"/>
        <v>0</v>
      </c>
      <c r="K67" s="14">
        <f t="shared" si="20"/>
        <v>0</v>
      </c>
      <c r="L67" s="14">
        <f t="shared" si="20"/>
        <v>0</v>
      </c>
      <c r="M67" s="14">
        <f t="shared" si="20"/>
        <v>0</v>
      </c>
      <c r="N67" s="14">
        <f t="shared" si="20"/>
        <v>-25352.350000000035</v>
      </c>
    </row>
    <row r="68" spans="1:14" x14ac:dyDescent="0.2">
      <c r="A68" s="15" t="s">
        <v>39</v>
      </c>
      <c r="B68" s="14">
        <f t="shared" ref="B68:N68" si="21">B67/B63*100</f>
        <v>0</v>
      </c>
      <c r="C68" s="14" t="e">
        <f t="shared" si="21"/>
        <v>#DIV/0!</v>
      </c>
      <c r="D68" s="14" t="e">
        <f t="shared" si="21"/>
        <v>#DIV/0!</v>
      </c>
      <c r="E68" s="14" t="e">
        <f t="shared" si="21"/>
        <v>#DIV/0!</v>
      </c>
      <c r="F68" s="14" t="e">
        <f t="shared" si="21"/>
        <v>#DIV/0!</v>
      </c>
      <c r="G68" s="14" t="e">
        <f t="shared" si="21"/>
        <v>#DIV/0!</v>
      </c>
      <c r="H68" s="14" t="e">
        <f t="shared" si="21"/>
        <v>#DIV/0!</v>
      </c>
      <c r="I68" s="14" t="e">
        <f t="shared" si="21"/>
        <v>#DIV/0!</v>
      </c>
      <c r="J68" s="14" t="e">
        <f t="shared" si="21"/>
        <v>#DIV/0!</v>
      </c>
      <c r="K68" s="14" t="e">
        <f t="shared" si="21"/>
        <v>#DIV/0!</v>
      </c>
      <c r="L68" s="14" t="e">
        <f t="shared" si="21"/>
        <v>#DIV/0!</v>
      </c>
      <c r="M68" s="14" t="e">
        <f t="shared" si="21"/>
        <v>#DIV/0!</v>
      </c>
      <c r="N68" s="14">
        <f t="shared" si="21"/>
        <v>-6.8752292208611507</v>
      </c>
    </row>
    <row r="70" spans="1:14" x14ac:dyDescent="0.2">
      <c r="A70" s="15" t="s">
        <v>37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</row>
    <row r="71" spans="1:14" x14ac:dyDescent="0.2">
      <c r="I71" s="14"/>
      <c r="J71" s="14"/>
      <c r="K71" s="14"/>
      <c r="L71" s="14"/>
      <c r="M71" s="14"/>
    </row>
    <row r="72" spans="1:14" x14ac:dyDescent="0.2">
      <c r="A72" s="15" t="s">
        <v>40</v>
      </c>
      <c r="B72" s="14">
        <f t="shared" ref="B72:N72" si="22">B67+B70</f>
        <v>0</v>
      </c>
      <c r="C72" s="14">
        <f t="shared" si="22"/>
        <v>-25352.35</v>
      </c>
      <c r="D72" s="14">
        <f t="shared" si="22"/>
        <v>0</v>
      </c>
      <c r="E72" s="14">
        <f t="shared" si="22"/>
        <v>0</v>
      </c>
      <c r="F72" s="14">
        <f t="shared" si="22"/>
        <v>0</v>
      </c>
      <c r="G72" s="14">
        <f t="shared" si="22"/>
        <v>0</v>
      </c>
      <c r="H72" s="14">
        <f t="shared" si="22"/>
        <v>0</v>
      </c>
      <c r="I72" s="14">
        <f t="shared" si="22"/>
        <v>0</v>
      </c>
      <c r="J72" s="14">
        <f t="shared" si="22"/>
        <v>0</v>
      </c>
      <c r="K72" s="14">
        <f t="shared" si="22"/>
        <v>0</v>
      </c>
      <c r="L72" s="14">
        <f t="shared" si="22"/>
        <v>0</v>
      </c>
      <c r="M72" s="14">
        <f t="shared" si="22"/>
        <v>0</v>
      </c>
      <c r="N72" s="14">
        <f t="shared" si="22"/>
        <v>-25352.350000000035</v>
      </c>
    </row>
    <row r="73" spans="1:14" x14ac:dyDescent="0.2">
      <c r="A73" s="15" t="s">
        <v>41</v>
      </c>
      <c r="B73" s="14">
        <f t="shared" ref="B73:N73" si="23">B72/B63*100</f>
        <v>0</v>
      </c>
      <c r="C73" s="14" t="e">
        <f t="shared" si="23"/>
        <v>#DIV/0!</v>
      </c>
      <c r="D73" s="14" t="e">
        <f t="shared" si="23"/>
        <v>#DIV/0!</v>
      </c>
      <c r="E73" s="14" t="e">
        <f t="shared" si="23"/>
        <v>#DIV/0!</v>
      </c>
      <c r="F73" s="14" t="e">
        <f t="shared" si="23"/>
        <v>#DIV/0!</v>
      </c>
      <c r="G73" s="14" t="e">
        <f t="shared" si="23"/>
        <v>#DIV/0!</v>
      </c>
      <c r="H73" s="14" t="e">
        <f t="shared" si="23"/>
        <v>#DIV/0!</v>
      </c>
      <c r="I73" s="14" t="e">
        <f t="shared" si="23"/>
        <v>#DIV/0!</v>
      </c>
      <c r="J73" s="14" t="e">
        <f t="shared" si="23"/>
        <v>#DIV/0!</v>
      </c>
      <c r="K73" s="14" t="e">
        <f t="shared" si="23"/>
        <v>#DIV/0!</v>
      </c>
      <c r="L73" s="14" t="e">
        <f t="shared" si="23"/>
        <v>#DIV/0!</v>
      </c>
      <c r="M73" s="14" t="e">
        <f t="shared" si="23"/>
        <v>#DIV/0!</v>
      </c>
      <c r="N73" s="14">
        <f t="shared" si="23"/>
        <v>-6.8752292208611507</v>
      </c>
    </row>
    <row r="75" spans="1:14" x14ac:dyDescent="0.2">
      <c r="A75" s="21" t="s">
        <v>187</v>
      </c>
    </row>
    <row r="76" spans="1:14" x14ac:dyDescent="0.2">
      <c r="A76" s="15" t="s">
        <v>34</v>
      </c>
      <c r="B76" s="31">
        <v>45879.44</v>
      </c>
      <c r="C76" s="14">
        <f t="shared" ref="C76:H76" si="24">B79</f>
        <v>64700.44</v>
      </c>
      <c r="D76" s="14">
        <f t="shared" si="24"/>
        <v>0</v>
      </c>
      <c r="E76" s="14">
        <f t="shared" si="24"/>
        <v>0</v>
      </c>
      <c r="F76" s="14">
        <f t="shared" si="24"/>
        <v>0</v>
      </c>
      <c r="G76" s="14">
        <f t="shared" si="24"/>
        <v>0</v>
      </c>
      <c r="H76" s="14">
        <f t="shared" si="24"/>
        <v>0</v>
      </c>
      <c r="I76" s="14">
        <f>H79</f>
        <v>0</v>
      </c>
      <c r="J76" s="31">
        <f>I79</f>
        <v>0</v>
      </c>
      <c r="K76" s="31">
        <f>J79</f>
        <v>0</v>
      </c>
      <c r="L76" s="31">
        <f>K79</f>
        <v>0</v>
      </c>
      <c r="M76" s="31">
        <f>L79</f>
        <v>0</v>
      </c>
      <c r="N76" s="18">
        <f>SUM(B76:M76)</f>
        <v>110579.88</v>
      </c>
    </row>
    <row r="77" spans="1:14" x14ac:dyDescent="0.2">
      <c r="A77" s="15" t="s">
        <v>35</v>
      </c>
      <c r="B77" s="14">
        <v>239253.53</v>
      </c>
      <c r="I77" s="31"/>
      <c r="J77" s="31"/>
      <c r="K77" s="31"/>
      <c r="L77" s="31"/>
      <c r="M77" s="31"/>
      <c r="N77" s="18">
        <f>SUM(B77:M77)</f>
        <v>239253.53</v>
      </c>
    </row>
    <row r="78" spans="1:14" x14ac:dyDescent="0.2">
      <c r="A78" s="15" t="s">
        <v>12</v>
      </c>
      <c r="B78" s="14">
        <v>221769.89</v>
      </c>
      <c r="I78" s="31"/>
      <c r="J78" s="31"/>
      <c r="K78" s="31"/>
      <c r="L78" s="31"/>
      <c r="M78" s="31"/>
      <c r="N78" s="18">
        <f>SUM(B78:M78)</f>
        <v>221769.89</v>
      </c>
    </row>
    <row r="79" spans="1:14" x14ac:dyDescent="0.2">
      <c r="A79" s="15" t="s">
        <v>36</v>
      </c>
      <c r="B79" s="14">
        <v>64700.44</v>
      </c>
      <c r="I79" s="31"/>
      <c r="J79" s="31"/>
      <c r="K79" s="31"/>
      <c r="L79" s="31"/>
      <c r="M79" s="31"/>
      <c r="N79" s="18">
        <f>SUM(B79:M79)</f>
        <v>64700.44</v>
      </c>
    </row>
    <row r="81" spans="1:14" x14ac:dyDescent="0.2">
      <c r="A81" s="15" t="s">
        <v>38</v>
      </c>
      <c r="B81" s="14">
        <f t="shared" ref="B81:N81" si="25">SUM(B78:B79)-SUM(B76:B77)</f>
        <v>1337.3600000000442</v>
      </c>
      <c r="C81" s="14">
        <f t="shared" si="25"/>
        <v>-64700.44</v>
      </c>
      <c r="D81" s="14">
        <f t="shared" si="25"/>
        <v>0</v>
      </c>
      <c r="E81" s="14">
        <f t="shared" si="25"/>
        <v>0</v>
      </c>
      <c r="F81" s="14">
        <f t="shared" si="25"/>
        <v>0</v>
      </c>
      <c r="G81" s="14">
        <f t="shared" si="25"/>
        <v>0</v>
      </c>
      <c r="H81" s="14">
        <f t="shared" si="25"/>
        <v>0</v>
      </c>
      <c r="I81" s="14">
        <f t="shared" si="25"/>
        <v>0</v>
      </c>
      <c r="J81" s="14">
        <f t="shared" si="25"/>
        <v>0</v>
      </c>
      <c r="K81" s="14">
        <f t="shared" si="25"/>
        <v>0</v>
      </c>
      <c r="L81" s="14">
        <f t="shared" si="25"/>
        <v>0</v>
      </c>
      <c r="M81" s="14">
        <f t="shared" si="25"/>
        <v>0</v>
      </c>
      <c r="N81" s="14">
        <f t="shared" si="25"/>
        <v>-63363.080000000016</v>
      </c>
    </row>
    <row r="82" spans="1:14" x14ac:dyDescent="0.2">
      <c r="A82" s="15" t="s">
        <v>39</v>
      </c>
      <c r="B82" s="14">
        <f t="shared" ref="B82:N82" si="26">B81/B77*100</f>
        <v>0.55897189897262722</v>
      </c>
      <c r="C82" s="14" t="e">
        <f t="shared" si="26"/>
        <v>#DIV/0!</v>
      </c>
      <c r="D82" s="14" t="e">
        <f t="shared" si="26"/>
        <v>#DIV/0!</v>
      </c>
      <c r="E82" s="14" t="e">
        <f t="shared" si="26"/>
        <v>#DIV/0!</v>
      </c>
      <c r="F82" s="14" t="e">
        <f t="shared" si="26"/>
        <v>#DIV/0!</v>
      </c>
      <c r="G82" s="14" t="e">
        <f t="shared" si="26"/>
        <v>#DIV/0!</v>
      </c>
      <c r="H82" s="14" t="e">
        <f t="shared" si="26"/>
        <v>#DIV/0!</v>
      </c>
      <c r="I82" s="14" t="e">
        <f t="shared" si="26"/>
        <v>#DIV/0!</v>
      </c>
      <c r="J82" s="14" t="e">
        <f t="shared" si="26"/>
        <v>#DIV/0!</v>
      </c>
      <c r="K82" s="14" t="e">
        <f t="shared" si="26"/>
        <v>#DIV/0!</v>
      </c>
      <c r="L82" s="14" t="e">
        <f t="shared" si="26"/>
        <v>#DIV/0!</v>
      </c>
      <c r="M82" s="14" t="e">
        <f t="shared" si="26"/>
        <v>#DIV/0!</v>
      </c>
      <c r="N82" s="14">
        <f t="shared" si="26"/>
        <v>-26.483655225484036</v>
      </c>
    </row>
    <row r="84" spans="1:14" x14ac:dyDescent="0.2">
      <c r="A84" s="15" t="s">
        <v>37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8">
        <f>SUM(B84:M84)</f>
        <v>0</v>
      </c>
    </row>
    <row r="85" spans="1:14" x14ac:dyDescent="0.2">
      <c r="I85" s="14"/>
      <c r="J85" s="14"/>
      <c r="K85" s="14"/>
      <c r="L85" s="14"/>
      <c r="M85" s="14"/>
    </row>
    <row r="86" spans="1:14" x14ac:dyDescent="0.2">
      <c r="A86" s="15" t="s">
        <v>40</v>
      </c>
      <c r="B86" s="14">
        <f t="shared" ref="B86:M86" si="27">B81+B84</f>
        <v>1337.3600000000442</v>
      </c>
      <c r="C86" s="14">
        <f t="shared" si="27"/>
        <v>-64700.44</v>
      </c>
      <c r="D86" s="14">
        <f t="shared" si="27"/>
        <v>0</v>
      </c>
      <c r="E86" s="14">
        <f t="shared" si="27"/>
        <v>0</v>
      </c>
      <c r="F86" s="14">
        <f t="shared" si="27"/>
        <v>0</v>
      </c>
      <c r="G86" s="14">
        <f t="shared" si="27"/>
        <v>0</v>
      </c>
      <c r="H86" s="14">
        <f t="shared" si="27"/>
        <v>0</v>
      </c>
      <c r="I86" s="14">
        <f t="shared" si="27"/>
        <v>0</v>
      </c>
      <c r="J86" s="14">
        <f t="shared" si="27"/>
        <v>0</v>
      </c>
      <c r="K86" s="14">
        <f t="shared" si="27"/>
        <v>0</v>
      </c>
      <c r="L86" s="14">
        <f t="shared" si="27"/>
        <v>0</v>
      </c>
      <c r="M86" s="14">
        <f t="shared" si="27"/>
        <v>0</v>
      </c>
      <c r="N86" s="14">
        <f>N81+N84</f>
        <v>-63363.080000000016</v>
      </c>
    </row>
    <row r="87" spans="1:14" x14ac:dyDescent="0.2">
      <c r="A87" s="15" t="s">
        <v>41</v>
      </c>
      <c r="B87" s="14">
        <f t="shared" ref="B87:N87" si="28">B86/B77*100</f>
        <v>0.55897189897262722</v>
      </c>
      <c r="C87" s="14" t="e">
        <f t="shared" si="28"/>
        <v>#DIV/0!</v>
      </c>
      <c r="D87" s="14" t="e">
        <f t="shared" si="28"/>
        <v>#DIV/0!</v>
      </c>
      <c r="E87" s="14" t="e">
        <f t="shared" si="28"/>
        <v>#DIV/0!</v>
      </c>
      <c r="F87" s="14" t="e">
        <f t="shared" si="28"/>
        <v>#DIV/0!</v>
      </c>
      <c r="G87" s="14" t="e">
        <f t="shared" si="28"/>
        <v>#DIV/0!</v>
      </c>
      <c r="H87" s="14" t="e">
        <f t="shared" si="28"/>
        <v>#DIV/0!</v>
      </c>
      <c r="I87" s="14" t="e">
        <f t="shared" si="28"/>
        <v>#DIV/0!</v>
      </c>
      <c r="J87" s="14" t="e">
        <f t="shared" si="28"/>
        <v>#DIV/0!</v>
      </c>
      <c r="K87" s="14" t="e">
        <f t="shared" si="28"/>
        <v>#DIV/0!</v>
      </c>
      <c r="L87" s="14" t="e">
        <f t="shared" si="28"/>
        <v>#DIV/0!</v>
      </c>
      <c r="M87" s="14" t="e">
        <f t="shared" si="28"/>
        <v>#DIV/0!</v>
      </c>
      <c r="N87" s="14">
        <f t="shared" si="28"/>
        <v>-26.483655225484036</v>
      </c>
    </row>
    <row r="89" spans="1:14" x14ac:dyDescent="0.2">
      <c r="A89" s="21" t="s">
        <v>190</v>
      </c>
    </row>
    <row r="90" spans="1:14" x14ac:dyDescent="0.2">
      <c r="A90" s="15" t="s">
        <v>34</v>
      </c>
      <c r="B90" s="31">
        <v>9348.76</v>
      </c>
      <c r="C90" s="14">
        <f t="shared" ref="C90:M90" si="29">B93</f>
        <v>10734.35</v>
      </c>
      <c r="D90" s="14">
        <f t="shared" si="29"/>
        <v>0</v>
      </c>
      <c r="E90" s="14">
        <f t="shared" si="29"/>
        <v>0</v>
      </c>
      <c r="F90" s="14">
        <f t="shared" si="29"/>
        <v>0</v>
      </c>
      <c r="G90" s="14">
        <f t="shared" si="29"/>
        <v>0</v>
      </c>
      <c r="H90" s="14">
        <f t="shared" si="29"/>
        <v>0</v>
      </c>
      <c r="I90" s="31">
        <f t="shared" si="29"/>
        <v>0</v>
      </c>
      <c r="J90" s="31">
        <f t="shared" si="29"/>
        <v>0</v>
      </c>
      <c r="K90" s="31">
        <f t="shared" si="29"/>
        <v>0</v>
      </c>
      <c r="L90" s="31">
        <f t="shared" si="29"/>
        <v>0</v>
      </c>
      <c r="M90" s="31">
        <f t="shared" si="29"/>
        <v>0</v>
      </c>
      <c r="N90" s="18">
        <f>SUM(B90:M90)</f>
        <v>20083.11</v>
      </c>
    </row>
    <row r="91" spans="1:14" x14ac:dyDescent="0.2">
      <c r="A91" s="15" t="s">
        <v>35</v>
      </c>
      <c r="B91" s="14">
        <v>565003.13</v>
      </c>
      <c r="I91" s="31"/>
      <c r="J91" s="31"/>
      <c r="K91" s="31"/>
      <c r="L91" s="31"/>
      <c r="M91" s="31"/>
      <c r="N91" s="18">
        <f>SUM(B91:M91)</f>
        <v>565003.13</v>
      </c>
    </row>
    <row r="92" spans="1:14" x14ac:dyDescent="0.2">
      <c r="A92" s="15" t="s">
        <v>12</v>
      </c>
      <c r="B92" s="14">
        <v>563016.43999999994</v>
      </c>
      <c r="I92" s="31"/>
      <c r="J92" s="31"/>
      <c r="K92" s="31"/>
      <c r="L92" s="31"/>
      <c r="M92" s="31"/>
      <c r="N92" s="18">
        <f>SUM(B92:M92)</f>
        <v>563016.43999999994</v>
      </c>
    </row>
    <row r="93" spans="1:14" x14ac:dyDescent="0.2">
      <c r="A93" s="15" t="s">
        <v>36</v>
      </c>
      <c r="B93" s="14">
        <v>10734.35</v>
      </c>
      <c r="I93" s="31"/>
      <c r="J93" s="31"/>
      <c r="K93" s="31"/>
      <c r="L93" s="31"/>
      <c r="M93" s="31"/>
      <c r="N93" s="18">
        <f>SUM(B93:M93)</f>
        <v>10734.35</v>
      </c>
    </row>
    <row r="95" spans="1:14" x14ac:dyDescent="0.2">
      <c r="A95" s="15" t="s">
        <v>38</v>
      </c>
      <c r="B95" s="14">
        <f t="shared" ref="B95:N95" si="30">SUM(B92:B93)-SUM(B90:B91)</f>
        <v>-601.10000000009313</v>
      </c>
      <c r="C95" s="14">
        <f t="shared" si="30"/>
        <v>-10734.35</v>
      </c>
      <c r="D95" s="14">
        <f t="shared" si="30"/>
        <v>0</v>
      </c>
      <c r="E95" s="14">
        <f t="shared" si="30"/>
        <v>0</v>
      </c>
      <c r="F95" s="14">
        <f t="shared" si="30"/>
        <v>0</v>
      </c>
      <c r="G95" s="14">
        <f t="shared" si="30"/>
        <v>0</v>
      </c>
      <c r="H95" s="14">
        <f t="shared" si="30"/>
        <v>0</v>
      </c>
      <c r="I95" s="14">
        <f t="shared" si="30"/>
        <v>0</v>
      </c>
      <c r="J95" s="14">
        <f t="shared" si="30"/>
        <v>0</v>
      </c>
      <c r="K95" s="14">
        <f t="shared" si="30"/>
        <v>0</v>
      </c>
      <c r="L95" s="14">
        <f t="shared" si="30"/>
        <v>0</v>
      </c>
      <c r="M95" s="14">
        <f t="shared" si="30"/>
        <v>0</v>
      </c>
      <c r="N95" s="14">
        <f t="shared" si="30"/>
        <v>-11335.45000000007</v>
      </c>
    </row>
    <row r="96" spans="1:14" x14ac:dyDescent="0.2">
      <c r="A96" s="15" t="s">
        <v>39</v>
      </c>
      <c r="B96" s="14">
        <f t="shared" ref="B96:N96" si="31">B95/B91*100</f>
        <v>-0.10638879115591682</v>
      </c>
      <c r="C96" s="14" t="e">
        <f t="shared" si="31"/>
        <v>#DIV/0!</v>
      </c>
      <c r="D96" s="14" t="e">
        <f t="shared" si="31"/>
        <v>#DIV/0!</v>
      </c>
      <c r="E96" s="14" t="e">
        <f t="shared" si="31"/>
        <v>#DIV/0!</v>
      </c>
      <c r="F96" s="14" t="e">
        <f t="shared" si="31"/>
        <v>#DIV/0!</v>
      </c>
      <c r="G96" s="14" t="e">
        <f t="shared" si="31"/>
        <v>#DIV/0!</v>
      </c>
      <c r="H96" s="14" t="e">
        <f t="shared" si="31"/>
        <v>#DIV/0!</v>
      </c>
      <c r="I96" s="14" t="e">
        <f t="shared" si="31"/>
        <v>#DIV/0!</v>
      </c>
      <c r="J96" s="14" t="e">
        <f t="shared" si="31"/>
        <v>#DIV/0!</v>
      </c>
      <c r="K96" s="14" t="e">
        <f t="shared" si="31"/>
        <v>#DIV/0!</v>
      </c>
      <c r="L96" s="14" t="e">
        <f t="shared" si="31"/>
        <v>#DIV/0!</v>
      </c>
      <c r="M96" s="14" t="e">
        <f t="shared" si="31"/>
        <v>#DIV/0!</v>
      </c>
      <c r="N96" s="14">
        <f t="shared" si="31"/>
        <v>-2.0062632219400394</v>
      </c>
    </row>
    <row r="98" spans="1:14" x14ac:dyDescent="0.2">
      <c r="A98" s="15" t="s">
        <v>37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J98" s="14">
        <v>0</v>
      </c>
      <c r="N98" s="18">
        <f>SUM(B98:M98)</f>
        <v>0</v>
      </c>
    </row>
    <row r="100" spans="1:14" x14ac:dyDescent="0.2">
      <c r="A100" s="15" t="s">
        <v>40</v>
      </c>
      <c r="B100" s="14">
        <f t="shared" ref="B100:N100" si="32">B95+B98</f>
        <v>-601.10000000009313</v>
      </c>
      <c r="C100" s="14">
        <f t="shared" si="32"/>
        <v>-10734.35</v>
      </c>
      <c r="D100" s="14">
        <f t="shared" si="32"/>
        <v>0</v>
      </c>
      <c r="E100" s="14">
        <f t="shared" si="32"/>
        <v>0</v>
      </c>
      <c r="F100" s="14">
        <f t="shared" si="32"/>
        <v>0</v>
      </c>
      <c r="G100" s="14">
        <f>G95-G98</f>
        <v>0</v>
      </c>
      <c r="H100" s="14">
        <f t="shared" si="32"/>
        <v>0</v>
      </c>
      <c r="I100" s="14">
        <f t="shared" si="32"/>
        <v>0</v>
      </c>
      <c r="J100" s="14">
        <f>J95-J98</f>
        <v>0</v>
      </c>
      <c r="K100" s="14">
        <f t="shared" si="32"/>
        <v>0</v>
      </c>
      <c r="L100" s="14">
        <f t="shared" si="32"/>
        <v>0</v>
      </c>
      <c r="M100" s="14">
        <f t="shared" si="32"/>
        <v>0</v>
      </c>
      <c r="N100" s="14">
        <f t="shared" si="32"/>
        <v>-11335.45000000007</v>
      </c>
    </row>
    <row r="101" spans="1:14" x14ac:dyDescent="0.2">
      <c r="A101" s="15" t="s">
        <v>41</v>
      </c>
      <c r="B101" s="14">
        <f t="shared" ref="B101:N101" si="33">B100/B91*100</f>
        <v>-0.10638879115591682</v>
      </c>
      <c r="C101" s="14" t="e">
        <f t="shared" si="33"/>
        <v>#DIV/0!</v>
      </c>
      <c r="D101" s="14" t="e">
        <f t="shared" si="33"/>
        <v>#DIV/0!</v>
      </c>
      <c r="E101" s="14" t="e">
        <f t="shared" si="33"/>
        <v>#DIV/0!</v>
      </c>
      <c r="F101" s="14" t="e">
        <f t="shared" si="33"/>
        <v>#DIV/0!</v>
      </c>
      <c r="G101" s="14" t="e">
        <f t="shared" si="33"/>
        <v>#DIV/0!</v>
      </c>
      <c r="H101" s="14" t="e">
        <f t="shared" si="33"/>
        <v>#DIV/0!</v>
      </c>
      <c r="I101" s="14" t="e">
        <f t="shared" si="33"/>
        <v>#DIV/0!</v>
      </c>
      <c r="J101" s="14" t="e">
        <f t="shared" si="33"/>
        <v>#DIV/0!</v>
      </c>
      <c r="K101" s="14" t="e">
        <f t="shared" si="33"/>
        <v>#DIV/0!</v>
      </c>
      <c r="L101" s="14" t="e">
        <f t="shared" si="33"/>
        <v>#DIV/0!</v>
      </c>
      <c r="M101" s="14" t="e">
        <f t="shared" si="33"/>
        <v>#DIV/0!</v>
      </c>
      <c r="N101" s="14">
        <f t="shared" si="33"/>
        <v>-2.0062632219400394</v>
      </c>
    </row>
    <row r="103" spans="1:14" x14ac:dyDescent="0.2">
      <c r="A103" s="21" t="s">
        <v>188</v>
      </c>
    </row>
    <row r="104" spans="1:14" x14ac:dyDescent="0.2">
      <c r="A104" s="15" t="s">
        <v>34</v>
      </c>
      <c r="B104" s="31">
        <v>167755.42000000001</v>
      </c>
      <c r="C104" s="14">
        <f>B107</f>
        <v>129802.24000000001</v>
      </c>
      <c r="D104" s="14">
        <f>C107</f>
        <v>0</v>
      </c>
      <c r="E104" s="14">
        <v>56669.55</v>
      </c>
      <c r="F104" s="14">
        <f t="shared" ref="F104:K104" si="34">E107</f>
        <v>0</v>
      </c>
      <c r="G104" s="14">
        <f t="shared" si="34"/>
        <v>0</v>
      </c>
      <c r="H104" s="14">
        <f t="shared" si="34"/>
        <v>0</v>
      </c>
      <c r="I104" s="31">
        <f t="shared" si="34"/>
        <v>0</v>
      </c>
      <c r="J104" s="31">
        <f t="shared" si="34"/>
        <v>0</v>
      </c>
      <c r="K104" s="31">
        <f t="shared" si="34"/>
        <v>0</v>
      </c>
      <c r="L104" s="31">
        <f>K107</f>
        <v>0</v>
      </c>
      <c r="M104" s="31">
        <f>L107</f>
        <v>0</v>
      </c>
      <c r="N104" s="18">
        <f>SUM(B104:M104)</f>
        <v>354227.21</v>
      </c>
    </row>
    <row r="105" spans="1:14" x14ac:dyDescent="0.2">
      <c r="A105" s="15" t="s">
        <v>35</v>
      </c>
      <c r="B105" s="14">
        <v>179463.26</v>
      </c>
      <c r="I105" s="31"/>
      <c r="J105" s="31"/>
      <c r="K105" s="31"/>
      <c r="L105" s="31"/>
      <c r="M105" s="31"/>
      <c r="N105" s="18">
        <f>SUM(B105:M105)</f>
        <v>179463.26</v>
      </c>
    </row>
    <row r="106" spans="1:14" x14ac:dyDescent="0.2">
      <c r="A106" s="15" t="s">
        <v>12</v>
      </c>
      <c r="B106" s="14">
        <v>222339.15</v>
      </c>
      <c r="I106" s="31"/>
      <c r="J106" s="31"/>
      <c r="K106" s="31"/>
      <c r="L106" s="31"/>
      <c r="M106" s="31"/>
      <c r="N106" s="18">
        <f>SUM(B106:M106)</f>
        <v>222339.15</v>
      </c>
    </row>
    <row r="107" spans="1:14" x14ac:dyDescent="0.2">
      <c r="A107" s="15" t="s">
        <v>36</v>
      </c>
      <c r="B107" s="14">
        <v>129802.24000000001</v>
      </c>
      <c r="I107" s="31"/>
      <c r="J107" s="31"/>
      <c r="K107" s="31"/>
      <c r="L107" s="31"/>
      <c r="M107" s="31"/>
      <c r="N107" s="18">
        <f>SUM(B107:M107)</f>
        <v>129802.24000000001</v>
      </c>
    </row>
    <row r="109" spans="1:14" x14ac:dyDescent="0.2">
      <c r="A109" s="15" t="s">
        <v>38</v>
      </c>
      <c r="B109" s="14">
        <f t="shared" ref="B109:N109" si="35">SUM(B106:B107)-SUM(B104:B105)</f>
        <v>4922.7099999999627</v>
      </c>
      <c r="C109" s="14">
        <f t="shared" si="35"/>
        <v>-129802.24000000001</v>
      </c>
      <c r="D109" s="14">
        <f t="shared" si="35"/>
        <v>0</v>
      </c>
      <c r="E109" s="14">
        <f t="shared" si="35"/>
        <v>-56669.55</v>
      </c>
      <c r="F109" s="14">
        <f t="shared" si="35"/>
        <v>0</v>
      </c>
      <c r="G109" s="14">
        <f t="shared" si="35"/>
        <v>0</v>
      </c>
      <c r="H109" s="14">
        <f t="shared" si="35"/>
        <v>0</v>
      </c>
      <c r="I109" s="14">
        <f t="shared" si="35"/>
        <v>0</v>
      </c>
      <c r="J109" s="14">
        <f t="shared" si="35"/>
        <v>0</v>
      </c>
      <c r="K109" s="14">
        <f t="shared" si="35"/>
        <v>0</v>
      </c>
      <c r="L109" s="14">
        <f t="shared" si="35"/>
        <v>0</v>
      </c>
      <c r="M109" s="14">
        <f t="shared" si="35"/>
        <v>0</v>
      </c>
      <c r="N109" s="14">
        <f t="shared" si="35"/>
        <v>-181549.07999999996</v>
      </c>
    </row>
    <row r="110" spans="1:14" x14ac:dyDescent="0.2">
      <c r="A110" s="15" t="s">
        <v>39</v>
      </c>
      <c r="B110" s="14">
        <f t="shared" ref="B110:N110" si="36">B109/B105*100</f>
        <v>2.7430182645740206</v>
      </c>
      <c r="C110" s="14" t="e">
        <f t="shared" si="36"/>
        <v>#DIV/0!</v>
      </c>
      <c r="D110" s="14" t="e">
        <f t="shared" si="36"/>
        <v>#DIV/0!</v>
      </c>
      <c r="E110" s="14" t="e">
        <f t="shared" si="36"/>
        <v>#DIV/0!</v>
      </c>
      <c r="F110" s="14" t="e">
        <f t="shared" si="36"/>
        <v>#DIV/0!</v>
      </c>
      <c r="G110" s="14" t="e">
        <f t="shared" si="36"/>
        <v>#DIV/0!</v>
      </c>
      <c r="H110" s="14" t="e">
        <f t="shared" si="36"/>
        <v>#DIV/0!</v>
      </c>
      <c r="I110" s="14" t="e">
        <f t="shared" si="36"/>
        <v>#DIV/0!</v>
      </c>
      <c r="J110" s="14" t="e">
        <f t="shared" si="36"/>
        <v>#DIV/0!</v>
      </c>
      <c r="K110" s="14" t="e">
        <f t="shared" si="36"/>
        <v>#DIV/0!</v>
      </c>
      <c r="L110" s="14" t="e">
        <f t="shared" si="36"/>
        <v>#DIV/0!</v>
      </c>
      <c r="M110" s="14" t="e">
        <f t="shared" si="36"/>
        <v>#DIV/0!</v>
      </c>
      <c r="N110" s="14">
        <f t="shared" si="36"/>
        <v>-101.16225460297554</v>
      </c>
    </row>
    <row r="112" spans="1:14" x14ac:dyDescent="0.2">
      <c r="A112" s="15" t="s">
        <v>37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8">
        <f>SUM(B112:M112)</f>
        <v>0</v>
      </c>
    </row>
    <row r="113" spans="1:14" x14ac:dyDescent="0.2">
      <c r="I113" s="14"/>
      <c r="J113" s="14"/>
      <c r="K113" s="14"/>
      <c r="L113" s="14"/>
      <c r="M113" s="14"/>
    </row>
    <row r="114" spans="1:14" x14ac:dyDescent="0.2">
      <c r="A114" s="15" t="s">
        <v>40</v>
      </c>
      <c r="B114" s="14">
        <f t="shared" ref="B114:N114" si="37">B109+B112</f>
        <v>4922.7099999999627</v>
      </c>
      <c r="C114" s="14">
        <f t="shared" si="37"/>
        <v>-129802.24000000001</v>
      </c>
      <c r="D114" s="14">
        <f t="shared" si="37"/>
        <v>0</v>
      </c>
      <c r="E114" s="14">
        <f t="shared" si="37"/>
        <v>-56669.55</v>
      </c>
      <c r="F114" s="14">
        <f t="shared" si="37"/>
        <v>0</v>
      </c>
      <c r="G114" s="14">
        <f t="shared" si="37"/>
        <v>0</v>
      </c>
      <c r="H114" s="14">
        <f t="shared" si="37"/>
        <v>0</v>
      </c>
      <c r="I114" s="14">
        <f t="shared" si="37"/>
        <v>0</v>
      </c>
      <c r="J114" s="14">
        <f t="shared" si="37"/>
        <v>0</v>
      </c>
      <c r="K114" s="14">
        <f t="shared" si="37"/>
        <v>0</v>
      </c>
      <c r="L114" s="14">
        <f t="shared" si="37"/>
        <v>0</v>
      </c>
      <c r="M114" s="14">
        <f t="shared" si="37"/>
        <v>0</v>
      </c>
      <c r="N114" s="14">
        <f t="shared" si="37"/>
        <v>-181549.07999999996</v>
      </c>
    </row>
    <row r="115" spans="1:14" x14ac:dyDescent="0.2">
      <c r="A115" s="15" t="s">
        <v>41</v>
      </c>
      <c r="B115" s="14">
        <f t="shared" ref="B115:N115" si="38">B114/B105*100</f>
        <v>2.7430182645740206</v>
      </c>
      <c r="C115" s="14" t="e">
        <f t="shared" si="38"/>
        <v>#DIV/0!</v>
      </c>
      <c r="D115" s="14" t="e">
        <f t="shared" si="38"/>
        <v>#DIV/0!</v>
      </c>
      <c r="E115" s="14" t="e">
        <f t="shared" si="38"/>
        <v>#DIV/0!</v>
      </c>
      <c r="F115" s="14" t="e">
        <f t="shared" si="38"/>
        <v>#DIV/0!</v>
      </c>
      <c r="G115" s="14" t="e">
        <f t="shared" si="38"/>
        <v>#DIV/0!</v>
      </c>
      <c r="H115" s="14" t="e">
        <f t="shared" si="38"/>
        <v>#DIV/0!</v>
      </c>
      <c r="I115" s="14" t="e">
        <f t="shared" si="38"/>
        <v>#DIV/0!</v>
      </c>
      <c r="J115" s="14" t="e">
        <f t="shared" si="38"/>
        <v>#DIV/0!</v>
      </c>
      <c r="K115" s="14" t="e">
        <f t="shared" si="38"/>
        <v>#DIV/0!</v>
      </c>
      <c r="L115" s="14" t="e">
        <f t="shared" si="38"/>
        <v>#DIV/0!</v>
      </c>
      <c r="M115" s="14" t="e">
        <f t="shared" si="38"/>
        <v>#DIV/0!</v>
      </c>
      <c r="N115" s="14">
        <f t="shared" si="38"/>
        <v>-101.16225460297554</v>
      </c>
    </row>
    <row r="118" spans="1:14" x14ac:dyDescent="0.2">
      <c r="A118" s="21" t="s">
        <v>189</v>
      </c>
    </row>
    <row r="119" spans="1:14" x14ac:dyDescent="0.2">
      <c r="A119" s="15" t="s">
        <v>34</v>
      </c>
      <c r="B119" s="14">
        <v>83195.06</v>
      </c>
      <c r="C119" s="14">
        <f>B122</f>
        <v>73564.89</v>
      </c>
      <c r="D119" s="14">
        <f>C122</f>
        <v>0</v>
      </c>
      <c r="E119" s="14">
        <v>153062.95000000001</v>
      </c>
      <c r="F119" s="14">
        <f t="shared" ref="F119:K119" si="39">E122</f>
        <v>0</v>
      </c>
      <c r="G119" s="14">
        <f t="shared" si="39"/>
        <v>0</v>
      </c>
      <c r="H119" s="14">
        <f t="shared" si="39"/>
        <v>0</v>
      </c>
      <c r="I119" s="14">
        <f t="shared" si="39"/>
        <v>0</v>
      </c>
      <c r="J119" s="14">
        <f t="shared" si="39"/>
        <v>0</v>
      </c>
      <c r="K119" s="14">
        <f t="shared" si="39"/>
        <v>0</v>
      </c>
      <c r="L119" s="14">
        <f>K122</f>
        <v>0</v>
      </c>
      <c r="M119" s="14">
        <f>L122</f>
        <v>0</v>
      </c>
      <c r="N119" s="18">
        <f>SUM(B119:M119)</f>
        <v>309822.90000000002</v>
      </c>
    </row>
    <row r="120" spans="1:14" x14ac:dyDescent="0.2">
      <c r="A120" s="15" t="s">
        <v>35</v>
      </c>
      <c r="B120" s="14">
        <v>339009.64</v>
      </c>
      <c r="I120" s="14"/>
      <c r="J120" s="14"/>
      <c r="K120" s="14"/>
      <c r="L120" s="14"/>
      <c r="M120" s="14"/>
      <c r="N120" s="18">
        <f>SUM(B120:M120)</f>
        <v>339009.64</v>
      </c>
    </row>
    <row r="121" spans="1:14" x14ac:dyDescent="0.2">
      <c r="A121" s="15" t="s">
        <v>12</v>
      </c>
      <c r="B121" s="14">
        <v>341662.41</v>
      </c>
      <c r="I121" s="14"/>
      <c r="J121" s="14"/>
      <c r="K121" s="14"/>
      <c r="L121" s="14"/>
      <c r="M121" s="14"/>
      <c r="N121" s="18">
        <f>SUM(B121:M121)</f>
        <v>341662.41</v>
      </c>
    </row>
    <row r="122" spans="1:14" x14ac:dyDescent="0.2">
      <c r="A122" s="15" t="s">
        <v>36</v>
      </c>
      <c r="B122" s="14">
        <v>73564.89</v>
      </c>
      <c r="I122" s="14"/>
      <c r="J122" s="14"/>
      <c r="K122" s="14"/>
      <c r="L122" s="14"/>
      <c r="M122" s="14"/>
      <c r="N122" s="18">
        <f>SUM(B122:M122)</f>
        <v>73564.89</v>
      </c>
    </row>
    <row r="124" spans="1:14" x14ac:dyDescent="0.2">
      <c r="A124" s="15" t="s">
        <v>38</v>
      </c>
      <c r="B124" s="14">
        <f t="shared" ref="B124:N124" si="40">SUM(B121:B122)-SUM(B119:B120)</f>
        <v>-6977.4000000000233</v>
      </c>
      <c r="C124" s="14">
        <f t="shared" si="40"/>
        <v>-73564.89</v>
      </c>
      <c r="D124" s="14">
        <f t="shared" si="40"/>
        <v>0</v>
      </c>
      <c r="E124" s="14">
        <f t="shared" si="40"/>
        <v>-153062.95000000001</v>
      </c>
      <c r="F124" s="14">
        <f t="shared" si="40"/>
        <v>0</v>
      </c>
      <c r="G124" s="14">
        <f t="shared" si="40"/>
        <v>0</v>
      </c>
      <c r="H124" s="14">
        <f t="shared" si="40"/>
        <v>0</v>
      </c>
      <c r="I124" s="14">
        <f t="shared" si="40"/>
        <v>0</v>
      </c>
      <c r="J124" s="14">
        <f t="shared" si="40"/>
        <v>0</v>
      </c>
      <c r="K124" s="14">
        <f t="shared" si="40"/>
        <v>0</v>
      </c>
      <c r="L124" s="14">
        <f t="shared" si="40"/>
        <v>0</v>
      </c>
      <c r="M124" s="14">
        <f t="shared" si="40"/>
        <v>0</v>
      </c>
      <c r="N124" s="14">
        <f t="shared" si="40"/>
        <v>-233605.24000000005</v>
      </c>
    </row>
    <row r="125" spans="1:14" x14ac:dyDescent="0.2">
      <c r="A125" s="15" t="s">
        <v>39</v>
      </c>
      <c r="B125" s="14">
        <f t="shared" ref="B125:N125" si="41">B124/B120*100</f>
        <v>-2.0581715611390941</v>
      </c>
      <c r="C125" s="14" t="e">
        <f t="shared" si="41"/>
        <v>#DIV/0!</v>
      </c>
      <c r="D125" s="14" t="e">
        <f t="shared" si="41"/>
        <v>#DIV/0!</v>
      </c>
      <c r="E125" s="14" t="e">
        <f t="shared" si="41"/>
        <v>#DIV/0!</v>
      </c>
      <c r="F125" s="14" t="e">
        <f t="shared" si="41"/>
        <v>#DIV/0!</v>
      </c>
      <c r="G125" s="14" t="e">
        <f t="shared" si="41"/>
        <v>#DIV/0!</v>
      </c>
      <c r="H125" s="14" t="e">
        <f t="shared" si="41"/>
        <v>#DIV/0!</v>
      </c>
      <c r="I125" s="14" t="e">
        <f t="shared" si="41"/>
        <v>#DIV/0!</v>
      </c>
      <c r="J125" s="14" t="e">
        <f t="shared" si="41"/>
        <v>#DIV/0!</v>
      </c>
      <c r="K125" s="14" t="e">
        <f t="shared" si="41"/>
        <v>#DIV/0!</v>
      </c>
      <c r="L125" s="14" t="e">
        <f t="shared" si="41"/>
        <v>#DIV/0!</v>
      </c>
      <c r="M125" s="14" t="e">
        <f t="shared" si="41"/>
        <v>#DIV/0!</v>
      </c>
      <c r="N125" s="14">
        <f t="shared" si="41"/>
        <v>-68.908140783253259</v>
      </c>
    </row>
    <row r="127" spans="1:14" x14ac:dyDescent="0.2">
      <c r="A127" s="15" t="s">
        <v>37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5.62</v>
      </c>
    </row>
    <row r="128" spans="1:14" x14ac:dyDescent="0.2">
      <c r="I128" s="14"/>
      <c r="J128" s="14"/>
      <c r="K128" s="14"/>
      <c r="L128" s="14"/>
      <c r="M128" s="14"/>
    </row>
    <row r="129" spans="1:14" x14ac:dyDescent="0.2">
      <c r="A129" s="15" t="s">
        <v>40</v>
      </c>
      <c r="B129" s="14">
        <f t="shared" ref="B129:G129" si="42">B127+B124</f>
        <v>-6977.4000000000233</v>
      </c>
      <c r="C129" s="14">
        <f t="shared" si="42"/>
        <v>-73564.89</v>
      </c>
      <c r="D129" s="14">
        <f t="shared" si="42"/>
        <v>0</v>
      </c>
      <c r="E129" s="14">
        <f t="shared" si="42"/>
        <v>-153062.95000000001</v>
      </c>
      <c r="F129" s="14">
        <f t="shared" si="42"/>
        <v>0</v>
      </c>
      <c r="G129" s="14">
        <f t="shared" si="42"/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f>N127+N124</f>
        <v>-233599.62000000005</v>
      </c>
    </row>
    <row r="130" spans="1:14" x14ac:dyDescent="0.2">
      <c r="A130" s="15" t="s">
        <v>41</v>
      </c>
      <c r="B130" s="14">
        <f t="shared" ref="B130:G130" si="43">B129/B120*100</f>
        <v>-2.0581715611390941</v>
      </c>
      <c r="C130" s="14" t="e">
        <f t="shared" si="43"/>
        <v>#DIV/0!</v>
      </c>
      <c r="D130" s="14" t="e">
        <f t="shared" si="43"/>
        <v>#DIV/0!</v>
      </c>
      <c r="E130" s="14" t="e">
        <f t="shared" si="43"/>
        <v>#DIV/0!</v>
      </c>
      <c r="F130" s="14" t="e">
        <f t="shared" si="43"/>
        <v>#DIV/0!</v>
      </c>
      <c r="G130" s="14" t="e">
        <f t="shared" si="43"/>
        <v>#DIV/0!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f>N129/N120*100</f>
        <v>-68.90648301328541</v>
      </c>
    </row>
    <row r="132" spans="1:14" x14ac:dyDescent="0.2">
      <c r="A132" s="13"/>
    </row>
    <row r="133" spans="1:14" x14ac:dyDescent="0.2">
      <c r="A133" s="21" t="s">
        <v>67</v>
      </c>
      <c r="N133" s="18"/>
    </row>
    <row r="134" spans="1:14" x14ac:dyDescent="0.2">
      <c r="A134" s="15" t="s">
        <v>34</v>
      </c>
      <c r="B134" s="14">
        <f>B119+B104+B90+B76+B62+B48+B34+B19+B5</f>
        <v>399268.17000000004</v>
      </c>
      <c r="C134" s="14">
        <v>0</v>
      </c>
      <c r="D134" s="14">
        <f t="shared" ref="D134:M134" si="44">D119+D104+D90+D76+D62+D48+D34+D19+D5</f>
        <v>0</v>
      </c>
      <c r="E134" s="14">
        <f>D137</f>
        <v>0</v>
      </c>
      <c r="F134" s="14">
        <f t="shared" si="44"/>
        <v>0</v>
      </c>
      <c r="G134" s="14">
        <f t="shared" si="44"/>
        <v>0</v>
      </c>
      <c r="H134" s="14">
        <f t="shared" si="44"/>
        <v>0</v>
      </c>
      <c r="I134" s="14">
        <f t="shared" si="44"/>
        <v>0</v>
      </c>
      <c r="J134" s="14">
        <f t="shared" si="44"/>
        <v>0</v>
      </c>
      <c r="K134" s="14">
        <f t="shared" si="44"/>
        <v>0</v>
      </c>
      <c r="L134" s="14">
        <f t="shared" si="44"/>
        <v>0</v>
      </c>
      <c r="M134" s="14">
        <f t="shared" si="44"/>
        <v>0</v>
      </c>
      <c r="N134" s="18">
        <f>SUM(B134:M134)</f>
        <v>399268.17000000004</v>
      </c>
    </row>
    <row r="135" spans="1:14" x14ac:dyDescent="0.2">
      <c r="A135" s="15" t="s">
        <v>35</v>
      </c>
      <c r="B135" s="14">
        <v>497210.56</v>
      </c>
      <c r="I135" s="14"/>
      <c r="J135" s="14"/>
      <c r="K135" s="14"/>
      <c r="L135" s="14"/>
      <c r="M135" s="14"/>
      <c r="N135" s="18">
        <f>SUM(B135:M135)</f>
        <v>497210.56</v>
      </c>
    </row>
    <row r="136" spans="1:14" x14ac:dyDescent="0.2">
      <c r="A136" s="15" t="s">
        <v>12</v>
      </c>
      <c r="B136" s="14">
        <v>514670.32</v>
      </c>
      <c r="I136" s="14"/>
      <c r="J136" s="14"/>
      <c r="K136" s="14"/>
      <c r="L136" s="14"/>
      <c r="M136" s="14"/>
      <c r="N136" s="18">
        <f>SUM(B136:M136)</f>
        <v>514670.32</v>
      </c>
    </row>
    <row r="137" spans="1:14" x14ac:dyDescent="0.2">
      <c r="A137" s="15" t="s">
        <v>36</v>
      </c>
      <c r="B137" s="14">
        <f>B122+B107+B93+B79+B65+B51+B37+B22+B8</f>
        <v>381324.41000000003</v>
      </c>
      <c r="C137" s="14">
        <f t="shared" ref="C137:M137" si="45">C122+C107+C93+C79+C65+C51+C37+C22+C8</f>
        <v>0</v>
      </c>
      <c r="D137" s="14">
        <f t="shared" si="45"/>
        <v>0</v>
      </c>
      <c r="E137" s="14">
        <f t="shared" si="45"/>
        <v>0</v>
      </c>
      <c r="F137" s="14">
        <f t="shared" si="45"/>
        <v>0</v>
      </c>
      <c r="G137" s="14">
        <f t="shared" si="45"/>
        <v>0</v>
      </c>
      <c r="H137" s="14">
        <f t="shared" si="45"/>
        <v>0</v>
      </c>
      <c r="I137" s="14">
        <f t="shared" si="45"/>
        <v>0</v>
      </c>
      <c r="J137" s="14">
        <f t="shared" si="45"/>
        <v>0</v>
      </c>
      <c r="K137" s="14">
        <f t="shared" si="45"/>
        <v>0</v>
      </c>
      <c r="L137" s="14">
        <f t="shared" si="45"/>
        <v>0</v>
      </c>
      <c r="M137" s="14">
        <f t="shared" si="45"/>
        <v>0</v>
      </c>
      <c r="N137" s="18">
        <f>SUM(B137:M137)</f>
        <v>381324.41000000003</v>
      </c>
    </row>
    <row r="138" spans="1:14" x14ac:dyDescent="0.2">
      <c r="I138" s="14"/>
      <c r="J138" s="14"/>
      <c r="K138" s="14"/>
      <c r="L138" s="14"/>
      <c r="M138" s="14"/>
    </row>
    <row r="139" spans="1:14" x14ac:dyDescent="0.2">
      <c r="A139" s="15" t="s">
        <v>38</v>
      </c>
      <c r="B139" s="14">
        <f t="shared" ref="B139:N139" si="46">SUM(B136:B137)-SUM(B134:B135)</f>
        <v>-484</v>
      </c>
      <c r="C139" s="14">
        <f t="shared" si="46"/>
        <v>0</v>
      </c>
      <c r="D139" s="14">
        <f t="shared" si="46"/>
        <v>0</v>
      </c>
      <c r="E139" s="14">
        <f t="shared" si="46"/>
        <v>0</v>
      </c>
      <c r="F139" s="14">
        <f t="shared" si="46"/>
        <v>0</v>
      </c>
      <c r="G139" s="14">
        <f t="shared" si="46"/>
        <v>0</v>
      </c>
      <c r="H139" s="14">
        <f t="shared" si="46"/>
        <v>0</v>
      </c>
      <c r="I139" s="14">
        <f t="shared" si="46"/>
        <v>0</v>
      </c>
      <c r="J139" s="14">
        <f t="shared" si="46"/>
        <v>0</v>
      </c>
      <c r="K139" s="14">
        <f t="shared" si="46"/>
        <v>0</v>
      </c>
      <c r="L139" s="14">
        <f t="shared" si="46"/>
        <v>0</v>
      </c>
      <c r="M139" s="14">
        <f t="shared" si="46"/>
        <v>0</v>
      </c>
      <c r="N139" s="14">
        <f t="shared" si="46"/>
        <v>-484</v>
      </c>
    </row>
    <row r="140" spans="1:14" x14ac:dyDescent="0.2">
      <c r="A140" s="15" t="s">
        <v>39</v>
      </c>
      <c r="B140" s="14">
        <f t="shared" ref="B140:N140" si="47">B139/B135*100</f>
        <v>-9.734306528002945E-2</v>
      </c>
      <c r="C140" s="14" t="e">
        <f t="shared" si="47"/>
        <v>#DIV/0!</v>
      </c>
      <c r="D140" s="14" t="e">
        <f t="shared" si="47"/>
        <v>#DIV/0!</v>
      </c>
      <c r="E140" s="14" t="e">
        <f t="shared" si="47"/>
        <v>#DIV/0!</v>
      </c>
      <c r="F140" s="14" t="e">
        <f t="shared" si="47"/>
        <v>#DIV/0!</v>
      </c>
      <c r="G140" s="14" t="e">
        <f t="shared" si="47"/>
        <v>#DIV/0!</v>
      </c>
      <c r="H140" s="14" t="e">
        <f t="shared" si="47"/>
        <v>#DIV/0!</v>
      </c>
      <c r="I140" s="14" t="e">
        <f t="shared" si="47"/>
        <v>#DIV/0!</v>
      </c>
      <c r="J140" s="14" t="e">
        <f t="shared" si="47"/>
        <v>#DIV/0!</v>
      </c>
      <c r="K140" s="14" t="e">
        <f t="shared" si="47"/>
        <v>#DIV/0!</v>
      </c>
      <c r="L140" s="14" t="e">
        <f t="shared" si="47"/>
        <v>#DIV/0!</v>
      </c>
      <c r="M140" s="14" t="e">
        <f t="shared" si="47"/>
        <v>#DIV/0!</v>
      </c>
      <c r="N140" s="14">
        <f t="shared" si="47"/>
        <v>-9.734306528002945E-2</v>
      </c>
    </row>
    <row r="142" spans="1:14" x14ac:dyDescent="0.2">
      <c r="A142" s="15" t="s">
        <v>37</v>
      </c>
      <c r="B142" s="14">
        <f>B127+B112+B98+B84+B70+B56+B42+B27+B13</f>
        <v>0</v>
      </c>
      <c r="C142" s="14">
        <f t="shared" ref="C142:M142" si="48">C127+C112+C98+C84+C70+C56+C42+C27+C13</f>
        <v>0</v>
      </c>
      <c r="D142" s="14">
        <f t="shared" si="48"/>
        <v>0</v>
      </c>
      <c r="E142" s="14">
        <f t="shared" si="48"/>
        <v>0</v>
      </c>
      <c r="F142" s="14">
        <f t="shared" si="48"/>
        <v>0</v>
      </c>
      <c r="G142" s="14">
        <f t="shared" si="48"/>
        <v>0</v>
      </c>
      <c r="H142" s="14">
        <f t="shared" si="48"/>
        <v>0</v>
      </c>
      <c r="I142" s="14">
        <f t="shared" si="48"/>
        <v>0</v>
      </c>
      <c r="J142" s="14">
        <f t="shared" si="48"/>
        <v>0</v>
      </c>
      <c r="K142" s="14">
        <f t="shared" si="48"/>
        <v>0</v>
      </c>
      <c r="L142" s="14">
        <f t="shared" si="48"/>
        <v>0</v>
      </c>
      <c r="M142" s="14">
        <f t="shared" si="48"/>
        <v>0</v>
      </c>
      <c r="N142" s="18">
        <f>SUM(B142:M142)</f>
        <v>0</v>
      </c>
    </row>
    <row r="144" spans="1:14" x14ac:dyDescent="0.2">
      <c r="A144" s="15" t="s">
        <v>40</v>
      </c>
      <c r="B144" s="14">
        <f>B142+B139</f>
        <v>-484</v>
      </c>
      <c r="C144" s="14">
        <f t="shared" ref="C144:M144" si="49">C142+C139</f>
        <v>0</v>
      </c>
      <c r="D144" s="14">
        <f t="shared" si="49"/>
        <v>0</v>
      </c>
      <c r="E144" s="14">
        <f t="shared" si="49"/>
        <v>0</v>
      </c>
      <c r="F144" s="14">
        <f t="shared" si="49"/>
        <v>0</v>
      </c>
      <c r="G144" s="14">
        <f t="shared" si="49"/>
        <v>0</v>
      </c>
      <c r="H144" s="14">
        <f t="shared" si="49"/>
        <v>0</v>
      </c>
      <c r="I144" s="14">
        <f t="shared" si="49"/>
        <v>0</v>
      </c>
      <c r="J144" s="14">
        <f t="shared" si="49"/>
        <v>0</v>
      </c>
      <c r="K144" s="14">
        <f t="shared" si="49"/>
        <v>0</v>
      </c>
      <c r="L144" s="14">
        <f t="shared" si="49"/>
        <v>0</v>
      </c>
      <c r="M144" s="14">
        <f t="shared" si="49"/>
        <v>0</v>
      </c>
      <c r="N144" s="14">
        <f>N142+N139</f>
        <v>-484</v>
      </c>
    </row>
    <row r="145" spans="1:14" x14ac:dyDescent="0.2">
      <c r="A145" s="15" t="s">
        <v>41</v>
      </c>
      <c r="B145" s="14">
        <f>B144/B135*100</f>
        <v>-9.734306528002945E-2</v>
      </c>
      <c r="C145" s="14" t="e">
        <f t="shared" ref="C145:N145" si="50">C144/C135*100</f>
        <v>#DIV/0!</v>
      </c>
      <c r="D145" s="14" t="e">
        <f t="shared" si="50"/>
        <v>#DIV/0!</v>
      </c>
      <c r="E145" s="14" t="e">
        <f t="shared" si="50"/>
        <v>#DIV/0!</v>
      </c>
      <c r="F145" s="14" t="e">
        <f t="shared" si="50"/>
        <v>#DIV/0!</v>
      </c>
      <c r="G145" s="14" t="e">
        <f t="shared" si="50"/>
        <v>#DIV/0!</v>
      </c>
      <c r="H145" s="14" t="e">
        <f t="shared" si="50"/>
        <v>#DIV/0!</v>
      </c>
      <c r="I145" s="14" t="e">
        <f t="shared" si="50"/>
        <v>#DIV/0!</v>
      </c>
      <c r="J145" s="14" t="e">
        <f t="shared" si="50"/>
        <v>#DIV/0!</v>
      </c>
      <c r="K145" s="14" t="e">
        <f t="shared" si="50"/>
        <v>#DIV/0!</v>
      </c>
      <c r="L145" s="14" t="e">
        <f t="shared" si="50"/>
        <v>#DIV/0!</v>
      </c>
      <c r="M145" s="14" t="e">
        <f t="shared" si="50"/>
        <v>#DIV/0!</v>
      </c>
      <c r="N145" s="14">
        <f t="shared" si="50"/>
        <v>-9.734306528002945E-2</v>
      </c>
    </row>
    <row r="146" spans="1:14" x14ac:dyDescent="0.2">
      <c r="A146" s="13"/>
    </row>
    <row r="147" spans="1:14" x14ac:dyDescent="0.2">
      <c r="I147" s="14"/>
      <c r="J147" s="14"/>
      <c r="K147" s="14"/>
      <c r="L147" s="14"/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I150" s="14"/>
      <c r="J150" s="14"/>
      <c r="K150" s="14"/>
      <c r="L150" s="14"/>
      <c r="M150" s="14"/>
      <c r="N150" s="18"/>
    </row>
    <row r="161" spans="1:14" x14ac:dyDescent="0.2">
      <c r="A161" s="13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5" spans="1:14" x14ac:dyDescent="0.2">
      <c r="N165" s="18"/>
    </row>
    <row r="167" spans="1:14" x14ac:dyDescent="0.2">
      <c r="I167" s="14"/>
      <c r="J167" s="14"/>
      <c r="K167" s="14"/>
      <c r="L167" s="14"/>
      <c r="M167" s="14"/>
    </row>
    <row r="168" spans="1:14" x14ac:dyDescent="0.2">
      <c r="I168" s="14"/>
      <c r="J168" s="14"/>
      <c r="K168" s="14"/>
      <c r="L168" s="14"/>
      <c r="M168" s="14"/>
    </row>
    <row r="175" spans="1:14" x14ac:dyDescent="0.2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9" spans="1:14" x14ac:dyDescent="0.2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4" spans="1:14" x14ac:dyDescent="0.2">
      <c r="A204" s="13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8" spans="1:14" x14ac:dyDescent="0.2">
      <c r="N208" s="18"/>
    </row>
    <row r="210" spans="1:14" x14ac:dyDescent="0.2">
      <c r="I210" s="14"/>
      <c r="J210" s="14"/>
      <c r="K210" s="14"/>
      <c r="L210" s="14"/>
      <c r="M210" s="14"/>
    </row>
    <row r="211" spans="1:14" x14ac:dyDescent="0.2">
      <c r="I211" s="14"/>
      <c r="J211" s="14"/>
      <c r="K211" s="14"/>
      <c r="L211" s="14"/>
      <c r="M211" s="14"/>
    </row>
    <row r="218" spans="1:14" x14ac:dyDescent="0.2">
      <c r="A218" s="13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2" spans="1:14" x14ac:dyDescent="0.2">
      <c r="N222" s="18"/>
    </row>
    <row r="224" spans="1:14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2" spans="1:13" x14ac:dyDescent="0.2">
      <c r="A232" s="13"/>
    </row>
    <row r="247" spans="1:1" x14ac:dyDescent="0.2">
      <c r="A247" s="13"/>
    </row>
    <row r="261" spans="1:1" x14ac:dyDescent="0.2">
      <c r="A261" s="13"/>
    </row>
    <row r="275" spans="1:1" x14ac:dyDescent="0.2">
      <c r="A275" s="13"/>
    </row>
    <row r="290" spans="1:1" x14ac:dyDescent="0.2">
      <c r="A290" s="13"/>
    </row>
    <row r="304" spans="1:1" x14ac:dyDescent="0.2">
      <c r="A304" s="13"/>
    </row>
  </sheetData>
  <phoneticPr fontId="0" type="noConversion"/>
  <pageMargins left="0.25" right="0.25" top="0.54" bottom="0.41" header="0" footer="0"/>
  <pageSetup paperSize="5" scale="95" fitToHeight="5" orientation="landscape" r:id="rId1"/>
  <headerFooter alignWithMargins="0"/>
  <rowBreaks count="4" manualBreakCount="4">
    <brk id="31" max="16383" man="1"/>
    <brk id="73" max="16383" man="1"/>
    <brk id="101" max="16383" man="1"/>
    <brk id="13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N134"/>
  <sheetViews>
    <sheetView zoomScaleNormal="100" zoomScaleSheetLayoutView="100" workbookViewId="0">
      <selection activeCell="J54" sqref="J54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227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13" t="s">
        <v>185</v>
      </c>
    </row>
    <row r="5" spans="1:14" x14ac:dyDescent="0.2">
      <c r="A5" s="15" t="s">
        <v>34</v>
      </c>
      <c r="B5" s="14">
        <v>36190.83</v>
      </c>
      <c r="C5" s="14">
        <f t="shared" ref="C5:H5" si="0">B8</f>
        <v>43474.53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f>I8</f>
        <v>0</v>
      </c>
      <c r="K5" s="14">
        <f>J8</f>
        <v>0</v>
      </c>
      <c r="L5" s="14">
        <f>K8</f>
        <v>0</v>
      </c>
      <c r="M5" s="14">
        <f>L8</f>
        <v>0</v>
      </c>
      <c r="N5" s="18">
        <f>SUM(B5:M5)</f>
        <v>79665.36</v>
      </c>
    </row>
    <row r="6" spans="1:14" x14ac:dyDescent="0.2">
      <c r="A6" s="15" t="s">
        <v>35</v>
      </c>
      <c r="B6" s="14">
        <v>342251.48</v>
      </c>
      <c r="I6" s="14"/>
      <c r="J6" s="14"/>
      <c r="K6" s="14"/>
      <c r="L6" s="14"/>
      <c r="M6" s="14"/>
      <c r="N6" s="18">
        <f>SUM(B6:M6)</f>
        <v>342251.48</v>
      </c>
    </row>
    <row r="7" spans="1:14" x14ac:dyDescent="0.2">
      <c r="A7" s="15" t="s">
        <v>12</v>
      </c>
      <c r="B7" s="14">
        <v>335429.25</v>
      </c>
      <c r="I7" s="14"/>
      <c r="J7" s="14"/>
      <c r="K7" s="14"/>
      <c r="L7" s="14"/>
      <c r="M7" s="14"/>
      <c r="N7" s="18">
        <f>SUM(B7:M7)</f>
        <v>335429.25</v>
      </c>
    </row>
    <row r="8" spans="1:14" x14ac:dyDescent="0.2">
      <c r="A8" s="15" t="s">
        <v>36</v>
      </c>
      <c r="B8" s="14">
        <v>43474.53</v>
      </c>
      <c r="I8" s="14"/>
      <c r="J8" s="14"/>
      <c r="K8" s="14"/>
      <c r="L8" s="14"/>
      <c r="M8" s="14"/>
      <c r="N8" s="18">
        <f>SUM(B8:M8)</f>
        <v>43474.53</v>
      </c>
    </row>
    <row r="10" spans="1:14" x14ac:dyDescent="0.2">
      <c r="A10" s="15" t="s">
        <v>38</v>
      </c>
      <c r="B10" s="14">
        <f>SUM(B7:B8)-SUM(B5:B6)</f>
        <v>461.47000000003027</v>
      </c>
      <c r="C10" s="14">
        <f>SUM(C7:C8)-SUM(C5:C6)</f>
        <v>-43474.53</v>
      </c>
      <c r="D10" s="14">
        <f>SUM(D7:D8)-SUM(D5:D6)</f>
        <v>0</v>
      </c>
      <c r="E10" s="14">
        <f t="shared" ref="E10:N10" si="1">SUM(E7:E8)-SUM(E5:E6)</f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-43013.059999999939</v>
      </c>
    </row>
    <row r="11" spans="1:14" x14ac:dyDescent="0.2">
      <c r="A11" s="15" t="s">
        <v>39</v>
      </c>
      <c r="B11" s="14">
        <f t="shared" ref="B11:N11" si="2">B10/B6*100</f>
        <v>0.13483360247267018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-12.567676843939415</v>
      </c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 t="shared" ref="B15:N15" si="3">B13+B10</f>
        <v>461.47000000003027</v>
      </c>
      <c r="C15" s="14">
        <f t="shared" si="3"/>
        <v>-43474.53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 t="shared" si="3"/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-43013.059999999939</v>
      </c>
    </row>
    <row r="16" spans="1:14" x14ac:dyDescent="0.2">
      <c r="A16" s="15" t="s">
        <v>41</v>
      </c>
      <c r="B16" s="14">
        <f t="shared" ref="B16:N16" si="4">B15/B6*100</f>
        <v>0.13483360247267018</v>
      </c>
      <c r="C16" s="14" t="e">
        <f t="shared" si="4"/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-12.567676843939415</v>
      </c>
    </row>
    <row r="18" spans="1:14" x14ac:dyDescent="0.2">
      <c r="A18" s="13" t="s">
        <v>94</v>
      </c>
    </row>
    <row r="19" spans="1:14" x14ac:dyDescent="0.2">
      <c r="A19" s="15" t="s">
        <v>34</v>
      </c>
      <c r="B19" s="14">
        <v>167260.01999999999</v>
      </c>
      <c r="C19" s="14">
        <f>B22</f>
        <v>177592.48</v>
      </c>
      <c r="D19" s="14">
        <f>C22</f>
        <v>0</v>
      </c>
      <c r="E19" s="14">
        <f>D22</f>
        <v>0</v>
      </c>
      <c r="F19" s="14">
        <f t="shared" ref="F19:K19" si="5">E22</f>
        <v>0</v>
      </c>
      <c r="G19" s="14">
        <f t="shared" si="5"/>
        <v>0</v>
      </c>
      <c r="H19" s="14">
        <f t="shared" si="5"/>
        <v>0</v>
      </c>
      <c r="I19" s="14">
        <f t="shared" si="5"/>
        <v>0</v>
      </c>
      <c r="J19" s="14">
        <f t="shared" si="5"/>
        <v>0</v>
      </c>
      <c r="K19" s="14">
        <f t="shared" si="5"/>
        <v>0</v>
      </c>
      <c r="L19" s="14">
        <f>K22</f>
        <v>0</v>
      </c>
      <c r="M19" s="14">
        <f>L22</f>
        <v>0</v>
      </c>
      <c r="N19" s="18">
        <f>SUM(B19:M19)</f>
        <v>344852.5</v>
      </c>
    </row>
    <row r="20" spans="1:14" x14ac:dyDescent="0.2">
      <c r="A20" s="15" t="s">
        <v>35</v>
      </c>
      <c r="B20" s="14">
        <v>368707.6</v>
      </c>
      <c r="I20" s="14"/>
      <c r="J20" s="14"/>
      <c r="K20" s="14"/>
      <c r="L20" s="14"/>
      <c r="M20" s="14"/>
      <c r="N20" s="18">
        <f>SUM(B20:M20)</f>
        <v>368707.6</v>
      </c>
    </row>
    <row r="21" spans="1:14" x14ac:dyDescent="0.2">
      <c r="A21" s="15" t="s">
        <v>12</v>
      </c>
      <c r="B21" s="14">
        <v>359910.97</v>
      </c>
      <c r="I21" s="14"/>
      <c r="J21" s="14"/>
      <c r="K21" s="14"/>
      <c r="L21" s="14"/>
      <c r="M21" s="14"/>
      <c r="N21" s="18">
        <f>SUM(B21:M21)</f>
        <v>359910.97</v>
      </c>
    </row>
    <row r="22" spans="1:14" x14ac:dyDescent="0.2">
      <c r="A22" s="15" t="s">
        <v>36</v>
      </c>
      <c r="B22" s="14">
        <v>177592.48</v>
      </c>
      <c r="I22" s="14"/>
      <c r="J22" s="14"/>
      <c r="K22" s="14"/>
      <c r="L22" s="14"/>
      <c r="M22" s="14"/>
      <c r="N22" s="18">
        <f>SUM(B22:M22)</f>
        <v>177592.48</v>
      </c>
    </row>
    <row r="24" spans="1:14" x14ac:dyDescent="0.2">
      <c r="A24" s="15" t="s">
        <v>38</v>
      </c>
      <c r="B24" s="14">
        <f>SUM(B21:B22)-SUM(B19:B20)</f>
        <v>1535.8299999999581</v>
      </c>
      <c r="C24" s="14">
        <f>SUM(C21:C22)-SUM(C19:C20)</f>
        <v>-177592.48</v>
      </c>
      <c r="D24" s="14">
        <f>SUM(D21:D22)-SUM(D19:D20)</f>
        <v>0</v>
      </c>
      <c r="E24" s="14">
        <f t="shared" ref="E24:N24" si="6">SUM(E21:E22)-SUM(E19:E20)</f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 t="shared" si="6"/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-176056.65000000002</v>
      </c>
    </row>
    <row r="25" spans="1:14" x14ac:dyDescent="0.2">
      <c r="A25" s="15" t="s">
        <v>39</v>
      </c>
      <c r="B25" s="14">
        <f>B24/B20*100</f>
        <v>0.41654416670552985</v>
      </c>
      <c r="C25" s="14" t="e">
        <f>C24/C20*100</f>
        <v>#DIV/0!</v>
      </c>
      <c r="D25" s="14" t="e">
        <f>D24/D20*100</f>
        <v>#DIV/0!</v>
      </c>
      <c r="E25" s="14" t="e">
        <f t="shared" ref="E25:N25" si="7">E24/E20*100</f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-47.749666673537519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8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M29" si="8">B27+B24</f>
        <v>1535.8299999999581</v>
      </c>
      <c r="C29" s="14">
        <f t="shared" si="8"/>
        <v>-177592.48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>I24-I27</f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>N27+N24</f>
        <v>-176056.65000000002</v>
      </c>
    </row>
    <row r="30" spans="1:14" x14ac:dyDescent="0.2">
      <c r="A30" s="15" t="s">
        <v>41</v>
      </c>
      <c r="B30" s="14">
        <f t="shared" ref="B30:N30" si="9">B29/B20*100</f>
        <v>0.41654416670552985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-47.749666673537519</v>
      </c>
    </row>
    <row r="32" spans="1:14" x14ac:dyDescent="0.2">
      <c r="A32" s="13" t="s">
        <v>95</v>
      </c>
    </row>
    <row r="33" spans="1:14" x14ac:dyDescent="0.2">
      <c r="A33" s="15" t="s">
        <v>34</v>
      </c>
      <c r="B33" s="14">
        <v>28523.82</v>
      </c>
      <c r="C33" s="14">
        <f t="shared" ref="C33:H33" si="10">B36</f>
        <v>30571.46</v>
      </c>
      <c r="D33" s="14">
        <f t="shared" si="10"/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>H36</f>
        <v>0</v>
      </c>
      <c r="J33" s="14">
        <f>I36</f>
        <v>0</v>
      </c>
      <c r="K33" s="14">
        <f>J36</f>
        <v>0</v>
      </c>
      <c r="L33" s="14">
        <f>K36</f>
        <v>0</v>
      </c>
      <c r="M33" s="14">
        <f>L36</f>
        <v>0</v>
      </c>
      <c r="N33" s="18">
        <f>SUM(B33:M33)</f>
        <v>59095.28</v>
      </c>
    </row>
    <row r="34" spans="1:14" x14ac:dyDescent="0.2">
      <c r="A34" s="15" t="s">
        <v>35</v>
      </c>
      <c r="B34" s="14">
        <v>315336.71999999997</v>
      </c>
      <c r="I34" s="14"/>
      <c r="J34" s="14"/>
      <c r="K34" s="14"/>
      <c r="L34" s="14"/>
      <c r="M34" s="14"/>
      <c r="N34" s="18">
        <f>SUM(B34:M34)</f>
        <v>315336.71999999997</v>
      </c>
    </row>
    <row r="35" spans="1:14" x14ac:dyDescent="0.2">
      <c r="A35" s="15" t="s">
        <v>12</v>
      </c>
      <c r="B35" s="14">
        <v>315580.68</v>
      </c>
      <c r="I35" s="14"/>
      <c r="J35" s="14"/>
      <c r="K35" s="14"/>
      <c r="L35" s="14"/>
      <c r="M35" s="14"/>
      <c r="N35" s="18">
        <f>SUM(B35:M35)</f>
        <v>315580.68</v>
      </c>
    </row>
    <row r="36" spans="1:14" x14ac:dyDescent="0.2">
      <c r="A36" s="15" t="s">
        <v>36</v>
      </c>
      <c r="B36" s="14">
        <v>30571.46</v>
      </c>
      <c r="I36" s="14"/>
      <c r="J36" s="14"/>
      <c r="K36" s="14"/>
      <c r="L36" s="14"/>
      <c r="M36" s="14"/>
      <c r="N36" s="18">
        <f>SUM(B36:M36)</f>
        <v>30571.46</v>
      </c>
    </row>
    <row r="37" spans="1:14" x14ac:dyDescent="0.2">
      <c r="G37" s="14" t="s">
        <v>46</v>
      </c>
    </row>
    <row r="38" spans="1:14" x14ac:dyDescent="0.2">
      <c r="A38" s="15" t="s">
        <v>38</v>
      </c>
      <c r="B38" s="14">
        <f>SUM(B35:B36)-SUM(B33:B34)</f>
        <v>2291.6000000000349</v>
      </c>
      <c r="C38" s="14">
        <f>SUM(C35:C36)-SUM(C33:C34)</f>
        <v>-30571.46</v>
      </c>
      <c r="D38" s="14">
        <f>SUM(D35:D36)-SUM(D33:D34)</f>
        <v>0</v>
      </c>
      <c r="E38" s="14">
        <f t="shared" ref="E38:N38" si="11">SUM(E35:E36)-SUM(E33:E34)</f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4">
        <f t="shared" si="11"/>
        <v>0</v>
      </c>
      <c r="L38" s="14">
        <f t="shared" si="11"/>
        <v>0</v>
      </c>
      <c r="M38" s="14">
        <f t="shared" si="11"/>
        <v>0</v>
      </c>
      <c r="N38" s="14">
        <f t="shared" si="11"/>
        <v>-28279.859999999986</v>
      </c>
    </row>
    <row r="39" spans="1:14" x14ac:dyDescent="0.2">
      <c r="A39" s="15" t="s">
        <v>39</v>
      </c>
      <c r="B39" s="14">
        <f>B38/B34*100</f>
        <v>0.72671523950652983</v>
      </c>
      <c r="C39" s="14" t="e">
        <f>C38/C34*100</f>
        <v>#DIV/0!</v>
      </c>
      <c r="D39" s="14" t="e">
        <f>D38/D34*100</f>
        <v>#DIV/0!</v>
      </c>
      <c r="E39" s="14" t="e">
        <f t="shared" ref="E39:N39" si="12">E38/E34*100</f>
        <v>#DIV/0!</v>
      </c>
      <c r="F39" s="14" t="e">
        <f t="shared" si="12"/>
        <v>#DIV/0!</v>
      </c>
      <c r="G39" s="14" t="e">
        <f t="shared" si="12"/>
        <v>#DIV/0!</v>
      </c>
      <c r="H39" s="14" t="e">
        <f t="shared" si="12"/>
        <v>#DIV/0!</v>
      </c>
      <c r="I39" s="14" t="e">
        <f t="shared" si="12"/>
        <v>#DIV/0!</v>
      </c>
      <c r="J39" s="14" t="e">
        <f t="shared" si="12"/>
        <v>#DIV/0!</v>
      </c>
      <c r="K39" s="14" t="e">
        <f t="shared" si="12"/>
        <v>#DIV/0!</v>
      </c>
      <c r="L39" s="14" t="e">
        <f t="shared" si="12"/>
        <v>#DIV/0!</v>
      </c>
      <c r="M39" s="14" t="e">
        <f t="shared" si="12"/>
        <v>#DIV/0!</v>
      </c>
      <c r="N39" s="14">
        <f t="shared" si="12"/>
        <v>-8.9681468114465037</v>
      </c>
    </row>
    <row r="41" spans="1:14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0</v>
      </c>
    </row>
    <row r="42" spans="1:14" x14ac:dyDescent="0.2">
      <c r="I42" s="14"/>
      <c r="J42" s="14"/>
      <c r="K42" s="14"/>
      <c r="L42" s="14"/>
      <c r="M42" s="14"/>
    </row>
    <row r="43" spans="1:14" x14ac:dyDescent="0.2">
      <c r="A43" s="15" t="s">
        <v>40</v>
      </c>
      <c r="B43" s="14">
        <f t="shared" ref="B43:M43" si="13">B41+B38</f>
        <v>2291.6000000000349</v>
      </c>
      <c r="C43" s="14">
        <f t="shared" si="13"/>
        <v>-30571.46</v>
      </c>
      <c r="D43" s="14">
        <f t="shared" si="13"/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>K38-K41</f>
        <v>0</v>
      </c>
      <c r="L43" s="14">
        <f>L38-L41</f>
        <v>0</v>
      </c>
      <c r="M43" s="14">
        <f t="shared" si="13"/>
        <v>0</v>
      </c>
      <c r="N43" s="14">
        <f>N38-N41</f>
        <v>-28279.859999999986</v>
      </c>
    </row>
    <row r="44" spans="1:14" x14ac:dyDescent="0.2">
      <c r="A44" s="15" t="s">
        <v>41</v>
      </c>
      <c r="B44" s="14">
        <f t="shared" ref="B44:N44" si="14">B43/B34*100</f>
        <v>0.72671523950652983</v>
      </c>
      <c r="C44" s="14" t="e">
        <f t="shared" si="14"/>
        <v>#DIV/0!</v>
      </c>
      <c r="D44" s="14" t="e">
        <f t="shared" si="14"/>
        <v>#DIV/0!</v>
      </c>
      <c r="E44" s="14" t="e">
        <f t="shared" si="14"/>
        <v>#DIV/0!</v>
      </c>
      <c r="F44" s="14" t="e">
        <f t="shared" si="14"/>
        <v>#DIV/0!</v>
      </c>
      <c r="G44" s="14" t="e">
        <f t="shared" si="14"/>
        <v>#DIV/0!</v>
      </c>
      <c r="H44" s="14" t="e">
        <f t="shared" si="14"/>
        <v>#DIV/0!</v>
      </c>
      <c r="I44" s="14" t="e">
        <f t="shared" si="14"/>
        <v>#DIV/0!</v>
      </c>
      <c r="J44" s="14" t="e">
        <f t="shared" si="14"/>
        <v>#DIV/0!</v>
      </c>
      <c r="K44" s="14" t="e">
        <f t="shared" si="14"/>
        <v>#DIV/0!</v>
      </c>
      <c r="L44" s="14" t="e">
        <f t="shared" si="14"/>
        <v>#DIV/0!</v>
      </c>
      <c r="M44" s="14" t="e">
        <f t="shared" si="14"/>
        <v>#DIV/0!</v>
      </c>
      <c r="N44" s="14">
        <f t="shared" si="14"/>
        <v>-8.9681468114465037</v>
      </c>
    </row>
    <row r="47" spans="1:14" x14ac:dyDescent="0.2">
      <c r="A47" s="13" t="s">
        <v>193</v>
      </c>
    </row>
    <row r="48" spans="1:14" x14ac:dyDescent="0.2">
      <c r="A48" s="15" t="s">
        <v>34</v>
      </c>
      <c r="B48" s="14">
        <v>4559.72</v>
      </c>
      <c r="C48" s="14">
        <f t="shared" ref="C48:M48" si="15">B51</f>
        <v>4885.92</v>
      </c>
      <c r="D48" s="14">
        <f t="shared" si="15"/>
        <v>0</v>
      </c>
      <c r="E48" s="14">
        <f t="shared" si="15"/>
        <v>0</v>
      </c>
      <c r="F48" s="14">
        <f t="shared" si="15"/>
        <v>0</v>
      </c>
      <c r="G48" s="14">
        <f t="shared" si="15"/>
        <v>0</v>
      </c>
      <c r="H48" s="14">
        <f t="shared" si="15"/>
        <v>0</v>
      </c>
      <c r="I48" s="14">
        <f t="shared" si="15"/>
        <v>0</v>
      </c>
      <c r="J48" s="14">
        <f t="shared" si="15"/>
        <v>0</v>
      </c>
      <c r="K48" s="14">
        <f t="shared" si="15"/>
        <v>0</v>
      </c>
      <c r="L48" s="14">
        <f t="shared" si="15"/>
        <v>0</v>
      </c>
      <c r="M48" s="14">
        <f t="shared" si="15"/>
        <v>0</v>
      </c>
      <c r="N48" s="18">
        <f>SUM(B48:M48)</f>
        <v>9445.64</v>
      </c>
    </row>
    <row r="49" spans="1:14" x14ac:dyDescent="0.2">
      <c r="A49" s="15" t="s">
        <v>35</v>
      </c>
      <c r="B49" s="14">
        <v>149000.24</v>
      </c>
      <c r="I49" s="14"/>
      <c r="J49" s="14"/>
      <c r="K49" s="14"/>
      <c r="L49" s="14"/>
      <c r="M49" s="14"/>
      <c r="N49" s="18">
        <f>SUM(B49:M49)</f>
        <v>149000.24</v>
      </c>
    </row>
    <row r="50" spans="1:14" x14ac:dyDescent="0.2">
      <c r="A50" s="15" t="s">
        <v>12</v>
      </c>
      <c r="B50" s="14">
        <v>147863.43</v>
      </c>
      <c r="I50" s="14"/>
      <c r="J50" s="14"/>
      <c r="K50" s="14"/>
      <c r="L50" s="14"/>
      <c r="M50" s="14"/>
      <c r="N50" s="18">
        <f>SUM(B50:M50)</f>
        <v>147863.43</v>
      </c>
    </row>
    <row r="51" spans="1:14" x14ac:dyDescent="0.2">
      <c r="A51" s="15" t="s">
        <v>36</v>
      </c>
      <c r="B51" s="14">
        <v>4885.92</v>
      </c>
      <c r="I51" s="14"/>
      <c r="J51" s="14"/>
      <c r="K51" s="14"/>
      <c r="L51" s="14"/>
      <c r="M51" s="14"/>
      <c r="N51" s="18">
        <f>SUM(B51:M51)</f>
        <v>4885.92</v>
      </c>
    </row>
    <row r="53" spans="1:14" x14ac:dyDescent="0.2">
      <c r="A53" s="15" t="s">
        <v>38</v>
      </c>
      <c r="B53" s="14">
        <f>SUM(B50:B51)-SUM(B48:B49)</f>
        <v>-810.60999999998603</v>
      </c>
      <c r="C53" s="14">
        <f>SUM(C50:C51)-SUM(C48:C49)</f>
        <v>-4885.92</v>
      </c>
      <c r="D53" s="14">
        <f>SUM(D50:D51)-SUM(D48:D49)</f>
        <v>0</v>
      </c>
      <c r="E53" s="14">
        <f t="shared" ref="E53:N53" si="16">SUM(E50:E51)-SUM(E48:E49)</f>
        <v>0</v>
      </c>
      <c r="F53" s="14">
        <f t="shared" si="16"/>
        <v>0</v>
      </c>
      <c r="G53" s="14">
        <f t="shared" si="16"/>
        <v>0</v>
      </c>
      <c r="H53" s="14">
        <f t="shared" si="16"/>
        <v>0</v>
      </c>
      <c r="I53" s="14">
        <f t="shared" si="16"/>
        <v>0</v>
      </c>
      <c r="J53" s="14">
        <f t="shared" si="16"/>
        <v>0</v>
      </c>
      <c r="K53" s="14">
        <f t="shared" si="16"/>
        <v>0</v>
      </c>
      <c r="L53" s="14">
        <f t="shared" si="16"/>
        <v>0</v>
      </c>
      <c r="M53" s="14">
        <f t="shared" si="16"/>
        <v>0</v>
      </c>
      <c r="N53" s="14">
        <f t="shared" si="16"/>
        <v>-5696.5299999999988</v>
      </c>
    </row>
    <row r="54" spans="1:14" x14ac:dyDescent="0.2">
      <c r="A54" s="15" t="s">
        <v>39</v>
      </c>
      <c r="B54" s="14">
        <f>B53/B49*100</f>
        <v>-0.54403268075271971</v>
      </c>
      <c r="C54" s="14" t="e">
        <f>C53/C49*100</f>
        <v>#DIV/0!</v>
      </c>
      <c r="D54" s="14" t="e">
        <f>D53/D49*100</f>
        <v>#DIV/0!</v>
      </c>
      <c r="E54" s="14" t="e">
        <f t="shared" ref="E54:N54" si="17">E53/E49*100</f>
        <v>#DIV/0!</v>
      </c>
      <c r="F54" s="14" t="e">
        <f t="shared" si="17"/>
        <v>#DIV/0!</v>
      </c>
      <c r="G54" s="14" t="e">
        <f t="shared" si="17"/>
        <v>#DIV/0!</v>
      </c>
      <c r="H54" s="14" t="e">
        <f t="shared" si="17"/>
        <v>#DIV/0!</v>
      </c>
      <c r="I54" s="14" t="e">
        <f t="shared" si="17"/>
        <v>#DIV/0!</v>
      </c>
      <c r="J54" s="14" t="e">
        <f t="shared" si="17"/>
        <v>#DIV/0!</v>
      </c>
      <c r="K54" s="14" t="e">
        <f t="shared" si="17"/>
        <v>#DIV/0!</v>
      </c>
      <c r="L54" s="14" t="e">
        <f t="shared" si="17"/>
        <v>#DIV/0!</v>
      </c>
      <c r="M54" s="14" t="e">
        <f t="shared" si="17"/>
        <v>#DIV/0!</v>
      </c>
      <c r="N54" s="14">
        <f t="shared" si="17"/>
        <v>-3.8231683385207966</v>
      </c>
    </row>
    <row r="56" spans="1:14" x14ac:dyDescent="0.2">
      <c r="A56" s="15" t="s">
        <v>37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8">
        <f>SUM(B56:M56)</f>
        <v>0</v>
      </c>
    </row>
    <row r="57" spans="1:14" x14ac:dyDescent="0.2">
      <c r="I57" s="14"/>
      <c r="J57" s="14"/>
      <c r="K57" s="14"/>
      <c r="L57" s="14"/>
      <c r="M57" s="14"/>
    </row>
    <row r="58" spans="1:14" x14ac:dyDescent="0.2">
      <c r="A58" s="15" t="s">
        <v>40</v>
      </c>
      <c r="B58" s="14">
        <f t="shared" ref="B58:N58" si="18">B56+B53</f>
        <v>-810.60999999998603</v>
      </c>
      <c r="C58" s="14">
        <f t="shared" si="18"/>
        <v>-4885.92</v>
      </c>
      <c r="D58" s="14">
        <f t="shared" si="18"/>
        <v>0</v>
      </c>
      <c r="E58" s="14">
        <f t="shared" si="18"/>
        <v>0</v>
      </c>
      <c r="F58" s="14">
        <f t="shared" si="18"/>
        <v>0</v>
      </c>
      <c r="G58" s="14">
        <f t="shared" si="18"/>
        <v>0</v>
      </c>
      <c r="H58" s="14">
        <f t="shared" si="18"/>
        <v>0</v>
      </c>
      <c r="I58" s="14">
        <f t="shared" si="18"/>
        <v>0</v>
      </c>
      <c r="J58" s="14">
        <f t="shared" si="18"/>
        <v>0</v>
      </c>
      <c r="K58" s="14">
        <f t="shared" si="18"/>
        <v>0</v>
      </c>
      <c r="L58" s="14">
        <f t="shared" si="18"/>
        <v>0</v>
      </c>
      <c r="M58" s="14">
        <f t="shared" si="18"/>
        <v>0</v>
      </c>
      <c r="N58" s="14">
        <f t="shared" si="18"/>
        <v>-5696.5299999999988</v>
      </c>
    </row>
    <row r="59" spans="1:14" x14ac:dyDescent="0.2">
      <c r="A59" s="15" t="s">
        <v>41</v>
      </c>
      <c r="B59" s="14">
        <f t="shared" ref="B59:N59" si="19">B58/B49*100</f>
        <v>-0.54403268075271971</v>
      </c>
      <c r="C59" s="14" t="e">
        <f t="shared" si="19"/>
        <v>#DIV/0!</v>
      </c>
      <c r="D59" s="14" t="e">
        <f t="shared" si="19"/>
        <v>#DIV/0!</v>
      </c>
      <c r="E59" s="14" t="e">
        <f t="shared" si="19"/>
        <v>#DIV/0!</v>
      </c>
      <c r="F59" s="14" t="e">
        <f t="shared" si="19"/>
        <v>#DIV/0!</v>
      </c>
      <c r="G59" s="14" t="e">
        <f t="shared" si="19"/>
        <v>#DIV/0!</v>
      </c>
      <c r="H59" s="14" t="e">
        <f t="shared" si="19"/>
        <v>#DIV/0!</v>
      </c>
      <c r="I59" s="14" t="e">
        <f t="shared" si="19"/>
        <v>#DIV/0!</v>
      </c>
      <c r="J59" s="14" t="e">
        <f t="shared" si="19"/>
        <v>#DIV/0!</v>
      </c>
      <c r="K59" s="14" t="e">
        <f t="shared" si="19"/>
        <v>#DIV/0!</v>
      </c>
      <c r="L59" s="14" t="e">
        <f t="shared" si="19"/>
        <v>#DIV/0!</v>
      </c>
      <c r="M59" s="14" t="e">
        <f t="shared" si="19"/>
        <v>#DIV/0!</v>
      </c>
      <c r="N59" s="14">
        <f t="shared" si="19"/>
        <v>-3.8231683385207966</v>
      </c>
    </row>
    <row r="62" spans="1:14" x14ac:dyDescent="0.2">
      <c r="A62" s="13" t="s">
        <v>96</v>
      </c>
    </row>
    <row r="63" spans="1:14" x14ac:dyDescent="0.2">
      <c r="A63" s="15" t="s">
        <v>34</v>
      </c>
      <c r="B63" s="14">
        <f t="shared" ref="B63:M63" si="20">B48+B33+B19+B5</f>
        <v>236534.39</v>
      </c>
      <c r="C63" s="14">
        <v>0</v>
      </c>
      <c r="D63" s="14">
        <f t="shared" si="20"/>
        <v>0</v>
      </c>
      <c r="E63" s="14">
        <f>D66</f>
        <v>0</v>
      </c>
      <c r="F63" s="14">
        <f t="shared" si="20"/>
        <v>0</v>
      </c>
      <c r="G63" s="14">
        <f t="shared" si="20"/>
        <v>0</v>
      </c>
      <c r="H63" s="14">
        <f t="shared" si="20"/>
        <v>0</v>
      </c>
      <c r="I63" s="14">
        <f t="shared" si="20"/>
        <v>0</v>
      </c>
      <c r="J63" s="14">
        <f t="shared" si="20"/>
        <v>0</v>
      </c>
      <c r="K63" s="14">
        <f t="shared" si="20"/>
        <v>0</v>
      </c>
      <c r="L63" s="14">
        <f t="shared" si="20"/>
        <v>0</v>
      </c>
      <c r="M63" s="14">
        <f t="shared" si="20"/>
        <v>0</v>
      </c>
      <c r="N63" s="18">
        <f>SUM(B63:M63)</f>
        <v>236534.39</v>
      </c>
    </row>
    <row r="64" spans="1:14" x14ac:dyDescent="0.2">
      <c r="A64" s="15" t="s">
        <v>35</v>
      </c>
      <c r="B64" s="14">
        <v>973170.3</v>
      </c>
      <c r="C64" s="14">
        <f t="shared" ref="B64:C66" si="21">C49+C34+C20+C6</f>
        <v>0</v>
      </c>
      <c r="D64" s="14">
        <f t="shared" ref="D64:M64" si="22">D49+D34+D20+D6</f>
        <v>0</v>
      </c>
      <c r="E64" s="14">
        <f t="shared" si="22"/>
        <v>0</v>
      </c>
      <c r="F64" s="14">
        <f t="shared" si="22"/>
        <v>0</v>
      </c>
      <c r="G64" s="14">
        <f t="shared" si="22"/>
        <v>0</v>
      </c>
      <c r="H64" s="14">
        <f t="shared" si="22"/>
        <v>0</v>
      </c>
      <c r="I64" s="14">
        <f t="shared" si="22"/>
        <v>0</v>
      </c>
      <c r="J64" s="14">
        <f t="shared" si="22"/>
        <v>0</v>
      </c>
      <c r="K64" s="14">
        <f t="shared" si="22"/>
        <v>0</v>
      </c>
      <c r="L64" s="14"/>
      <c r="M64" s="14">
        <f t="shared" si="22"/>
        <v>0</v>
      </c>
      <c r="N64" s="18">
        <f>SUM(B64:M64)</f>
        <v>973170.3</v>
      </c>
    </row>
    <row r="65" spans="1:14" x14ac:dyDescent="0.2">
      <c r="A65" s="15" t="s">
        <v>12</v>
      </c>
      <c r="B65" s="14">
        <v>956658.59</v>
      </c>
      <c r="C65" s="14">
        <f t="shared" si="21"/>
        <v>0</v>
      </c>
      <c r="D65" s="14">
        <f t="shared" ref="D65:M65" si="23">D50+D35+D21+D7</f>
        <v>0</v>
      </c>
      <c r="E65" s="14">
        <f t="shared" si="23"/>
        <v>0</v>
      </c>
      <c r="F65" s="14">
        <f t="shared" si="23"/>
        <v>0</v>
      </c>
      <c r="G65" s="14">
        <f t="shared" si="23"/>
        <v>0</v>
      </c>
      <c r="H65" s="14">
        <f t="shared" si="23"/>
        <v>0</v>
      </c>
      <c r="I65" s="14">
        <f t="shared" si="23"/>
        <v>0</v>
      </c>
      <c r="J65" s="14">
        <f t="shared" si="23"/>
        <v>0</v>
      </c>
      <c r="K65" s="14">
        <f t="shared" si="23"/>
        <v>0</v>
      </c>
      <c r="L65" s="14"/>
      <c r="M65" s="14">
        <f t="shared" si="23"/>
        <v>0</v>
      </c>
      <c r="N65" s="18">
        <f>SUM(B65:M65)</f>
        <v>956658.59</v>
      </c>
    </row>
    <row r="66" spans="1:14" x14ac:dyDescent="0.2">
      <c r="A66" s="15" t="s">
        <v>36</v>
      </c>
      <c r="B66" s="14">
        <f t="shared" si="21"/>
        <v>256524.39</v>
      </c>
      <c r="C66" s="14">
        <f t="shared" si="21"/>
        <v>0</v>
      </c>
      <c r="D66" s="14">
        <f t="shared" ref="D66:M66" si="24">D51+D36+D22+D8</f>
        <v>0</v>
      </c>
      <c r="E66" s="14">
        <f t="shared" si="24"/>
        <v>0</v>
      </c>
      <c r="F66" s="14">
        <f t="shared" si="24"/>
        <v>0</v>
      </c>
      <c r="G66" s="14">
        <f t="shared" si="24"/>
        <v>0</v>
      </c>
      <c r="H66" s="14">
        <f t="shared" si="24"/>
        <v>0</v>
      </c>
      <c r="I66" s="14">
        <f t="shared" si="24"/>
        <v>0</v>
      </c>
      <c r="J66" s="14">
        <f t="shared" si="24"/>
        <v>0</v>
      </c>
      <c r="K66" s="14">
        <f t="shared" si="24"/>
        <v>0</v>
      </c>
      <c r="L66" s="14">
        <f t="shared" si="24"/>
        <v>0</v>
      </c>
      <c r="M66" s="14">
        <f t="shared" si="24"/>
        <v>0</v>
      </c>
      <c r="N66" s="18">
        <f>SUM(B66:M66)</f>
        <v>256524.39</v>
      </c>
    </row>
    <row r="67" spans="1:14" x14ac:dyDescent="0.2">
      <c r="I67" s="14"/>
      <c r="J67" s="14"/>
      <c r="K67" s="14"/>
      <c r="L67" s="14"/>
    </row>
    <row r="68" spans="1:14" x14ac:dyDescent="0.2">
      <c r="A68" s="15" t="s">
        <v>38</v>
      </c>
      <c r="B68" s="14">
        <f>SUM(B65:B66)-SUM(B63:B64)</f>
        <v>3478.2900000000373</v>
      </c>
      <c r="C68" s="14">
        <f t="shared" ref="C68:L68" si="25">SUM(C65:C66)-SUM(C63:C64)</f>
        <v>0</v>
      </c>
      <c r="D68" s="14">
        <f t="shared" si="25"/>
        <v>0</v>
      </c>
      <c r="E68" s="14">
        <f t="shared" si="25"/>
        <v>0</v>
      </c>
      <c r="F68" s="14">
        <f t="shared" si="25"/>
        <v>0</v>
      </c>
      <c r="G68" s="14">
        <f t="shared" si="25"/>
        <v>0</v>
      </c>
      <c r="H68" s="14">
        <f t="shared" si="25"/>
        <v>0</v>
      </c>
      <c r="I68" s="14">
        <f t="shared" si="25"/>
        <v>0</v>
      </c>
      <c r="J68" s="14">
        <f t="shared" si="25"/>
        <v>0</v>
      </c>
      <c r="K68" s="14">
        <f t="shared" si="25"/>
        <v>0</v>
      </c>
      <c r="L68" s="14">
        <f t="shared" si="25"/>
        <v>0</v>
      </c>
      <c r="M68" s="14">
        <f>SUM(M65:M66)-SUM(M63:M64)</f>
        <v>0</v>
      </c>
      <c r="N68" s="14">
        <f>SUM(B68:M68)</f>
        <v>3478.2900000000373</v>
      </c>
    </row>
    <row r="69" spans="1:14" x14ac:dyDescent="0.2">
      <c r="A69" s="15" t="s">
        <v>39</v>
      </c>
      <c r="B69" s="14">
        <f t="shared" ref="B69:N69" si="26">B68/B64*100</f>
        <v>0.35741842923073558</v>
      </c>
      <c r="C69" s="14" t="e">
        <f t="shared" si="26"/>
        <v>#DIV/0!</v>
      </c>
      <c r="D69" s="14" t="e">
        <f t="shared" si="26"/>
        <v>#DIV/0!</v>
      </c>
      <c r="E69" s="14" t="e">
        <f t="shared" si="26"/>
        <v>#DIV/0!</v>
      </c>
      <c r="F69" s="14" t="e">
        <f t="shared" si="26"/>
        <v>#DIV/0!</v>
      </c>
      <c r="G69" s="14" t="e">
        <f t="shared" si="26"/>
        <v>#DIV/0!</v>
      </c>
      <c r="H69" s="14" t="e">
        <f t="shared" si="26"/>
        <v>#DIV/0!</v>
      </c>
      <c r="I69" s="14" t="e">
        <f t="shared" si="26"/>
        <v>#DIV/0!</v>
      </c>
      <c r="J69" s="14" t="e">
        <f t="shared" si="26"/>
        <v>#DIV/0!</v>
      </c>
      <c r="K69" s="14" t="e">
        <f t="shared" si="26"/>
        <v>#DIV/0!</v>
      </c>
      <c r="L69" s="14" t="e">
        <f t="shared" si="26"/>
        <v>#DIV/0!</v>
      </c>
      <c r="M69" s="14" t="e">
        <f t="shared" si="26"/>
        <v>#DIV/0!</v>
      </c>
      <c r="N69" s="14">
        <f t="shared" si="26"/>
        <v>0.35741842923073558</v>
      </c>
    </row>
    <row r="70" spans="1:14" x14ac:dyDescent="0.2">
      <c r="I70" s="14"/>
      <c r="J70" s="14"/>
      <c r="K70" s="14"/>
      <c r="L70" s="14"/>
    </row>
    <row r="71" spans="1:14" x14ac:dyDescent="0.2">
      <c r="A71" s="15" t="s">
        <v>37</v>
      </c>
      <c r="B71" s="14">
        <f>B56+B41+B27+B13</f>
        <v>0</v>
      </c>
      <c r="C71" s="14">
        <f>C56+C41+C27+C13</f>
        <v>0</v>
      </c>
      <c r="D71" s="14">
        <f t="shared" ref="D71:M71" si="27">D56+D41+D27+D13</f>
        <v>0</v>
      </c>
      <c r="E71" s="14">
        <f t="shared" si="27"/>
        <v>0</v>
      </c>
      <c r="F71" s="14">
        <f t="shared" si="27"/>
        <v>0</v>
      </c>
      <c r="G71" s="14">
        <f t="shared" si="27"/>
        <v>0</v>
      </c>
      <c r="H71" s="14">
        <f t="shared" si="27"/>
        <v>0</v>
      </c>
      <c r="I71" s="14">
        <f t="shared" si="27"/>
        <v>0</v>
      </c>
      <c r="J71" s="14">
        <f t="shared" si="27"/>
        <v>0</v>
      </c>
      <c r="K71" s="14">
        <f t="shared" si="27"/>
        <v>0</v>
      </c>
      <c r="L71" s="14">
        <f t="shared" si="27"/>
        <v>0</v>
      </c>
      <c r="M71" s="14">
        <f t="shared" si="27"/>
        <v>0</v>
      </c>
      <c r="N71" s="18">
        <f>SUM(B71:M71)</f>
        <v>0</v>
      </c>
    </row>
    <row r="72" spans="1:14" x14ac:dyDescent="0.2">
      <c r="I72" s="14"/>
      <c r="J72" s="14"/>
      <c r="K72" s="14"/>
      <c r="L72" s="14"/>
      <c r="M72" s="14"/>
    </row>
    <row r="73" spans="1:14" x14ac:dyDescent="0.2">
      <c r="A73" s="15" t="s">
        <v>40</v>
      </c>
      <c r="B73" s="14">
        <f>B68+B71</f>
        <v>3478.2900000000373</v>
      </c>
      <c r="C73" s="14">
        <f t="shared" ref="C73:L73" si="28">C68+C71</f>
        <v>0</v>
      </c>
      <c r="D73" s="14">
        <f t="shared" si="28"/>
        <v>0</v>
      </c>
      <c r="E73" s="14">
        <f t="shared" si="28"/>
        <v>0</v>
      </c>
      <c r="F73" s="14">
        <f t="shared" si="28"/>
        <v>0</v>
      </c>
      <c r="G73" s="14">
        <f t="shared" si="28"/>
        <v>0</v>
      </c>
      <c r="H73" s="14">
        <f t="shared" si="28"/>
        <v>0</v>
      </c>
      <c r="I73" s="14">
        <f>I68-I71</f>
        <v>0</v>
      </c>
      <c r="J73" s="14">
        <f t="shared" si="28"/>
        <v>0</v>
      </c>
      <c r="K73" s="14">
        <f t="shared" si="28"/>
        <v>0</v>
      </c>
      <c r="L73" s="14">
        <f t="shared" si="28"/>
        <v>0</v>
      </c>
      <c r="M73" s="14">
        <f>M68+M71</f>
        <v>0</v>
      </c>
      <c r="N73" s="14">
        <f>N68-N71</f>
        <v>3478.2900000000373</v>
      </c>
    </row>
    <row r="74" spans="1:14" x14ac:dyDescent="0.2">
      <c r="A74" s="15" t="s">
        <v>41</v>
      </c>
      <c r="B74" s="14">
        <f t="shared" ref="B74:N74" si="29">B73/B64*100</f>
        <v>0.35741842923073558</v>
      </c>
      <c r="C74" s="14" t="e">
        <f t="shared" si="29"/>
        <v>#DIV/0!</v>
      </c>
      <c r="D74" s="14" t="e">
        <f t="shared" si="29"/>
        <v>#DIV/0!</v>
      </c>
      <c r="E74" s="14" t="e">
        <f t="shared" si="29"/>
        <v>#DIV/0!</v>
      </c>
      <c r="F74" s="14" t="e">
        <f t="shared" si="29"/>
        <v>#DIV/0!</v>
      </c>
      <c r="G74" s="14" t="e">
        <f t="shared" si="29"/>
        <v>#DIV/0!</v>
      </c>
      <c r="H74" s="14" t="e">
        <f t="shared" si="29"/>
        <v>#DIV/0!</v>
      </c>
      <c r="I74" s="14" t="e">
        <f t="shared" si="29"/>
        <v>#DIV/0!</v>
      </c>
      <c r="J74" s="14" t="e">
        <f t="shared" si="29"/>
        <v>#DIV/0!</v>
      </c>
      <c r="K74" s="14" t="e">
        <f t="shared" si="29"/>
        <v>#DIV/0!</v>
      </c>
      <c r="L74" s="14" t="e">
        <f t="shared" si="29"/>
        <v>#DIV/0!</v>
      </c>
      <c r="M74" s="14" t="e">
        <f t="shared" si="29"/>
        <v>#DIV/0!</v>
      </c>
      <c r="N74" s="14">
        <f t="shared" si="29"/>
        <v>0.35741842923073558</v>
      </c>
    </row>
    <row r="77" spans="1:14" x14ac:dyDescent="0.2">
      <c r="A77" s="13"/>
    </row>
    <row r="91" spans="1:1" x14ac:dyDescent="0.2">
      <c r="A91" s="13"/>
    </row>
    <row r="105" spans="1:1" x14ac:dyDescent="0.2">
      <c r="A105" s="13"/>
    </row>
    <row r="120" spans="1:1" x14ac:dyDescent="0.2">
      <c r="A120" s="13"/>
    </row>
    <row r="134" spans="1:1" x14ac:dyDescent="0.2">
      <c r="A134" s="13"/>
    </row>
  </sheetData>
  <phoneticPr fontId="0" type="noConversion"/>
  <pageMargins left="0.25" right="0.25" top="0.54" bottom="0.41" header="0" footer="0"/>
  <pageSetup paperSize="5" scale="95" fitToHeight="4" orientation="landscape" r:id="rId1"/>
  <headerFooter alignWithMargins="0"/>
  <rowBreaks count="1" manualBreakCount="1">
    <brk id="3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15"/>
  <dimension ref="A1:O304"/>
  <sheetViews>
    <sheetView topLeftCell="A16" zoomScale="90" zoomScaleNormal="95" zoomScaleSheetLayoutView="100" workbookViewId="0">
      <selection activeCell="B44" sqref="B44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228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G4" s="18"/>
    </row>
    <row r="5" spans="1:14" x14ac:dyDescent="0.2">
      <c r="A5" s="21" t="s">
        <v>98</v>
      </c>
      <c r="G5" s="18"/>
    </row>
    <row r="6" spans="1:14" x14ac:dyDescent="0.2">
      <c r="A6" s="15" t="s">
        <v>34</v>
      </c>
      <c r="B6" s="14">
        <v>155644.07</v>
      </c>
      <c r="C6" s="14">
        <f t="shared" ref="C6:H6" si="0">B9</f>
        <v>226117.37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>H9</f>
        <v>0</v>
      </c>
      <c r="J6" s="14">
        <f>I9</f>
        <v>0</v>
      </c>
      <c r="K6" s="14">
        <f>J9</f>
        <v>0</v>
      </c>
      <c r="L6" s="14">
        <f>K9</f>
        <v>0</v>
      </c>
      <c r="M6" s="14">
        <f>L9</f>
        <v>0</v>
      </c>
      <c r="N6" s="18">
        <f>SUM(B6:M6)</f>
        <v>381761.44</v>
      </c>
    </row>
    <row r="7" spans="1:14" x14ac:dyDescent="0.2">
      <c r="A7" s="15" t="s">
        <v>35</v>
      </c>
      <c r="B7" s="14">
        <v>1455196.72</v>
      </c>
      <c r="I7" s="14"/>
      <c r="J7" s="14"/>
      <c r="K7" s="14"/>
      <c r="L7" s="14"/>
      <c r="M7" s="14"/>
      <c r="N7" s="18">
        <f>SUM(B7:M7)</f>
        <v>1455196.72</v>
      </c>
    </row>
    <row r="8" spans="1:14" x14ac:dyDescent="0.2">
      <c r="A8" s="15" t="s">
        <v>12</v>
      </c>
      <c r="B8" s="14">
        <v>1383354.6</v>
      </c>
      <c r="I8" s="14"/>
      <c r="J8" s="14"/>
      <c r="K8" s="14"/>
      <c r="L8" s="14"/>
      <c r="M8" s="14"/>
      <c r="N8" s="18">
        <f>SUM(B8:M8)</f>
        <v>1383354.6</v>
      </c>
    </row>
    <row r="9" spans="1:14" x14ac:dyDescent="0.2">
      <c r="A9" s="15" t="s">
        <v>36</v>
      </c>
      <c r="B9" s="14">
        <v>226117.37</v>
      </c>
      <c r="I9" s="14"/>
      <c r="J9" s="14"/>
      <c r="K9" s="14"/>
      <c r="L9" s="14"/>
      <c r="M9" s="14"/>
      <c r="N9" s="18">
        <f>SUM(B9:M9)</f>
        <v>226117.37</v>
      </c>
    </row>
    <row r="10" spans="1:14" x14ac:dyDescent="0.2">
      <c r="I10" s="14"/>
      <c r="J10" s="14"/>
      <c r="K10" s="14"/>
      <c r="L10" s="14"/>
      <c r="M10" s="14"/>
    </row>
    <row r="11" spans="1:14" x14ac:dyDescent="0.2">
      <c r="A11" s="15" t="s">
        <v>38</v>
      </c>
      <c r="B11" s="14">
        <f t="shared" ref="B11:H11" si="1">SUM(B8:B9)-SUM(B6:B7)</f>
        <v>-1368.8199999998324</v>
      </c>
      <c r="C11" s="14">
        <f t="shared" si="1"/>
        <v>-226117.37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ref="I11:N11" si="2">SUM(I8:I9)-SUM(I6:I7)</f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-227486.18999999971</v>
      </c>
    </row>
    <row r="12" spans="1:14" x14ac:dyDescent="0.2">
      <c r="A12" s="15" t="s">
        <v>39</v>
      </c>
      <c r="B12" s="14">
        <f t="shared" ref="B12:M12" si="3">B11/B7*100</f>
        <v>-9.4064258198701289E-2</v>
      </c>
      <c r="C12" s="14" t="e">
        <f t="shared" si="3"/>
        <v>#DIV/0!</v>
      </c>
      <c r="D12" s="14" t="e">
        <f t="shared" si="3"/>
        <v>#DIV/0!</v>
      </c>
      <c r="E12" s="14" t="e">
        <f t="shared" si="3"/>
        <v>#DIV/0!</v>
      </c>
      <c r="F12" s="14" t="e">
        <f t="shared" si="3"/>
        <v>#DIV/0!</v>
      </c>
      <c r="G12" s="14" t="e">
        <f t="shared" si="3"/>
        <v>#DIV/0!</v>
      </c>
      <c r="H12" s="14" t="e">
        <f t="shared" si="3"/>
        <v>#DIV/0!</v>
      </c>
      <c r="I12" s="14" t="e">
        <f t="shared" si="3"/>
        <v>#DIV/0!</v>
      </c>
      <c r="J12" s="14" t="e">
        <f t="shared" si="3"/>
        <v>#DIV/0!</v>
      </c>
      <c r="K12" s="14" t="e">
        <f t="shared" si="3"/>
        <v>#DIV/0!</v>
      </c>
      <c r="L12" s="14" t="e">
        <f t="shared" si="3"/>
        <v>#DIV/0!</v>
      </c>
      <c r="M12" s="14" t="e">
        <f t="shared" si="3"/>
        <v>#DIV/0!</v>
      </c>
      <c r="N12" s="14">
        <f>N11/N7*100</f>
        <v>-15.632676109935137</v>
      </c>
    </row>
    <row r="13" spans="1:14" x14ac:dyDescent="0.2">
      <c r="I13" s="14"/>
      <c r="J13" s="14"/>
      <c r="K13" s="14"/>
      <c r="L13" s="14"/>
      <c r="M13" s="14"/>
    </row>
    <row r="14" spans="1:14" x14ac:dyDescent="0.2">
      <c r="A14" s="15" t="s">
        <v>37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8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8">
        <f>SUM(B14:M14)</f>
        <v>0</v>
      </c>
    </row>
    <row r="15" spans="1:14" x14ac:dyDescent="0.2">
      <c r="G15" s="18"/>
      <c r="I15" s="14"/>
      <c r="J15" s="14"/>
      <c r="K15" s="14"/>
      <c r="L15" s="14"/>
      <c r="M15" s="14"/>
    </row>
    <row r="16" spans="1:14" x14ac:dyDescent="0.2">
      <c r="A16" s="15" t="s">
        <v>40</v>
      </c>
      <c r="B16" s="14">
        <f t="shared" ref="B16:G16" si="4">B14+B11</f>
        <v>-1368.8199999998324</v>
      </c>
      <c r="C16" s="14">
        <f t="shared" si="4"/>
        <v>-226117.37</v>
      </c>
      <c r="D16" s="14">
        <f t="shared" si="4"/>
        <v>0</v>
      </c>
      <c r="E16" s="14">
        <f t="shared" si="4"/>
        <v>0</v>
      </c>
      <c r="F16" s="14">
        <f t="shared" si="4"/>
        <v>0</v>
      </c>
      <c r="G16" s="14">
        <f t="shared" si="4"/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8">
        <f>SUM(B16:M16)</f>
        <v>-227486.18999999983</v>
      </c>
    </row>
    <row r="17" spans="1:15" x14ac:dyDescent="0.2">
      <c r="A17" s="15" t="s">
        <v>41</v>
      </c>
      <c r="B17" s="14">
        <f t="shared" ref="B17:G17" si="5">B16/B7*100</f>
        <v>-9.4064258198701289E-2</v>
      </c>
      <c r="C17" s="14" t="e">
        <f t="shared" si="5"/>
        <v>#DIV/0!</v>
      </c>
      <c r="D17" s="14" t="e">
        <f t="shared" si="5"/>
        <v>#DIV/0!</v>
      </c>
      <c r="E17" s="14" t="e">
        <f t="shared" si="5"/>
        <v>#DIV/0!</v>
      </c>
      <c r="F17" s="14" t="e">
        <f t="shared" si="5"/>
        <v>#DIV/0!</v>
      </c>
      <c r="G17" s="14" t="e">
        <f t="shared" si="5"/>
        <v>#DIV/0!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8">
        <f>N16/N7*100</f>
        <v>-15.632676109935145</v>
      </c>
    </row>
    <row r="19" spans="1:15" s="13" customFormat="1" x14ac:dyDescent="0.2">
      <c r="A19" s="21" t="s">
        <v>99</v>
      </c>
      <c r="B19" s="20"/>
      <c r="C19" s="20"/>
      <c r="D19" s="20"/>
      <c r="E19" s="20"/>
      <c r="F19" s="20"/>
      <c r="G19" s="20"/>
      <c r="H19" s="20"/>
      <c r="N19" s="20"/>
    </row>
    <row r="20" spans="1:15" x14ac:dyDescent="0.2">
      <c r="A20" s="15" t="s">
        <v>34</v>
      </c>
      <c r="B20" s="14">
        <v>17049.77</v>
      </c>
      <c r="C20" s="14">
        <f t="shared" ref="C20:H20" si="6">B23</f>
        <v>26866.87</v>
      </c>
      <c r="D20" s="14">
        <f t="shared" si="6"/>
        <v>0</v>
      </c>
      <c r="E20" s="14">
        <f t="shared" si="6"/>
        <v>0</v>
      </c>
      <c r="F20" s="14">
        <f t="shared" si="6"/>
        <v>0</v>
      </c>
      <c r="G20" s="14">
        <f t="shared" si="6"/>
        <v>0</v>
      </c>
      <c r="H20" s="14">
        <f t="shared" si="6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43916.639999999999</v>
      </c>
    </row>
    <row r="21" spans="1:15" x14ac:dyDescent="0.2">
      <c r="A21" s="15" t="s">
        <v>35</v>
      </c>
      <c r="B21" s="14">
        <v>41688.54</v>
      </c>
      <c r="I21" s="14"/>
      <c r="J21" s="14"/>
      <c r="K21" s="14"/>
      <c r="L21" s="14"/>
      <c r="M21" s="14"/>
      <c r="N21" s="18">
        <f>SUM(B21:M21)</f>
        <v>41688.54</v>
      </c>
    </row>
    <row r="22" spans="1:15" x14ac:dyDescent="0.2">
      <c r="A22" s="15" t="s">
        <v>12</v>
      </c>
      <c r="B22" s="14">
        <v>37715.300000000003</v>
      </c>
      <c r="I22" s="14"/>
      <c r="J22" s="14"/>
      <c r="K22" s="14"/>
      <c r="L22" s="14"/>
      <c r="M22" s="14"/>
      <c r="N22" s="18">
        <f>SUM(B22:M22)</f>
        <v>37715.300000000003</v>
      </c>
    </row>
    <row r="23" spans="1:15" x14ac:dyDescent="0.2">
      <c r="A23" s="15" t="s">
        <v>36</v>
      </c>
      <c r="B23" s="14">
        <v>26866.87</v>
      </c>
      <c r="I23" s="14"/>
      <c r="J23" s="14"/>
      <c r="K23" s="14"/>
      <c r="L23" s="14"/>
      <c r="M23" s="14"/>
      <c r="N23" s="18">
        <f>SUM(B23:M23)</f>
        <v>26866.87</v>
      </c>
    </row>
    <row r="24" spans="1:15" x14ac:dyDescent="0.2">
      <c r="N24" s="18"/>
    </row>
    <row r="25" spans="1:15" x14ac:dyDescent="0.2">
      <c r="A25" s="15" t="s">
        <v>38</v>
      </c>
      <c r="B25" s="14">
        <f t="shared" ref="B25:N25" si="7">SUM(B22:B23)-SUM(B20:B21)</f>
        <v>5843.8600000000006</v>
      </c>
      <c r="C25" s="14">
        <f t="shared" si="7"/>
        <v>-26866.87</v>
      </c>
      <c r="D25" s="14">
        <f t="shared" si="7"/>
        <v>0</v>
      </c>
      <c r="E25" s="14">
        <f t="shared" si="7"/>
        <v>0</v>
      </c>
      <c r="F25" s="14">
        <f t="shared" si="7"/>
        <v>0</v>
      </c>
      <c r="G25" s="14">
        <f t="shared" si="7"/>
        <v>0</v>
      </c>
      <c r="H25" s="14">
        <f t="shared" si="7"/>
        <v>0</v>
      </c>
      <c r="I25" s="14">
        <f t="shared" si="7"/>
        <v>0</v>
      </c>
      <c r="J25" s="14">
        <f t="shared" si="7"/>
        <v>0</v>
      </c>
      <c r="K25" s="14">
        <f t="shared" si="7"/>
        <v>0</v>
      </c>
      <c r="L25" s="14">
        <f t="shared" si="7"/>
        <v>0</v>
      </c>
      <c r="M25" s="14">
        <f t="shared" si="7"/>
        <v>0</v>
      </c>
      <c r="N25" s="14">
        <f t="shared" si="7"/>
        <v>-21023.009999999995</v>
      </c>
      <c r="O25" s="14"/>
    </row>
    <row r="26" spans="1:15" x14ac:dyDescent="0.2">
      <c r="A26" s="15" t="s">
        <v>39</v>
      </c>
      <c r="B26" s="14">
        <f t="shared" ref="B26:N26" si="8">B25/B21*100</f>
        <v>14.017905160506942</v>
      </c>
      <c r="C26" s="14" t="e">
        <f t="shared" si="8"/>
        <v>#DIV/0!</v>
      </c>
      <c r="D26" s="14" t="e">
        <f t="shared" si="8"/>
        <v>#DIV/0!</v>
      </c>
      <c r="E26" s="14" t="e">
        <f t="shared" si="8"/>
        <v>#DIV/0!</v>
      </c>
      <c r="F26" s="14" t="e">
        <f t="shared" si="8"/>
        <v>#DIV/0!</v>
      </c>
      <c r="G26" s="14" t="e">
        <f t="shared" si="8"/>
        <v>#DIV/0!</v>
      </c>
      <c r="H26" s="14" t="e">
        <f t="shared" si="8"/>
        <v>#DIV/0!</v>
      </c>
      <c r="I26" s="14" t="e">
        <f t="shared" si="8"/>
        <v>#DIV/0!</v>
      </c>
      <c r="J26" s="14" t="e">
        <f t="shared" si="8"/>
        <v>#DIV/0!</v>
      </c>
      <c r="K26" s="14" t="e">
        <f t="shared" si="8"/>
        <v>#DIV/0!</v>
      </c>
      <c r="L26" s="14" t="e">
        <f t="shared" si="8"/>
        <v>#DIV/0!</v>
      </c>
      <c r="M26" s="14" t="e">
        <f t="shared" si="8"/>
        <v>#DIV/0!</v>
      </c>
      <c r="N26" s="14">
        <f t="shared" si="8"/>
        <v>-50.428750922915491</v>
      </c>
    </row>
    <row r="28" spans="1:15" x14ac:dyDescent="0.2">
      <c r="A28" s="15" t="s">
        <v>37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8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8">
        <f>SUM(B28:M28)</f>
        <v>0</v>
      </c>
    </row>
    <row r="29" spans="1:15" x14ac:dyDescent="0.2">
      <c r="G29" s="18"/>
      <c r="I29" s="14"/>
      <c r="J29" s="14"/>
      <c r="K29" s="14"/>
      <c r="L29" s="14"/>
      <c r="M29" s="14"/>
    </row>
    <row r="30" spans="1:15" x14ac:dyDescent="0.2">
      <c r="A30" s="15" t="s">
        <v>40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8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8">
        <f>SUM(B30:M30)</f>
        <v>0</v>
      </c>
    </row>
    <row r="31" spans="1:15" x14ac:dyDescent="0.2">
      <c r="A31" s="15" t="s">
        <v>41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8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8">
        <f>N30/N21*100</f>
        <v>0</v>
      </c>
    </row>
    <row r="33" spans="1:14" x14ac:dyDescent="0.2">
      <c r="A33" s="21"/>
    </row>
    <row r="34" spans="1:14" x14ac:dyDescent="0.2">
      <c r="A34" s="21" t="s">
        <v>100</v>
      </c>
      <c r="N34" s="18"/>
    </row>
    <row r="35" spans="1:14" x14ac:dyDescent="0.2">
      <c r="A35" s="15" t="s">
        <v>34</v>
      </c>
      <c r="B35" s="14">
        <f>B20+B6</f>
        <v>172693.84</v>
      </c>
      <c r="C35" s="14">
        <v>0</v>
      </c>
      <c r="D35" s="14">
        <f t="shared" ref="D35:M35" si="9">D20+D6</f>
        <v>0</v>
      </c>
      <c r="E35" s="14">
        <f t="shared" si="9"/>
        <v>0</v>
      </c>
      <c r="F35" s="14">
        <f t="shared" si="9"/>
        <v>0</v>
      </c>
      <c r="G35" s="14">
        <f t="shared" si="9"/>
        <v>0</v>
      </c>
      <c r="H35" s="14">
        <f t="shared" si="9"/>
        <v>0</v>
      </c>
      <c r="I35" s="14">
        <f t="shared" si="9"/>
        <v>0</v>
      </c>
      <c r="J35" s="14">
        <f t="shared" si="9"/>
        <v>0</v>
      </c>
      <c r="K35" s="14">
        <f t="shared" si="9"/>
        <v>0</v>
      </c>
      <c r="L35" s="14">
        <f t="shared" si="9"/>
        <v>0</v>
      </c>
      <c r="M35" s="14">
        <f t="shared" si="9"/>
        <v>0</v>
      </c>
      <c r="N35" s="18">
        <f>SUM(B35:M35)</f>
        <v>172693.84</v>
      </c>
    </row>
    <row r="36" spans="1:14" x14ac:dyDescent="0.2">
      <c r="A36" s="15" t="s">
        <v>35</v>
      </c>
      <c r="B36" s="14">
        <v>1404422.02</v>
      </c>
      <c r="C36" s="14">
        <f t="shared" ref="B36:M38" si="10">C21+C7</f>
        <v>0</v>
      </c>
      <c r="D36" s="14">
        <f t="shared" si="10"/>
        <v>0</v>
      </c>
      <c r="E36" s="14">
        <f t="shared" si="10"/>
        <v>0</v>
      </c>
      <c r="F36" s="14">
        <f t="shared" si="10"/>
        <v>0</v>
      </c>
      <c r="G36" s="14">
        <f t="shared" si="10"/>
        <v>0</v>
      </c>
      <c r="H36" s="14">
        <f t="shared" si="10"/>
        <v>0</v>
      </c>
      <c r="I36" s="14">
        <f t="shared" si="10"/>
        <v>0</v>
      </c>
      <c r="J36" s="14">
        <f t="shared" si="10"/>
        <v>0</v>
      </c>
      <c r="K36" s="14">
        <f t="shared" si="10"/>
        <v>0</v>
      </c>
      <c r="L36" s="14">
        <f t="shared" si="10"/>
        <v>0</v>
      </c>
      <c r="M36" s="14">
        <v>0</v>
      </c>
      <c r="N36" s="18">
        <f>SUM(B36:M36)</f>
        <v>1404422.02</v>
      </c>
    </row>
    <row r="37" spans="1:14" x14ac:dyDescent="0.2">
      <c r="A37" s="15" t="s">
        <v>12</v>
      </c>
      <c r="B37" s="14">
        <v>1328606.6599999999</v>
      </c>
      <c r="C37" s="14">
        <f t="shared" si="10"/>
        <v>0</v>
      </c>
      <c r="D37" s="14">
        <f t="shared" si="10"/>
        <v>0</v>
      </c>
      <c r="E37" s="14">
        <f t="shared" si="10"/>
        <v>0</v>
      </c>
      <c r="F37" s="14">
        <f t="shared" si="10"/>
        <v>0</v>
      </c>
      <c r="G37" s="14">
        <f t="shared" si="10"/>
        <v>0</v>
      </c>
      <c r="H37" s="14">
        <f t="shared" si="10"/>
        <v>0</v>
      </c>
      <c r="I37" s="14">
        <f t="shared" si="10"/>
        <v>0</v>
      </c>
      <c r="J37" s="14">
        <f t="shared" si="10"/>
        <v>0</v>
      </c>
      <c r="K37" s="14">
        <f t="shared" si="10"/>
        <v>0</v>
      </c>
      <c r="L37" s="14">
        <f t="shared" si="10"/>
        <v>0</v>
      </c>
      <c r="M37" s="14">
        <v>0</v>
      </c>
      <c r="N37" s="18">
        <f>SUM(B37:M37)</f>
        <v>1328606.6599999999</v>
      </c>
    </row>
    <row r="38" spans="1:14" x14ac:dyDescent="0.2">
      <c r="A38" s="15" t="s">
        <v>36</v>
      </c>
      <c r="B38" s="14">
        <f t="shared" si="10"/>
        <v>252984.24</v>
      </c>
      <c r="C38" s="14">
        <f t="shared" si="10"/>
        <v>0</v>
      </c>
      <c r="D38" s="14">
        <f t="shared" si="10"/>
        <v>0</v>
      </c>
      <c r="E38" s="14">
        <f t="shared" si="10"/>
        <v>0</v>
      </c>
      <c r="F38" s="14">
        <f t="shared" si="10"/>
        <v>0</v>
      </c>
      <c r="G38" s="14">
        <f t="shared" si="10"/>
        <v>0</v>
      </c>
      <c r="H38" s="14">
        <f t="shared" si="10"/>
        <v>0</v>
      </c>
      <c r="I38" s="14">
        <f t="shared" si="10"/>
        <v>0</v>
      </c>
      <c r="J38" s="14">
        <f t="shared" si="10"/>
        <v>0</v>
      </c>
      <c r="K38" s="14">
        <f t="shared" si="10"/>
        <v>0</v>
      </c>
      <c r="L38" s="14">
        <f t="shared" si="10"/>
        <v>0</v>
      </c>
      <c r="M38" s="14">
        <f t="shared" si="10"/>
        <v>0</v>
      </c>
      <c r="N38" s="18">
        <f>SUM(B38:M38)</f>
        <v>252984.24</v>
      </c>
    </row>
    <row r="39" spans="1:14" x14ac:dyDescent="0.2">
      <c r="I39" s="14"/>
      <c r="J39" s="14"/>
      <c r="K39" s="14"/>
      <c r="L39" s="14"/>
      <c r="M39" s="14"/>
    </row>
    <row r="40" spans="1:14" x14ac:dyDescent="0.2">
      <c r="A40" s="15" t="s">
        <v>38</v>
      </c>
      <c r="B40" s="14">
        <f t="shared" ref="B40:M40" si="11">SUM(B37:B38)-SUM(B35:B36)</f>
        <v>4475.0399999998044</v>
      </c>
      <c r="C40" s="14">
        <f t="shared" si="11"/>
        <v>0</v>
      </c>
      <c r="D40" s="14">
        <f t="shared" si="11"/>
        <v>0</v>
      </c>
      <c r="E40" s="14">
        <f t="shared" si="11"/>
        <v>0</v>
      </c>
      <c r="F40" s="14">
        <f t="shared" si="11"/>
        <v>0</v>
      </c>
      <c r="G40" s="14">
        <f t="shared" si="11"/>
        <v>0</v>
      </c>
      <c r="H40" s="14">
        <f t="shared" si="11"/>
        <v>0</v>
      </c>
      <c r="I40" s="14">
        <f t="shared" si="11"/>
        <v>0</v>
      </c>
      <c r="J40" s="14">
        <f t="shared" si="11"/>
        <v>0</v>
      </c>
      <c r="K40" s="14">
        <f t="shared" si="11"/>
        <v>0</v>
      </c>
      <c r="L40" s="14">
        <f t="shared" si="11"/>
        <v>0</v>
      </c>
      <c r="M40" s="14">
        <f t="shared" si="11"/>
        <v>0</v>
      </c>
      <c r="N40" s="18">
        <f>SUM(B40:M40)</f>
        <v>4475.0399999998044</v>
      </c>
    </row>
    <row r="41" spans="1:14" x14ac:dyDescent="0.2">
      <c r="A41" s="15" t="s">
        <v>39</v>
      </c>
      <c r="B41" s="14">
        <f t="shared" ref="B41:N41" si="12">B40/B36*100</f>
        <v>0.31863926485571653</v>
      </c>
      <c r="C41" s="14" t="e">
        <f t="shared" si="12"/>
        <v>#DIV/0!</v>
      </c>
      <c r="D41" s="14" t="e">
        <f t="shared" si="12"/>
        <v>#DIV/0!</v>
      </c>
      <c r="E41" s="14" t="e">
        <f t="shared" si="12"/>
        <v>#DIV/0!</v>
      </c>
      <c r="F41" s="14" t="e">
        <f t="shared" si="12"/>
        <v>#DIV/0!</v>
      </c>
      <c r="G41" s="14" t="e">
        <f t="shared" si="12"/>
        <v>#DIV/0!</v>
      </c>
      <c r="H41" s="14" t="e">
        <f t="shared" si="12"/>
        <v>#DIV/0!</v>
      </c>
      <c r="I41" s="14" t="e">
        <f t="shared" si="12"/>
        <v>#DIV/0!</v>
      </c>
      <c r="J41" s="14" t="e">
        <f t="shared" si="12"/>
        <v>#DIV/0!</v>
      </c>
      <c r="K41" s="14" t="e">
        <f t="shared" si="12"/>
        <v>#DIV/0!</v>
      </c>
      <c r="L41" s="14" t="e">
        <f t="shared" si="12"/>
        <v>#DIV/0!</v>
      </c>
      <c r="M41" s="14" t="e">
        <f t="shared" si="12"/>
        <v>#DIV/0!</v>
      </c>
      <c r="N41" s="14">
        <f t="shared" si="12"/>
        <v>0.31863926485571653</v>
      </c>
    </row>
    <row r="43" spans="1:14" x14ac:dyDescent="0.2">
      <c r="A43" s="15" t="s">
        <v>37</v>
      </c>
      <c r="B43" s="14">
        <v>2430.94</v>
      </c>
      <c r="C43" s="14">
        <f t="shared" ref="C43:M43" si="13">C28+C14</f>
        <v>0</v>
      </c>
      <c r="D43" s="14">
        <f t="shared" si="13"/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8">
        <f>SUM(B43:M43)</f>
        <v>2430.94</v>
      </c>
    </row>
    <row r="45" spans="1:14" x14ac:dyDescent="0.2">
      <c r="A45" s="15" t="s">
        <v>40</v>
      </c>
      <c r="B45" s="14">
        <f>B40+B43</f>
        <v>6905.9799999998049</v>
      </c>
      <c r="C45" s="14">
        <f>C40+C43</f>
        <v>0</v>
      </c>
      <c r="D45" s="14">
        <f t="shared" ref="D45:M45" si="14">D40+D43</f>
        <v>0</v>
      </c>
      <c r="E45" s="14">
        <f t="shared" si="14"/>
        <v>0</v>
      </c>
      <c r="F45" s="14">
        <f t="shared" si="14"/>
        <v>0</v>
      </c>
      <c r="G45" s="14">
        <f t="shared" si="14"/>
        <v>0</v>
      </c>
      <c r="H45" s="14">
        <f t="shared" si="14"/>
        <v>0</v>
      </c>
      <c r="I45" s="14">
        <f t="shared" si="14"/>
        <v>0</v>
      </c>
      <c r="J45" s="14">
        <f t="shared" si="14"/>
        <v>0</v>
      </c>
      <c r="K45" s="14">
        <f t="shared" si="14"/>
        <v>0</v>
      </c>
      <c r="L45" s="14">
        <f t="shared" si="14"/>
        <v>0</v>
      </c>
      <c r="M45" s="14">
        <f t="shared" si="14"/>
        <v>0</v>
      </c>
      <c r="N45" s="18">
        <f>SUM(B45:M45)</f>
        <v>6905.9799999998049</v>
      </c>
    </row>
    <row r="46" spans="1:14" x14ac:dyDescent="0.2">
      <c r="A46" s="15" t="s">
        <v>41</v>
      </c>
      <c r="B46" s="14">
        <f>B45/B36*100</f>
        <v>0.49173111085226395</v>
      </c>
      <c r="C46" s="14" t="e">
        <f t="shared" ref="C46:M46" si="15">C45/C36*100</f>
        <v>#DIV/0!</v>
      </c>
      <c r="D46" s="14" t="e">
        <f t="shared" si="15"/>
        <v>#DIV/0!</v>
      </c>
      <c r="E46" s="14" t="e">
        <f t="shared" si="15"/>
        <v>#DIV/0!</v>
      </c>
      <c r="F46" s="14" t="e">
        <f t="shared" si="15"/>
        <v>#DIV/0!</v>
      </c>
      <c r="G46" s="14" t="e">
        <f t="shared" si="15"/>
        <v>#DIV/0!</v>
      </c>
      <c r="H46" s="14" t="e">
        <f t="shared" si="15"/>
        <v>#DIV/0!</v>
      </c>
      <c r="I46" s="14" t="e">
        <f t="shared" si="15"/>
        <v>#DIV/0!</v>
      </c>
      <c r="J46" s="14" t="e">
        <f t="shared" si="15"/>
        <v>#DIV/0!</v>
      </c>
      <c r="K46" s="14" t="e">
        <f t="shared" si="15"/>
        <v>#DIV/0!</v>
      </c>
      <c r="L46" s="14" t="e">
        <f t="shared" si="15"/>
        <v>#DIV/0!</v>
      </c>
      <c r="M46" s="14" t="e">
        <f t="shared" si="15"/>
        <v>#DIV/0!</v>
      </c>
      <c r="N46" s="14">
        <f>N45/N36*100</f>
        <v>0.49173111085226395</v>
      </c>
    </row>
    <row r="47" spans="1:14" x14ac:dyDescent="0.2">
      <c r="A47" s="21"/>
    </row>
    <row r="48" spans="1:14" x14ac:dyDescent="0.2">
      <c r="N48" s="18"/>
    </row>
    <row r="49" spans="1:14" x14ac:dyDescent="0.2">
      <c r="N49" s="18"/>
    </row>
    <row r="50" spans="1:14" x14ac:dyDescent="0.2">
      <c r="N50" s="18"/>
    </row>
    <row r="51" spans="1:14" x14ac:dyDescent="0.2">
      <c r="N51" s="18"/>
    </row>
    <row r="53" spans="1:14" x14ac:dyDescent="0.2">
      <c r="I53" s="14"/>
      <c r="J53" s="14"/>
      <c r="K53" s="14"/>
      <c r="L53" s="14"/>
      <c r="M53" s="14"/>
    </row>
    <row r="54" spans="1:14" x14ac:dyDescent="0.2">
      <c r="I54" s="14"/>
      <c r="J54" s="14"/>
      <c r="K54" s="14"/>
      <c r="L54" s="14"/>
      <c r="M54" s="14"/>
    </row>
    <row r="61" spans="1:14" x14ac:dyDescent="0.2">
      <c r="A61" s="21"/>
    </row>
    <row r="62" spans="1:14" x14ac:dyDescent="0.2">
      <c r="N62" s="18"/>
    </row>
    <row r="63" spans="1:14" x14ac:dyDescent="0.2">
      <c r="N63" s="18"/>
    </row>
    <row r="64" spans="1:14" x14ac:dyDescent="0.2">
      <c r="N64" s="18"/>
    </row>
    <row r="65" spans="1:14" x14ac:dyDescent="0.2">
      <c r="N65" s="18"/>
    </row>
    <row r="67" spans="1:14" x14ac:dyDescent="0.2">
      <c r="I67" s="14"/>
      <c r="J67" s="14"/>
      <c r="K67" s="14"/>
      <c r="L67" s="14"/>
      <c r="M67" s="14"/>
    </row>
    <row r="68" spans="1:14" x14ac:dyDescent="0.2">
      <c r="I68" s="14"/>
      <c r="J68" s="14"/>
      <c r="K68" s="14"/>
      <c r="L68" s="14"/>
      <c r="M68" s="14"/>
    </row>
    <row r="75" spans="1:14" x14ac:dyDescent="0.2">
      <c r="A75" s="21"/>
    </row>
    <row r="76" spans="1:14" x14ac:dyDescent="0.2">
      <c r="N76" s="18"/>
    </row>
    <row r="77" spans="1:14" x14ac:dyDescent="0.2">
      <c r="N77" s="18"/>
    </row>
    <row r="78" spans="1:14" x14ac:dyDescent="0.2">
      <c r="N78" s="18"/>
    </row>
    <row r="79" spans="1:14" x14ac:dyDescent="0.2">
      <c r="N79" s="18"/>
    </row>
    <row r="81" spans="1:14" x14ac:dyDescent="0.2">
      <c r="I81" s="14"/>
      <c r="J81" s="14"/>
      <c r="K81" s="14"/>
      <c r="L81" s="14"/>
      <c r="M81" s="14"/>
    </row>
    <row r="82" spans="1:14" x14ac:dyDescent="0.2">
      <c r="I82" s="14"/>
      <c r="J82" s="14"/>
      <c r="K82" s="14"/>
      <c r="L82" s="14"/>
      <c r="M82" s="14"/>
    </row>
    <row r="84" spans="1:14" x14ac:dyDescent="0.2">
      <c r="N84" s="18"/>
    </row>
    <row r="89" spans="1:14" x14ac:dyDescent="0.2">
      <c r="A89" s="21"/>
    </row>
    <row r="90" spans="1:14" x14ac:dyDescent="0.2">
      <c r="N90" s="18"/>
    </row>
    <row r="91" spans="1:14" x14ac:dyDescent="0.2">
      <c r="N91" s="18"/>
    </row>
    <row r="92" spans="1:14" x14ac:dyDescent="0.2">
      <c r="N92" s="18"/>
    </row>
    <row r="93" spans="1:14" x14ac:dyDescent="0.2">
      <c r="N93" s="18"/>
    </row>
    <row r="95" spans="1:14" x14ac:dyDescent="0.2">
      <c r="I95" s="14"/>
      <c r="J95" s="14"/>
      <c r="K95" s="14"/>
      <c r="L95" s="14"/>
      <c r="M95" s="14"/>
    </row>
    <row r="96" spans="1:14" x14ac:dyDescent="0.2">
      <c r="I96" s="14"/>
      <c r="J96" s="14"/>
      <c r="K96" s="14"/>
      <c r="L96" s="14"/>
      <c r="M96" s="14"/>
    </row>
    <row r="103" spans="1:14" x14ac:dyDescent="0.2">
      <c r="A103" s="21"/>
    </row>
    <row r="104" spans="1:14" x14ac:dyDescent="0.2">
      <c r="N104" s="18"/>
    </row>
    <row r="105" spans="1:14" x14ac:dyDescent="0.2">
      <c r="N105" s="18"/>
    </row>
    <row r="106" spans="1:14" x14ac:dyDescent="0.2">
      <c r="N106" s="18"/>
    </row>
    <row r="107" spans="1:14" x14ac:dyDescent="0.2">
      <c r="N107" s="18"/>
    </row>
    <row r="109" spans="1:14" x14ac:dyDescent="0.2">
      <c r="I109" s="14"/>
      <c r="J109" s="14"/>
      <c r="K109" s="14"/>
      <c r="L109" s="14"/>
      <c r="M109" s="14"/>
    </row>
    <row r="110" spans="1:14" x14ac:dyDescent="0.2">
      <c r="I110" s="14"/>
      <c r="J110" s="14"/>
      <c r="K110" s="14"/>
      <c r="L110" s="14"/>
      <c r="M110" s="14"/>
    </row>
    <row r="118" spans="1:14" x14ac:dyDescent="0.2">
      <c r="A118" s="21"/>
    </row>
    <row r="119" spans="1:14" x14ac:dyDescent="0.2">
      <c r="N119" s="18"/>
    </row>
    <row r="120" spans="1:14" x14ac:dyDescent="0.2">
      <c r="N120" s="18"/>
    </row>
    <row r="121" spans="1:14" x14ac:dyDescent="0.2">
      <c r="N121" s="18"/>
    </row>
    <row r="122" spans="1:14" x14ac:dyDescent="0.2">
      <c r="N122" s="18"/>
    </row>
    <row r="124" spans="1:14" x14ac:dyDescent="0.2">
      <c r="I124" s="14"/>
      <c r="J124" s="14"/>
      <c r="K124" s="14"/>
      <c r="L124" s="14"/>
      <c r="M124" s="14"/>
    </row>
    <row r="125" spans="1:14" x14ac:dyDescent="0.2">
      <c r="I125" s="14"/>
      <c r="J125" s="14"/>
      <c r="K125" s="14"/>
      <c r="L125" s="14"/>
      <c r="M125" s="14"/>
    </row>
    <row r="132" spans="1:14" x14ac:dyDescent="0.2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4" x14ac:dyDescent="0.2">
      <c r="A146" s="13"/>
    </row>
    <row r="147" spans="1:14" x14ac:dyDescent="0.2">
      <c r="I147" s="14"/>
      <c r="J147" s="14"/>
      <c r="K147" s="14"/>
      <c r="L147" s="14"/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I150" s="14"/>
      <c r="J150" s="14"/>
      <c r="K150" s="14"/>
      <c r="L150" s="14"/>
      <c r="M150" s="14"/>
      <c r="N150" s="18"/>
    </row>
    <row r="161" spans="1:14" x14ac:dyDescent="0.2">
      <c r="A161" s="13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5" spans="1:14" x14ac:dyDescent="0.2">
      <c r="N165" s="18"/>
    </row>
    <row r="167" spans="1:14" x14ac:dyDescent="0.2">
      <c r="I167" s="14"/>
      <c r="J167" s="14"/>
      <c r="K167" s="14"/>
      <c r="L167" s="14"/>
      <c r="M167" s="14"/>
    </row>
    <row r="168" spans="1:14" x14ac:dyDescent="0.2">
      <c r="I168" s="14"/>
      <c r="J168" s="14"/>
      <c r="K168" s="14"/>
      <c r="L168" s="14"/>
      <c r="M168" s="14"/>
    </row>
    <row r="175" spans="1:14" x14ac:dyDescent="0.2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9" spans="1:14" x14ac:dyDescent="0.2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4" spans="1:14" x14ac:dyDescent="0.2">
      <c r="A204" s="13"/>
    </row>
    <row r="205" spans="1:14" x14ac:dyDescent="0.2">
      <c r="N205" s="18"/>
    </row>
    <row r="206" spans="1:14" x14ac:dyDescent="0.2">
      <c r="N206" s="18"/>
    </row>
    <row r="207" spans="1:14" x14ac:dyDescent="0.2">
      <c r="N207" s="18"/>
    </row>
    <row r="208" spans="1:14" x14ac:dyDescent="0.2">
      <c r="N208" s="18"/>
    </row>
    <row r="210" spans="1:14" x14ac:dyDescent="0.2">
      <c r="I210" s="14"/>
      <c r="J210" s="14"/>
      <c r="K210" s="14"/>
      <c r="L210" s="14"/>
      <c r="M210" s="14"/>
    </row>
    <row r="211" spans="1:14" x14ac:dyDescent="0.2">
      <c r="I211" s="14"/>
      <c r="J211" s="14"/>
      <c r="K211" s="14"/>
      <c r="L211" s="14"/>
      <c r="M211" s="14"/>
    </row>
    <row r="218" spans="1:14" x14ac:dyDescent="0.2">
      <c r="A218" s="13"/>
    </row>
    <row r="219" spans="1:14" x14ac:dyDescent="0.2">
      <c r="N219" s="18"/>
    </row>
    <row r="220" spans="1:14" x14ac:dyDescent="0.2">
      <c r="N220" s="18"/>
    </row>
    <row r="221" spans="1:14" x14ac:dyDescent="0.2">
      <c r="N221" s="18"/>
    </row>
    <row r="222" spans="1:14" x14ac:dyDescent="0.2">
      <c r="N222" s="18"/>
    </row>
    <row r="224" spans="1:14" x14ac:dyDescent="0.2">
      <c r="I224" s="14"/>
      <c r="J224" s="14"/>
      <c r="K224" s="14"/>
      <c r="L224" s="14"/>
      <c r="M224" s="14"/>
    </row>
    <row r="225" spans="1:13" x14ac:dyDescent="0.2">
      <c r="I225" s="14"/>
      <c r="J225" s="14"/>
      <c r="K225" s="14"/>
      <c r="L225" s="14"/>
      <c r="M225" s="14"/>
    </row>
    <row r="232" spans="1:13" x14ac:dyDescent="0.2">
      <c r="A232" s="13"/>
    </row>
    <row r="247" spans="1:1" x14ac:dyDescent="0.2">
      <c r="A247" s="13"/>
    </row>
    <row r="261" spans="1:1" x14ac:dyDescent="0.2">
      <c r="A261" s="13"/>
    </row>
    <row r="275" spans="1:1" x14ac:dyDescent="0.2">
      <c r="A275" s="13"/>
    </row>
    <row r="290" spans="1:1" x14ac:dyDescent="0.2">
      <c r="A290" s="13"/>
    </row>
    <row r="304" spans="1:1" x14ac:dyDescent="0.2">
      <c r="A304" s="13"/>
    </row>
  </sheetData>
  <phoneticPr fontId="0" type="noConversion"/>
  <pageMargins left="0.25" right="0.25" top="0.54" bottom="0.41" header="0" footer="0"/>
  <pageSetup paperSize="5" scale="95" orientation="landscape" r:id="rId1"/>
  <headerFooter alignWithMargins="0"/>
  <rowBreaks count="4" manualBreakCount="4">
    <brk id="31" max="16383" man="1"/>
    <brk id="74" max="16383" man="1"/>
    <brk id="118" max="16383" man="1"/>
    <brk id="161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4"/>
  <dimension ref="A1:P275"/>
  <sheetViews>
    <sheetView topLeftCell="A22" zoomScaleNormal="100" zoomScaleSheetLayoutView="100" workbookViewId="0">
      <selection activeCell="E57" sqref="E57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1" width="11.85546875" style="15" bestFit="1" customWidth="1"/>
    <col min="12" max="13" width="11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163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164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110.29</v>
      </c>
      <c r="C5" s="14">
        <f t="shared" ref="C5:H5" si="0">B8</f>
        <v>110.29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>H8</f>
        <v>0</v>
      </c>
      <c r="J5" s="14">
        <v>110.29</v>
      </c>
      <c r="K5" s="14">
        <f>J8</f>
        <v>0</v>
      </c>
      <c r="L5" s="14">
        <f>K8</f>
        <v>0</v>
      </c>
      <c r="M5" s="14">
        <f>L5</f>
        <v>0</v>
      </c>
      <c r="N5" s="18">
        <f>SUM(B5:M5)</f>
        <v>330.87</v>
      </c>
    </row>
    <row r="6" spans="1:14" x14ac:dyDescent="0.2">
      <c r="A6" s="15" t="s">
        <v>35</v>
      </c>
      <c r="B6" s="14">
        <v>0</v>
      </c>
      <c r="G6" s="18"/>
      <c r="I6" s="14"/>
      <c r="J6" s="14"/>
      <c r="K6" s="14"/>
      <c r="L6" s="14"/>
      <c r="M6" s="14"/>
      <c r="N6" s="18">
        <f>SUM(B6:M6)</f>
        <v>0</v>
      </c>
    </row>
    <row r="7" spans="1:14" x14ac:dyDescent="0.2">
      <c r="A7" s="15" t="s">
        <v>12</v>
      </c>
      <c r="B7" s="14">
        <v>0</v>
      </c>
      <c r="G7" s="18"/>
      <c r="I7" s="14"/>
      <c r="J7" s="14"/>
      <c r="K7" s="14"/>
      <c r="L7" s="14"/>
      <c r="M7" s="14"/>
      <c r="N7" s="18">
        <f>SUM(B7:M7)</f>
        <v>0</v>
      </c>
    </row>
    <row r="8" spans="1:14" x14ac:dyDescent="0.2">
      <c r="A8" s="15" t="s">
        <v>36</v>
      </c>
      <c r="B8" s="14">
        <v>110.29</v>
      </c>
      <c r="G8" s="18"/>
      <c r="I8" s="14"/>
      <c r="J8" s="14"/>
      <c r="K8" s="14"/>
      <c r="L8" s="14"/>
      <c r="M8" s="14"/>
      <c r="N8" s="18">
        <f>SUM(B8:M8)</f>
        <v>110.29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0</v>
      </c>
      <c r="C10" s="14">
        <f t="shared" si="1"/>
        <v>-110.29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-110.29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-220.57999999999998</v>
      </c>
    </row>
    <row r="11" spans="1:14" x14ac:dyDescent="0.2">
      <c r="A11" s="15" t="s">
        <v>39</v>
      </c>
      <c r="B11" s="14">
        <f>B10/SUM(B5+B6)*100</f>
        <v>0</v>
      </c>
      <c r="C11" s="14">
        <f>C10/SUM(C5+C6)*100</f>
        <v>-100</v>
      </c>
      <c r="D11" s="14" t="e">
        <f>D10/SUM(D5+D6)*100</f>
        <v>#DIV/0!</v>
      </c>
      <c r="E11" s="14" t="e">
        <f>E10/SUM(E5+E6)*100</f>
        <v>#DIV/0!</v>
      </c>
      <c r="F11" s="14" t="e">
        <f>F10/SUM(F5+F6)*100</f>
        <v>#DIV/0!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 t="e">
        <f>N10/N6*100</f>
        <v>#DIV/0!</v>
      </c>
    </row>
    <row r="12" spans="1:14" x14ac:dyDescent="0.2">
      <c r="G12" s="18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</row>
    <row r="14" spans="1:14" x14ac:dyDescent="0.2">
      <c r="I14" s="14"/>
      <c r="J14" s="14"/>
      <c r="K14" s="14"/>
      <c r="L14" s="14"/>
      <c r="M14" s="14"/>
    </row>
    <row r="15" spans="1:14" x14ac:dyDescent="0.2">
      <c r="A15" s="15" t="s">
        <v>40</v>
      </c>
      <c r="B15" s="14">
        <f t="shared" ref="B15:N15" si="2">B10+B13</f>
        <v>0</v>
      </c>
      <c r="C15" s="14">
        <f t="shared" si="2"/>
        <v>-110.29</v>
      </c>
      <c r="D15" s="14">
        <f t="shared" si="2"/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-110.29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-220.57999999999998</v>
      </c>
    </row>
    <row r="16" spans="1:14" x14ac:dyDescent="0.2">
      <c r="A16" s="15" t="s">
        <v>41</v>
      </c>
      <c r="B16" s="14">
        <f>B15/SUM(B5+B6)*100</f>
        <v>0</v>
      </c>
      <c r="C16" s="14">
        <f>C15/SUM(C5+C6)*100</f>
        <v>-100</v>
      </c>
      <c r="D16" s="14" t="e">
        <f>D15/SUM(D5+D6)*100</f>
        <v>#DIV/0!</v>
      </c>
      <c r="E16" s="14" t="e">
        <f>E15/SUM(E5+E6)*100</f>
        <v>#DIV/0!</v>
      </c>
      <c r="F16" s="14" t="e">
        <f>F15/SUM(F5+F6)*100</f>
        <v>#DIV/0!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 t="e">
        <f>N15/N6*100</f>
        <v>#DIV/0!</v>
      </c>
    </row>
    <row r="17" spans="1:14" x14ac:dyDescent="0.2">
      <c r="G17" s="18"/>
    </row>
    <row r="18" spans="1:14" x14ac:dyDescent="0.2">
      <c r="G18" s="18"/>
    </row>
    <row r="19" spans="1:14" x14ac:dyDescent="0.2">
      <c r="A19" s="21" t="s">
        <v>165</v>
      </c>
      <c r="G19" s="18"/>
    </row>
    <row r="20" spans="1:14" x14ac:dyDescent="0.2">
      <c r="A20" s="15" t="s">
        <v>34</v>
      </c>
      <c r="B20" s="14">
        <v>3213.93</v>
      </c>
      <c r="C20" s="14">
        <f t="shared" ref="C20:H20" si="3">B23</f>
        <v>9831.85</v>
      </c>
      <c r="D20" s="14">
        <f t="shared" si="3"/>
        <v>0</v>
      </c>
      <c r="E20" s="14">
        <f t="shared" si="3"/>
        <v>0</v>
      </c>
      <c r="F20" s="14">
        <f t="shared" si="3"/>
        <v>0</v>
      </c>
      <c r="G20" s="14">
        <f t="shared" si="3"/>
        <v>0</v>
      </c>
      <c r="H20" s="14">
        <f t="shared" si="3"/>
        <v>0</v>
      </c>
      <c r="I20" s="14">
        <f>H23</f>
        <v>0</v>
      </c>
      <c r="J20" s="14">
        <f>I23</f>
        <v>0</v>
      </c>
      <c r="K20" s="14">
        <f>J23</f>
        <v>0</v>
      </c>
      <c r="L20" s="14">
        <f>K23</f>
        <v>0</v>
      </c>
      <c r="M20" s="14">
        <f>L23</f>
        <v>0</v>
      </c>
      <c r="N20" s="18">
        <f>SUM(B20:M20)</f>
        <v>13045.78</v>
      </c>
    </row>
    <row r="21" spans="1:14" x14ac:dyDescent="0.2">
      <c r="A21" s="15" t="s">
        <v>35</v>
      </c>
      <c r="B21" s="14">
        <v>6753.1</v>
      </c>
      <c r="I21" s="14"/>
      <c r="J21" s="14"/>
      <c r="K21" s="14"/>
      <c r="L21" s="14"/>
      <c r="M21" s="14"/>
      <c r="N21" s="18">
        <f>SUM(B21:M21)</f>
        <v>6753.1</v>
      </c>
    </row>
    <row r="22" spans="1:14" x14ac:dyDescent="0.2">
      <c r="A22" s="15" t="s">
        <v>12</v>
      </c>
      <c r="B22" s="14">
        <v>0</v>
      </c>
      <c r="I22" s="14"/>
      <c r="J22" s="14"/>
      <c r="K22" s="14"/>
      <c r="L22" s="14"/>
      <c r="M22" s="14"/>
      <c r="N22" s="18">
        <f>SUM(B22:M22)</f>
        <v>0</v>
      </c>
    </row>
    <row r="23" spans="1:14" x14ac:dyDescent="0.2">
      <c r="A23" s="15" t="s">
        <v>36</v>
      </c>
      <c r="B23" s="14">
        <v>9831.85</v>
      </c>
      <c r="I23" s="14"/>
      <c r="J23" s="14"/>
      <c r="K23" s="14"/>
      <c r="L23" s="14"/>
      <c r="M23" s="14"/>
      <c r="N23" s="18">
        <f>SUM(B23:M23)</f>
        <v>9831.85</v>
      </c>
    </row>
    <row r="24" spans="1:14" x14ac:dyDescent="0.2">
      <c r="I24" s="14"/>
      <c r="J24" s="14"/>
      <c r="K24" s="14"/>
      <c r="L24" s="14"/>
      <c r="M24" s="14"/>
    </row>
    <row r="25" spans="1:14" x14ac:dyDescent="0.2">
      <c r="A25" s="15" t="s">
        <v>38</v>
      </c>
      <c r="B25" s="14">
        <f>SUM(B22:B23)-SUM(B20:B21)</f>
        <v>-135.18000000000029</v>
      </c>
      <c r="C25" s="14">
        <f>SUM(C22:C23)-SUM(C20:C21)</f>
        <v>-9831.85</v>
      </c>
      <c r="D25" s="14">
        <f>SUM(D22:D23)-SUM(D20:D21)</f>
        <v>0</v>
      </c>
      <c r="E25" s="14">
        <f t="shared" ref="E25:M25" si="4">SUM(E22:E23)-SUM(E20:E21)</f>
        <v>0</v>
      </c>
      <c r="F25" s="14">
        <f t="shared" si="4"/>
        <v>0</v>
      </c>
      <c r="G25" s="14">
        <f t="shared" si="4"/>
        <v>0</v>
      </c>
      <c r="H25" s="14">
        <f t="shared" si="4"/>
        <v>0</v>
      </c>
      <c r="I25" s="14">
        <f t="shared" si="4"/>
        <v>0</v>
      </c>
      <c r="J25" s="14">
        <f t="shared" si="4"/>
        <v>0</v>
      </c>
      <c r="K25" s="14">
        <f t="shared" si="4"/>
        <v>0</v>
      </c>
      <c r="L25" s="14">
        <f t="shared" si="4"/>
        <v>0</v>
      </c>
      <c r="M25" s="14">
        <f t="shared" si="4"/>
        <v>0</v>
      </c>
      <c r="N25" s="14">
        <f>SUM(N22:N23)-SUM(N20:N21)</f>
        <v>-9967.0300000000007</v>
      </c>
    </row>
    <row r="26" spans="1:14" x14ac:dyDescent="0.2">
      <c r="A26" s="15" t="s">
        <v>39</v>
      </c>
      <c r="B26" s="14" t="e">
        <f>B25/B22*100</f>
        <v>#DIV/0!</v>
      </c>
      <c r="C26" s="14" t="e">
        <f>C25/C23*100</f>
        <v>#DIV/0!</v>
      </c>
      <c r="D26" s="14" t="e">
        <f>D25/D22*100</f>
        <v>#DIV/0!</v>
      </c>
      <c r="E26" s="14" t="e">
        <f>E25/E21*100</f>
        <v>#DIV/0!</v>
      </c>
      <c r="F26" s="14" t="e">
        <f>F25/SUM(F20+F21)*100</f>
        <v>#DIV/0!</v>
      </c>
      <c r="G26" s="14" t="e">
        <f>G25/SUM(G20+G21)*100</f>
        <v>#DIV/0!</v>
      </c>
      <c r="H26" s="14" t="e">
        <f>H25/SUM(H20+H21)*100</f>
        <v>#DIV/0!</v>
      </c>
      <c r="I26" s="14" t="e">
        <f>I25/SUM(I20:I21)</f>
        <v>#DIV/0!</v>
      </c>
      <c r="J26" s="14" t="e">
        <f>J25/J22*100</f>
        <v>#DIV/0!</v>
      </c>
      <c r="K26" s="14" t="e">
        <f>K25/K22*100</f>
        <v>#DIV/0!</v>
      </c>
      <c r="L26" s="14" t="e">
        <f>L25/SUM(L20+L21)*100</f>
        <v>#DIV/0!</v>
      </c>
      <c r="M26" s="14" t="e">
        <f>M25/M22*100</f>
        <v>#DIV/0!</v>
      </c>
      <c r="N26" s="14">
        <f>N25/N21*100</f>
        <v>-147.59192074750857</v>
      </c>
    </row>
    <row r="27" spans="1:14" x14ac:dyDescent="0.2">
      <c r="I27" s="14"/>
      <c r="J27" s="14"/>
      <c r="K27" s="14"/>
      <c r="L27" s="14"/>
      <c r="M27" s="14"/>
    </row>
    <row r="28" spans="1:14" x14ac:dyDescent="0.2">
      <c r="A28" s="15" t="s">
        <v>37</v>
      </c>
      <c r="B28" s="14">
        <v>-19.89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</row>
    <row r="29" spans="1:14" x14ac:dyDescent="0.2">
      <c r="I29" s="14"/>
      <c r="J29" s="14"/>
      <c r="K29" s="14"/>
      <c r="L29" s="14"/>
      <c r="M29" s="14"/>
    </row>
    <row r="30" spans="1:14" x14ac:dyDescent="0.2">
      <c r="A30" s="15" t="s">
        <v>40</v>
      </c>
      <c r="B30" s="14">
        <f>B25+B28</f>
        <v>-155.07000000000028</v>
      </c>
      <c r="C30" s="14">
        <f>C25+C28</f>
        <v>-9831.85</v>
      </c>
      <c r="D30" s="14">
        <f>D25+D28</f>
        <v>0</v>
      </c>
      <c r="E30" s="14">
        <f t="shared" ref="E30:M30" si="5">E25+E28</f>
        <v>0</v>
      </c>
      <c r="F30" s="14">
        <f t="shared" si="5"/>
        <v>0</v>
      </c>
      <c r="G30" s="14">
        <f t="shared" si="5"/>
        <v>0</v>
      </c>
      <c r="H30" s="14">
        <f t="shared" si="5"/>
        <v>0</v>
      </c>
      <c r="I30" s="14">
        <f t="shared" si="5"/>
        <v>0</v>
      </c>
      <c r="J30" s="14">
        <f t="shared" si="5"/>
        <v>0</v>
      </c>
      <c r="K30" s="14">
        <f t="shared" si="5"/>
        <v>0</v>
      </c>
      <c r="L30" s="14">
        <f t="shared" si="5"/>
        <v>0</v>
      </c>
      <c r="M30" s="14">
        <f t="shared" si="5"/>
        <v>0</v>
      </c>
      <c r="N30" s="14">
        <f>N25+N28</f>
        <v>-9967.0300000000007</v>
      </c>
    </row>
    <row r="31" spans="1:14" x14ac:dyDescent="0.2">
      <c r="A31" s="15" t="s">
        <v>41</v>
      </c>
      <c r="B31" s="14">
        <f>B30/B21*100</f>
        <v>-2.2962787460573701</v>
      </c>
      <c r="C31" s="14" t="e">
        <f>C30/C21*100</f>
        <v>#DIV/0!</v>
      </c>
      <c r="D31" s="14" t="e">
        <f>D30/D21*100</f>
        <v>#DIV/0!</v>
      </c>
      <c r="E31" s="14" t="e">
        <f t="shared" ref="E31:M31" si="6">E30/E21*100</f>
        <v>#DIV/0!</v>
      </c>
      <c r="F31" s="14" t="e">
        <f>F30/SUM(F20+F21)*100</f>
        <v>#DIV/0!</v>
      </c>
      <c r="G31" s="14" t="e">
        <f t="shared" si="6"/>
        <v>#DIV/0!</v>
      </c>
      <c r="H31" s="14" t="e">
        <f t="shared" si="6"/>
        <v>#DIV/0!</v>
      </c>
      <c r="I31" s="14" t="e">
        <f>I30/SUM(I20:I21)</f>
        <v>#DIV/0!</v>
      </c>
      <c r="J31" s="14" t="e">
        <f t="shared" si="6"/>
        <v>#DIV/0!</v>
      </c>
      <c r="K31" s="14" t="e">
        <f t="shared" si="6"/>
        <v>#DIV/0!</v>
      </c>
      <c r="L31" s="14" t="e">
        <f t="shared" si="6"/>
        <v>#DIV/0!</v>
      </c>
      <c r="M31" s="14" t="e">
        <f t="shared" si="6"/>
        <v>#DIV/0!</v>
      </c>
      <c r="N31" s="14">
        <f>N30/N21*100</f>
        <v>-147.59192074750857</v>
      </c>
    </row>
    <row r="33" spans="1:14" x14ac:dyDescent="0.2">
      <c r="A33" s="21" t="s">
        <v>171</v>
      </c>
    </row>
    <row r="34" spans="1:14" x14ac:dyDescent="0.2">
      <c r="A34" s="15" t="s">
        <v>34</v>
      </c>
      <c r="B34" s="32">
        <v>26493.43</v>
      </c>
      <c r="C34" s="14">
        <f>B37</f>
        <v>18277.95</v>
      </c>
      <c r="D34" s="14">
        <f>C37</f>
        <v>0</v>
      </c>
      <c r="E34" s="14">
        <v>20358.060000000001</v>
      </c>
      <c r="F34" s="14">
        <f t="shared" ref="F34:K34" si="7">E37</f>
        <v>0</v>
      </c>
      <c r="G34" s="14">
        <f t="shared" si="7"/>
        <v>0</v>
      </c>
      <c r="H34" s="14">
        <f t="shared" si="7"/>
        <v>0</v>
      </c>
      <c r="I34" s="14">
        <f t="shared" si="7"/>
        <v>0</v>
      </c>
      <c r="J34" s="14">
        <f t="shared" si="7"/>
        <v>0</v>
      </c>
      <c r="K34" s="33">
        <f t="shared" si="7"/>
        <v>0</v>
      </c>
      <c r="L34" s="33">
        <f>K37</f>
        <v>0</v>
      </c>
      <c r="M34" s="33">
        <f>L37</f>
        <v>0</v>
      </c>
      <c r="N34" s="18">
        <f>SUM(B34:M34)</f>
        <v>65129.440000000002</v>
      </c>
    </row>
    <row r="35" spans="1:14" x14ac:dyDescent="0.2">
      <c r="A35" s="15" t="s">
        <v>35</v>
      </c>
      <c r="B35" s="14">
        <v>92788.800000000003</v>
      </c>
      <c r="I35" s="32"/>
      <c r="J35" s="32"/>
      <c r="K35" s="32"/>
      <c r="L35" s="32"/>
      <c r="M35" s="32"/>
      <c r="N35" s="18">
        <f>SUM(B35:M35)</f>
        <v>92788.800000000003</v>
      </c>
    </row>
    <row r="36" spans="1:14" x14ac:dyDescent="0.2">
      <c r="A36" s="15" t="s">
        <v>12</v>
      </c>
      <c r="B36" s="14">
        <v>101298.57</v>
      </c>
      <c r="I36" s="32"/>
      <c r="J36" s="32"/>
      <c r="K36" s="32"/>
      <c r="L36" s="32"/>
      <c r="M36" s="32"/>
      <c r="N36" s="18">
        <f>SUM(B36:M36)</f>
        <v>101298.57</v>
      </c>
    </row>
    <row r="37" spans="1:14" x14ac:dyDescent="0.2">
      <c r="A37" s="15" t="s">
        <v>36</v>
      </c>
      <c r="B37" s="14">
        <v>18277.95</v>
      </c>
      <c r="I37" s="32"/>
      <c r="J37" s="32"/>
      <c r="K37" s="32"/>
      <c r="L37" s="32"/>
      <c r="M37" s="32"/>
      <c r="N37" s="18">
        <f>SUM(B37:M37)</f>
        <v>18277.95</v>
      </c>
    </row>
    <row r="39" spans="1:14" x14ac:dyDescent="0.2">
      <c r="A39" s="15" t="s">
        <v>38</v>
      </c>
      <c r="B39" s="14">
        <f t="shared" ref="B39:N39" si="8">SUM(B36:B37)-SUM(B34:B35)</f>
        <v>294.2899999999936</v>
      </c>
      <c r="C39" s="14">
        <f t="shared" si="8"/>
        <v>-18277.95</v>
      </c>
      <c r="D39" s="14">
        <f t="shared" si="8"/>
        <v>0</v>
      </c>
      <c r="E39" s="14">
        <f t="shared" si="8"/>
        <v>-20358.060000000001</v>
      </c>
      <c r="F39" s="14">
        <f t="shared" si="8"/>
        <v>0</v>
      </c>
      <c r="G39" s="14">
        <f t="shared" si="8"/>
        <v>0</v>
      </c>
      <c r="H39" s="14">
        <f t="shared" si="8"/>
        <v>0</v>
      </c>
      <c r="I39" s="14">
        <f t="shared" si="8"/>
        <v>0</v>
      </c>
      <c r="J39" s="14">
        <f t="shared" si="8"/>
        <v>0</v>
      </c>
      <c r="K39" s="14">
        <f t="shared" si="8"/>
        <v>0</v>
      </c>
      <c r="L39" s="14">
        <f t="shared" si="8"/>
        <v>0</v>
      </c>
      <c r="M39" s="14">
        <f t="shared" si="8"/>
        <v>0</v>
      </c>
      <c r="N39" s="14">
        <f t="shared" si="8"/>
        <v>-38341.719999999987</v>
      </c>
    </row>
    <row r="40" spans="1:14" x14ac:dyDescent="0.2">
      <c r="A40" s="15" t="s">
        <v>39</v>
      </c>
      <c r="B40" s="14">
        <f t="shared" ref="B40:N40" si="9">B39/B35*100</f>
        <v>0.31716112289413551</v>
      </c>
      <c r="C40" s="14" t="e">
        <f t="shared" si="9"/>
        <v>#DIV/0!</v>
      </c>
      <c r="D40" s="14" t="e">
        <f t="shared" si="9"/>
        <v>#DIV/0!</v>
      </c>
      <c r="E40" s="14" t="e">
        <f t="shared" si="9"/>
        <v>#DIV/0!</v>
      </c>
      <c r="F40" s="14" t="e">
        <f t="shared" si="9"/>
        <v>#DIV/0!</v>
      </c>
      <c r="G40" s="14" t="e">
        <f t="shared" si="9"/>
        <v>#DIV/0!</v>
      </c>
      <c r="H40" s="14" t="e">
        <f t="shared" si="9"/>
        <v>#DIV/0!</v>
      </c>
      <c r="I40" s="14" t="e">
        <f t="shared" si="9"/>
        <v>#DIV/0!</v>
      </c>
      <c r="J40" s="14" t="e">
        <f t="shared" si="9"/>
        <v>#DIV/0!</v>
      </c>
      <c r="K40" s="14" t="e">
        <f t="shared" si="9"/>
        <v>#DIV/0!</v>
      </c>
      <c r="L40" s="14" t="e">
        <f t="shared" si="9"/>
        <v>#DIV/0!</v>
      </c>
      <c r="M40" s="14" t="e">
        <f t="shared" si="9"/>
        <v>#DIV/0!</v>
      </c>
      <c r="N40" s="14">
        <f t="shared" si="9"/>
        <v>-41.32149569775661</v>
      </c>
    </row>
    <row r="42" spans="1:14" x14ac:dyDescent="0.2">
      <c r="A42" s="15" t="s">
        <v>37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</row>
    <row r="43" spans="1:14" x14ac:dyDescent="0.2">
      <c r="I43" s="14"/>
      <c r="J43" s="14"/>
      <c r="K43" s="14"/>
      <c r="L43" s="14"/>
      <c r="M43" s="14"/>
    </row>
    <row r="44" spans="1:14" x14ac:dyDescent="0.2">
      <c r="A44" s="15" t="s">
        <v>40</v>
      </c>
      <c r="B44" s="14">
        <f t="shared" ref="B44:N44" si="10">B39+B42</f>
        <v>294.2899999999936</v>
      </c>
      <c r="C44" s="14">
        <f t="shared" si="10"/>
        <v>-18277.95</v>
      </c>
      <c r="D44" s="14">
        <f t="shared" si="10"/>
        <v>0</v>
      </c>
      <c r="E44" s="14">
        <f t="shared" si="10"/>
        <v>-20358.060000000001</v>
      </c>
      <c r="F44" s="14">
        <f t="shared" si="10"/>
        <v>0</v>
      </c>
      <c r="G44" s="14">
        <f t="shared" si="10"/>
        <v>0</v>
      </c>
      <c r="H44" s="14">
        <f t="shared" si="10"/>
        <v>0</v>
      </c>
      <c r="I44" s="14">
        <f t="shared" si="10"/>
        <v>0</v>
      </c>
      <c r="J44" s="14">
        <f t="shared" si="10"/>
        <v>0</v>
      </c>
      <c r="K44" s="14">
        <f t="shared" si="10"/>
        <v>0</v>
      </c>
      <c r="L44" s="14">
        <f t="shared" si="10"/>
        <v>0</v>
      </c>
      <c r="M44" s="14">
        <f t="shared" si="10"/>
        <v>0</v>
      </c>
      <c r="N44" s="14">
        <f t="shared" si="10"/>
        <v>-38341.719999999987</v>
      </c>
    </row>
    <row r="45" spans="1:14" x14ac:dyDescent="0.2">
      <c r="A45" s="15" t="s">
        <v>41</v>
      </c>
      <c r="B45" s="14">
        <f t="shared" ref="B45:N45" si="11">B44/B35*100</f>
        <v>0.31716112289413551</v>
      </c>
      <c r="C45" s="14" t="e">
        <f t="shared" si="11"/>
        <v>#DIV/0!</v>
      </c>
      <c r="D45" s="14" t="e">
        <f t="shared" si="11"/>
        <v>#DIV/0!</v>
      </c>
      <c r="E45" s="14" t="e">
        <f t="shared" si="11"/>
        <v>#DIV/0!</v>
      </c>
      <c r="F45" s="14" t="e">
        <f t="shared" si="11"/>
        <v>#DIV/0!</v>
      </c>
      <c r="G45" s="14" t="e">
        <f t="shared" si="11"/>
        <v>#DIV/0!</v>
      </c>
      <c r="H45" s="14" t="e">
        <f t="shared" si="11"/>
        <v>#DIV/0!</v>
      </c>
      <c r="I45" s="14" t="e">
        <f t="shared" si="11"/>
        <v>#DIV/0!</v>
      </c>
      <c r="J45" s="14" t="e">
        <f t="shared" si="11"/>
        <v>#DIV/0!</v>
      </c>
      <c r="K45" s="14" t="e">
        <f t="shared" si="11"/>
        <v>#DIV/0!</v>
      </c>
      <c r="L45" s="14" t="e">
        <f t="shared" si="11"/>
        <v>#DIV/0!</v>
      </c>
      <c r="M45" s="14" t="e">
        <f t="shared" si="11"/>
        <v>#DIV/0!</v>
      </c>
      <c r="N45" s="14">
        <f t="shared" si="11"/>
        <v>-41.32149569775661</v>
      </c>
    </row>
    <row r="48" spans="1:14" x14ac:dyDescent="0.2">
      <c r="A48" s="21" t="s">
        <v>166</v>
      </c>
    </row>
    <row r="49" spans="1:16" x14ac:dyDescent="0.2">
      <c r="A49" s="15" t="s">
        <v>34</v>
      </c>
      <c r="B49" s="14">
        <v>9852.74</v>
      </c>
      <c r="C49" s="14">
        <f>B52</f>
        <v>8775.86</v>
      </c>
      <c r="D49" s="14">
        <v>5245.43</v>
      </c>
      <c r="E49" s="14">
        <f t="shared" ref="E49:J49" si="12">D52</f>
        <v>0</v>
      </c>
      <c r="F49" s="14">
        <f t="shared" si="12"/>
        <v>0</v>
      </c>
      <c r="G49" s="14">
        <f t="shared" si="12"/>
        <v>0</v>
      </c>
      <c r="H49" s="14">
        <f t="shared" si="12"/>
        <v>0</v>
      </c>
      <c r="I49" s="14">
        <f t="shared" si="12"/>
        <v>0</v>
      </c>
      <c r="J49" s="14">
        <f t="shared" si="12"/>
        <v>0</v>
      </c>
      <c r="K49" s="14">
        <f>J52</f>
        <v>0</v>
      </c>
      <c r="L49" s="14">
        <f>K52</f>
        <v>0</v>
      </c>
      <c r="M49" s="14">
        <f>L52</f>
        <v>0</v>
      </c>
      <c r="N49" s="18">
        <f>SUM(B49:M49)</f>
        <v>23874.03</v>
      </c>
    </row>
    <row r="50" spans="1:16" x14ac:dyDescent="0.2">
      <c r="A50" s="15" t="s">
        <v>35</v>
      </c>
      <c r="B50" s="14">
        <v>67037.210000000006</v>
      </c>
      <c r="I50" s="14"/>
      <c r="J50" s="14"/>
      <c r="K50" s="14"/>
      <c r="L50" s="14"/>
      <c r="M50" s="14"/>
      <c r="N50" s="18">
        <f>SUM(B50:M50)</f>
        <v>67037.210000000006</v>
      </c>
    </row>
    <row r="51" spans="1:16" x14ac:dyDescent="0.2">
      <c r="A51" s="15" t="s">
        <v>12</v>
      </c>
      <c r="B51" s="14">
        <v>68348.05</v>
      </c>
      <c r="I51" s="14"/>
      <c r="J51" s="14"/>
      <c r="K51" s="14"/>
      <c r="L51" s="14"/>
      <c r="M51" s="14"/>
      <c r="N51" s="18">
        <f>SUM(B51:M51)</f>
        <v>68348.05</v>
      </c>
    </row>
    <row r="52" spans="1:16" x14ac:dyDescent="0.2">
      <c r="A52" s="15" t="s">
        <v>36</v>
      </c>
      <c r="B52" s="14">
        <v>8775.86</v>
      </c>
      <c r="I52" s="14"/>
      <c r="J52" s="14"/>
      <c r="K52" s="14"/>
      <c r="L52" s="14"/>
      <c r="M52" s="14"/>
      <c r="N52" s="18">
        <f>SUM(B52:M52)</f>
        <v>8775.86</v>
      </c>
    </row>
    <row r="54" spans="1:16" x14ac:dyDescent="0.2">
      <c r="A54" s="15" t="s">
        <v>38</v>
      </c>
      <c r="B54" s="14">
        <f t="shared" ref="B54:N54" si="13">SUM(B51:B52)-SUM(B49:B50)</f>
        <v>233.95999999999185</v>
      </c>
      <c r="C54" s="14">
        <f t="shared" si="13"/>
        <v>-8775.86</v>
      </c>
      <c r="D54" s="14">
        <f t="shared" si="13"/>
        <v>-5245.43</v>
      </c>
      <c r="E54" s="14">
        <f t="shared" si="13"/>
        <v>0</v>
      </c>
      <c r="F54" s="14">
        <f t="shared" si="13"/>
        <v>0</v>
      </c>
      <c r="G54" s="14">
        <f t="shared" si="13"/>
        <v>0</v>
      </c>
      <c r="H54" s="14">
        <f t="shared" si="13"/>
        <v>0</v>
      </c>
      <c r="I54" s="14">
        <f t="shared" si="13"/>
        <v>0</v>
      </c>
      <c r="J54" s="14">
        <f t="shared" si="13"/>
        <v>0</v>
      </c>
      <c r="K54" s="14">
        <f t="shared" si="13"/>
        <v>0</v>
      </c>
      <c r="L54" s="14">
        <f t="shared" si="13"/>
        <v>0</v>
      </c>
      <c r="M54" s="14">
        <f t="shared" si="13"/>
        <v>0</v>
      </c>
      <c r="N54" s="14">
        <f t="shared" si="13"/>
        <v>-13787.330000000002</v>
      </c>
      <c r="O54" s="14"/>
      <c r="P54" s="14"/>
    </row>
    <row r="55" spans="1:16" x14ac:dyDescent="0.2">
      <c r="A55" s="15" t="s">
        <v>39</v>
      </c>
      <c r="B55" s="14">
        <f t="shared" ref="B55:N55" si="14">B54/B50*100</f>
        <v>0.34900020451327229</v>
      </c>
      <c r="C55" s="14" t="e">
        <f t="shared" si="14"/>
        <v>#DIV/0!</v>
      </c>
      <c r="D55" s="14" t="e">
        <f t="shared" si="14"/>
        <v>#DIV/0!</v>
      </c>
      <c r="E55" s="14" t="e">
        <f t="shared" si="14"/>
        <v>#DIV/0!</v>
      </c>
      <c r="F55" s="14" t="e">
        <f t="shared" si="14"/>
        <v>#DIV/0!</v>
      </c>
      <c r="G55" s="14" t="e">
        <f t="shared" si="14"/>
        <v>#DIV/0!</v>
      </c>
      <c r="H55" s="14" t="e">
        <f t="shared" si="14"/>
        <v>#DIV/0!</v>
      </c>
      <c r="I55" s="14" t="e">
        <f t="shared" si="14"/>
        <v>#DIV/0!</v>
      </c>
      <c r="J55" s="14" t="e">
        <f t="shared" si="14"/>
        <v>#DIV/0!</v>
      </c>
      <c r="K55" s="14" t="e">
        <f t="shared" si="14"/>
        <v>#DIV/0!</v>
      </c>
      <c r="L55" s="14" t="e">
        <f t="shared" si="14"/>
        <v>#DIV/0!</v>
      </c>
      <c r="M55" s="14" t="e">
        <f t="shared" si="14"/>
        <v>#DIV/0!</v>
      </c>
      <c r="N55" s="14">
        <f t="shared" si="14"/>
        <v>-20.56668229480314</v>
      </c>
      <c r="O55" s="14"/>
      <c r="P55" s="14"/>
    </row>
    <row r="57" spans="1:16" x14ac:dyDescent="0.2">
      <c r="A57" s="15" t="s">
        <v>37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</row>
    <row r="58" spans="1:16" x14ac:dyDescent="0.2">
      <c r="I58" s="14"/>
      <c r="J58" s="14"/>
      <c r="K58" s="14"/>
      <c r="L58" s="14"/>
      <c r="M58" s="14"/>
    </row>
    <row r="59" spans="1:16" x14ac:dyDescent="0.2">
      <c r="A59" s="15" t="s">
        <v>40</v>
      </c>
      <c r="B59" s="14">
        <f t="shared" ref="B59:N59" si="15">B54+B57</f>
        <v>233.95999999999185</v>
      </c>
      <c r="C59" s="14">
        <f t="shared" si="15"/>
        <v>-8775.86</v>
      </c>
      <c r="D59" s="14">
        <f t="shared" si="15"/>
        <v>-5245.43</v>
      </c>
      <c r="E59" s="14">
        <f t="shared" si="15"/>
        <v>0</v>
      </c>
      <c r="F59" s="14">
        <f t="shared" si="15"/>
        <v>0</v>
      </c>
      <c r="G59" s="14">
        <f t="shared" si="15"/>
        <v>0</v>
      </c>
      <c r="H59" s="14">
        <f t="shared" si="15"/>
        <v>0</v>
      </c>
      <c r="I59" s="14">
        <f t="shared" si="15"/>
        <v>0</v>
      </c>
      <c r="J59" s="14">
        <f t="shared" si="15"/>
        <v>0</v>
      </c>
      <c r="K59" s="14">
        <f t="shared" si="15"/>
        <v>0</v>
      </c>
      <c r="L59" s="14">
        <f t="shared" si="15"/>
        <v>0</v>
      </c>
      <c r="M59" s="14">
        <f t="shared" si="15"/>
        <v>0</v>
      </c>
      <c r="N59" s="14">
        <f t="shared" si="15"/>
        <v>-13787.330000000002</v>
      </c>
    </row>
    <row r="60" spans="1:16" x14ac:dyDescent="0.2">
      <c r="A60" s="15" t="s">
        <v>41</v>
      </c>
      <c r="B60" s="14">
        <f t="shared" ref="B60:N60" si="16">B59/B50*100</f>
        <v>0.34900020451327229</v>
      </c>
      <c r="C60" s="14" t="e">
        <f t="shared" si="16"/>
        <v>#DIV/0!</v>
      </c>
      <c r="D60" s="14" t="e">
        <f t="shared" si="16"/>
        <v>#DIV/0!</v>
      </c>
      <c r="E60" s="14" t="e">
        <f t="shared" si="16"/>
        <v>#DIV/0!</v>
      </c>
      <c r="F60" s="14" t="e">
        <f t="shared" si="16"/>
        <v>#DIV/0!</v>
      </c>
      <c r="G60" s="14" t="e">
        <f t="shared" si="16"/>
        <v>#DIV/0!</v>
      </c>
      <c r="H60" s="14" t="e">
        <f t="shared" si="16"/>
        <v>#DIV/0!</v>
      </c>
      <c r="I60" s="14" t="e">
        <f t="shared" si="16"/>
        <v>#DIV/0!</v>
      </c>
      <c r="J60" s="14" t="e">
        <f t="shared" si="16"/>
        <v>#DIV/0!</v>
      </c>
      <c r="K60" s="14" t="e">
        <f t="shared" si="16"/>
        <v>#DIV/0!</v>
      </c>
      <c r="L60" s="14" t="e">
        <f t="shared" si="16"/>
        <v>#DIV/0!</v>
      </c>
      <c r="M60" s="14" t="e">
        <f t="shared" si="16"/>
        <v>#DIV/0!</v>
      </c>
      <c r="N60" s="14">
        <f t="shared" si="16"/>
        <v>-20.56668229480314</v>
      </c>
    </row>
    <row r="62" spans="1:16" x14ac:dyDescent="0.2">
      <c r="A62" s="21" t="s">
        <v>167</v>
      </c>
    </row>
    <row r="63" spans="1:16" x14ac:dyDescent="0.2">
      <c r="A63" s="15" t="s">
        <v>34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f>J66</f>
        <v>0</v>
      </c>
      <c r="L63" s="14">
        <v>0</v>
      </c>
      <c r="M63" s="14">
        <v>0</v>
      </c>
      <c r="N63" s="18">
        <f>SUM(B63:M63)</f>
        <v>0</v>
      </c>
    </row>
    <row r="64" spans="1:16" x14ac:dyDescent="0.2">
      <c r="A64" s="15" t="s">
        <v>35</v>
      </c>
      <c r="B64" s="14">
        <v>12499.07</v>
      </c>
      <c r="I64" s="14"/>
      <c r="J64" s="14"/>
      <c r="K64" s="14"/>
      <c r="L64" s="14"/>
      <c r="M64" s="14"/>
      <c r="N64" s="18">
        <f>SUM(B64:M64)</f>
        <v>12499.07</v>
      </c>
    </row>
    <row r="65" spans="1:14" x14ac:dyDescent="0.2">
      <c r="A65" s="15" t="s">
        <v>12</v>
      </c>
      <c r="B65" s="14">
        <v>12480.88</v>
      </c>
      <c r="I65" s="14"/>
      <c r="J65" s="14"/>
      <c r="K65" s="14"/>
      <c r="L65" s="14"/>
      <c r="M65" s="14"/>
      <c r="N65" s="18">
        <f>SUM(B65:M65)</f>
        <v>12480.88</v>
      </c>
    </row>
    <row r="66" spans="1:14" x14ac:dyDescent="0.2">
      <c r="A66" s="15" t="s">
        <v>36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8">
        <f>SUM(B66:M66)</f>
        <v>0</v>
      </c>
    </row>
    <row r="68" spans="1:14" x14ac:dyDescent="0.2">
      <c r="A68" s="15" t="s">
        <v>38</v>
      </c>
      <c r="B68" s="14">
        <f t="shared" ref="B68:N68" si="17">SUM(B65:B66)-SUM(B63:B64)</f>
        <v>-18.190000000000509</v>
      </c>
      <c r="C68" s="14">
        <f t="shared" si="17"/>
        <v>0</v>
      </c>
      <c r="D68" s="14">
        <f t="shared" si="17"/>
        <v>0</v>
      </c>
      <c r="E68" s="14">
        <f t="shared" si="17"/>
        <v>0</v>
      </c>
      <c r="F68" s="14">
        <f t="shared" si="17"/>
        <v>0</v>
      </c>
      <c r="G68" s="14">
        <f t="shared" si="17"/>
        <v>0</v>
      </c>
      <c r="H68" s="14">
        <f t="shared" si="17"/>
        <v>0</v>
      </c>
      <c r="I68" s="14">
        <f t="shared" si="17"/>
        <v>0</v>
      </c>
      <c r="J68" s="14">
        <f t="shared" si="17"/>
        <v>0</v>
      </c>
      <c r="K68" s="14">
        <f t="shared" si="17"/>
        <v>0</v>
      </c>
      <c r="L68" s="14">
        <f t="shared" si="17"/>
        <v>0</v>
      </c>
      <c r="M68" s="14">
        <f t="shared" si="17"/>
        <v>0</v>
      </c>
      <c r="N68" s="14">
        <f t="shared" si="17"/>
        <v>-18.190000000000509</v>
      </c>
    </row>
    <row r="69" spans="1:14" x14ac:dyDescent="0.2">
      <c r="A69" s="15" t="s">
        <v>39</v>
      </c>
      <c r="B69" s="14">
        <f t="shared" ref="B69:N69" si="18">B68/B64*100</f>
        <v>-0.1455308274935696</v>
      </c>
      <c r="C69" s="14" t="e">
        <f t="shared" si="18"/>
        <v>#DIV/0!</v>
      </c>
      <c r="D69" s="14" t="e">
        <f t="shared" si="18"/>
        <v>#DIV/0!</v>
      </c>
      <c r="E69" s="14" t="e">
        <f t="shared" si="18"/>
        <v>#DIV/0!</v>
      </c>
      <c r="F69" s="14" t="e">
        <f t="shared" si="18"/>
        <v>#DIV/0!</v>
      </c>
      <c r="G69" s="14" t="e">
        <f t="shared" si="18"/>
        <v>#DIV/0!</v>
      </c>
      <c r="H69" s="14" t="e">
        <f t="shared" si="18"/>
        <v>#DIV/0!</v>
      </c>
      <c r="I69" s="14" t="e">
        <f t="shared" si="18"/>
        <v>#DIV/0!</v>
      </c>
      <c r="J69" s="14" t="e">
        <f t="shared" si="18"/>
        <v>#DIV/0!</v>
      </c>
      <c r="K69" s="14" t="e">
        <f t="shared" si="18"/>
        <v>#DIV/0!</v>
      </c>
      <c r="L69" s="14" t="e">
        <f t="shared" si="18"/>
        <v>#DIV/0!</v>
      </c>
      <c r="M69" s="14" t="e">
        <f t="shared" si="18"/>
        <v>#DIV/0!</v>
      </c>
      <c r="N69" s="14">
        <f t="shared" si="18"/>
        <v>-0.1455308274935696</v>
      </c>
    </row>
    <row r="71" spans="1:14" x14ac:dyDescent="0.2">
      <c r="A71" s="15" t="s">
        <v>37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</row>
    <row r="72" spans="1:14" x14ac:dyDescent="0.2">
      <c r="I72" s="14"/>
      <c r="J72" s="14"/>
      <c r="K72" s="14"/>
      <c r="L72" s="14"/>
      <c r="M72" s="14"/>
    </row>
    <row r="73" spans="1:14" x14ac:dyDescent="0.2">
      <c r="A73" s="15" t="s">
        <v>40</v>
      </c>
      <c r="B73" s="14">
        <f t="shared" ref="B73:N73" si="19">B68+B71</f>
        <v>-18.190000000000509</v>
      </c>
      <c r="C73" s="14">
        <f t="shared" si="19"/>
        <v>0</v>
      </c>
      <c r="D73" s="14">
        <f t="shared" si="19"/>
        <v>0</v>
      </c>
      <c r="E73" s="14">
        <f t="shared" si="19"/>
        <v>0</v>
      </c>
      <c r="F73" s="14">
        <f t="shared" si="19"/>
        <v>0</v>
      </c>
      <c r="G73" s="14">
        <f t="shared" si="19"/>
        <v>0</v>
      </c>
      <c r="H73" s="14">
        <f t="shared" si="19"/>
        <v>0</v>
      </c>
      <c r="I73" s="14">
        <f t="shared" si="19"/>
        <v>0</v>
      </c>
      <c r="J73" s="14">
        <f t="shared" si="19"/>
        <v>0</v>
      </c>
      <c r="K73" s="14">
        <f t="shared" si="19"/>
        <v>0</v>
      </c>
      <c r="L73" s="14">
        <f t="shared" si="19"/>
        <v>0</v>
      </c>
      <c r="M73" s="14">
        <f t="shared" si="19"/>
        <v>0</v>
      </c>
      <c r="N73" s="14">
        <f t="shared" si="19"/>
        <v>-18.190000000000509</v>
      </c>
    </row>
    <row r="74" spans="1:14" x14ac:dyDescent="0.2">
      <c r="A74" s="15" t="s">
        <v>41</v>
      </c>
      <c r="B74" s="14">
        <f t="shared" ref="B74:N74" si="20">B73/B64*100</f>
        <v>-0.1455308274935696</v>
      </c>
      <c r="C74" s="14" t="e">
        <f t="shared" si="20"/>
        <v>#DIV/0!</v>
      </c>
      <c r="D74" s="14" t="e">
        <f t="shared" si="20"/>
        <v>#DIV/0!</v>
      </c>
      <c r="E74" s="14" t="e">
        <f t="shared" si="20"/>
        <v>#DIV/0!</v>
      </c>
      <c r="F74" s="14" t="e">
        <f t="shared" si="20"/>
        <v>#DIV/0!</v>
      </c>
      <c r="G74" s="14" t="e">
        <f t="shared" si="20"/>
        <v>#DIV/0!</v>
      </c>
      <c r="H74" s="14" t="e">
        <f t="shared" si="20"/>
        <v>#DIV/0!</v>
      </c>
      <c r="I74" s="14" t="e">
        <f t="shared" si="20"/>
        <v>#DIV/0!</v>
      </c>
      <c r="J74" s="14" t="e">
        <f t="shared" si="20"/>
        <v>#DIV/0!</v>
      </c>
      <c r="K74" s="14" t="e">
        <f t="shared" si="20"/>
        <v>#DIV/0!</v>
      </c>
      <c r="L74" s="14" t="e">
        <f t="shared" si="20"/>
        <v>#DIV/0!</v>
      </c>
      <c r="M74" s="14" t="e">
        <f t="shared" si="20"/>
        <v>#DIV/0!</v>
      </c>
      <c r="N74" s="14">
        <f t="shared" si="20"/>
        <v>-0.1455308274935696</v>
      </c>
    </row>
    <row r="76" spans="1:14" x14ac:dyDescent="0.2">
      <c r="A76" s="21" t="s">
        <v>168</v>
      </c>
    </row>
    <row r="77" spans="1:14" x14ac:dyDescent="0.2">
      <c r="A77" s="15" t="s">
        <v>34</v>
      </c>
      <c r="B77" s="14">
        <v>43705.71</v>
      </c>
      <c r="C77" s="14">
        <f t="shared" ref="C77:H77" si="21">B80</f>
        <v>39680.129999999997</v>
      </c>
      <c r="D77" s="14">
        <f t="shared" si="21"/>
        <v>0</v>
      </c>
      <c r="E77" s="14">
        <f t="shared" si="21"/>
        <v>0</v>
      </c>
      <c r="F77" s="14">
        <f t="shared" si="21"/>
        <v>0</v>
      </c>
      <c r="G77" s="14">
        <f t="shared" si="21"/>
        <v>0</v>
      </c>
      <c r="H77" s="14">
        <f t="shared" si="21"/>
        <v>0</v>
      </c>
      <c r="I77" s="14">
        <f>H80</f>
        <v>0</v>
      </c>
      <c r="J77" s="14">
        <f>I80</f>
        <v>0</v>
      </c>
      <c r="K77" s="14">
        <f>J80</f>
        <v>0</v>
      </c>
      <c r="L77" s="14">
        <f>K80</f>
        <v>0</v>
      </c>
      <c r="M77" s="14">
        <f>L80</f>
        <v>0</v>
      </c>
      <c r="N77" s="18">
        <f>SUM(B77:M77)</f>
        <v>83385.84</v>
      </c>
    </row>
    <row r="78" spans="1:14" x14ac:dyDescent="0.2">
      <c r="A78" s="15" t="s">
        <v>35</v>
      </c>
      <c r="B78" s="14">
        <v>157678.63</v>
      </c>
      <c r="I78" s="14"/>
      <c r="J78" s="14"/>
      <c r="K78" s="14"/>
      <c r="L78" s="14"/>
      <c r="M78" s="14"/>
      <c r="N78" s="18">
        <f>SUM(B78:M78)</f>
        <v>157678.63</v>
      </c>
    </row>
    <row r="79" spans="1:14" x14ac:dyDescent="0.2">
      <c r="A79" s="15" t="s">
        <v>12</v>
      </c>
      <c r="B79" s="14">
        <v>161868.39000000001</v>
      </c>
      <c r="I79" s="14"/>
      <c r="J79" s="14"/>
      <c r="K79" s="14"/>
      <c r="L79" s="14"/>
      <c r="M79" s="14"/>
      <c r="N79" s="18">
        <f>SUM(B79:M79)</f>
        <v>161868.39000000001</v>
      </c>
    </row>
    <row r="80" spans="1:14" x14ac:dyDescent="0.2">
      <c r="A80" s="15" t="s">
        <v>36</v>
      </c>
      <c r="B80" s="14">
        <v>39680.129999999997</v>
      </c>
      <c r="I80" s="14"/>
      <c r="J80" s="14"/>
      <c r="K80" s="14"/>
      <c r="L80" s="14"/>
      <c r="M80" s="14"/>
      <c r="N80" s="18">
        <f>SUM(B80:M80)</f>
        <v>39680.129999999997</v>
      </c>
    </row>
    <row r="82" spans="1:14" x14ac:dyDescent="0.2">
      <c r="A82" s="15" t="s">
        <v>38</v>
      </c>
      <c r="B82" s="14">
        <f t="shared" ref="B82:N82" si="22">SUM(B79:B80)-SUM(B77:B78)</f>
        <v>164.18000000002212</v>
      </c>
      <c r="C82" s="14">
        <f t="shared" si="22"/>
        <v>-39680.129999999997</v>
      </c>
      <c r="D82" s="14">
        <f t="shared" si="22"/>
        <v>0</v>
      </c>
      <c r="E82" s="14">
        <f t="shared" si="22"/>
        <v>0</v>
      </c>
      <c r="F82" s="14">
        <f t="shared" si="22"/>
        <v>0</v>
      </c>
      <c r="G82" s="14">
        <f t="shared" si="22"/>
        <v>0</v>
      </c>
      <c r="H82" s="14">
        <f t="shared" si="22"/>
        <v>0</v>
      </c>
      <c r="I82" s="14">
        <f t="shared" si="22"/>
        <v>0</v>
      </c>
      <c r="J82" s="14">
        <f t="shared" si="22"/>
        <v>0</v>
      </c>
      <c r="K82" s="14">
        <f t="shared" si="22"/>
        <v>0</v>
      </c>
      <c r="L82" s="14">
        <f t="shared" si="22"/>
        <v>0</v>
      </c>
      <c r="M82" s="14">
        <f t="shared" si="22"/>
        <v>0</v>
      </c>
      <c r="N82" s="14">
        <f t="shared" si="22"/>
        <v>-39515.949999999983</v>
      </c>
    </row>
    <row r="83" spans="1:14" x14ac:dyDescent="0.2">
      <c r="A83" s="15" t="s">
        <v>39</v>
      </c>
      <c r="B83" s="14">
        <f t="shared" ref="B83:N83" si="23">B82/B78*100</f>
        <v>0.10412317763036254</v>
      </c>
      <c r="C83" s="14" t="e">
        <f t="shared" si="23"/>
        <v>#DIV/0!</v>
      </c>
      <c r="D83" s="14" t="e">
        <f t="shared" si="23"/>
        <v>#DIV/0!</v>
      </c>
      <c r="E83" s="14" t="e">
        <f t="shared" si="23"/>
        <v>#DIV/0!</v>
      </c>
      <c r="F83" s="14" t="e">
        <f t="shared" si="23"/>
        <v>#DIV/0!</v>
      </c>
      <c r="G83" s="14" t="e">
        <f t="shared" si="23"/>
        <v>#DIV/0!</v>
      </c>
      <c r="H83" s="14" t="e">
        <f t="shared" si="23"/>
        <v>#DIV/0!</v>
      </c>
      <c r="I83" s="14" t="e">
        <f t="shared" si="23"/>
        <v>#DIV/0!</v>
      </c>
      <c r="J83" s="14" t="e">
        <f t="shared" si="23"/>
        <v>#DIV/0!</v>
      </c>
      <c r="K83" s="14" t="e">
        <f t="shared" si="23"/>
        <v>#DIV/0!</v>
      </c>
      <c r="L83" s="14" t="e">
        <f t="shared" si="23"/>
        <v>#DIV/0!</v>
      </c>
      <c r="M83" s="14" t="e">
        <f t="shared" si="23"/>
        <v>#DIV/0!</v>
      </c>
      <c r="N83" s="14">
        <f t="shared" si="23"/>
        <v>-25.061068833487443</v>
      </c>
    </row>
    <row r="85" spans="1:14" x14ac:dyDescent="0.2">
      <c r="A85" s="15" t="s">
        <v>37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</row>
    <row r="86" spans="1:14" x14ac:dyDescent="0.2">
      <c r="I86" s="14"/>
      <c r="J86" s="14"/>
      <c r="K86" s="14"/>
      <c r="L86" s="14"/>
      <c r="M86" s="14"/>
    </row>
    <row r="87" spans="1:14" x14ac:dyDescent="0.2">
      <c r="A87" s="15" t="s">
        <v>40</v>
      </c>
      <c r="B87" s="14">
        <f t="shared" ref="B87:N87" si="24">B82+B85</f>
        <v>164.18000000002212</v>
      </c>
      <c r="C87" s="14">
        <f t="shared" si="24"/>
        <v>-39680.129999999997</v>
      </c>
      <c r="D87" s="14">
        <f t="shared" si="24"/>
        <v>0</v>
      </c>
      <c r="E87" s="14">
        <f t="shared" si="24"/>
        <v>0</v>
      </c>
      <c r="F87" s="14">
        <f t="shared" si="24"/>
        <v>0</v>
      </c>
      <c r="G87" s="14">
        <f t="shared" si="24"/>
        <v>0</v>
      </c>
      <c r="H87" s="14">
        <f t="shared" si="24"/>
        <v>0</v>
      </c>
      <c r="I87" s="14">
        <f t="shared" si="24"/>
        <v>0</v>
      </c>
      <c r="J87" s="14">
        <f t="shared" si="24"/>
        <v>0</v>
      </c>
      <c r="K87" s="14">
        <f t="shared" si="24"/>
        <v>0</v>
      </c>
      <c r="L87" s="14">
        <f t="shared" si="24"/>
        <v>0</v>
      </c>
      <c r="M87" s="14">
        <f t="shared" si="24"/>
        <v>0</v>
      </c>
      <c r="N87" s="14">
        <f t="shared" si="24"/>
        <v>-39515.949999999983</v>
      </c>
    </row>
    <row r="88" spans="1:14" x14ac:dyDescent="0.2">
      <c r="A88" s="15" t="s">
        <v>41</v>
      </c>
      <c r="B88" s="14">
        <f t="shared" ref="B88:N88" si="25">B87/B78*100</f>
        <v>0.10412317763036254</v>
      </c>
      <c r="C88" s="14" t="e">
        <f t="shared" si="25"/>
        <v>#DIV/0!</v>
      </c>
      <c r="D88" s="14" t="e">
        <f t="shared" si="25"/>
        <v>#DIV/0!</v>
      </c>
      <c r="E88" s="14" t="e">
        <f t="shared" si="25"/>
        <v>#DIV/0!</v>
      </c>
      <c r="F88" s="14" t="e">
        <f t="shared" si="25"/>
        <v>#DIV/0!</v>
      </c>
      <c r="G88" s="14" t="e">
        <f t="shared" si="25"/>
        <v>#DIV/0!</v>
      </c>
      <c r="H88" s="14" t="e">
        <f t="shared" si="25"/>
        <v>#DIV/0!</v>
      </c>
      <c r="I88" s="14" t="e">
        <f t="shared" si="25"/>
        <v>#DIV/0!</v>
      </c>
      <c r="J88" s="14" t="e">
        <f t="shared" si="25"/>
        <v>#DIV/0!</v>
      </c>
      <c r="K88" s="14" t="e">
        <f t="shared" si="25"/>
        <v>#DIV/0!</v>
      </c>
      <c r="L88" s="14" t="e">
        <f t="shared" si="25"/>
        <v>#DIV/0!</v>
      </c>
      <c r="M88" s="14" t="e">
        <f t="shared" si="25"/>
        <v>#DIV/0!</v>
      </c>
      <c r="N88" s="14">
        <f t="shared" si="25"/>
        <v>-25.061068833487443</v>
      </c>
    </row>
    <row r="90" spans="1:14" x14ac:dyDescent="0.2">
      <c r="A90" s="21" t="s">
        <v>169</v>
      </c>
    </row>
    <row r="91" spans="1:14" x14ac:dyDescent="0.2">
      <c r="A91" s="15" t="s">
        <v>34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f>I94</f>
        <v>0</v>
      </c>
      <c r="K91" s="14">
        <f>J94</f>
        <v>0</v>
      </c>
      <c r="L91" s="14">
        <v>0</v>
      </c>
      <c r="M91" s="15">
        <v>0</v>
      </c>
      <c r="N91" s="18">
        <f>SUM(B91:M91)</f>
        <v>0</v>
      </c>
    </row>
    <row r="92" spans="1:14" x14ac:dyDescent="0.2">
      <c r="A92" s="15" t="s">
        <v>35</v>
      </c>
      <c r="B92" s="14">
        <v>40487.199999999997</v>
      </c>
      <c r="I92" s="14"/>
      <c r="J92" s="14"/>
      <c r="K92" s="14"/>
      <c r="L92" s="14"/>
      <c r="M92" s="14"/>
      <c r="N92" s="18">
        <f>SUM(B92:M92)</f>
        <v>40487.199999999997</v>
      </c>
    </row>
    <row r="93" spans="1:14" x14ac:dyDescent="0.2">
      <c r="A93" s="15" t="s">
        <v>12</v>
      </c>
      <c r="B93" s="14">
        <v>40535.519999999997</v>
      </c>
      <c r="I93" s="14"/>
      <c r="J93" s="14"/>
      <c r="K93" s="14"/>
      <c r="L93" s="14"/>
      <c r="M93" s="14"/>
      <c r="N93" s="18">
        <f>SUM(B93:M93)</f>
        <v>40535.519999999997</v>
      </c>
    </row>
    <row r="94" spans="1:14" x14ac:dyDescent="0.2">
      <c r="A94" s="15" t="s">
        <v>36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8">
        <f>SUM(B94:M94)</f>
        <v>0</v>
      </c>
    </row>
    <row r="96" spans="1:14" x14ac:dyDescent="0.2">
      <c r="A96" s="15" t="s">
        <v>38</v>
      </c>
      <c r="B96" s="14">
        <f t="shared" ref="B96:N96" si="26">SUM(B93:B94)-SUM(B91:B92)</f>
        <v>48.319999999999709</v>
      </c>
      <c r="C96" s="14">
        <f t="shared" si="26"/>
        <v>0</v>
      </c>
      <c r="D96" s="14">
        <f t="shared" si="26"/>
        <v>0</v>
      </c>
      <c r="E96" s="14">
        <f t="shared" si="26"/>
        <v>0</v>
      </c>
      <c r="F96" s="14">
        <f t="shared" si="26"/>
        <v>0</v>
      </c>
      <c r="G96" s="14">
        <f t="shared" si="26"/>
        <v>0</v>
      </c>
      <c r="H96" s="14">
        <f t="shared" si="26"/>
        <v>0</v>
      </c>
      <c r="I96" s="14">
        <f t="shared" si="26"/>
        <v>0</v>
      </c>
      <c r="J96" s="14">
        <f t="shared" si="26"/>
        <v>0</v>
      </c>
      <c r="K96" s="14">
        <f t="shared" si="26"/>
        <v>0</v>
      </c>
      <c r="L96" s="14">
        <f t="shared" si="26"/>
        <v>0</v>
      </c>
      <c r="M96" s="14">
        <f t="shared" si="26"/>
        <v>0</v>
      </c>
      <c r="N96" s="14">
        <f t="shared" si="26"/>
        <v>48.319999999999709</v>
      </c>
    </row>
    <row r="97" spans="1:14" x14ac:dyDescent="0.2">
      <c r="A97" s="15" t="s">
        <v>39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 t="e">
        <f t="shared" ref="G97:N97" si="27">G96/G92*100</f>
        <v>#DIV/0!</v>
      </c>
      <c r="H97" s="14" t="e">
        <f t="shared" si="27"/>
        <v>#DIV/0!</v>
      </c>
      <c r="I97" s="14" t="e">
        <f t="shared" si="27"/>
        <v>#DIV/0!</v>
      </c>
      <c r="J97" s="14" t="e">
        <f t="shared" si="27"/>
        <v>#DIV/0!</v>
      </c>
      <c r="K97" s="14" t="e">
        <f t="shared" si="27"/>
        <v>#DIV/0!</v>
      </c>
      <c r="L97" s="14" t="e">
        <f t="shared" si="27"/>
        <v>#DIV/0!</v>
      </c>
      <c r="M97" s="14" t="e">
        <f t="shared" si="27"/>
        <v>#DIV/0!</v>
      </c>
      <c r="N97" s="14">
        <f t="shared" si="27"/>
        <v>0.11934636131913225</v>
      </c>
    </row>
    <row r="99" spans="1:14" x14ac:dyDescent="0.2">
      <c r="A99" s="15" t="s">
        <v>37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8">
        <f>SUM(B99:M99)</f>
        <v>0</v>
      </c>
    </row>
    <row r="100" spans="1:14" x14ac:dyDescent="0.2">
      <c r="I100" s="14"/>
      <c r="J100" s="14"/>
      <c r="K100" s="14"/>
      <c r="L100" s="14"/>
      <c r="M100" s="14"/>
    </row>
    <row r="101" spans="1:14" x14ac:dyDescent="0.2">
      <c r="A101" s="15" t="s">
        <v>40</v>
      </c>
      <c r="B101" s="14">
        <f t="shared" ref="B101:G101" si="28">B96+B99</f>
        <v>48.319999999999709</v>
      </c>
      <c r="C101" s="14">
        <f t="shared" si="28"/>
        <v>0</v>
      </c>
      <c r="D101" s="14">
        <f t="shared" si="28"/>
        <v>0</v>
      </c>
      <c r="E101" s="14">
        <f t="shared" si="28"/>
        <v>0</v>
      </c>
      <c r="F101" s="14">
        <f t="shared" si="28"/>
        <v>0</v>
      </c>
      <c r="G101" s="14">
        <f t="shared" si="28"/>
        <v>0</v>
      </c>
      <c r="H101" s="14">
        <f>H96-H99</f>
        <v>0</v>
      </c>
      <c r="I101" s="14">
        <f t="shared" ref="I101:N101" si="29">I96+I99</f>
        <v>0</v>
      </c>
      <c r="J101" s="14">
        <f t="shared" si="29"/>
        <v>0</v>
      </c>
      <c r="K101" s="14">
        <f t="shared" si="29"/>
        <v>0</v>
      </c>
      <c r="L101" s="14">
        <f t="shared" si="29"/>
        <v>0</v>
      </c>
      <c r="M101" s="14">
        <f t="shared" si="29"/>
        <v>0</v>
      </c>
      <c r="N101" s="14">
        <f t="shared" si="29"/>
        <v>48.319999999999709</v>
      </c>
    </row>
    <row r="102" spans="1:14" x14ac:dyDescent="0.2">
      <c r="A102" s="15" t="s">
        <v>41</v>
      </c>
      <c r="B102" s="14">
        <f t="shared" ref="B102:N102" si="30">B101/B92*100</f>
        <v>0.11934636131913225</v>
      </c>
      <c r="C102" s="14" t="e">
        <f t="shared" si="30"/>
        <v>#DIV/0!</v>
      </c>
      <c r="D102" s="14" t="e">
        <f t="shared" si="30"/>
        <v>#DIV/0!</v>
      </c>
      <c r="E102" s="14" t="e">
        <f t="shared" si="30"/>
        <v>#DIV/0!</v>
      </c>
      <c r="F102" s="14" t="e">
        <f t="shared" si="30"/>
        <v>#DIV/0!</v>
      </c>
      <c r="G102" s="14" t="e">
        <f t="shared" si="30"/>
        <v>#DIV/0!</v>
      </c>
      <c r="H102" s="14" t="e">
        <f t="shared" si="30"/>
        <v>#DIV/0!</v>
      </c>
      <c r="I102" s="14" t="e">
        <f t="shared" si="30"/>
        <v>#DIV/0!</v>
      </c>
      <c r="J102" s="14" t="e">
        <f t="shared" si="30"/>
        <v>#DIV/0!</v>
      </c>
      <c r="K102" s="14" t="e">
        <f t="shared" si="30"/>
        <v>#DIV/0!</v>
      </c>
      <c r="L102" s="14" t="e">
        <f t="shared" si="30"/>
        <v>#DIV/0!</v>
      </c>
      <c r="M102" s="14" t="e">
        <f t="shared" si="30"/>
        <v>#DIV/0!</v>
      </c>
      <c r="N102" s="14">
        <f t="shared" si="30"/>
        <v>0.11934636131913225</v>
      </c>
    </row>
    <row r="104" spans="1:14" x14ac:dyDescent="0.2">
      <c r="A104" s="21" t="s">
        <v>170</v>
      </c>
      <c r="N104" s="18"/>
    </row>
    <row r="105" spans="1:14" x14ac:dyDescent="0.2">
      <c r="A105" s="15" t="s">
        <v>34</v>
      </c>
      <c r="B105" s="14">
        <f t="shared" ref="B105:K105" si="31">B91+B77+B63+B49+B34+B20+B5</f>
        <v>83376.099999999991</v>
      </c>
      <c r="C105" s="14">
        <v>0</v>
      </c>
      <c r="D105" s="14">
        <f>C108</f>
        <v>0</v>
      </c>
      <c r="E105" s="14">
        <f>D108</f>
        <v>0</v>
      </c>
      <c r="F105" s="14">
        <f t="shared" si="31"/>
        <v>0</v>
      </c>
      <c r="G105" s="14">
        <f t="shared" si="31"/>
        <v>0</v>
      </c>
      <c r="H105" s="14">
        <f t="shared" si="31"/>
        <v>0</v>
      </c>
      <c r="I105" s="14">
        <f t="shared" si="31"/>
        <v>0</v>
      </c>
      <c r="J105" s="14">
        <f>I108</f>
        <v>0</v>
      </c>
      <c r="K105" s="14">
        <f t="shared" si="31"/>
        <v>0</v>
      </c>
      <c r="L105" s="14">
        <f t="shared" ref="L105:M108" si="32">L91+L77+L63+L49+L34+L20+L5</f>
        <v>0</v>
      </c>
      <c r="M105" s="14">
        <f t="shared" si="32"/>
        <v>0</v>
      </c>
      <c r="N105" s="18">
        <f>SUM(B105:M105)</f>
        <v>83376.099999999991</v>
      </c>
    </row>
    <row r="106" spans="1:14" x14ac:dyDescent="0.2">
      <c r="A106" s="15" t="s">
        <v>35</v>
      </c>
      <c r="B106" s="14">
        <f t="shared" ref="B106:K106" si="33">B92+B78+B64+B50+B35+B21+B6</f>
        <v>377244.01</v>
      </c>
      <c r="C106" s="14">
        <f t="shared" si="33"/>
        <v>0</v>
      </c>
      <c r="D106" s="14">
        <f t="shared" si="33"/>
        <v>0</v>
      </c>
      <c r="E106" s="14">
        <f t="shared" si="33"/>
        <v>0</v>
      </c>
      <c r="F106" s="14">
        <f t="shared" si="33"/>
        <v>0</v>
      </c>
      <c r="G106" s="14">
        <f t="shared" si="33"/>
        <v>0</v>
      </c>
      <c r="H106" s="14">
        <f t="shared" si="33"/>
        <v>0</v>
      </c>
      <c r="I106" s="14">
        <f t="shared" si="33"/>
        <v>0</v>
      </c>
      <c r="J106" s="14">
        <f t="shared" si="33"/>
        <v>0</v>
      </c>
      <c r="K106" s="14">
        <f t="shared" si="33"/>
        <v>0</v>
      </c>
      <c r="L106" s="14">
        <f t="shared" si="32"/>
        <v>0</v>
      </c>
      <c r="M106" s="14">
        <f t="shared" si="32"/>
        <v>0</v>
      </c>
      <c r="N106" s="18">
        <f>SUM(B106:M106)</f>
        <v>377244.01</v>
      </c>
    </row>
    <row r="107" spans="1:14" x14ac:dyDescent="0.2">
      <c r="A107" s="15" t="s">
        <v>12</v>
      </c>
      <c r="B107" s="14">
        <f t="shared" ref="B107:K107" si="34">B93+B79+B65+B51+B36+B22+B7</f>
        <v>384531.41000000003</v>
      </c>
      <c r="C107" s="14">
        <f t="shared" si="34"/>
        <v>0</v>
      </c>
      <c r="D107" s="14">
        <f t="shared" si="34"/>
        <v>0</v>
      </c>
      <c r="E107" s="14">
        <f t="shared" si="34"/>
        <v>0</v>
      </c>
      <c r="F107" s="14">
        <f t="shared" si="34"/>
        <v>0</v>
      </c>
      <c r="G107" s="14">
        <f t="shared" si="34"/>
        <v>0</v>
      </c>
      <c r="H107" s="14">
        <f t="shared" si="34"/>
        <v>0</v>
      </c>
      <c r="I107" s="14">
        <f t="shared" si="34"/>
        <v>0</v>
      </c>
      <c r="J107" s="14">
        <f t="shared" si="34"/>
        <v>0</v>
      </c>
      <c r="K107" s="14">
        <f t="shared" si="34"/>
        <v>0</v>
      </c>
      <c r="L107" s="14">
        <f t="shared" si="32"/>
        <v>0</v>
      </c>
      <c r="M107" s="14">
        <f t="shared" si="32"/>
        <v>0</v>
      </c>
      <c r="N107" s="18">
        <f>SUM(B107:M107)</f>
        <v>384531.41000000003</v>
      </c>
    </row>
    <row r="108" spans="1:14" x14ac:dyDescent="0.2">
      <c r="A108" s="15" t="s">
        <v>36</v>
      </c>
      <c r="B108" s="14">
        <f t="shared" ref="B108:K108" si="35">B94+B80+B66+B52+B37+B23+B8</f>
        <v>76676.08</v>
      </c>
      <c r="C108" s="14">
        <f t="shared" si="35"/>
        <v>0</v>
      </c>
      <c r="D108" s="14">
        <f t="shared" si="35"/>
        <v>0</v>
      </c>
      <c r="E108" s="14">
        <f t="shared" si="35"/>
        <v>0</v>
      </c>
      <c r="F108" s="14">
        <f t="shared" si="35"/>
        <v>0</v>
      </c>
      <c r="G108" s="14">
        <f t="shared" si="35"/>
        <v>0</v>
      </c>
      <c r="H108" s="14">
        <f t="shared" si="35"/>
        <v>0</v>
      </c>
      <c r="I108" s="14">
        <f t="shared" si="35"/>
        <v>0</v>
      </c>
      <c r="J108" s="14">
        <f t="shared" si="35"/>
        <v>0</v>
      </c>
      <c r="K108" s="14">
        <f t="shared" si="35"/>
        <v>0</v>
      </c>
      <c r="L108" s="14">
        <f t="shared" si="32"/>
        <v>0</v>
      </c>
      <c r="M108" s="14">
        <f t="shared" si="32"/>
        <v>0</v>
      </c>
      <c r="N108" s="18">
        <f>SUM(B108:M108)</f>
        <v>76676.08</v>
      </c>
    </row>
    <row r="109" spans="1:14" x14ac:dyDescent="0.2">
      <c r="I109" s="14"/>
      <c r="J109" s="14"/>
      <c r="K109" s="14"/>
      <c r="L109" s="14"/>
      <c r="M109" s="14"/>
    </row>
    <row r="110" spans="1:14" x14ac:dyDescent="0.2">
      <c r="A110" s="15" t="s">
        <v>38</v>
      </c>
      <c r="B110" s="14">
        <f t="shared" ref="B110:N110" si="36">SUM(B107:B108)-SUM(B105:B106)</f>
        <v>587.38000000006286</v>
      </c>
      <c r="C110" s="14">
        <f t="shared" si="36"/>
        <v>0</v>
      </c>
      <c r="D110" s="14">
        <f t="shared" si="36"/>
        <v>0</v>
      </c>
      <c r="E110" s="14">
        <f t="shared" si="36"/>
        <v>0</v>
      </c>
      <c r="F110" s="14">
        <f t="shared" si="36"/>
        <v>0</v>
      </c>
      <c r="G110" s="14">
        <f t="shared" si="36"/>
        <v>0</v>
      </c>
      <c r="H110" s="14">
        <f t="shared" si="36"/>
        <v>0</v>
      </c>
      <c r="I110" s="14">
        <f t="shared" si="36"/>
        <v>0</v>
      </c>
      <c r="J110" s="14">
        <f t="shared" si="36"/>
        <v>0</v>
      </c>
      <c r="K110" s="14">
        <f t="shared" si="36"/>
        <v>0</v>
      </c>
      <c r="L110" s="14">
        <f t="shared" si="36"/>
        <v>0</v>
      </c>
      <c r="M110" s="14">
        <f t="shared" si="36"/>
        <v>0</v>
      </c>
      <c r="N110" s="14">
        <f t="shared" si="36"/>
        <v>587.38000000006286</v>
      </c>
    </row>
    <row r="111" spans="1:14" x14ac:dyDescent="0.2">
      <c r="A111" s="15" t="s">
        <v>39</v>
      </c>
      <c r="B111" s="14">
        <f t="shared" ref="B111:N111" si="37">B110/B106*100</f>
        <v>0.15570293614471517</v>
      </c>
      <c r="C111" s="14" t="e">
        <f t="shared" si="37"/>
        <v>#DIV/0!</v>
      </c>
      <c r="D111" s="14" t="e">
        <f t="shared" si="37"/>
        <v>#DIV/0!</v>
      </c>
      <c r="E111" s="14" t="e">
        <f t="shared" si="37"/>
        <v>#DIV/0!</v>
      </c>
      <c r="F111" s="14" t="e">
        <f t="shared" si="37"/>
        <v>#DIV/0!</v>
      </c>
      <c r="G111" s="14" t="e">
        <f t="shared" si="37"/>
        <v>#DIV/0!</v>
      </c>
      <c r="H111" s="14" t="e">
        <f t="shared" si="37"/>
        <v>#DIV/0!</v>
      </c>
      <c r="I111" s="14" t="e">
        <f t="shared" si="37"/>
        <v>#DIV/0!</v>
      </c>
      <c r="J111" s="14" t="e">
        <f t="shared" si="37"/>
        <v>#DIV/0!</v>
      </c>
      <c r="K111" s="14" t="e">
        <f t="shared" si="37"/>
        <v>#DIV/0!</v>
      </c>
      <c r="L111" s="14" t="e">
        <f t="shared" si="37"/>
        <v>#DIV/0!</v>
      </c>
      <c r="M111" s="14" t="e">
        <f t="shared" si="37"/>
        <v>#DIV/0!</v>
      </c>
      <c r="N111" s="14">
        <f t="shared" si="37"/>
        <v>0.15570293614471517</v>
      </c>
    </row>
    <row r="113" spans="1:14" x14ac:dyDescent="0.2">
      <c r="A113" s="15" t="s">
        <v>37</v>
      </c>
      <c r="B113" s="14">
        <v>0</v>
      </c>
      <c r="C113" s="14">
        <f t="shared" ref="C113:K113" si="38">C99+C85+C71+C57+C42+C28+C13</f>
        <v>0</v>
      </c>
      <c r="D113" s="14">
        <f t="shared" si="38"/>
        <v>0</v>
      </c>
      <c r="E113" s="14">
        <f t="shared" si="38"/>
        <v>0</v>
      </c>
      <c r="F113" s="14">
        <f t="shared" si="38"/>
        <v>0</v>
      </c>
      <c r="G113" s="14">
        <f t="shared" si="38"/>
        <v>0</v>
      </c>
      <c r="H113" s="14">
        <f t="shared" si="38"/>
        <v>0</v>
      </c>
      <c r="I113" s="14">
        <f t="shared" si="38"/>
        <v>0</v>
      </c>
      <c r="J113" s="14">
        <f t="shared" si="38"/>
        <v>0</v>
      </c>
      <c r="K113" s="14">
        <f t="shared" si="38"/>
        <v>0</v>
      </c>
      <c r="L113" s="14">
        <f>L99+L85+L71+L57+L42+L28+L13</f>
        <v>0</v>
      </c>
      <c r="M113" s="14">
        <f>M99+M85+M71+M57+M42+M28+M13</f>
        <v>0</v>
      </c>
      <c r="N113" s="18">
        <f>SUM(B113:M113)</f>
        <v>0</v>
      </c>
    </row>
    <row r="114" spans="1:14" x14ac:dyDescent="0.2">
      <c r="L114" s="14" t="s">
        <v>46</v>
      </c>
    </row>
    <row r="115" spans="1:14" x14ac:dyDescent="0.2">
      <c r="A115" s="15" t="s">
        <v>40</v>
      </c>
      <c r="B115" s="14">
        <f t="shared" ref="B115:N115" si="39">B113+B110</f>
        <v>587.38000000006286</v>
      </c>
      <c r="C115" s="14">
        <f t="shared" si="39"/>
        <v>0</v>
      </c>
      <c r="D115" s="14">
        <f t="shared" si="39"/>
        <v>0</v>
      </c>
      <c r="E115" s="14">
        <f t="shared" si="39"/>
        <v>0</v>
      </c>
      <c r="F115" s="14">
        <f t="shared" si="39"/>
        <v>0</v>
      </c>
      <c r="G115" s="14">
        <f t="shared" si="39"/>
        <v>0</v>
      </c>
      <c r="H115" s="14">
        <f t="shared" si="39"/>
        <v>0</v>
      </c>
      <c r="I115" s="14">
        <f t="shared" si="39"/>
        <v>0</v>
      </c>
      <c r="J115" s="14">
        <f t="shared" si="39"/>
        <v>0</v>
      </c>
      <c r="K115" s="14">
        <f t="shared" si="39"/>
        <v>0</v>
      </c>
      <c r="L115" s="14">
        <f>L101+L87+L73+L59+L44+L30+L15</f>
        <v>0</v>
      </c>
      <c r="M115" s="14">
        <f t="shared" si="39"/>
        <v>0</v>
      </c>
      <c r="N115" s="14">
        <f t="shared" si="39"/>
        <v>587.38000000006286</v>
      </c>
    </row>
    <row r="116" spans="1:14" x14ac:dyDescent="0.2">
      <c r="A116" s="15" t="s">
        <v>41</v>
      </c>
      <c r="B116" s="14">
        <f t="shared" ref="B116:N116" si="40">B115/B106*100</f>
        <v>0.15570293614471517</v>
      </c>
      <c r="C116" s="14" t="e">
        <f t="shared" si="40"/>
        <v>#DIV/0!</v>
      </c>
      <c r="D116" s="14" t="e">
        <f t="shared" si="40"/>
        <v>#DIV/0!</v>
      </c>
      <c r="E116" s="14" t="e">
        <f t="shared" si="40"/>
        <v>#DIV/0!</v>
      </c>
      <c r="F116" s="14" t="e">
        <f t="shared" si="40"/>
        <v>#DIV/0!</v>
      </c>
      <c r="G116" s="14" t="e">
        <f t="shared" si="40"/>
        <v>#DIV/0!</v>
      </c>
      <c r="H116" s="14" t="e">
        <f t="shared" si="40"/>
        <v>#DIV/0!</v>
      </c>
      <c r="I116" s="14" t="e">
        <f t="shared" si="40"/>
        <v>#DIV/0!</v>
      </c>
      <c r="J116" s="14" t="e">
        <f t="shared" si="40"/>
        <v>#DIV/0!</v>
      </c>
      <c r="K116" s="14" t="e">
        <f t="shared" si="40"/>
        <v>#DIV/0!</v>
      </c>
      <c r="L116" s="14" t="e">
        <f t="shared" si="40"/>
        <v>#DIV/0!</v>
      </c>
      <c r="M116" s="14" t="e">
        <f t="shared" si="40"/>
        <v>#DIV/0!</v>
      </c>
      <c r="N116" s="14">
        <f t="shared" si="40"/>
        <v>0.15570293614471517</v>
      </c>
    </row>
    <row r="117" spans="1:14" x14ac:dyDescent="0.2">
      <c r="A117" s="13"/>
    </row>
    <row r="118" spans="1:14" x14ac:dyDescent="0.2">
      <c r="I118" s="14"/>
      <c r="J118" s="14"/>
      <c r="K118" s="14"/>
      <c r="L118" s="14"/>
      <c r="N118" s="18"/>
    </row>
    <row r="119" spans="1:14" x14ac:dyDescent="0.2">
      <c r="N119" s="18"/>
    </row>
    <row r="120" spans="1:14" x14ac:dyDescent="0.2">
      <c r="N120" s="18"/>
    </row>
    <row r="121" spans="1:14" x14ac:dyDescent="0.2">
      <c r="I121" s="14"/>
      <c r="J121" s="14"/>
      <c r="K121" s="14"/>
      <c r="L121" s="14"/>
      <c r="M121" s="14"/>
      <c r="N121" s="18"/>
    </row>
    <row r="132" spans="1:14" x14ac:dyDescent="0.2">
      <c r="A132" s="13"/>
    </row>
    <row r="133" spans="1:14" x14ac:dyDescent="0.2">
      <c r="N133" s="18"/>
    </row>
    <row r="134" spans="1:14" x14ac:dyDescent="0.2">
      <c r="N134" s="18"/>
    </row>
    <row r="135" spans="1:14" x14ac:dyDescent="0.2">
      <c r="N135" s="18"/>
    </row>
    <row r="136" spans="1:14" x14ac:dyDescent="0.2">
      <c r="N136" s="18"/>
    </row>
    <row r="138" spans="1:14" x14ac:dyDescent="0.2">
      <c r="I138" s="14"/>
      <c r="J138" s="14"/>
      <c r="K138" s="14"/>
      <c r="L138" s="14"/>
      <c r="M138" s="14"/>
    </row>
    <row r="139" spans="1:14" x14ac:dyDescent="0.2">
      <c r="I139" s="14"/>
      <c r="J139" s="14"/>
      <c r="K139" s="14"/>
      <c r="L139" s="14"/>
      <c r="M139" s="14"/>
    </row>
    <row r="146" spans="1:14" x14ac:dyDescent="0.2">
      <c r="A146" s="13"/>
    </row>
    <row r="147" spans="1:14" x14ac:dyDescent="0.2">
      <c r="N147" s="18"/>
    </row>
    <row r="148" spans="1:14" x14ac:dyDescent="0.2">
      <c r="N148" s="18"/>
    </row>
    <row r="149" spans="1:14" x14ac:dyDescent="0.2">
      <c r="N149" s="18"/>
    </row>
    <row r="150" spans="1:14" x14ac:dyDescent="0.2">
      <c r="N150" s="18"/>
    </row>
    <row r="160" spans="1:14" x14ac:dyDescent="0.2">
      <c r="A160" s="13"/>
    </row>
    <row r="161" spans="1:14" x14ac:dyDescent="0.2">
      <c r="N161" s="18"/>
    </row>
    <row r="162" spans="1:14" x14ac:dyDescent="0.2">
      <c r="N162" s="18"/>
    </row>
    <row r="163" spans="1:14" x14ac:dyDescent="0.2">
      <c r="N163" s="18"/>
    </row>
    <row r="164" spans="1:14" x14ac:dyDescent="0.2">
      <c r="N164" s="18"/>
    </row>
    <row r="166" spans="1:14" x14ac:dyDescent="0.2">
      <c r="I166" s="14"/>
      <c r="J166" s="14"/>
      <c r="K166" s="14"/>
      <c r="L166" s="14"/>
      <c r="M166" s="14"/>
    </row>
    <row r="167" spans="1:14" x14ac:dyDescent="0.2">
      <c r="I167" s="14"/>
      <c r="J167" s="14"/>
      <c r="K167" s="14"/>
      <c r="L167" s="14"/>
      <c r="M167" s="14"/>
    </row>
    <row r="175" spans="1:14" x14ac:dyDescent="0.2">
      <c r="A175" s="13"/>
    </row>
    <row r="176" spans="1:14" x14ac:dyDescent="0.2">
      <c r="N176" s="18"/>
    </row>
    <row r="177" spans="1:14" x14ac:dyDescent="0.2">
      <c r="N177" s="18"/>
    </row>
    <row r="178" spans="1:14" x14ac:dyDescent="0.2">
      <c r="N178" s="18"/>
    </row>
    <row r="179" spans="1:14" x14ac:dyDescent="0.2">
      <c r="N179" s="18"/>
    </row>
    <row r="181" spans="1:14" x14ac:dyDescent="0.2">
      <c r="I181" s="14"/>
      <c r="J181" s="14"/>
      <c r="K181" s="14"/>
      <c r="L181" s="14"/>
      <c r="M181" s="14"/>
    </row>
    <row r="182" spans="1:14" x14ac:dyDescent="0.2">
      <c r="I182" s="14"/>
      <c r="J182" s="14"/>
      <c r="K182" s="14"/>
      <c r="L182" s="14"/>
      <c r="M182" s="14"/>
    </row>
    <row r="189" spans="1:14" x14ac:dyDescent="0.2">
      <c r="A189" s="13"/>
    </row>
    <row r="190" spans="1:14" x14ac:dyDescent="0.2">
      <c r="N190" s="18"/>
    </row>
    <row r="191" spans="1:14" x14ac:dyDescent="0.2">
      <c r="N191" s="18"/>
    </row>
    <row r="192" spans="1:14" x14ac:dyDescent="0.2">
      <c r="N192" s="18"/>
    </row>
    <row r="193" spans="1:14" x14ac:dyDescent="0.2">
      <c r="N193" s="18"/>
    </row>
    <row r="195" spans="1:14" x14ac:dyDescent="0.2">
      <c r="I195" s="14"/>
      <c r="J195" s="14"/>
      <c r="K195" s="14"/>
      <c r="L195" s="14"/>
      <c r="M195" s="14"/>
    </row>
    <row r="196" spans="1:14" x14ac:dyDescent="0.2">
      <c r="I196" s="14"/>
      <c r="J196" s="14"/>
      <c r="K196" s="14"/>
      <c r="L196" s="14"/>
      <c r="M196" s="14"/>
    </row>
    <row r="203" spans="1:14" x14ac:dyDescent="0.2">
      <c r="A203" s="13"/>
    </row>
    <row r="218" spans="1:1" x14ac:dyDescent="0.2">
      <c r="A218" s="13"/>
    </row>
    <row r="232" spans="1:1" x14ac:dyDescent="0.2">
      <c r="A232" s="13"/>
    </row>
    <row r="246" spans="1:1" x14ac:dyDescent="0.2">
      <c r="A246" s="13"/>
    </row>
    <row r="261" spans="1:1" x14ac:dyDescent="0.2">
      <c r="A261" s="13"/>
    </row>
    <row r="275" spans="1:1" x14ac:dyDescent="0.2">
      <c r="A275" s="13"/>
    </row>
  </sheetData>
  <phoneticPr fontId="0" type="noConversion"/>
  <pageMargins left="0.25" right="0.25" top="0.54" bottom="0.41" header="0" footer="0"/>
  <pageSetup paperSize="5" scale="96" fitToHeight="5" orientation="landscape" r:id="rId1"/>
  <headerFooter alignWithMargins="0"/>
  <rowBreaks count="2" manualBreakCount="2">
    <brk id="46" max="16383" man="1"/>
    <brk id="8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6"/>
  <dimension ref="A1:P386"/>
  <sheetViews>
    <sheetView topLeftCell="C102" zoomScale="90" zoomScaleNormal="90" zoomScaleSheetLayoutView="100" workbookViewId="0">
      <selection activeCell="N118" sqref="N118"/>
    </sheetView>
  </sheetViews>
  <sheetFormatPr defaultRowHeight="12" x14ac:dyDescent="0.2"/>
  <cols>
    <col min="1" max="1" width="29.85546875" style="15" bestFit="1" customWidth="1"/>
    <col min="2" max="8" width="11.85546875" style="14" bestFit="1" customWidth="1"/>
    <col min="9" max="13" width="11.85546875" style="15" bestFit="1" customWidth="1"/>
    <col min="14" max="14" width="12.85546875" style="14" bestFit="1" customWidth="1"/>
    <col min="15" max="16384" width="9.140625" style="15"/>
  </cols>
  <sheetData>
    <row r="1" spans="1:14" x14ac:dyDescent="0.2">
      <c r="A1" s="13" t="s">
        <v>101</v>
      </c>
    </row>
    <row r="2" spans="1:14" x14ac:dyDescent="0.2">
      <c r="A2" s="13"/>
    </row>
    <row r="3" spans="1:14" x14ac:dyDescent="0.2">
      <c r="A3" s="1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7" t="s">
        <v>7</v>
      </c>
      <c r="J3" s="17" t="s">
        <v>8</v>
      </c>
      <c r="K3" s="17" t="s">
        <v>32</v>
      </c>
      <c r="L3" s="17" t="s">
        <v>10</v>
      </c>
      <c r="M3" s="17" t="s">
        <v>33</v>
      </c>
      <c r="N3" s="16" t="s">
        <v>17</v>
      </c>
    </row>
    <row r="4" spans="1:14" x14ac:dyDescent="0.2">
      <c r="A4" s="21" t="s">
        <v>206</v>
      </c>
      <c r="B4" s="15"/>
      <c r="C4" s="15"/>
      <c r="D4" s="15"/>
      <c r="E4" s="15"/>
      <c r="F4" s="15"/>
      <c r="G4" s="15"/>
      <c r="H4" s="15"/>
    </row>
    <row r="5" spans="1:14" x14ac:dyDescent="0.2">
      <c r="A5" s="15" t="s">
        <v>34</v>
      </c>
      <c r="B5" s="14">
        <v>143498.65</v>
      </c>
      <c r="C5" s="14">
        <f>B8</f>
        <v>134058.21</v>
      </c>
      <c r="D5" s="14">
        <f>C8</f>
        <v>0</v>
      </c>
      <c r="E5" s="14">
        <f>D8</f>
        <v>0</v>
      </c>
      <c r="F5" s="14">
        <f>E8</f>
        <v>0</v>
      </c>
      <c r="G5" s="14">
        <f t="shared" ref="G5:L5" si="0">F8</f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>L8</f>
        <v>0</v>
      </c>
      <c r="N5" s="18">
        <f>SUM(B5:M5)</f>
        <v>277556.86</v>
      </c>
    </row>
    <row r="6" spans="1:14" x14ac:dyDescent="0.2">
      <c r="A6" s="15" t="s">
        <v>35</v>
      </c>
      <c r="B6" s="14">
        <v>329831.94</v>
      </c>
      <c r="G6" s="18"/>
      <c r="I6" s="14"/>
      <c r="J6" s="14"/>
      <c r="K6" s="14"/>
      <c r="L6" s="14"/>
      <c r="M6" s="14"/>
      <c r="N6" s="18">
        <f>SUM(B6:M6)</f>
        <v>329831.94</v>
      </c>
    </row>
    <row r="7" spans="1:14" x14ac:dyDescent="0.2">
      <c r="A7" s="15" t="s">
        <v>12</v>
      </c>
      <c r="B7" s="14">
        <v>339258.07</v>
      </c>
      <c r="G7" s="18"/>
      <c r="I7" s="14"/>
      <c r="J7" s="14"/>
      <c r="K7" s="14"/>
      <c r="L7" s="14"/>
      <c r="M7" s="14"/>
      <c r="N7" s="18">
        <f>SUM(B7:M7)</f>
        <v>339258.07</v>
      </c>
    </row>
    <row r="8" spans="1:14" x14ac:dyDescent="0.2">
      <c r="A8" s="15" t="s">
        <v>36</v>
      </c>
      <c r="B8" s="14">
        <v>134058.21</v>
      </c>
      <c r="G8" s="18"/>
      <c r="I8" s="14"/>
      <c r="J8" s="14"/>
      <c r="K8" s="14"/>
      <c r="L8" s="14"/>
      <c r="M8" s="14"/>
      <c r="N8" s="18">
        <f>SUM(B8:M8)</f>
        <v>134058.21</v>
      </c>
    </row>
    <row r="9" spans="1:14" x14ac:dyDescent="0.2">
      <c r="G9" s="18"/>
      <c r="N9" s="18"/>
    </row>
    <row r="10" spans="1:14" x14ac:dyDescent="0.2">
      <c r="A10" s="15" t="s">
        <v>38</v>
      </c>
      <c r="B10" s="14">
        <f t="shared" ref="B10:N10" si="1">SUM(B7:B8)-SUM(B5:B6)</f>
        <v>-14.309999999939464</v>
      </c>
      <c r="C10" s="14">
        <f t="shared" si="1"/>
        <v>-134058.21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>SUM(I7:I8)-SUM(I5:I6)</f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-134072.52000000002</v>
      </c>
    </row>
    <row r="11" spans="1:14" x14ac:dyDescent="0.2">
      <c r="A11" s="15" t="s">
        <v>39</v>
      </c>
      <c r="B11" s="14">
        <f t="shared" ref="B11:N11" si="2">B10/B6*100</f>
        <v>-4.3385731533275599E-3</v>
      </c>
      <c r="C11" s="14" t="e">
        <f t="shared" si="2"/>
        <v>#DIV/0!</v>
      </c>
      <c r="D11" s="14" t="e">
        <f t="shared" si="2"/>
        <v>#DIV/0!</v>
      </c>
      <c r="E11" s="14" t="e">
        <f t="shared" si="2"/>
        <v>#DIV/0!</v>
      </c>
      <c r="F11" s="14" t="e">
        <f t="shared" si="2"/>
        <v>#DIV/0!</v>
      </c>
      <c r="G11" s="14" t="e">
        <f t="shared" si="2"/>
        <v>#DIV/0!</v>
      </c>
      <c r="H11" s="14" t="e">
        <f t="shared" si="2"/>
        <v>#DIV/0!</v>
      </c>
      <c r="I11" s="14" t="e">
        <f t="shared" si="2"/>
        <v>#DIV/0!</v>
      </c>
      <c r="J11" s="14" t="e">
        <f t="shared" si="2"/>
        <v>#DIV/0!</v>
      </c>
      <c r="K11" s="14" t="e">
        <f t="shared" si="2"/>
        <v>#DIV/0!</v>
      </c>
      <c r="L11" s="14" t="e">
        <f t="shared" si="2"/>
        <v>#DIV/0!</v>
      </c>
      <c r="M11" s="14" t="e">
        <f t="shared" si="2"/>
        <v>#DIV/0!</v>
      </c>
      <c r="N11" s="14">
        <f t="shared" si="2"/>
        <v>-40.648737657123206</v>
      </c>
    </row>
    <row r="12" spans="1:14" x14ac:dyDescent="0.2">
      <c r="G12" s="18"/>
      <c r="I12" s="14"/>
    </row>
    <row r="13" spans="1:14" x14ac:dyDescent="0.2">
      <c r="A13" s="15" t="s">
        <v>37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8">
        <f>SUM(B13:M13)</f>
        <v>0</v>
      </c>
    </row>
    <row r="14" spans="1:14" x14ac:dyDescent="0.2">
      <c r="G14" s="18"/>
      <c r="I14" s="14"/>
    </row>
    <row r="15" spans="1:14" x14ac:dyDescent="0.2">
      <c r="A15" s="15" t="s">
        <v>40</v>
      </c>
      <c r="B15" s="14">
        <f>B13+B10</f>
        <v>-14.309999999939464</v>
      </c>
      <c r="C15" s="14">
        <f t="shared" ref="C15:N15" si="3">C13+C10</f>
        <v>-134058.21</v>
      </c>
      <c r="D15" s="14">
        <f t="shared" si="3"/>
        <v>0</v>
      </c>
      <c r="E15" s="14">
        <f t="shared" si="3"/>
        <v>0</v>
      </c>
      <c r="F15" s="14">
        <f t="shared" si="3"/>
        <v>0</v>
      </c>
      <c r="G15" s="14">
        <f t="shared" si="3"/>
        <v>0</v>
      </c>
      <c r="H15" s="14">
        <f t="shared" si="3"/>
        <v>0</v>
      </c>
      <c r="I15" s="14">
        <f>I13+I10</f>
        <v>0</v>
      </c>
      <c r="J15" s="14">
        <f t="shared" si="3"/>
        <v>0</v>
      </c>
      <c r="K15" s="14">
        <f t="shared" si="3"/>
        <v>0</v>
      </c>
      <c r="L15" s="14">
        <f t="shared" si="3"/>
        <v>0</v>
      </c>
      <c r="M15" s="14">
        <f t="shared" si="3"/>
        <v>0</v>
      </c>
      <c r="N15" s="14">
        <f t="shared" si="3"/>
        <v>-134072.52000000002</v>
      </c>
    </row>
    <row r="16" spans="1:14" x14ac:dyDescent="0.2">
      <c r="A16" s="15" t="s">
        <v>41</v>
      </c>
      <c r="B16" s="14">
        <f>B15/B6*100</f>
        <v>-4.3385731533275599E-3</v>
      </c>
      <c r="C16" s="14" t="e">
        <f t="shared" ref="C16:N16" si="4">C15/C6*100</f>
        <v>#DIV/0!</v>
      </c>
      <c r="D16" s="14" t="e">
        <f t="shared" si="4"/>
        <v>#DIV/0!</v>
      </c>
      <c r="E16" s="14" t="e">
        <f t="shared" si="4"/>
        <v>#DIV/0!</v>
      </c>
      <c r="F16" s="14" t="e">
        <f t="shared" si="4"/>
        <v>#DIV/0!</v>
      </c>
      <c r="G16" s="14" t="e">
        <f t="shared" si="4"/>
        <v>#DIV/0!</v>
      </c>
      <c r="H16" s="14" t="e">
        <f t="shared" si="4"/>
        <v>#DIV/0!</v>
      </c>
      <c r="I16" s="14" t="e">
        <f t="shared" si="4"/>
        <v>#DIV/0!</v>
      </c>
      <c r="J16" s="14" t="e">
        <f t="shared" si="4"/>
        <v>#DIV/0!</v>
      </c>
      <c r="K16" s="14" t="e">
        <f t="shared" si="4"/>
        <v>#DIV/0!</v>
      </c>
      <c r="L16" s="14" t="e">
        <f t="shared" si="4"/>
        <v>#DIV/0!</v>
      </c>
      <c r="M16" s="14" t="e">
        <f t="shared" si="4"/>
        <v>#DIV/0!</v>
      </c>
      <c r="N16" s="14">
        <f t="shared" si="4"/>
        <v>-40.648737657123206</v>
      </c>
    </row>
    <row r="17" spans="1:14" x14ac:dyDescent="0.2">
      <c r="G17" s="18"/>
    </row>
    <row r="18" spans="1:14" s="13" customFormat="1" x14ac:dyDescent="0.2">
      <c r="A18" s="21" t="s">
        <v>102</v>
      </c>
      <c r="B18" s="20"/>
      <c r="C18" s="20"/>
      <c r="D18" s="20"/>
      <c r="E18" s="20"/>
      <c r="F18" s="20"/>
      <c r="G18" s="20"/>
      <c r="H18" s="20"/>
      <c r="N18" s="20"/>
    </row>
    <row r="19" spans="1:14" x14ac:dyDescent="0.2">
      <c r="A19" s="15" t="s">
        <v>34</v>
      </c>
      <c r="B19" s="14">
        <v>125431.14</v>
      </c>
      <c r="C19" s="14">
        <v>0</v>
      </c>
      <c r="D19" s="14">
        <f>C22</f>
        <v>0</v>
      </c>
      <c r="E19" s="14">
        <f>D22</f>
        <v>0</v>
      </c>
      <c r="F19" s="14">
        <f>E22</f>
        <v>0</v>
      </c>
      <c r="G19" s="14">
        <f t="shared" ref="G19:L19" si="5">F22</f>
        <v>0</v>
      </c>
      <c r="H19" s="14">
        <f t="shared" si="5"/>
        <v>0</v>
      </c>
      <c r="I19" s="14">
        <f t="shared" si="5"/>
        <v>0</v>
      </c>
      <c r="J19" s="14">
        <f t="shared" si="5"/>
        <v>0</v>
      </c>
      <c r="K19" s="14">
        <f t="shared" si="5"/>
        <v>0</v>
      </c>
      <c r="L19" s="14">
        <f t="shared" si="5"/>
        <v>0</v>
      </c>
      <c r="M19" s="14">
        <f>L22</f>
        <v>0</v>
      </c>
      <c r="N19" s="18">
        <f>SUM(B19:M19)</f>
        <v>125431.14</v>
      </c>
    </row>
    <row r="20" spans="1:14" x14ac:dyDescent="0.2">
      <c r="A20" s="15" t="s">
        <v>35</v>
      </c>
      <c r="B20" s="14">
        <v>10578.71</v>
      </c>
      <c r="I20" s="14"/>
      <c r="J20" s="14"/>
      <c r="K20" s="14"/>
      <c r="L20" s="14"/>
      <c r="M20" s="14"/>
      <c r="N20" s="18">
        <f>SUM(B20:M20)</f>
        <v>10578.71</v>
      </c>
    </row>
    <row r="21" spans="1:14" x14ac:dyDescent="0.2">
      <c r="A21" s="15" t="s">
        <v>12</v>
      </c>
      <c r="B21" s="14">
        <v>0</v>
      </c>
      <c r="I21" s="14"/>
      <c r="J21" s="14"/>
      <c r="K21" s="14"/>
      <c r="L21" s="14"/>
      <c r="M21" s="14"/>
      <c r="N21" s="18">
        <f>SUM(B21:M21)</f>
        <v>0</v>
      </c>
    </row>
    <row r="22" spans="1:14" x14ac:dyDescent="0.2">
      <c r="A22" s="15" t="s">
        <v>36</v>
      </c>
      <c r="B22" s="14">
        <v>135964.71</v>
      </c>
      <c r="I22" s="14"/>
      <c r="J22" s="14"/>
      <c r="K22" s="14"/>
      <c r="L22" s="14"/>
      <c r="M22" s="14"/>
      <c r="N22" s="18">
        <f>SUM(B22:M22)</f>
        <v>135964.71</v>
      </c>
    </row>
    <row r="23" spans="1:14" x14ac:dyDescent="0.2">
      <c r="N23" s="18"/>
    </row>
    <row r="24" spans="1:14" x14ac:dyDescent="0.2">
      <c r="A24" s="15" t="s">
        <v>38</v>
      </c>
      <c r="B24" s="14">
        <f t="shared" ref="B24:N24" si="6">SUM(B21:B22)-SUM(B19:B20)</f>
        <v>-45.14000000001397</v>
      </c>
      <c r="C24" s="14">
        <f t="shared" si="6"/>
        <v>0</v>
      </c>
      <c r="D24" s="14">
        <f t="shared" si="6"/>
        <v>0</v>
      </c>
      <c r="E24" s="14">
        <f t="shared" si="6"/>
        <v>0</v>
      </c>
      <c r="F24" s="14">
        <f t="shared" si="6"/>
        <v>0</v>
      </c>
      <c r="G24" s="14">
        <f t="shared" si="6"/>
        <v>0</v>
      </c>
      <c r="H24" s="14">
        <f t="shared" si="6"/>
        <v>0</v>
      </c>
      <c r="I24" s="14">
        <f>SUM(I21:I22)-SUM(I19:I20)</f>
        <v>0</v>
      </c>
      <c r="J24" s="14">
        <f t="shared" si="6"/>
        <v>0</v>
      </c>
      <c r="K24" s="14">
        <f t="shared" si="6"/>
        <v>0</v>
      </c>
      <c r="L24" s="14">
        <f t="shared" si="6"/>
        <v>0</v>
      </c>
      <c r="M24" s="14">
        <f t="shared" si="6"/>
        <v>0</v>
      </c>
      <c r="N24" s="14">
        <f t="shared" si="6"/>
        <v>-45.14000000001397</v>
      </c>
    </row>
    <row r="25" spans="1:14" x14ac:dyDescent="0.2">
      <c r="A25" s="15" t="s">
        <v>39</v>
      </c>
      <c r="B25" s="14">
        <f t="shared" ref="B25:N25" si="7">B24/B20*100</f>
        <v>-0.42670609176368357</v>
      </c>
      <c r="C25" s="14" t="e">
        <f t="shared" si="7"/>
        <v>#DIV/0!</v>
      </c>
      <c r="D25" s="14" t="e">
        <f t="shared" si="7"/>
        <v>#DIV/0!</v>
      </c>
      <c r="E25" s="14" t="e">
        <f t="shared" si="7"/>
        <v>#DIV/0!</v>
      </c>
      <c r="F25" s="14" t="e">
        <f t="shared" si="7"/>
        <v>#DIV/0!</v>
      </c>
      <c r="G25" s="14" t="e">
        <f t="shared" si="7"/>
        <v>#DIV/0!</v>
      </c>
      <c r="H25" s="14" t="e">
        <f t="shared" si="7"/>
        <v>#DIV/0!</v>
      </c>
      <c r="I25" s="14" t="e">
        <f t="shared" si="7"/>
        <v>#DIV/0!</v>
      </c>
      <c r="J25" s="14" t="e">
        <f t="shared" si="7"/>
        <v>#DIV/0!</v>
      </c>
      <c r="K25" s="14" t="e">
        <f t="shared" si="7"/>
        <v>#DIV/0!</v>
      </c>
      <c r="L25" s="14" t="e">
        <f t="shared" si="7"/>
        <v>#DIV/0!</v>
      </c>
      <c r="M25" s="14" t="e">
        <f t="shared" si="7"/>
        <v>#DIV/0!</v>
      </c>
      <c r="N25" s="14">
        <f t="shared" si="7"/>
        <v>-0.42670609176368357</v>
      </c>
    </row>
    <row r="27" spans="1:14" x14ac:dyDescent="0.2">
      <c r="A27" s="15" t="s">
        <v>37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8">
        <f>SUM(B27:M27)</f>
        <v>0</v>
      </c>
    </row>
    <row r="28" spans="1:14" x14ac:dyDescent="0.2">
      <c r="I28" s="14"/>
      <c r="J28" s="14"/>
      <c r="K28" s="14"/>
      <c r="L28" s="14"/>
      <c r="M28" s="14"/>
    </row>
    <row r="29" spans="1:14" x14ac:dyDescent="0.2">
      <c r="A29" s="15" t="s">
        <v>40</v>
      </c>
      <c r="B29" s="14">
        <f t="shared" ref="B29:N29" si="8">B27+B24</f>
        <v>-45.14000000001397</v>
      </c>
      <c r="C29" s="14">
        <f t="shared" si="8"/>
        <v>0</v>
      </c>
      <c r="D29" s="14">
        <f t="shared" si="8"/>
        <v>0</v>
      </c>
      <c r="E29" s="14">
        <f t="shared" si="8"/>
        <v>0</v>
      </c>
      <c r="F29" s="14">
        <f t="shared" si="8"/>
        <v>0</v>
      </c>
      <c r="G29" s="14">
        <f t="shared" si="8"/>
        <v>0</v>
      </c>
      <c r="H29" s="14">
        <f t="shared" si="8"/>
        <v>0</v>
      </c>
      <c r="I29" s="14">
        <f t="shared" si="8"/>
        <v>0</v>
      </c>
      <c r="J29" s="14">
        <f t="shared" si="8"/>
        <v>0</v>
      </c>
      <c r="K29" s="14">
        <f t="shared" si="8"/>
        <v>0</v>
      </c>
      <c r="L29" s="14">
        <f t="shared" si="8"/>
        <v>0</v>
      </c>
      <c r="M29" s="14">
        <f t="shared" si="8"/>
        <v>0</v>
      </c>
      <c r="N29" s="14">
        <f t="shared" si="8"/>
        <v>-45.14000000001397</v>
      </c>
    </row>
    <row r="30" spans="1:14" x14ac:dyDescent="0.2">
      <c r="A30" s="15" t="s">
        <v>41</v>
      </c>
      <c r="B30" s="14">
        <f t="shared" ref="B30:N30" si="9">B29/B20*100</f>
        <v>-0.42670609176368357</v>
      </c>
      <c r="C30" s="14" t="e">
        <f t="shared" si="9"/>
        <v>#DIV/0!</v>
      </c>
      <c r="D30" s="14" t="e">
        <f t="shared" si="9"/>
        <v>#DIV/0!</v>
      </c>
      <c r="E30" s="14" t="e">
        <f t="shared" si="9"/>
        <v>#DIV/0!</v>
      </c>
      <c r="F30" s="14" t="e">
        <f t="shared" si="9"/>
        <v>#DIV/0!</v>
      </c>
      <c r="G30" s="14" t="e">
        <f t="shared" si="9"/>
        <v>#DIV/0!</v>
      </c>
      <c r="H30" s="14" t="e">
        <f t="shared" si="9"/>
        <v>#DIV/0!</v>
      </c>
      <c r="I30" s="14" t="e">
        <f t="shared" si="9"/>
        <v>#DIV/0!</v>
      </c>
      <c r="J30" s="14" t="e">
        <f t="shared" si="9"/>
        <v>#DIV/0!</v>
      </c>
      <c r="K30" s="14" t="e">
        <f t="shared" si="9"/>
        <v>#DIV/0!</v>
      </c>
      <c r="L30" s="14" t="e">
        <f t="shared" si="9"/>
        <v>#DIV/0!</v>
      </c>
      <c r="M30" s="14" t="e">
        <f t="shared" si="9"/>
        <v>#DIV/0!</v>
      </c>
      <c r="N30" s="14">
        <f t="shared" si="9"/>
        <v>-0.42670609176368357</v>
      </c>
    </row>
    <row r="32" spans="1:14" x14ac:dyDescent="0.2">
      <c r="A32" s="21" t="s">
        <v>103</v>
      </c>
    </row>
    <row r="33" spans="1:16" x14ac:dyDescent="0.2">
      <c r="A33" s="15" t="s">
        <v>34</v>
      </c>
      <c r="B33" s="14">
        <v>2506.7800000000002</v>
      </c>
      <c r="C33" s="14">
        <f t="shared" ref="C33:K33" si="10">B36</f>
        <v>2506.7800000000002</v>
      </c>
      <c r="D33" s="14">
        <f t="shared" si="10"/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4">
        <f t="shared" si="10"/>
        <v>0</v>
      </c>
      <c r="L33" s="14">
        <f>K33</f>
        <v>0</v>
      </c>
      <c r="M33" s="14">
        <f>L33</f>
        <v>0</v>
      </c>
      <c r="N33" s="18">
        <f>SUM(B33:M33)</f>
        <v>5013.5600000000004</v>
      </c>
    </row>
    <row r="34" spans="1:16" x14ac:dyDescent="0.2">
      <c r="A34" s="15" t="s">
        <v>35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8">
        <f>SUM(B34:M34)</f>
        <v>0</v>
      </c>
    </row>
    <row r="35" spans="1:16" x14ac:dyDescent="0.2">
      <c r="A35" s="15" t="s">
        <v>12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8">
        <f>SUM(B35:M35)</f>
        <v>0</v>
      </c>
    </row>
    <row r="36" spans="1:16" x14ac:dyDescent="0.2">
      <c r="A36" s="15" t="s">
        <v>36</v>
      </c>
      <c r="B36" s="14">
        <v>2506.7800000000002</v>
      </c>
      <c r="I36" s="14"/>
      <c r="J36" s="14"/>
      <c r="K36" s="14"/>
      <c r="L36" s="14"/>
      <c r="M36" s="14"/>
      <c r="N36" s="18">
        <f>SUM(B36:M36)</f>
        <v>2506.7800000000002</v>
      </c>
    </row>
    <row r="38" spans="1:16" x14ac:dyDescent="0.2">
      <c r="A38" s="15" t="s">
        <v>38</v>
      </c>
      <c r="B38" s="14">
        <f t="shared" ref="B38:N38" si="11">SUM(B35:B36)-SUM(B33:B34)</f>
        <v>0</v>
      </c>
      <c r="C38" s="14">
        <f t="shared" si="11"/>
        <v>-2506.7800000000002</v>
      </c>
      <c r="D38" s="14">
        <f t="shared" si="11"/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>SUM(I35:I36)-SUM(I33:I34)</f>
        <v>0</v>
      </c>
      <c r="J38" s="14">
        <f t="shared" si="11"/>
        <v>0</v>
      </c>
      <c r="K38" s="14">
        <f>SUM(K35:K36)-SUM(K33:K34)</f>
        <v>0</v>
      </c>
      <c r="L38" s="14">
        <f t="shared" si="11"/>
        <v>0</v>
      </c>
      <c r="M38" s="14">
        <f t="shared" si="11"/>
        <v>0</v>
      </c>
      <c r="N38" s="14">
        <f t="shared" si="11"/>
        <v>-2506.7800000000002</v>
      </c>
      <c r="O38" s="14"/>
      <c r="P38" s="14"/>
    </row>
    <row r="39" spans="1:16" x14ac:dyDescent="0.2">
      <c r="A39" s="15" t="s">
        <v>39</v>
      </c>
      <c r="B39" s="14">
        <f>B38/SUM(B33+B34)*100</f>
        <v>0</v>
      </c>
      <c r="C39" s="14">
        <f>C38/SUM(C33+C34)*100</f>
        <v>-100</v>
      </c>
      <c r="D39" s="14" t="e">
        <f>D38/SUM(D33+D34)*100</f>
        <v>#DIV/0!</v>
      </c>
      <c r="E39" s="14" t="e">
        <f>E38/SUM(E33+E34)*100</f>
        <v>#DIV/0!</v>
      </c>
      <c r="F39" s="14" t="e">
        <f>F38/SUM(F33+F34)*100</f>
        <v>#DIV/0!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 t="e">
        <f>N38/N34*100</f>
        <v>#DIV/0!</v>
      </c>
      <c r="O39" s="14"/>
      <c r="P39" s="14"/>
    </row>
    <row r="41" spans="1:16" x14ac:dyDescent="0.2">
      <c r="A41" s="15" t="s">
        <v>37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8">
        <f>SUM(B41:M41)</f>
        <v>0</v>
      </c>
    </row>
    <row r="42" spans="1:16" x14ac:dyDescent="0.2">
      <c r="I42" s="14"/>
      <c r="J42" s="14"/>
      <c r="K42" s="14"/>
      <c r="L42" s="14"/>
      <c r="M42" s="14"/>
    </row>
    <row r="43" spans="1:16" x14ac:dyDescent="0.2">
      <c r="A43" s="15" t="s">
        <v>40</v>
      </c>
      <c r="B43" s="14">
        <f t="shared" ref="B43:N43" si="12">B41+B38</f>
        <v>0</v>
      </c>
      <c r="C43" s="14">
        <f t="shared" si="12"/>
        <v>-2506.7800000000002</v>
      </c>
      <c r="D43" s="14">
        <f t="shared" si="12"/>
        <v>0</v>
      </c>
      <c r="E43" s="14">
        <f t="shared" si="12"/>
        <v>0</v>
      </c>
      <c r="F43" s="14">
        <f t="shared" si="12"/>
        <v>0</v>
      </c>
      <c r="G43" s="14">
        <f t="shared" si="12"/>
        <v>0</v>
      </c>
      <c r="H43" s="14">
        <f t="shared" si="12"/>
        <v>0</v>
      </c>
      <c r="I43" s="14">
        <f t="shared" si="12"/>
        <v>0</v>
      </c>
      <c r="J43" s="14">
        <f t="shared" si="12"/>
        <v>0</v>
      </c>
      <c r="K43" s="14">
        <f>K41+K38</f>
        <v>0</v>
      </c>
      <c r="L43" s="14">
        <f t="shared" si="12"/>
        <v>0</v>
      </c>
      <c r="M43" s="14">
        <f t="shared" si="12"/>
        <v>0</v>
      </c>
      <c r="N43" s="14">
        <f t="shared" si="12"/>
        <v>-2506.7800000000002</v>
      </c>
    </row>
    <row r="44" spans="1:16" x14ac:dyDescent="0.2">
      <c r="A44" s="15" t="s">
        <v>41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 t="e">
        <f>N43/N34*100</f>
        <v>#DIV/0!</v>
      </c>
    </row>
    <row r="46" spans="1:16" x14ac:dyDescent="0.2">
      <c r="A46" s="21" t="s">
        <v>104</v>
      </c>
    </row>
    <row r="47" spans="1:16" x14ac:dyDescent="0.2">
      <c r="A47" s="15" t="s">
        <v>34</v>
      </c>
      <c r="B47" s="14">
        <v>88650.91</v>
      </c>
      <c r="C47" s="14">
        <f t="shared" ref="C47:H47" si="13">B50</f>
        <v>98501.49</v>
      </c>
      <c r="D47" s="14">
        <f t="shared" si="13"/>
        <v>0</v>
      </c>
      <c r="E47" s="14">
        <f t="shared" si="13"/>
        <v>0</v>
      </c>
      <c r="F47" s="14">
        <f t="shared" si="13"/>
        <v>0</v>
      </c>
      <c r="G47" s="14">
        <f t="shared" si="13"/>
        <v>0</v>
      </c>
      <c r="H47" s="14">
        <f t="shared" si="13"/>
        <v>0</v>
      </c>
      <c r="I47" s="14">
        <f>H50</f>
        <v>0</v>
      </c>
      <c r="J47" s="14">
        <f>I50</f>
        <v>0</v>
      </c>
      <c r="K47" s="14">
        <f>J50</f>
        <v>0</v>
      </c>
      <c r="L47" s="14">
        <f>K50</f>
        <v>0</v>
      </c>
      <c r="M47" s="14">
        <f>L50</f>
        <v>0</v>
      </c>
      <c r="N47" s="18">
        <f>SUM(B47:M47)</f>
        <v>187152.40000000002</v>
      </c>
    </row>
    <row r="48" spans="1:16" x14ac:dyDescent="0.2">
      <c r="A48" s="15" t="s">
        <v>35</v>
      </c>
      <c r="B48" s="14">
        <v>219730.31</v>
      </c>
      <c r="I48" s="14"/>
      <c r="J48" s="14"/>
      <c r="K48" s="14"/>
      <c r="L48" s="14"/>
      <c r="M48" s="14"/>
      <c r="N48" s="18">
        <f>SUM(B48:M48)</f>
        <v>219730.31</v>
      </c>
    </row>
    <row r="49" spans="1:14" x14ac:dyDescent="0.2">
      <c r="A49" s="15" t="s">
        <v>12</v>
      </c>
      <c r="B49" s="14">
        <v>205670.22</v>
      </c>
      <c r="I49" s="14"/>
      <c r="J49" s="14"/>
      <c r="K49" s="14"/>
      <c r="L49" s="14"/>
      <c r="M49" s="14"/>
      <c r="N49" s="18">
        <f>SUM(B49:M49)</f>
        <v>205670.22</v>
      </c>
    </row>
    <row r="50" spans="1:14" x14ac:dyDescent="0.2">
      <c r="A50" s="15" t="s">
        <v>36</v>
      </c>
      <c r="B50" s="14">
        <v>98501.49</v>
      </c>
      <c r="I50" s="14"/>
      <c r="J50" s="14"/>
      <c r="K50" s="14"/>
      <c r="L50" s="14"/>
      <c r="M50" s="14"/>
      <c r="N50" s="18">
        <f>SUM(B50:M50)</f>
        <v>98501.49</v>
      </c>
    </row>
    <row r="52" spans="1:14" x14ac:dyDescent="0.2">
      <c r="A52" s="15" t="s">
        <v>38</v>
      </c>
      <c r="B52" s="14">
        <f t="shared" ref="B52:N52" si="14">SUM(B49:B50)-SUM(B47:B48)</f>
        <v>-4209.5099999999511</v>
      </c>
      <c r="C52" s="14">
        <f t="shared" si="14"/>
        <v>-98501.49</v>
      </c>
      <c r="D52" s="14">
        <f t="shared" si="14"/>
        <v>0</v>
      </c>
      <c r="E52" s="14">
        <f t="shared" si="14"/>
        <v>0</v>
      </c>
      <c r="F52" s="14">
        <f t="shared" si="14"/>
        <v>0</v>
      </c>
      <c r="G52" s="14">
        <f t="shared" si="14"/>
        <v>0</v>
      </c>
      <c r="H52" s="14">
        <f t="shared" si="14"/>
        <v>0</v>
      </c>
      <c r="I52" s="14">
        <f>SUM(I49:I50)-SUM(I47:I48)</f>
        <v>0</v>
      </c>
      <c r="J52" s="14">
        <f t="shared" si="14"/>
        <v>0</v>
      </c>
      <c r="K52" s="14">
        <f t="shared" si="14"/>
        <v>0</v>
      </c>
      <c r="L52" s="14">
        <f t="shared" si="14"/>
        <v>0</v>
      </c>
      <c r="M52" s="14">
        <f t="shared" si="14"/>
        <v>0</v>
      </c>
      <c r="N52" s="14">
        <f t="shared" si="14"/>
        <v>-102711</v>
      </c>
    </row>
    <row r="53" spans="1:14" x14ac:dyDescent="0.2">
      <c r="A53" s="15" t="s">
        <v>39</v>
      </c>
      <c r="B53" s="14">
        <f t="shared" ref="B53:N53" si="15">B52/B48*100</f>
        <v>-1.9157620994572626</v>
      </c>
      <c r="C53" s="14" t="e">
        <f t="shared" si="15"/>
        <v>#DIV/0!</v>
      </c>
      <c r="D53" s="14" t="e">
        <f t="shared" si="15"/>
        <v>#DIV/0!</v>
      </c>
      <c r="E53" s="14" t="e">
        <f t="shared" si="15"/>
        <v>#DIV/0!</v>
      </c>
      <c r="F53" s="14" t="e">
        <f t="shared" si="15"/>
        <v>#DIV/0!</v>
      </c>
      <c r="G53" s="14" t="e">
        <f t="shared" si="15"/>
        <v>#DIV/0!</v>
      </c>
      <c r="H53" s="14" t="e">
        <f t="shared" si="15"/>
        <v>#DIV/0!</v>
      </c>
      <c r="I53" s="14" t="e">
        <f t="shared" si="15"/>
        <v>#DIV/0!</v>
      </c>
      <c r="J53" s="14" t="e">
        <f t="shared" si="15"/>
        <v>#DIV/0!</v>
      </c>
      <c r="K53" s="14" t="e">
        <f t="shared" si="15"/>
        <v>#DIV/0!</v>
      </c>
      <c r="L53" s="14" t="e">
        <f t="shared" si="15"/>
        <v>#DIV/0!</v>
      </c>
      <c r="M53" s="14" t="e">
        <f t="shared" si="15"/>
        <v>#DIV/0!</v>
      </c>
      <c r="N53" s="14">
        <f t="shared" si="15"/>
        <v>-46.744120098861188</v>
      </c>
    </row>
    <row r="55" spans="1:14" x14ac:dyDescent="0.2">
      <c r="A55" s="15" t="s">
        <v>37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8">
        <f>SUM(B55:M55)</f>
        <v>0</v>
      </c>
    </row>
    <row r="56" spans="1:14" x14ac:dyDescent="0.2">
      <c r="I56" s="14"/>
      <c r="J56" s="14"/>
      <c r="K56" s="14"/>
      <c r="L56" s="14"/>
      <c r="M56" s="14"/>
    </row>
    <row r="57" spans="1:14" x14ac:dyDescent="0.2">
      <c r="A57" s="15" t="s">
        <v>40</v>
      </c>
      <c r="B57" s="14">
        <f t="shared" ref="B57:N57" si="16">B55+B52</f>
        <v>-4209.5099999999511</v>
      </c>
      <c r="C57" s="14">
        <f t="shared" si="16"/>
        <v>-98501.49</v>
      </c>
      <c r="D57" s="14">
        <f t="shared" si="16"/>
        <v>0</v>
      </c>
      <c r="E57" s="14">
        <f t="shared" si="16"/>
        <v>0</v>
      </c>
      <c r="F57" s="14">
        <f t="shared" si="16"/>
        <v>0</v>
      </c>
      <c r="G57" s="14">
        <f t="shared" si="16"/>
        <v>0</v>
      </c>
      <c r="H57" s="14">
        <f t="shared" si="16"/>
        <v>0</v>
      </c>
      <c r="I57" s="14">
        <f t="shared" si="16"/>
        <v>0</v>
      </c>
      <c r="J57" s="14">
        <f t="shared" si="16"/>
        <v>0</v>
      </c>
      <c r="K57" s="14">
        <f t="shared" si="16"/>
        <v>0</v>
      </c>
      <c r="L57" s="14">
        <f t="shared" si="16"/>
        <v>0</v>
      </c>
      <c r="M57" s="14">
        <f t="shared" si="16"/>
        <v>0</v>
      </c>
      <c r="N57" s="14">
        <f t="shared" si="16"/>
        <v>-102711</v>
      </c>
    </row>
    <row r="58" spans="1:14" x14ac:dyDescent="0.2">
      <c r="A58" s="15" t="s">
        <v>41</v>
      </c>
      <c r="B58" s="14">
        <f t="shared" ref="B58:N58" si="17">B57/B48*100</f>
        <v>-1.9157620994572626</v>
      </c>
      <c r="C58" s="14" t="e">
        <f t="shared" si="17"/>
        <v>#DIV/0!</v>
      </c>
      <c r="D58" s="14" t="e">
        <f t="shared" si="17"/>
        <v>#DIV/0!</v>
      </c>
      <c r="E58" s="14" t="e">
        <f t="shared" si="17"/>
        <v>#DIV/0!</v>
      </c>
      <c r="F58" s="14" t="e">
        <f t="shared" si="17"/>
        <v>#DIV/0!</v>
      </c>
      <c r="G58" s="14" t="e">
        <f t="shared" si="17"/>
        <v>#DIV/0!</v>
      </c>
      <c r="H58" s="14" t="e">
        <f t="shared" si="17"/>
        <v>#DIV/0!</v>
      </c>
      <c r="I58" s="14" t="e">
        <f t="shared" si="17"/>
        <v>#DIV/0!</v>
      </c>
      <c r="J58" s="14" t="e">
        <f t="shared" si="17"/>
        <v>#DIV/0!</v>
      </c>
      <c r="K58" s="14" t="e">
        <f t="shared" si="17"/>
        <v>#DIV/0!</v>
      </c>
      <c r="L58" s="14" t="e">
        <f t="shared" si="17"/>
        <v>#DIV/0!</v>
      </c>
      <c r="M58" s="14" t="e">
        <f t="shared" si="17"/>
        <v>#DIV/0!</v>
      </c>
      <c r="N58" s="14">
        <f t="shared" si="17"/>
        <v>-46.744120098861188</v>
      </c>
    </row>
    <row r="60" spans="1:14" x14ac:dyDescent="0.2">
      <c r="A60" s="21" t="s">
        <v>105</v>
      </c>
      <c r="B60" s="15"/>
      <c r="C60" s="15"/>
      <c r="D60" s="15"/>
      <c r="E60" s="15"/>
      <c r="F60" s="15"/>
      <c r="G60" s="15"/>
      <c r="H60" s="15"/>
    </row>
    <row r="61" spans="1:14" x14ac:dyDescent="0.2">
      <c r="A61" s="15" t="s">
        <v>34</v>
      </c>
      <c r="B61" s="14">
        <v>535361.92000000004</v>
      </c>
      <c r="C61" s="14">
        <f>B64</f>
        <v>442075.43</v>
      </c>
      <c r="D61" s="14">
        <f>C64</f>
        <v>0</v>
      </c>
      <c r="E61" s="14">
        <f>D64</f>
        <v>0</v>
      </c>
      <c r="F61" s="14">
        <f>E64</f>
        <v>0</v>
      </c>
      <c r="G61" s="14">
        <f>F64</f>
        <v>0</v>
      </c>
      <c r="H61" s="14">
        <f t="shared" ref="H61:M61" si="18">G64</f>
        <v>0</v>
      </c>
      <c r="I61" s="14">
        <f t="shared" si="18"/>
        <v>0</v>
      </c>
      <c r="J61" s="14">
        <f t="shared" si="18"/>
        <v>0</v>
      </c>
      <c r="K61" s="14">
        <f t="shared" si="18"/>
        <v>0</v>
      </c>
      <c r="L61" s="14">
        <f t="shared" si="18"/>
        <v>0</v>
      </c>
      <c r="M61" s="14">
        <f t="shared" si="18"/>
        <v>0</v>
      </c>
      <c r="N61" s="18">
        <f>SUM(B61:M61)</f>
        <v>977437.35000000009</v>
      </c>
    </row>
    <row r="62" spans="1:14" x14ac:dyDescent="0.2">
      <c r="A62" s="15" t="s">
        <v>35</v>
      </c>
      <c r="B62" s="14">
        <v>203444.16</v>
      </c>
      <c r="G62" s="18"/>
      <c r="I62" s="14"/>
      <c r="J62" s="14"/>
      <c r="K62" s="14"/>
      <c r="L62" s="14"/>
      <c r="M62" s="14"/>
      <c r="N62" s="18">
        <f>SUM(B62:M62)</f>
        <v>203444.16</v>
      </c>
    </row>
    <row r="63" spans="1:14" x14ac:dyDescent="0.2">
      <c r="A63" s="15" t="s">
        <v>12</v>
      </c>
      <c r="B63" s="14">
        <v>296453.26</v>
      </c>
      <c r="G63" s="18"/>
      <c r="I63" s="14"/>
      <c r="J63" s="14"/>
      <c r="K63" s="14"/>
      <c r="L63" s="14"/>
      <c r="M63" s="14"/>
      <c r="N63" s="18">
        <f>SUM(B63:M63)</f>
        <v>296453.26</v>
      </c>
    </row>
    <row r="64" spans="1:14" x14ac:dyDescent="0.2">
      <c r="A64" s="15" t="s">
        <v>36</v>
      </c>
      <c r="B64" s="14">
        <v>442075.43</v>
      </c>
      <c r="G64" s="18"/>
      <c r="I64" s="14"/>
      <c r="J64" s="14"/>
      <c r="K64" s="14"/>
      <c r="L64" s="14"/>
      <c r="M64" s="14"/>
      <c r="N64" s="18">
        <f>SUM(B64:M64)</f>
        <v>442075.43</v>
      </c>
    </row>
    <row r="65" spans="1:14" x14ac:dyDescent="0.2">
      <c r="G65" s="18"/>
      <c r="N65" s="18"/>
    </row>
    <row r="66" spans="1:14" x14ac:dyDescent="0.2">
      <c r="A66" s="15" t="s">
        <v>38</v>
      </c>
      <c r="B66" s="14">
        <f t="shared" ref="B66:N66" si="19">SUM(B63:B64)-SUM(B61:B62)</f>
        <v>-277.39000000013039</v>
      </c>
      <c r="C66" s="14">
        <f t="shared" si="19"/>
        <v>-442075.43</v>
      </c>
      <c r="D66" s="14">
        <f t="shared" si="19"/>
        <v>0</v>
      </c>
      <c r="E66" s="14">
        <f t="shared" si="19"/>
        <v>0</v>
      </c>
      <c r="F66" s="14">
        <f t="shared" si="19"/>
        <v>0</v>
      </c>
      <c r="G66" s="14">
        <f t="shared" si="19"/>
        <v>0</v>
      </c>
      <c r="H66" s="14">
        <f t="shared" si="19"/>
        <v>0</v>
      </c>
      <c r="I66" s="14">
        <f>SUM(I63:I64)-SUM(I61:I62)</f>
        <v>0</v>
      </c>
      <c r="J66" s="14">
        <f t="shared" si="19"/>
        <v>0</v>
      </c>
      <c r="K66" s="14">
        <f t="shared" si="19"/>
        <v>0</v>
      </c>
      <c r="L66" s="14">
        <f t="shared" si="19"/>
        <v>0</v>
      </c>
      <c r="M66" s="14">
        <f t="shared" si="19"/>
        <v>0</v>
      </c>
      <c r="N66" s="14">
        <f t="shared" si="19"/>
        <v>-442352.82000000007</v>
      </c>
    </row>
    <row r="67" spans="1:14" x14ac:dyDescent="0.2">
      <c r="A67" s="15" t="s">
        <v>39</v>
      </c>
      <c r="B67" s="14">
        <f t="shared" ref="B67:N67" si="20">B66/B62*100</f>
        <v>-0.13634699565725081</v>
      </c>
      <c r="C67" s="14" t="e">
        <f t="shared" si="20"/>
        <v>#DIV/0!</v>
      </c>
      <c r="D67" s="14" t="e">
        <f t="shared" si="20"/>
        <v>#DIV/0!</v>
      </c>
      <c r="E67" s="14" t="e">
        <f t="shared" si="20"/>
        <v>#DIV/0!</v>
      </c>
      <c r="F67" s="14" t="e">
        <f t="shared" si="20"/>
        <v>#DIV/0!</v>
      </c>
      <c r="G67" s="14" t="e">
        <f t="shared" si="20"/>
        <v>#DIV/0!</v>
      </c>
      <c r="H67" s="14" t="e">
        <f t="shared" si="20"/>
        <v>#DIV/0!</v>
      </c>
      <c r="I67" s="14" t="e">
        <f t="shared" si="20"/>
        <v>#DIV/0!</v>
      </c>
      <c r="J67" s="14" t="e">
        <f t="shared" si="20"/>
        <v>#DIV/0!</v>
      </c>
      <c r="K67" s="14" t="e">
        <f t="shared" si="20"/>
        <v>#DIV/0!</v>
      </c>
      <c r="L67" s="14" t="e">
        <f t="shared" si="20"/>
        <v>#DIV/0!</v>
      </c>
      <c r="M67" s="14" t="e">
        <f t="shared" si="20"/>
        <v>#DIV/0!</v>
      </c>
      <c r="N67" s="14">
        <f t="shared" si="20"/>
        <v>-217.43205604918816</v>
      </c>
    </row>
    <row r="68" spans="1:14" x14ac:dyDescent="0.2">
      <c r="G68" s="18"/>
    </row>
    <row r="69" spans="1:14" x14ac:dyDescent="0.2">
      <c r="A69" s="15" t="s">
        <v>37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8">
        <f>SUM(B69:M69)</f>
        <v>0</v>
      </c>
    </row>
    <row r="70" spans="1:14" x14ac:dyDescent="0.2">
      <c r="I70" s="14"/>
      <c r="J70" s="14"/>
      <c r="K70" s="14"/>
      <c r="L70" s="14"/>
      <c r="M70" s="14"/>
    </row>
    <row r="71" spans="1:14" x14ac:dyDescent="0.2">
      <c r="A71" s="15" t="s">
        <v>40</v>
      </c>
      <c r="B71" s="14">
        <f t="shared" ref="B71:N71" si="21">B69+B66</f>
        <v>-277.39000000013039</v>
      </c>
      <c r="C71" s="14">
        <f t="shared" si="21"/>
        <v>-442075.43</v>
      </c>
      <c r="D71" s="14">
        <f t="shared" si="21"/>
        <v>0</v>
      </c>
      <c r="E71" s="14">
        <f t="shared" si="21"/>
        <v>0</v>
      </c>
      <c r="F71" s="14">
        <f t="shared" si="21"/>
        <v>0</v>
      </c>
      <c r="G71" s="14">
        <f t="shared" si="21"/>
        <v>0</v>
      </c>
      <c r="H71" s="14">
        <f t="shared" si="21"/>
        <v>0</v>
      </c>
      <c r="I71" s="14">
        <f t="shared" si="21"/>
        <v>0</v>
      </c>
      <c r="J71" s="14">
        <f t="shared" si="21"/>
        <v>0</v>
      </c>
      <c r="K71" s="14">
        <f t="shared" si="21"/>
        <v>0</v>
      </c>
      <c r="L71" s="14">
        <f t="shared" si="21"/>
        <v>0</v>
      </c>
      <c r="M71" s="14">
        <f t="shared" si="21"/>
        <v>0</v>
      </c>
      <c r="N71" s="14">
        <f t="shared" si="21"/>
        <v>-442352.82000000007</v>
      </c>
    </row>
    <row r="72" spans="1:14" x14ac:dyDescent="0.2">
      <c r="A72" s="15" t="s">
        <v>41</v>
      </c>
      <c r="B72" s="14">
        <f t="shared" ref="B72:N72" si="22">B71/B62*100</f>
        <v>-0.13634699565725081</v>
      </c>
      <c r="C72" s="14" t="e">
        <f t="shared" si="22"/>
        <v>#DIV/0!</v>
      </c>
      <c r="D72" s="14" t="e">
        <f t="shared" si="22"/>
        <v>#DIV/0!</v>
      </c>
      <c r="E72" s="14" t="e">
        <f t="shared" si="22"/>
        <v>#DIV/0!</v>
      </c>
      <c r="F72" s="14" t="e">
        <f t="shared" si="22"/>
        <v>#DIV/0!</v>
      </c>
      <c r="G72" s="14" t="e">
        <f t="shared" si="22"/>
        <v>#DIV/0!</v>
      </c>
      <c r="H72" s="14" t="e">
        <f t="shared" si="22"/>
        <v>#DIV/0!</v>
      </c>
      <c r="I72" s="14" t="e">
        <f t="shared" si="22"/>
        <v>#DIV/0!</v>
      </c>
      <c r="J72" s="14" t="e">
        <f t="shared" si="22"/>
        <v>#DIV/0!</v>
      </c>
      <c r="K72" s="14" t="e">
        <f t="shared" si="22"/>
        <v>#DIV/0!</v>
      </c>
      <c r="L72" s="14" t="e">
        <f t="shared" si="22"/>
        <v>#DIV/0!</v>
      </c>
      <c r="M72" s="14" t="e">
        <f t="shared" si="22"/>
        <v>#DIV/0!</v>
      </c>
      <c r="N72" s="14">
        <f t="shared" si="22"/>
        <v>-217.43205604918816</v>
      </c>
    </row>
    <row r="73" spans="1:14" x14ac:dyDescent="0.2">
      <c r="G73" s="18"/>
    </row>
    <row r="74" spans="1:14" x14ac:dyDescent="0.2">
      <c r="A74" s="21" t="s">
        <v>221</v>
      </c>
      <c r="G74" s="18"/>
    </row>
    <row r="75" spans="1:14" x14ac:dyDescent="0.2">
      <c r="A75" s="15" t="s">
        <v>34</v>
      </c>
      <c r="B75" s="14">
        <v>60802.79</v>
      </c>
      <c r="C75" s="14">
        <f>B78</f>
        <v>62015.01</v>
      </c>
      <c r="D75" s="14">
        <f>C78</f>
        <v>0</v>
      </c>
      <c r="E75" s="14">
        <f>D78</f>
        <v>0</v>
      </c>
      <c r="F75" s="14">
        <f>E78</f>
        <v>0</v>
      </c>
      <c r="G75" s="14">
        <f t="shared" ref="G75:L75" si="23">F78</f>
        <v>0</v>
      </c>
      <c r="H75" s="14">
        <f t="shared" si="23"/>
        <v>0</v>
      </c>
      <c r="I75" s="14">
        <f t="shared" si="23"/>
        <v>0</v>
      </c>
      <c r="J75" s="14">
        <f t="shared" si="23"/>
        <v>0</v>
      </c>
      <c r="K75" s="14">
        <f t="shared" si="23"/>
        <v>0</v>
      </c>
      <c r="L75" s="14">
        <f t="shared" si="23"/>
        <v>0</v>
      </c>
      <c r="M75" s="14">
        <f>L78</f>
        <v>0</v>
      </c>
      <c r="N75" s="18">
        <f>SUM(B75:M75)</f>
        <v>122817.8</v>
      </c>
    </row>
    <row r="76" spans="1:14" x14ac:dyDescent="0.2">
      <c r="A76" s="15" t="s">
        <v>35</v>
      </c>
      <c r="B76" s="14">
        <v>369252.47</v>
      </c>
      <c r="I76" s="14"/>
      <c r="J76" s="14"/>
      <c r="K76" s="14"/>
      <c r="L76" s="14"/>
      <c r="M76" s="14"/>
      <c r="N76" s="18">
        <f>SUM(B76:M76)</f>
        <v>369252.47</v>
      </c>
    </row>
    <row r="77" spans="1:14" x14ac:dyDescent="0.2">
      <c r="A77" s="15" t="s">
        <v>12</v>
      </c>
      <c r="B77" s="14">
        <v>370204.98</v>
      </c>
      <c r="I77" s="14"/>
      <c r="J77" s="14"/>
      <c r="K77" s="14"/>
      <c r="L77" s="14"/>
      <c r="M77" s="14"/>
      <c r="N77" s="18">
        <f>SUM(B77:M77)</f>
        <v>370204.98</v>
      </c>
    </row>
    <row r="78" spans="1:14" x14ac:dyDescent="0.2">
      <c r="A78" s="15" t="s">
        <v>36</v>
      </c>
      <c r="B78" s="14">
        <v>62015.01</v>
      </c>
      <c r="I78" s="14"/>
      <c r="J78" s="14"/>
      <c r="K78" s="14"/>
      <c r="L78" s="14"/>
      <c r="M78" s="14"/>
      <c r="N78" s="18">
        <f>SUM(B78:M78)</f>
        <v>62015.01</v>
      </c>
    </row>
    <row r="79" spans="1:14" x14ac:dyDescent="0.2">
      <c r="I79" s="14"/>
      <c r="J79" s="14"/>
      <c r="K79" s="14"/>
      <c r="L79" s="14"/>
      <c r="M79" s="14"/>
    </row>
    <row r="80" spans="1:14" x14ac:dyDescent="0.2">
      <c r="A80" s="15" t="s">
        <v>38</v>
      </c>
      <c r="B80" s="14">
        <f t="shared" ref="B80:H80" si="24">SUM(B77:B78)-SUM(B75:B76)</f>
        <v>2164.7300000000396</v>
      </c>
      <c r="C80" s="14">
        <f t="shared" si="24"/>
        <v>-62015.01</v>
      </c>
      <c r="D80" s="14">
        <f t="shared" si="24"/>
        <v>0</v>
      </c>
      <c r="E80" s="14">
        <f t="shared" si="24"/>
        <v>0</v>
      </c>
      <c r="F80" s="14">
        <f t="shared" si="24"/>
        <v>0</v>
      </c>
      <c r="G80" s="14">
        <f t="shared" si="24"/>
        <v>0</v>
      </c>
      <c r="H80" s="14">
        <f t="shared" si="24"/>
        <v>0</v>
      </c>
      <c r="I80" s="14">
        <f t="shared" ref="I80:N80" si="25">SUM(I77:I78)-SUM(I75:I76)</f>
        <v>0</v>
      </c>
      <c r="J80" s="14">
        <f t="shared" si="25"/>
        <v>0</v>
      </c>
      <c r="K80" s="14">
        <f t="shared" si="25"/>
        <v>0</v>
      </c>
      <c r="L80" s="14">
        <f t="shared" si="25"/>
        <v>0</v>
      </c>
      <c r="M80" s="14">
        <f t="shared" si="25"/>
        <v>0</v>
      </c>
      <c r="N80" s="14">
        <f t="shared" si="25"/>
        <v>-59850.27999999997</v>
      </c>
    </row>
    <row r="81" spans="1:15" x14ac:dyDescent="0.2">
      <c r="A81" s="15" t="s">
        <v>39</v>
      </c>
      <c r="B81" s="14">
        <f t="shared" ref="B81:I81" si="26">B80/B76*100</f>
        <v>0.58624658624491799</v>
      </c>
      <c r="C81" s="14" t="e">
        <f t="shared" si="26"/>
        <v>#DIV/0!</v>
      </c>
      <c r="D81" s="14" t="e">
        <f t="shared" si="26"/>
        <v>#DIV/0!</v>
      </c>
      <c r="E81" s="14" t="e">
        <f t="shared" si="26"/>
        <v>#DIV/0!</v>
      </c>
      <c r="F81" s="14" t="e">
        <f t="shared" si="26"/>
        <v>#DIV/0!</v>
      </c>
      <c r="G81" s="14" t="e">
        <f t="shared" si="26"/>
        <v>#DIV/0!</v>
      </c>
      <c r="H81" s="14" t="e">
        <f t="shared" si="26"/>
        <v>#DIV/0!</v>
      </c>
      <c r="I81" s="14" t="e">
        <f t="shared" si="26"/>
        <v>#DIV/0!</v>
      </c>
      <c r="J81" s="14" t="e">
        <f>J80/J76*100</f>
        <v>#DIV/0!</v>
      </c>
      <c r="K81" s="14" t="e">
        <f>K80/K76*100</f>
        <v>#DIV/0!</v>
      </c>
      <c r="L81" s="14" t="e">
        <f>L80/L76*100</f>
        <v>#DIV/0!</v>
      </c>
      <c r="M81" s="14" t="e">
        <f>M80/M76*100</f>
        <v>#DIV/0!</v>
      </c>
      <c r="N81" s="14">
        <f>N80/N76*100</f>
        <v>-16.208498212618586</v>
      </c>
    </row>
    <row r="83" spans="1:15" x14ac:dyDescent="0.2">
      <c r="A83" s="15" t="s">
        <v>37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8">
        <f>SUM(B83:M83)</f>
        <v>0</v>
      </c>
    </row>
    <row r="84" spans="1:15" x14ac:dyDescent="0.2">
      <c r="I84" s="14"/>
      <c r="J84" s="14"/>
      <c r="K84" s="14"/>
      <c r="L84" s="14"/>
      <c r="M84" s="14"/>
    </row>
    <row r="85" spans="1:15" x14ac:dyDescent="0.2">
      <c r="A85" s="15" t="s">
        <v>40</v>
      </c>
      <c r="B85" s="14">
        <f t="shared" ref="B85:N85" si="27">B83+B80</f>
        <v>2164.7300000000396</v>
      </c>
      <c r="C85" s="14">
        <f t="shared" si="27"/>
        <v>-62015.01</v>
      </c>
      <c r="D85" s="14">
        <f t="shared" si="27"/>
        <v>0</v>
      </c>
      <c r="E85" s="14">
        <f t="shared" si="27"/>
        <v>0</v>
      </c>
      <c r="F85" s="14">
        <f t="shared" si="27"/>
        <v>0</v>
      </c>
      <c r="G85" s="14">
        <f t="shared" si="27"/>
        <v>0</v>
      </c>
      <c r="H85" s="14">
        <f t="shared" si="27"/>
        <v>0</v>
      </c>
      <c r="I85" s="14">
        <f t="shared" si="27"/>
        <v>0</v>
      </c>
      <c r="J85" s="14">
        <f>J83+J80</f>
        <v>0</v>
      </c>
      <c r="K85" s="14">
        <f t="shared" si="27"/>
        <v>0</v>
      </c>
      <c r="L85" s="14">
        <f t="shared" si="27"/>
        <v>0</v>
      </c>
      <c r="M85" s="14">
        <f t="shared" si="27"/>
        <v>0</v>
      </c>
      <c r="N85" s="14">
        <f t="shared" si="27"/>
        <v>-59850.27999999997</v>
      </c>
    </row>
    <row r="86" spans="1:15" x14ac:dyDescent="0.2">
      <c r="A86" s="15" t="s">
        <v>41</v>
      </c>
      <c r="B86" s="14">
        <f t="shared" ref="B86:N86" si="28">B85/B76*100</f>
        <v>0.58624658624491799</v>
      </c>
      <c r="C86" s="14" t="e">
        <f t="shared" si="28"/>
        <v>#DIV/0!</v>
      </c>
      <c r="D86" s="14" t="e">
        <f t="shared" si="28"/>
        <v>#DIV/0!</v>
      </c>
      <c r="E86" s="14" t="e">
        <f t="shared" si="28"/>
        <v>#DIV/0!</v>
      </c>
      <c r="F86" s="14" t="e">
        <f t="shared" si="28"/>
        <v>#DIV/0!</v>
      </c>
      <c r="G86" s="14" t="e">
        <f t="shared" si="28"/>
        <v>#DIV/0!</v>
      </c>
      <c r="H86" s="14" t="e">
        <f t="shared" si="28"/>
        <v>#DIV/0!</v>
      </c>
      <c r="I86" s="14" t="e">
        <f t="shared" si="28"/>
        <v>#DIV/0!</v>
      </c>
      <c r="J86" s="14" t="e">
        <f t="shared" si="28"/>
        <v>#DIV/0!</v>
      </c>
      <c r="K86" s="14" t="e">
        <f t="shared" si="28"/>
        <v>#DIV/0!</v>
      </c>
      <c r="L86" s="14" t="e">
        <f t="shared" si="28"/>
        <v>#DIV/0!</v>
      </c>
      <c r="M86" s="14" t="e">
        <f t="shared" si="28"/>
        <v>#DIV/0!</v>
      </c>
      <c r="N86" s="14">
        <f t="shared" si="28"/>
        <v>-16.208498212618586</v>
      </c>
    </row>
    <row r="88" spans="1:15" x14ac:dyDescent="0.2">
      <c r="A88" s="21" t="s">
        <v>106</v>
      </c>
      <c r="B88" s="20"/>
      <c r="C88" s="20"/>
      <c r="D88" s="20"/>
      <c r="E88" s="20"/>
      <c r="F88" s="20"/>
      <c r="G88" s="20"/>
      <c r="H88" s="20"/>
      <c r="I88" s="13"/>
      <c r="J88" s="13"/>
      <c r="K88" s="13"/>
      <c r="L88" s="13"/>
      <c r="M88" s="13"/>
      <c r="N88" s="20"/>
      <c r="O88" s="13"/>
    </row>
    <row r="89" spans="1:15" x14ac:dyDescent="0.2">
      <c r="A89" s="15" t="s">
        <v>34</v>
      </c>
      <c r="B89" s="14">
        <v>0</v>
      </c>
      <c r="C89" s="14">
        <v>0</v>
      </c>
      <c r="D89" s="14">
        <v>0</v>
      </c>
      <c r="E89" s="14">
        <f>D92</f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f>J92</f>
        <v>0</v>
      </c>
      <c r="L89" s="14">
        <f>K92</f>
        <v>0</v>
      </c>
      <c r="M89" s="14">
        <v>0</v>
      </c>
      <c r="N89" s="18">
        <f>SUM(B89:M89)</f>
        <v>0</v>
      </c>
    </row>
    <row r="90" spans="1:15" x14ac:dyDescent="0.2">
      <c r="A90" s="15" t="s">
        <v>35</v>
      </c>
      <c r="B90" s="14">
        <v>132713.34</v>
      </c>
      <c r="I90" s="14"/>
      <c r="J90" s="14"/>
      <c r="K90" s="14"/>
      <c r="L90" s="14"/>
      <c r="M90" s="14"/>
      <c r="N90" s="18">
        <f>SUM(B90:M90)</f>
        <v>132713.34</v>
      </c>
    </row>
    <row r="91" spans="1:15" x14ac:dyDescent="0.2">
      <c r="A91" s="15" t="s">
        <v>12</v>
      </c>
      <c r="B91" s="14">
        <v>133463.87</v>
      </c>
      <c r="I91" s="14"/>
      <c r="J91" s="14"/>
      <c r="K91" s="14"/>
      <c r="L91" s="14"/>
      <c r="M91" s="14"/>
      <c r="N91" s="18">
        <f>SUM(B91:M91)</f>
        <v>133463.87</v>
      </c>
    </row>
    <row r="92" spans="1:15" x14ac:dyDescent="0.2">
      <c r="A92" s="15" t="s">
        <v>36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8">
        <f>SUM(B92:M92)</f>
        <v>0</v>
      </c>
    </row>
    <row r="93" spans="1:15" x14ac:dyDescent="0.2">
      <c r="N93" s="18"/>
    </row>
    <row r="94" spans="1:15" x14ac:dyDescent="0.2">
      <c r="A94" s="15" t="s">
        <v>38</v>
      </c>
      <c r="B94" s="14">
        <f t="shared" ref="B94:N94" si="29">SUM(B91:B92)-SUM(B89:B90)</f>
        <v>750.52999999999884</v>
      </c>
      <c r="C94" s="14">
        <f t="shared" si="29"/>
        <v>0</v>
      </c>
      <c r="D94" s="14">
        <f t="shared" si="29"/>
        <v>0</v>
      </c>
      <c r="E94" s="14">
        <f t="shared" si="29"/>
        <v>0</v>
      </c>
      <c r="F94" s="14">
        <f t="shared" si="29"/>
        <v>0</v>
      </c>
      <c r="G94" s="14">
        <f t="shared" si="29"/>
        <v>0</v>
      </c>
      <c r="H94" s="14">
        <f t="shared" si="29"/>
        <v>0</v>
      </c>
      <c r="I94" s="14">
        <f>SUM(I91:I92)-SUM(I89:I90)</f>
        <v>0</v>
      </c>
      <c r="J94" s="14">
        <f t="shared" si="29"/>
        <v>0</v>
      </c>
      <c r="K94" s="14">
        <f t="shared" si="29"/>
        <v>0</v>
      </c>
      <c r="L94" s="14">
        <f t="shared" si="29"/>
        <v>0</v>
      </c>
      <c r="M94" s="14">
        <f t="shared" si="29"/>
        <v>0</v>
      </c>
      <c r="N94" s="14">
        <f t="shared" si="29"/>
        <v>750.52999999999884</v>
      </c>
    </row>
    <row r="95" spans="1:15" x14ac:dyDescent="0.2">
      <c r="A95" s="15" t="s">
        <v>39</v>
      </c>
      <c r="B95" s="14">
        <f t="shared" ref="B95:N95" si="30">B94/B90*100</f>
        <v>0.56552717307845535</v>
      </c>
      <c r="C95" s="14" t="e">
        <f t="shared" si="30"/>
        <v>#DIV/0!</v>
      </c>
      <c r="D95" s="14" t="e">
        <f t="shared" si="30"/>
        <v>#DIV/0!</v>
      </c>
      <c r="E95" s="14" t="e">
        <f t="shared" si="30"/>
        <v>#DIV/0!</v>
      </c>
      <c r="F95" s="14" t="e">
        <f t="shared" si="30"/>
        <v>#DIV/0!</v>
      </c>
      <c r="G95" s="14" t="e">
        <f t="shared" si="30"/>
        <v>#DIV/0!</v>
      </c>
      <c r="H95" s="14" t="e">
        <f t="shared" si="30"/>
        <v>#DIV/0!</v>
      </c>
      <c r="I95" s="14" t="e">
        <f t="shared" si="30"/>
        <v>#DIV/0!</v>
      </c>
      <c r="J95" s="14" t="e">
        <f t="shared" si="30"/>
        <v>#DIV/0!</v>
      </c>
      <c r="K95" s="14" t="e">
        <f t="shared" si="30"/>
        <v>#DIV/0!</v>
      </c>
      <c r="L95" s="14" t="e">
        <f t="shared" si="30"/>
        <v>#DIV/0!</v>
      </c>
      <c r="M95" s="14" t="e">
        <f t="shared" si="30"/>
        <v>#DIV/0!</v>
      </c>
      <c r="N95" s="14">
        <f t="shared" si="30"/>
        <v>0.56552717307845535</v>
      </c>
    </row>
    <row r="97" spans="1:14" x14ac:dyDescent="0.2">
      <c r="A97" s="15" t="s">
        <v>37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8">
        <f>SUM(B97:M97)</f>
        <v>0</v>
      </c>
    </row>
    <row r="98" spans="1:14" x14ac:dyDescent="0.2">
      <c r="I98" s="14"/>
      <c r="J98" s="14"/>
      <c r="K98" s="14"/>
      <c r="L98" s="14"/>
      <c r="M98" s="14"/>
    </row>
    <row r="99" spans="1:14" x14ac:dyDescent="0.2">
      <c r="A99" s="15" t="s">
        <v>40</v>
      </c>
      <c r="B99" s="14">
        <f t="shared" ref="B99:N99" si="31">B97+B94</f>
        <v>750.52999999999884</v>
      </c>
      <c r="C99" s="14">
        <f t="shared" si="31"/>
        <v>0</v>
      </c>
      <c r="D99" s="14">
        <f t="shared" si="31"/>
        <v>0</v>
      </c>
      <c r="E99" s="14">
        <f t="shared" si="31"/>
        <v>0</v>
      </c>
      <c r="F99" s="14">
        <f t="shared" si="31"/>
        <v>0</v>
      </c>
      <c r="G99" s="14">
        <f t="shared" si="31"/>
        <v>0</v>
      </c>
      <c r="H99" s="14">
        <f t="shared" si="31"/>
        <v>0</v>
      </c>
      <c r="I99" s="14">
        <f t="shared" si="31"/>
        <v>0</v>
      </c>
      <c r="J99" s="14">
        <f t="shared" si="31"/>
        <v>0</v>
      </c>
      <c r="K99" s="14">
        <f t="shared" si="31"/>
        <v>0</v>
      </c>
      <c r="L99" s="14">
        <f t="shared" si="31"/>
        <v>0</v>
      </c>
      <c r="M99" s="14">
        <f t="shared" si="31"/>
        <v>0</v>
      </c>
      <c r="N99" s="14">
        <f t="shared" si="31"/>
        <v>750.52999999999884</v>
      </c>
    </row>
    <row r="100" spans="1:14" x14ac:dyDescent="0.2">
      <c r="A100" s="15" t="s">
        <v>41</v>
      </c>
      <c r="B100" s="14">
        <f t="shared" ref="B100:N100" si="32">B99/B90*100</f>
        <v>0.56552717307845535</v>
      </c>
      <c r="C100" s="14" t="e">
        <f t="shared" si="32"/>
        <v>#DIV/0!</v>
      </c>
      <c r="D100" s="14" t="e">
        <f t="shared" si="32"/>
        <v>#DIV/0!</v>
      </c>
      <c r="E100" s="14" t="e">
        <f t="shared" si="32"/>
        <v>#DIV/0!</v>
      </c>
      <c r="F100" s="14" t="e">
        <f t="shared" si="32"/>
        <v>#DIV/0!</v>
      </c>
      <c r="G100" s="14" t="e">
        <f t="shared" si="32"/>
        <v>#DIV/0!</v>
      </c>
      <c r="H100" s="14" t="e">
        <f t="shared" si="32"/>
        <v>#DIV/0!</v>
      </c>
      <c r="I100" s="14" t="e">
        <f t="shared" si="32"/>
        <v>#DIV/0!</v>
      </c>
      <c r="J100" s="14" t="e">
        <f t="shared" si="32"/>
        <v>#DIV/0!</v>
      </c>
      <c r="K100" s="14" t="e">
        <f t="shared" si="32"/>
        <v>#DIV/0!</v>
      </c>
      <c r="L100" s="14" t="e">
        <f t="shared" si="32"/>
        <v>#DIV/0!</v>
      </c>
      <c r="M100" s="14" t="e">
        <f t="shared" si="32"/>
        <v>#DIV/0!</v>
      </c>
      <c r="N100" s="14">
        <f t="shared" si="32"/>
        <v>0.56552717307845535</v>
      </c>
    </row>
    <row r="102" spans="1:14" x14ac:dyDescent="0.2">
      <c r="A102" s="21" t="s">
        <v>107</v>
      </c>
    </row>
    <row r="103" spans="1:14" x14ac:dyDescent="0.2">
      <c r="A103" s="15" t="s">
        <v>34</v>
      </c>
      <c r="B103" s="14">
        <v>4029.9</v>
      </c>
      <c r="C103" s="14">
        <f>B106</f>
        <v>7475.98</v>
      </c>
      <c r="D103" s="14">
        <f t="shared" ref="D103:I103" si="33">C106</f>
        <v>0</v>
      </c>
      <c r="E103" s="14">
        <f t="shared" si="33"/>
        <v>0</v>
      </c>
      <c r="F103" s="14">
        <f t="shared" si="33"/>
        <v>0</v>
      </c>
      <c r="G103" s="14">
        <f t="shared" si="33"/>
        <v>0</v>
      </c>
      <c r="H103" s="14">
        <f t="shared" si="33"/>
        <v>0</v>
      </c>
      <c r="I103" s="14">
        <f t="shared" si="33"/>
        <v>0</v>
      </c>
      <c r="J103" s="14">
        <f>I106</f>
        <v>0</v>
      </c>
      <c r="K103" s="14">
        <f>J106</f>
        <v>0</v>
      </c>
      <c r="L103" s="14">
        <f>K106</f>
        <v>0</v>
      </c>
      <c r="M103" s="14">
        <f>L106</f>
        <v>0</v>
      </c>
      <c r="N103" s="18">
        <f>SUM(B103:M103)</f>
        <v>11505.88</v>
      </c>
    </row>
    <row r="104" spans="1:14" x14ac:dyDescent="0.2">
      <c r="A104" s="15" t="s">
        <v>35</v>
      </c>
      <c r="B104" s="14">
        <v>55200.93</v>
      </c>
      <c r="I104" s="14"/>
      <c r="J104" s="14"/>
      <c r="K104" s="14"/>
      <c r="L104" s="14"/>
      <c r="M104" s="14"/>
      <c r="N104" s="18">
        <f>SUM(B104:M104)</f>
        <v>55200.93</v>
      </c>
    </row>
    <row r="105" spans="1:14" x14ac:dyDescent="0.2">
      <c r="A105" s="15" t="s">
        <v>12</v>
      </c>
      <c r="B105" s="14">
        <v>51210.69</v>
      </c>
      <c r="I105" s="14"/>
      <c r="J105" s="14"/>
      <c r="K105" s="14"/>
      <c r="L105" s="14"/>
      <c r="M105" s="14"/>
      <c r="N105" s="18">
        <f>SUM(B105:M105)</f>
        <v>51210.69</v>
      </c>
    </row>
    <row r="106" spans="1:14" x14ac:dyDescent="0.2">
      <c r="A106" s="15" t="s">
        <v>36</v>
      </c>
      <c r="B106" s="14">
        <v>7475.98</v>
      </c>
      <c r="I106" s="14"/>
      <c r="J106" s="14"/>
      <c r="K106" s="14"/>
      <c r="L106" s="14"/>
      <c r="M106" s="14"/>
      <c r="N106" s="18">
        <f>SUM(B106:M106)</f>
        <v>7475.98</v>
      </c>
    </row>
    <row r="108" spans="1:14" x14ac:dyDescent="0.2">
      <c r="A108" s="15" t="s">
        <v>38</v>
      </c>
      <c r="B108" s="14">
        <f t="shared" ref="B108:N108" si="34">SUM(B105:B106)-SUM(B103:B104)</f>
        <v>-544.16000000000349</v>
      </c>
      <c r="C108" s="14">
        <f t="shared" si="34"/>
        <v>-7475.98</v>
      </c>
      <c r="D108" s="14">
        <f t="shared" si="34"/>
        <v>0</v>
      </c>
      <c r="E108" s="14">
        <f t="shared" si="34"/>
        <v>0</v>
      </c>
      <c r="F108" s="14">
        <f t="shared" si="34"/>
        <v>0</v>
      </c>
      <c r="G108" s="14">
        <f t="shared" si="34"/>
        <v>0</v>
      </c>
      <c r="H108" s="14">
        <f t="shared" si="34"/>
        <v>0</v>
      </c>
      <c r="I108" s="14">
        <f>SUM(I105:I106)-SUM(I103:I104)</f>
        <v>0</v>
      </c>
      <c r="J108" s="14">
        <f t="shared" si="34"/>
        <v>0</v>
      </c>
      <c r="K108" s="14">
        <f t="shared" si="34"/>
        <v>0</v>
      </c>
      <c r="L108" s="14">
        <f t="shared" si="34"/>
        <v>0</v>
      </c>
      <c r="M108" s="14">
        <f t="shared" si="34"/>
        <v>0</v>
      </c>
      <c r="N108" s="14">
        <f t="shared" si="34"/>
        <v>-8020.1399999999994</v>
      </c>
    </row>
    <row r="109" spans="1:14" x14ac:dyDescent="0.2">
      <c r="A109" s="15" t="s">
        <v>39</v>
      </c>
      <c r="B109" s="14">
        <f t="shared" ref="B109:N109" si="35">B108/B104*100</f>
        <v>-0.98578049319097238</v>
      </c>
      <c r="C109" s="14" t="e">
        <f t="shared" si="35"/>
        <v>#DIV/0!</v>
      </c>
      <c r="D109" s="14" t="e">
        <f t="shared" si="35"/>
        <v>#DIV/0!</v>
      </c>
      <c r="E109" s="14" t="e">
        <f t="shared" si="35"/>
        <v>#DIV/0!</v>
      </c>
      <c r="F109" s="14" t="e">
        <f t="shared" si="35"/>
        <v>#DIV/0!</v>
      </c>
      <c r="G109" s="14" t="e">
        <f t="shared" si="35"/>
        <v>#DIV/0!</v>
      </c>
      <c r="H109" s="14" t="e">
        <f t="shared" si="35"/>
        <v>#DIV/0!</v>
      </c>
      <c r="I109" s="14" t="e">
        <f t="shared" si="35"/>
        <v>#DIV/0!</v>
      </c>
      <c r="J109" s="14" t="e">
        <f t="shared" si="35"/>
        <v>#DIV/0!</v>
      </c>
      <c r="K109" s="14" t="e">
        <f t="shared" si="35"/>
        <v>#DIV/0!</v>
      </c>
      <c r="L109" s="14" t="e">
        <f t="shared" si="35"/>
        <v>#DIV/0!</v>
      </c>
      <c r="M109" s="14" t="e">
        <f t="shared" si="35"/>
        <v>#DIV/0!</v>
      </c>
      <c r="N109" s="14">
        <f t="shared" si="35"/>
        <v>-14.52899434846478</v>
      </c>
    </row>
    <row r="111" spans="1:14" x14ac:dyDescent="0.2">
      <c r="A111" s="15" t="s">
        <v>37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8">
        <f>SUM(B111:M111)</f>
        <v>0</v>
      </c>
    </row>
    <row r="112" spans="1:14" x14ac:dyDescent="0.2">
      <c r="I112" s="14"/>
      <c r="J112" s="14"/>
      <c r="K112" s="14"/>
      <c r="L112" s="14"/>
      <c r="M112" s="14"/>
    </row>
    <row r="113" spans="1:14" x14ac:dyDescent="0.2">
      <c r="A113" s="15" t="s">
        <v>40</v>
      </c>
      <c r="B113" s="14">
        <f t="shared" ref="B113:N113" si="36">B111+B108</f>
        <v>-544.16000000000349</v>
      </c>
      <c r="C113" s="14">
        <f t="shared" si="36"/>
        <v>-7475.98</v>
      </c>
      <c r="D113" s="14">
        <f t="shared" si="36"/>
        <v>0</v>
      </c>
      <c r="E113" s="14">
        <f t="shared" si="36"/>
        <v>0</v>
      </c>
      <c r="F113" s="14">
        <f t="shared" si="36"/>
        <v>0</v>
      </c>
      <c r="G113" s="14">
        <f t="shared" si="36"/>
        <v>0</v>
      </c>
      <c r="H113" s="14">
        <f t="shared" si="36"/>
        <v>0</v>
      </c>
      <c r="I113" s="14">
        <f t="shared" si="36"/>
        <v>0</v>
      </c>
      <c r="J113" s="14">
        <f t="shared" si="36"/>
        <v>0</v>
      </c>
      <c r="K113" s="14">
        <f t="shared" si="36"/>
        <v>0</v>
      </c>
      <c r="L113" s="14">
        <f t="shared" si="36"/>
        <v>0</v>
      </c>
      <c r="M113" s="14">
        <f t="shared" si="36"/>
        <v>0</v>
      </c>
      <c r="N113" s="14">
        <f t="shared" si="36"/>
        <v>-8020.1399999999994</v>
      </c>
    </row>
    <row r="114" spans="1:14" x14ac:dyDescent="0.2">
      <c r="A114" s="15" t="s">
        <v>41</v>
      </c>
      <c r="B114" s="14">
        <f t="shared" ref="B114:N114" si="37">B113/B104*100</f>
        <v>-0.98578049319097238</v>
      </c>
      <c r="C114" s="14" t="e">
        <f t="shared" si="37"/>
        <v>#DIV/0!</v>
      </c>
      <c r="D114" s="14" t="e">
        <f t="shared" si="37"/>
        <v>#DIV/0!</v>
      </c>
      <c r="E114" s="14" t="e">
        <f t="shared" si="37"/>
        <v>#DIV/0!</v>
      </c>
      <c r="F114" s="14" t="e">
        <f t="shared" si="37"/>
        <v>#DIV/0!</v>
      </c>
      <c r="G114" s="14" t="e">
        <f t="shared" si="37"/>
        <v>#DIV/0!</v>
      </c>
      <c r="H114" s="14" t="e">
        <f t="shared" si="37"/>
        <v>#DIV/0!</v>
      </c>
      <c r="I114" s="14" t="e">
        <f t="shared" si="37"/>
        <v>#DIV/0!</v>
      </c>
      <c r="J114" s="14" t="e">
        <f t="shared" si="37"/>
        <v>#DIV/0!</v>
      </c>
      <c r="K114" s="14" t="e">
        <f t="shared" si="37"/>
        <v>#DIV/0!</v>
      </c>
      <c r="L114" s="14" t="e">
        <f t="shared" si="37"/>
        <v>#DIV/0!</v>
      </c>
      <c r="M114" s="14" t="e">
        <f t="shared" si="37"/>
        <v>#DIV/0!</v>
      </c>
      <c r="N114" s="14">
        <f t="shared" si="37"/>
        <v>-14.52899434846478</v>
      </c>
    </row>
    <row r="116" spans="1:14" x14ac:dyDescent="0.2">
      <c r="A116" s="21" t="s">
        <v>108</v>
      </c>
      <c r="N116" s="18"/>
    </row>
    <row r="117" spans="1:14" x14ac:dyDescent="0.2">
      <c r="A117" s="15" t="s">
        <v>34</v>
      </c>
      <c r="B117" s="14">
        <f>B103+B89+B75+B61+B47+B33+B19+B5</f>
        <v>960282.0900000002</v>
      </c>
      <c r="C117" s="14">
        <v>0</v>
      </c>
      <c r="D117" s="14">
        <f>C120</f>
        <v>0</v>
      </c>
      <c r="E117" s="14">
        <f>D120</f>
        <v>0</v>
      </c>
      <c r="F117" s="14">
        <f>E120</f>
        <v>0</v>
      </c>
      <c r="G117" s="14">
        <f>F120</f>
        <v>0</v>
      </c>
      <c r="H117" s="14">
        <f t="shared" ref="H117:M117" si="38">H103+H89+H75+H61+H47+H33+H19+H5</f>
        <v>0</v>
      </c>
      <c r="I117" s="14">
        <f t="shared" si="38"/>
        <v>0</v>
      </c>
      <c r="J117" s="14">
        <f t="shared" si="38"/>
        <v>0</v>
      </c>
      <c r="K117" s="14">
        <f t="shared" si="38"/>
        <v>0</v>
      </c>
      <c r="L117" s="14">
        <f t="shared" si="38"/>
        <v>0</v>
      </c>
      <c r="M117" s="14">
        <f t="shared" si="38"/>
        <v>0</v>
      </c>
      <c r="N117" s="18">
        <f>SUM(B117:M117)</f>
        <v>960282.0900000002</v>
      </c>
    </row>
    <row r="118" spans="1:14" x14ac:dyDescent="0.2">
      <c r="A118" s="15" t="s">
        <v>35</v>
      </c>
      <c r="B118" s="14">
        <f t="shared" ref="B118:M118" si="39">B104+B90+B76+B62+B48+B34+B20+B6</f>
        <v>1320751.8599999999</v>
      </c>
      <c r="C118" s="14">
        <f t="shared" si="39"/>
        <v>0</v>
      </c>
      <c r="D118" s="14">
        <f t="shared" si="39"/>
        <v>0</v>
      </c>
      <c r="E118" s="14">
        <f t="shared" si="39"/>
        <v>0</v>
      </c>
      <c r="F118" s="14">
        <f t="shared" si="39"/>
        <v>0</v>
      </c>
      <c r="G118" s="14">
        <f t="shared" si="39"/>
        <v>0</v>
      </c>
      <c r="H118" s="14">
        <f t="shared" si="39"/>
        <v>0</v>
      </c>
      <c r="I118" s="14">
        <f t="shared" si="39"/>
        <v>0</v>
      </c>
      <c r="J118" s="14">
        <f t="shared" si="39"/>
        <v>0</v>
      </c>
      <c r="K118" s="14">
        <f t="shared" si="39"/>
        <v>0</v>
      </c>
      <c r="L118" s="14">
        <f t="shared" si="39"/>
        <v>0</v>
      </c>
      <c r="M118" s="14">
        <f t="shared" si="39"/>
        <v>0</v>
      </c>
      <c r="N118" s="18">
        <f>SUM(B118:M118)</f>
        <v>1320751.8599999999</v>
      </c>
    </row>
    <row r="119" spans="1:14" x14ac:dyDescent="0.2">
      <c r="A119" s="15" t="s">
        <v>12</v>
      </c>
      <c r="B119" s="14">
        <f t="shared" ref="B119:M119" si="40">B105+B91+B77+B63+B49+B35+B21+B7</f>
        <v>1396261.09</v>
      </c>
      <c r="C119" s="14">
        <f t="shared" si="40"/>
        <v>0</v>
      </c>
      <c r="D119" s="14">
        <f t="shared" si="40"/>
        <v>0</v>
      </c>
      <c r="E119" s="14">
        <f t="shared" si="40"/>
        <v>0</v>
      </c>
      <c r="F119" s="14">
        <f t="shared" si="40"/>
        <v>0</v>
      </c>
      <c r="G119" s="14">
        <f t="shared" si="40"/>
        <v>0</v>
      </c>
      <c r="H119" s="14">
        <f t="shared" si="40"/>
        <v>0</v>
      </c>
      <c r="I119" s="14">
        <f t="shared" si="40"/>
        <v>0</v>
      </c>
      <c r="J119" s="14">
        <f t="shared" si="40"/>
        <v>0</v>
      </c>
      <c r="K119" s="14">
        <f t="shared" si="40"/>
        <v>0</v>
      </c>
      <c r="L119" s="14">
        <f t="shared" si="40"/>
        <v>0</v>
      </c>
      <c r="M119" s="14">
        <f t="shared" si="40"/>
        <v>0</v>
      </c>
      <c r="N119" s="18">
        <f>SUM(B119:M119)</f>
        <v>1396261.09</v>
      </c>
    </row>
    <row r="120" spans="1:14" x14ac:dyDescent="0.2">
      <c r="A120" s="15" t="s">
        <v>36</v>
      </c>
      <c r="B120" s="14">
        <f t="shared" ref="B120:M120" si="41">B106+B92+B78+B64+B50+B36+B22+B8</f>
        <v>882597.61</v>
      </c>
      <c r="C120" s="14">
        <f t="shared" si="41"/>
        <v>0</v>
      </c>
      <c r="D120" s="14">
        <f t="shared" si="41"/>
        <v>0</v>
      </c>
      <c r="E120" s="14">
        <f t="shared" si="41"/>
        <v>0</v>
      </c>
      <c r="F120" s="14">
        <f t="shared" si="41"/>
        <v>0</v>
      </c>
      <c r="G120" s="14">
        <f t="shared" si="41"/>
        <v>0</v>
      </c>
      <c r="H120" s="14">
        <f t="shared" si="41"/>
        <v>0</v>
      </c>
      <c r="I120" s="14">
        <f t="shared" si="41"/>
        <v>0</v>
      </c>
      <c r="J120" s="14">
        <f t="shared" si="41"/>
        <v>0</v>
      </c>
      <c r="K120" s="14">
        <f t="shared" si="41"/>
        <v>0</v>
      </c>
      <c r="L120" s="14">
        <f t="shared" si="41"/>
        <v>0</v>
      </c>
      <c r="M120" s="14">
        <f t="shared" si="41"/>
        <v>0</v>
      </c>
      <c r="N120" s="18">
        <f>SUM(B120:M120)</f>
        <v>882597.61</v>
      </c>
    </row>
    <row r="121" spans="1:14" x14ac:dyDescent="0.2">
      <c r="I121" s="14"/>
      <c r="J121" s="14"/>
      <c r="K121" s="14"/>
      <c r="L121" s="14"/>
      <c r="M121" s="14"/>
    </row>
    <row r="122" spans="1:14" x14ac:dyDescent="0.2">
      <c r="A122" s="15" t="s">
        <v>38</v>
      </c>
      <c r="B122" s="14">
        <f t="shared" ref="B122:N122" si="42">SUM(B119:B120)-SUM(B117:B118)</f>
        <v>-2175.25</v>
      </c>
      <c r="C122" s="14">
        <f t="shared" si="42"/>
        <v>0</v>
      </c>
      <c r="D122" s="14">
        <f t="shared" si="42"/>
        <v>0</v>
      </c>
      <c r="E122" s="14">
        <f t="shared" si="42"/>
        <v>0</v>
      </c>
      <c r="F122" s="14">
        <f t="shared" si="42"/>
        <v>0</v>
      </c>
      <c r="G122" s="14">
        <f t="shared" si="42"/>
        <v>0</v>
      </c>
      <c r="H122" s="14">
        <f t="shared" si="42"/>
        <v>0</v>
      </c>
      <c r="I122" s="14">
        <f>SUM(I119:I120)-SUM(I117:I118)</f>
        <v>0</v>
      </c>
      <c r="J122" s="14">
        <f t="shared" si="42"/>
        <v>0</v>
      </c>
      <c r="K122" s="14">
        <f t="shared" si="42"/>
        <v>0</v>
      </c>
      <c r="L122" s="14">
        <f t="shared" si="42"/>
        <v>0</v>
      </c>
      <c r="M122" s="14">
        <f t="shared" si="42"/>
        <v>0</v>
      </c>
      <c r="N122" s="14">
        <f t="shared" si="42"/>
        <v>-2175.25</v>
      </c>
    </row>
    <row r="123" spans="1:14" x14ac:dyDescent="0.2">
      <c r="A123" s="15" t="s">
        <v>39</v>
      </c>
      <c r="B123" s="14">
        <f t="shared" ref="B123:N123" si="43">B122/B118*100</f>
        <v>-0.16469785626499137</v>
      </c>
      <c r="C123" s="14" t="e">
        <f t="shared" si="43"/>
        <v>#DIV/0!</v>
      </c>
      <c r="D123" s="14" t="e">
        <f t="shared" si="43"/>
        <v>#DIV/0!</v>
      </c>
      <c r="E123" s="14" t="e">
        <f t="shared" si="43"/>
        <v>#DIV/0!</v>
      </c>
      <c r="F123" s="14" t="e">
        <f t="shared" si="43"/>
        <v>#DIV/0!</v>
      </c>
      <c r="G123" s="14" t="e">
        <f t="shared" si="43"/>
        <v>#DIV/0!</v>
      </c>
      <c r="H123" s="14" t="e">
        <f t="shared" si="43"/>
        <v>#DIV/0!</v>
      </c>
      <c r="I123" s="14" t="e">
        <f t="shared" si="43"/>
        <v>#DIV/0!</v>
      </c>
      <c r="J123" s="14" t="e">
        <f t="shared" si="43"/>
        <v>#DIV/0!</v>
      </c>
      <c r="K123" s="14" t="e">
        <f t="shared" si="43"/>
        <v>#DIV/0!</v>
      </c>
      <c r="L123" s="14" t="e">
        <f t="shared" si="43"/>
        <v>#DIV/0!</v>
      </c>
      <c r="M123" s="14" t="e">
        <f t="shared" si="43"/>
        <v>#DIV/0!</v>
      </c>
      <c r="N123" s="14">
        <f t="shared" si="43"/>
        <v>-0.16469785626499137</v>
      </c>
    </row>
    <row r="124" spans="1:14" x14ac:dyDescent="0.2">
      <c r="I124" s="14"/>
    </row>
    <row r="125" spans="1:14" x14ac:dyDescent="0.2">
      <c r="A125" s="15" t="s">
        <v>37</v>
      </c>
      <c r="B125" s="14">
        <f>B111+B97+B83+B69+B55+B41+B27+B13</f>
        <v>0</v>
      </c>
      <c r="C125" s="14">
        <f t="shared" ref="C125:M125" si="44">C111+C97+C83+C69+C55+C41+C27+C13</f>
        <v>0</v>
      </c>
      <c r="D125" s="14">
        <f t="shared" si="44"/>
        <v>0</v>
      </c>
      <c r="E125" s="14">
        <f t="shared" si="44"/>
        <v>0</v>
      </c>
      <c r="F125" s="14">
        <f t="shared" si="44"/>
        <v>0</v>
      </c>
      <c r="G125" s="14">
        <f t="shared" si="44"/>
        <v>0</v>
      </c>
      <c r="H125" s="14">
        <f t="shared" si="44"/>
        <v>0</v>
      </c>
      <c r="I125" s="14">
        <f t="shared" si="44"/>
        <v>0</v>
      </c>
      <c r="J125" s="14">
        <f t="shared" si="44"/>
        <v>0</v>
      </c>
      <c r="K125" s="14">
        <f t="shared" si="44"/>
        <v>0</v>
      </c>
      <c r="L125" s="14">
        <f t="shared" si="44"/>
        <v>0</v>
      </c>
      <c r="M125" s="14">
        <f t="shared" si="44"/>
        <v>0</v>
      </c>
      <c r="N125" s="18">
        <f>SUM(B125:M125)</f>
        <v>0</v>
      </c>
    </row>
    <row r="126" spans="1:14" x14ac:dyDescent="0.2">
      <c r="I126" s="14"/>
      <c r="J126" s="14"/>
      <c r="K126" s="14"/>
      <c r="L126" s="14"/>
      <c r="M126" s="14"/>
    </row>
    <row r="127" spans="1:14" x14ac:dyDescent="0.2">
      <c r="A127" s="15" t="s">
        <v>40</v>
      </c>
      <c r="B127" s="14">
        <f t="shared" ref="B127:N127" si="45">B125+B122</f>
        <v>-2175.25</v>
      </c>
      <c r="C127" s="14">
        <f t="shared" si="45"/>
        <v>0</v>
      </c>
      <c r="D127" s="14">
        <f t="shared" si="45"/>
        <v>0</v>
      </c>
      <c r="E127" s="14">
        <f t="shared" si="45"/>
        <v>0</v>
      </c>
      <c r="F127" s="14">
        <f t="shared" si="45"/>
        <v>0</v>
      </c>
      <c r="G127" s="14">
        <f t="shared" si="45"/>
        <v>0</v>
      </c>
      <c r="H127" s="14">
        <f t="shared" si="45"/>
        <v>0</v>
      </c>
      <c r="I127" s="14">
        <f>I125+I122</f>
        <v>0</v>
      </c>
      <c r="J127" s="14">
        <f t="shared" si="45"/>
        <v>0</v>
      </c>
      <c r="K127" s="14">
        <f t="shared" si="45"/>
        <v>0</v>
      </c>
      <c r="L127" s="14">
        <f t="shared" si="45"/>
        <v>0</v>
      </c>
      <c r="M127" s="14">
        <f t="shared" si="45"/>
        <v>0</v>
      </c>
      <c r="N127" s="14">
        <f t="shared" si="45"/>
        <v>-2175.25</v>
      </c>
    </row>
    <row r="128" spans="1:14" x14ac:dyDescent="0.2">
      <c r="A128" s="15" t="s">
        <v>41</v>
      </c>
      <c r="B128" s="14">
        <f t="shared" ref="B128:N128" si="46">B127/B118*100</f>
        <v>-0.16469785626499137</v>
      </c>
      <c r="C128" s="14" t="e">
        <f t="shared" si="46"/>
        <v>#DIV/0!</v>
      </c>
      <c r="D128" s="14" t="e">
        <f t="shared" si="46"/>
        <v>#DIV/0!</v>
      </c>
      <c r="E128" s="14" t="e">
        <f t="shared" si="46"/>
        <v>#DIV/0!</v>
      </c>
      <c r="F128" s="14" t="e">
        <f t="shared" si="46"/>
        <v>#DIV/0!</v>
      </c>
      <c r="G128" s="14" t="e">
        <f t="shared" si="46"/>
        <v>#DIV/0!</v>
      </c>
      <c r="H128" s="14" t="e">
        <f t="shared" si="46"/>
        <v>#DIV/0!</v>
      </c>
      <c r="I128" s="14" t="e">
        <f t="shared" si="46"/>
        <v>#DIV/0!</v>
      </c>
      <c r="J128" s="14" t="e">
        <f t="shared" si="46"/>
        <v>#DIV/0!</v>
      </c>
      <c r="K128" s="14" t="e">
        <f t="shared" si="46"/>
        <v>#DIV/0!</v>
      </c>
      <c r="L128" s="14" t="e">
        <f t="shared" si="46"/>
        <v>#DIV/0!</v>
      </c>
      <c r="M128" s="14" t="e">
        <f t="shared" si="46"/>
        <v>#DIV/0!</v>
      </c>
      <c r="N128" s="14">
        <f t="shared" si="46"/>
        <v>-0.16469785626499137</v>
      </c>
    </row>
    <row r="129" spans="1:14" x14ac:dyDescent="0.2">
      <c r="A129" s="21"/>
    </row>
    <row r="130" spans="1:14" x14ac:dyDescent="0.2">
      <c r="A130" s="13"/>
      <c r="N130" s="18"/>
    </row>
    <row r="131" spans="1:14" x14ac:dyDescent="0.2">
      <c r="A131" s="13"/>
      <c r="B131" s="16"/>
      <c r="C131" s="16"/>
      <c r="D131" s="16"/>
      <c r="E131" s="16"/>
      <c r="F131" s="16"/>
      <c r="G131" s="16"/>
      <c r="H131" s="16"/>
      <c r="I131" s="17"/>
      <c r="J131" s="17"/>
      <c r="K131" s="17"/>
      <c r="L131" s="17"/>
      <c r="M131" s="17"/>
      <c r="N131" s="16"/>
    </row>
    <row r="132" spans="1:14" x14ac:dyDescent="0.2">
      <c r="A132" s="13"/>
      <c r="N132" s="18"/>
    </row>
    <row r="133" spans="1:14" x14ac:dyDescent="0.2">
      <c r="N133" s="18"/>
    </row>
    <row r="135" spans="1:14" x14ac:dyDescent="0.2">
      <c r="I135" s="14"/>
      <c r="J135" s="14"/>
      <c r="K135" s="14"/>
      <c r="L135" s="14"/>
      <c r="M135" s="14"/>
    </row>
    <row r="136" spans="1:14" x14ac:dyDescent="0.2">
      <c r="I136" s="14"/>
      <c r="J136" s="14"/>
      <c r="K136" s="14"/>
      <c r="L136" s="14"/>
      <c r="M136" s="14"/>
    </row>
    <row r="144" spans="1:14" x14ac:dyDescent="0.2">
      <c r="N144" s="18"/>
    </row>
    <row r="145" spans="1:14" x14ac:dyDescent="0.2">
      <c r="N145" s="18"/>
    </row>
    <row r="146" spans="1:14" x14ac:dyDescent="0.2">
      <c r="N146" s="18"/>
    </row>
    <row r="147" spans="1:14" x14ac:dyDescent="0.2">
      <c r="N147" s="18"/>
    </row>
    <row r="149" spans="1:14" x14ac:dyDescent="0.2">
      <c r="I149" s="14"/>
      <c r="J149" s="14"/>
      <c r="K149" s="14"/>
      <c r="L149" s="14"/>
      <c r="M149" s="14"/>
    </row>
    <row r="150" spans="1:14" x14ac:dyDescent="0.2">
      <c r="I150" s="14"/>
      <c r="J150" s="14"/>
      <c r="K150" s="14"/>
      <c r="L150" s="14"/>
      <c r="M150" s="14"/>
    </row>
    <row r="157" spans="1:14" x14ac:dyDescent="0.2">
      <c r="A157" s="21"/>
    </row>
    <row r="158" spans="1:14" x14ac:dyDescent="0.2">
      <c r="N158" s="18"/>
    </row>
    <row r="159" spans="1:14" x14ac:dyDescent="0.2">
      <c r="N159" s="18"/>
    </row>
    <row r="160" spans="1:14" x14ac:dyDescent="0.2">
      <c r="N160" s="18"/>
    </row>
    <row r="161" spans="1:14" x14ac:dyDescent="0.2">
      <c r="N161" s="18"/>
    </row>
    <row r="163" spans="1:14" x14ac:dyDescent="0.2">
      <c r="I163" s="14"/>
      <c r="J163" s="14"/>
      <c r="K163" s="14"/>
      <c r="L163" s="14"/>
      <c r="M163" s="14"/>
    </row>
    <row r="164" spans="1:14" x14ac:dyDescent="0.2">
      <c r="I164" s="14"/>
      <c r="J164" s="14"/>
      <c r="K164" s="14"/>
      <c r="L164" s="14"/>
      <c r="M164" s="14"/>
    </row>
    <row r="166" spans="1:14" x14ac:dyDescent="0.2">
      <c r="N166" s="18"/>
    </row>
    <row r="171" spans="1:14" x14ac:dyDescent="0.2">
      <c r="A171" s="21"/>
    </row>
    <row r="172" spans="1:14" x14ac:dyDescent="0.2">
      <c r="N172" s="18"/>
    </row>
    <row r="173" spans="1:14" x14ac:dyDescent="0.2">
      <c r="N173" s="18"/>
    </row>
    <row r="174" spans="1:14" x14ac:dyDescent="0.2">
      <c r="N174" s="18"/>
    </row>
    <row r="175" spans="1:14" x14ac:dyDescent="0.2">
      <c r="N175" s="18"/>
    </row>
    <row r="177" spans="1:14" x14ac:dyDescent="0.2">
      <c r="I177" s="14"/>
      <c r="J177" s="14"/>
      <c r="K177" s="14"/>
      <c r="L177" s="14"/>
      <c r="M177" s="14"/>
    </row>
    <row r="178" spans="1:14" x14ac:dyDescent="0.2">
      <c r="I178" s="14"/>
      <c r="J178" s="14"/>
      <c r="K178" s="14"/>
      <c r="L178" s="14"/>
      <c r="M178" s="14"/>
    </row>
    <row r="185" spans="1:14" x14ac:dyDescent="0.2">
      <c r="A185" s="21"/>
    </row>
    <row r="186" spans="1:14" x14ac:dyDescent="0.2">
      <c r="N186" s="18"/>
    </row>
    <row r="187" spans="1:14" x14ac:dyDescent="0.2">
      <c r="N187" s="18"/>
    </row>
    <row r="188" spans="1:14" x14ac:dyDescent="0.2">
      <c r="N188" s="18"/>
    </row>
    <row r="189" spans="1:14" x14ac:dyDescent="0.2">
      <c r="N189" s="18"/>
    </row>
    <row r="191" spans="1:14" x14ac:dyDescent="0.2">
      <c r="I191" s="14"/>
      <c r="J191" s="14"/>
      <c r="K191" s="14"/>
      <c r="L191" s="14"/>
      <c r="M191" s="14"/>
    </row>
    <row r="192" spans="1:14" x14ac:dyDescent="0.2">
      <c r="I192" s="14"/>
      <c r="J192" s="14"/>
      <c r="K192" s="14"/>
      <c r="L192" s="14"/>
      <c r="M192" s="14"/>
    </row>
    <row r="200" spans="1:14" x14ac:dyDescent="0.2">
      <c r="A200" s="21"/>
    </row>
    <row r="201" spans="1:14" x14ac:dyDescent="0.2">
      <c r="N201" s="18"/>
    </row>
    <row r="202" spans="1:14" x14ac:dyDescent="0.2">
      <c r="N202" s="18"/>
    </row>
    <row r="203" spans="1:14" x14ac:dyDescent="0.2">
      <c r="N203" s="18"/>
    </row>
    <row r="204" spans="1:14" x14ac:dyDescent="0.2">
      <c r="N204" s="18"/>
    </row>
    <row r="206" spans="1:14" x14ac:dyDescent="0.2">
      <c r="I206" s="14"/>
      <c r="J206" s="14"/>
      <c r="K206" s="14"/>
      <c r="L206" s="14"/>
      <c r="M206" s="14"/>
    </row>
    <row r="207" spans="1:14" x14ac:dyDescent="0.2">
      <c r="I207" s="14"/>
      <c r="J207" s="14"/>
      <c r="K207" s="14"/>
      <c r="L207" s="14"/>
      <c r="M207" s="14"/>
    </row>
    <row r="214" spans="1:14" x14ac:dyDescent="0.2">
      <c r="A214" s="13"/>
    </row>
    <row r="215" spans="1:14" x14ac:dyDescent="0.2">
      <c r="N215" s="18"/>
    </row>
    <row r="216" spans="1:14" x14ac:dyDescent="0.2">
      <c r="N216" s="18"/>
    </row>
    <row r="217" spans="1:14" x14ac:dyDescent="0.2">
      <c r="N217" s="18"/>
    </row>
    <row r="218" spans="1:14" x14ac:dyDescent="0.2">
      <c r="N218" s="18"/>
    </row>
    <row r="220" spans="1:14" x14ac:dyDescent="0.2">
      <c r="I220" s="14"/>
      <c r="J220" s="14"/>
      <c r="K220" s="14"/>
      <c r="L220" s="14"/>
      <c r="M220" s="14"/>
    </row>
    <row r="221" spans="1:14" x14ac:dyDescent="0.2">
      <c r="I221" s="14"/>
      <c r="J221" s="14"/>
      <c r="K221" s="14"/>
      <c r="L221" s="14"/>
      <c r="M221" s="14"/>
    </row>
    <row r="228" spans="1:14" x14ac:dyDescent="0.2">
      <c r="A228" s="13"/>
    </row>
    <row r="229" spans="1:14" x14ac:dyDescent="0.2">
      <c r="I229" s="14"/>
      <c r="J229" s="14"/>
      <c r="K229" s="14"/>
      <c r="L229" s="14"/>
      <c r="N229" s="18"/>
    </row>
    <row r="230" spans="1:14" x14ac:dyDescent="0.2">
      <c r="N230" s="18"/>
    </row>
    <row r="231" spans="1:14" x14ac:dyDescent="0.2">
      <c r="N231" s="18"/>
    </row>
    <row r="232" spans="1:14" x14ac:dyDescent="0.2">
      <c r="I232" s="14"/>
      <c r="J232" s="14"/>
      <c r="K232" s="14"/>
      <c r="L232" s="14"/>
      <c r="M232" s="14"/>
      <c r="N232" s="18"/>
    </row>
    <row r="243" spans="1:14" x14ac:dyDescent="0.2">
      <c r="A243" s="13"/>
    </row>
    <row r="244" spans="1:14" x14ac:dyDescent="0.2">
      <c r="N244" s="18"/>
    </row>
    <row r="245" spans="1:14" x14ac:dyDescent="0.2">
      <c r="N245" s="18"/>
    </row>
    <row r="246" spans="1:14" x14ac:dyDescent="0.2">
      <c r="N246" s="18"/>
    </row>
    <row r="247" spans="1:14" x14ac:dyDescent="0.2">
      <c r="N247" s="18"/>
    </row>
    <row r="249" spans="1:14" x14ac:dyDescent="0.2">
      <c r="I249" s="14"/>
      <c r="J249" s="14"/>
      <c r="K249" s="14"/>
      <c r="L249" s="14"/>
      <c r="M249" s="14"/>
    </row>
    <row r="250" spans="1:14" x14ac:dyDescent="0.2">
      <c r="I250" s="14"/>
      <c r="J250" s="14"/>
      <c r="K250" s="14"/>
      <c r="L250" s="14"/>
      <c r="M250" s="14"/>
    </row>
    <row r="257" spans="1:14" x14ac:dyDescent="0.2">
      <c r="A257" s="13"/>
    </row>
    <row r="258" spans="1:14" x14ac:dyDescent="0.2">
      <c r="N258" s="18"/>
    </row>
    <row r="259" spans="1:14" x14ac:dyDescent="0.2">
      <c r="N259" s="18"/>
    </row>
    <row r="260" spans="1:14" x14ac:dyDescent="0.2">
      <c r="N260" s="18"/>
    </row>
    <row r="261" spans="1:14" x14ac:dyDescent="0.2">
      <c r="N261" s="18"/>
    </row>
    <row r="271" spans="1:14" x14ac:dyDescent="0.2">
      <c r="A271" s="13"/>
    </row>
    <row r="272" spans="1:14" x14ac:dyDescent="0.2">
      <c r="N272" s="18"/>
    </row>
    <row r="273" spans="1:14" x14ac:dyDescent="0.2">
      <c r="N273" s="18"/>
    </row>
    <row r="274" spans="1:14" x14ac:dyDescent="0.2">
      <c r="N274" s="18"/>
    </row>
    <row r="275" spans="1:14" x14ac:dyDescent="0.2">
      <c r="N275" s="18"/>
    </row>
    <row r="277" spans="1:14" x14ac:dyDescent="0.2">
      <c r="I277" s="14"/>
      <c r="J277" s="14"/>
      <c r="K277" s="14"/>
      <c r="L277" s="14"/>
      <c r="M277" s="14"/>
    </row>
    <row r="278" spans="1:14" x14ac:dyDescent="0.2">
      <c r="I278" s="14"/>
      <c r="J278" s="14"/>
      <c r="K278" s="14"/>
      <c r="L278" s="14"/>
      <c r="M278" s="14"/>
    </row>
    <row r="286" spans="1:14" x14ac:dyDescent="0.2">
      <c r="A286" s="13"/>
    </row>
    <row r="287" spans="1:14" x14ac:dyDescent="0.2">
      <c r="N287" s="18"/>
    </row>
    <row r="288" spans="1:14" x14ac:dyDescent="0.2">
      <c r="N288" s="18"/>
    </row>
    <row r="289" spans="1:14" x14ac:dyDescent="0.2">
      <c r="N289" s="18"/>
    </row>
    <row r="290" spans="1:14" x14ac:dyDescent="0.2">
      <c r="N290" s="18"/>
    </row>
    <row r="292" spans="1:14" x14ac:dyDescent="0.2">
      <c r="I292" s="14"/>
      <c r="J292" s="14"/>
      <c r="K292" s="14"/>
      <c r="L292" s="14"/>
      <c r="M292" s="14"/>
    </row>
    <row r="293" spans="1:14" x14ac:dyDescent="0.2">
      <c r="I293" s="14"/>
      <c r="J293" s="14"/>
      <c r="K293" s="14"/>
      <c r="L293" s="14"/>
      <c r="M293" s="14"/>
    </row>
    <row r="300" spans="1:14" x14ac:dyDescent="0.2">
      <c r="A300" s="13"/>
    </row>
    <row r="301" spans="1:14" x14ac:dyDescent="0.2">
      <c r="N301" s="18"/>
    </row>
    <row r="302" spans="1:14" x14ac:dyDescent="0.2">
      <c r="N302" s="18"/>
    </row>
    <row r="303" spans="1:14" x14ac:dyDescent="0.2">
      <c r="N303" s="18"/>
    </row>
    <row r="304" spans="1:14" x14ac:dyDescent="0.2">
      <c r="N304" s="18"/>
    </row>
    <row r="306" spans="1:13" x14ac:dyDescent="0.2">
      <c r="I306" s="14"/>
      <c r="J306" s="14"/>
      <c r="K306" s="14"/>
      <c r="L306" s="14"/>
      <c r="M306" s="14"/>
    </row>
    <row r="307" spans="1:13" x14ac:dyDescent="0.2">
      <c r="I307" s="14"/>
      <c r="J307" s="14"/>
      <c r="K307" s="14"/>
      <c r="L307" s="14"/>
      <c r="M307" s="14"/>
    </row>
    <row r="314" spans="1:13" x14ac:dyDescent="0.2">
      <c r="A314" s="13"/>
    </row>
    <row r="329" spans="1:1" x14ac:dyDescent="0.2">
      <c r="A329" s="13"/>
    </row>
    <row r="343" spans="1:1" x14ac:dyDescent="0.2">
      <c r="A343" s="13"/>
    </row>
    <row r="357" spans="1:1" x14ac:dyDescent="0.2">
      <c r="A357" s="13"/>
    </row>
    <row r="372" spans="1:1" x14ac:dyDescent="0.2">
      <c r="A372" s="13"/>
    </row>
    <row r="386" spans="1:1" x14ac:dyDescent="0.2">
      <c r="A386" s="13"/>
    </row>
  </sheetData>
  <phoneticPr fontId="0" type="noConversion"/>
  <pageMargins left="0.25" right="0.25" top="0.54" bottom="0.41" header="0" footer="0"/>
  <pageSetup paperSize="5" scale="90" fitToHeight="5" orientation="landscape" r:id="rId1"/>
  <headerFooter alignWithMargins="0"/>
  <rowBreaks count="4" manualBreakCount="4">
    <brk id="30" max="16383" man="1"/>
    <brk id="58" max="16383" man="1"/>
    <brk id="100" max="16383" man="1"/>
    <brk id="1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EOTT Gain(loss)</vt:lpstr>
      <vt:lpstr>Score Card</vt:lpstr>
      <vt:lpstr>Ark-La-Tex</vt:lpstr>
      <vt:lpstr>Buffalo</vt:lpstr>
      <vt:lpstr>Cherokee</vt:lpstr>
      <vt:lpstr>Kansas</vt:lpstr>
      <vt:lpstr>Hobbs</vt:lpstr>
      <vt:lpstr>Marine Operations</vt:lpstr>
      <vt:lpstr>MissAla </vt:lpstr>
      <vt:lpstr>North Dakota </vt:lpstr>
      <vt:lpstr>North Texas </vt:lpstr>
      <vt:lpstr>Odessa</vt:lpstr>
      <vt:lpstr>Pearsall </vt:lpstr>
      <vt:lpstr>PoncaOsage</vt:lpstr>
      <vt:lpstr>Red River</vt:lpstr>
      <vt:lpstr>SW Louisanna</vt:lpstr>
      <vt:lpstr>TxNM Texas</vt:lpstr>
      <vt:lpstr>TxNMX NewMex</vt:lpstr>
      <vt:lpstr>West TX </vt:lpstr>
      <vt:lpstr>SE OLP Pipelines </vt:lpstr>
      <vt:lpstr>SW OLP Pipelines</vt:lpstr>
      <vt:lpstr>'EOTT Gain(loss)'!Print_Area</vt:lpstr>
      <vt:lpstr>'Ark-La-Tex'!Print_Titles</vt:lpstr>
      <vt:lpstr>Buffalo!Print_Titles</vt:lpstr>
      <vt:lpstr>Cherokee!Print_Titles</vt:lpstr>
      <vt:lpstr>Hobbs!Print_Titles</vt:lpstr>
      <vt:lpstr>Kansas!Print_Titles</vt:lpstr>
      <vt:lpstr>'Marine Operations'!Print_Titles</vt:lpstr>
      <vt:lpstr>'MissAla '!Print_Titles</vt:lpstr>
      <vt:lpstr>'North Dakota '!Print_Titles</vt:lpstr>
      <vt:lpstr>'North Texas '!Print_Titles</vt:lpstr>
      <vt:lpstr>Odessa!Print_Titles</vt:lpstr>
      <vt:lpstr>'Pearsall '!Print_Titles</vt:lpstr>
      <vt:lpstr>PoncaOsage!Print_Titles</vt:lpstr>
      <vt:lpstr>'Red River'!Print_Titles</vt:lpstr>
      <vt:lpstr>'SE OLP Pipelines '!Print_Titles</vt:lpstr>
      <vt:lpstr>'SW Louisanna'!Print_Titles</vt:lpstr>
      <vt:lpstr>'SW OLP Pipelines'!Print_Titles</vt:lpstr>
      <vt:lpstr>'TxNM Texas'!Print_Titles</vt:lpstr>
      <vt:lpstr>'West TX 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A Klimesh</dc:creator>
  <cp:lastModifiedBy>Jan Havlíček</cp:lastModifiedBy>
  <cp:lastPrinted>2002-02-20T20:49:03Z</cp:lastPrinted>
  <dcterms:created xsi:type="dcterms:W3CDTF">2000-08-21T19:59:46Z</dcterms:created>
  <dcterms:modified xsi:type="dcterms:W3CDTF">2023-09-14T18:01:00Z</dcterms:modified>
</cp:coreProperties>
</file>