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B980D64-3E51-4CF0-A84A-624AE170E618}" xr6:coauthVersionLast="47" xr6:coauthVersionMax="47" xr10:uidLastSave="{00000000-0000-0000-0000-000000000000}"/>
  <bookViews>
    <workbookView xWindow="-120" yWindow="-120" windowWidth="38640" windowHeight="15720"/>
  </bookViews>
  <sheets>
    <sheet name="Existing volumes" sheetId="14" r:id="rId1"/>
    <sheet name="WOT by Month" sheetId="9" r:id="rId2"/>
    <sheet name="SJ by Month" sheetId="11" r:id="rId3"/>
    <sheet name="IG-BL by Month" sheetId="12" r:id="rId4"/>
    <sheet name="EOT by Month" sheetId="13" r:id="rId5"/>
    <sheet name="WOT revenue" sheetId="15" r:id="rId6"/>
    <sheet name="SJ revenue" sheetId="16" r:id="rId7"/>
    <sheet name="IG-BL revenue" sheetId="17" r:id="rId8"/>
    <sheet name="EOT revenue" sheetId="18" r:id="rId9"/>
  </sheets>
  <externalReferences>
    <externalReference r:id="rId10"/>
  </externalReferences>
  <definedNames>
    <definedName name="_xlnm.Print_Area" localSheetId="4">'EOT by Month'!$K$1:$BH$38</definedName>
    <definedName name="_xlnm.Print_Area" localSheetId="8">'EOT revenue'!$K$1:$BH$38</definedName>
    <definedName name="_xlnm.Print_Area" localSheetId="0">'Existing volumes'!$A$1:$I$20</definedName>
    <definedName name="_xlnm.Print_Area" localSheetId="3">'IG-BL by Month'!$A$2:$BH$55</definedName>
    <definedName name="_xlnm.Print_Area" localSheetId="7">'IG-BL revenue'!$A$2:$BH$40</definedName>
    <definedName name="_xlnm.Print_Area" localSheetId="2">'SJ by Month'!$A$2:$BH$48</definedName>
    <definedName name="_xlnm.Print_Area" localSheetId="6">'SJ revenue'!$A$2:$BH$39</definedName>
    <definedName name="_xlnm.Print_Area" localSheetId="1">'WOT by Month'!$A$1:$BV$60</definedName>
    <definedName name="_xlnm.Print_Area" localSheetId="5">'WOT revenue'!$A$1:$BV$51</definedName>
    <definedName name="_xlnm.Print_Titles" localSheetId="4">'EOT by Month'!$A:$H</definedName>
    <definedName name="_xlnm.Print_Titles" localSheetId="8">'EOT revenue'!$A:$H</definedName>
    <definedName name="_xlnm.Print_Titles" localSheetId="3">'IG-BL by Month'!$A:$J,'IG-BL by Month'!$1:$9</definedName>
    <definedName name="_xlnm.Print_Titles" localSheetId="7">'IG-BL revenue'!$A:$J,'IG-BL revenue'!$1:$9</definedName>
    <definedName name="_xlnm.Print_Titles" localSheetId="2">'SJ by Month'!$A:$H,'SJ by Month'!$1:$9</definedName>
    <definedName name="_xlnm.Print_Titles" localSheetId="6">'SJ revenue'!$A:$H,'SJ revenue'!$1:$9</definedName>
    <definedName name="_xlnm.Print_Titles" localSheetId="1">'WOT by Month'!$A:$F,'WOT by Month'!$1:$9</definedName>
    <definedName name="_xlnm.Print_Titles" localSheetId="5">'WOT revenue'!$A:$F,'WOT revenue'!$1:$9</definedName>
  </definedNames>
  <calcPr calcId="92512" calcMode="manual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" l="1"/>
  <c r="K10" i="13"/>
  <c r="K11" i="13"/>
  <c r="K14" i="13"/>
  <c r="K15" i="13"/>
  <c r="K16" i="13"/>
  <c r="K17" i="13"/>
  <c r="K18" i="13"/>
  <c r="K19" i="13"/>
  <c r="K20" i="13"/>
  <c r="K21" i="13"/>
  <c r="K22" i="13"/>
  <c r="K23" i="13"/>
  <c r="K24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Z28" i="13"/>
  <c r="AL28" i="13"/>
  <c r="AX28" i="13"/>
  <c r="BJ28" i="13"/>
  <c r="BV28" i="13"/>
  <c r="I29" i="13"/>
  <c r="J29" i="13"/>
  <c r="J33" i="13"/>
  <c r="A1" i="18"/>
  <c r="K10" i="18"/>
  <c r="K11" i="18"/>
  <c r="K14" i="18"/>
  <c r="K15" i="18"/>
  <c r="K16" i="18"/>
  <c r="K17" i="18"/>
  <c r="K18" i="18"/>
  <c r="K19" i="18"/>
  <c r="K20" i="18"/>
  <c r="K21" i="18"/>
  <c r="K22" i="18"/>
  <c r="K23" i="18"/>
  <c r="K24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J27" i="18"/>
  <c r="AK27" i="18"/>
  <c r="AL27" i="18"/>
  <c r="AM27" i="18"/>
  <c r="AN27" i="18"/>
  <c r="AO27" i="18"/>
  <c r="AP27" i="18"/>
  <c r="AQ27" i="18"/>
  <c r="AR27" i="18"/>
  <c r="AS27" i="18"/>
  <c r="AT27" i="18"/>
  <c r="AU27" i="18"/>
  <c r="AV27" i="18"/>
  <c r="AW27" i="18"/>
  <c r="AX27" i="18"/>
  <c r="AY27" i="18"/>
  <c r="AZ27" i="18"/>
  <c r="BA27" i="18"/>
  <c r="BB27" i="18"/>
  <c r="BC27" i="18"/>
  <c r="BD27" i="18"/>
  <c r="BE27" i="18"/>
  <c r="BF27" i="18"/>
  <c r="BG27" i="18"/>
  <c r="BH27" i="18"/>
  <c r="BI27" i="18"/>
  <c r="BJ27" i="18"/>
  <c r="BK27" i="18"/>
  <c r="BL27" i="18"/>
  <c r="BM27" i="18"/>
  <c r="BN27" i="18"/>
  <c r="BO27" i="18"/>
  <c r="BP27" i="18"/>
  <c r="BQ27" i="18"/>
  <c r="BR27" i="18"/>
  <c r="BS27" i="18"/>
  <c r="BT27" i="18"/>
  <c r="BU27" i="18"/>
  <c r="BV27" i="18"/>
  <c r="Z28" i="18"/>
  <c r="AL28" i="18"/>
  <c r="AX28" i="18"/>
  <c r="I29" i="18"/>
  <c r="J29" i="18"/>
  <c r="J33" i="18"/>
  <c r="E5" i="14"/>
  <c r="F5" i="14"/>
  <c r="G5" i="14"/>
  <c r="H5" i="14"/>
  <c r="I5" i="14"/>
  <c r="E6" i="14"/>
  <c r="F6" i="14"/>
  <c r="G6" i="14"/>
  <c r="H6" i="14"/>
  <c r="I6" i="14"/>
  <c r="E7" i="14"/>
  <c r="F7" i="14"/>
  <c r="G7" i="14"/>
  <c r="H7" i="14"/>
  <c r="I7" i="14"/>
  <c r="E8" i="14"/>
  <c r="F8" i="14"/>
  <c r="G8" i="14"/>
  <c r="H8" i="14"/>
  <c r="I8" i="14"/>
  <c r="E9" i="14"/>
  <c r="F9" i="14"/>
  <c r="G9" i="14"/>
  <c r="H9" i="14"/>
  <c r="I9" i="14"/>
  <c r="E10" i="14"/>
  <c r="F10" i="14"/>
  <c r="G10" i="14"/>
  <c r="H10" i="14"/>
  <c r="I10" i="14"/>
  <c r="B11" i="14"/>
  <c r="D11" i="14"/>
  <c r="E11" i="14"/>
  <c r="F11" i="14"/>
  <c r="G11" i="14"/>
  <c r="H11" i="14"/>
  <c r="I11" i="14"/>
  <c r="D12" i="14"/>
  <c r="E12" i="14"/>
  <c r="F12" i="14"/>
  <c r="G12" i="14"/>
  <c r="H12" i="14"/>
  <c r="I12" i="14"/>
  <c r="E14" i="14"/>
  <c r="F14" i="14"/>
  <c r="G14" i="14"/>
  <c r="H14" i="14"/>
  <c r="I14" i="14"/>
  <c r="E15" i="14"/>
  <c r="F15" i="14"/>
  <c r="G15" i="14"/>
  <c r="H15" i="14"/>
  <c r="I15" i="14"/>
  <c r="E20" i="14"/>
  <c r="F20" i="14"/>
  <c r="G20" i="14"/>
  <c r="H20" i="14"/>
  <c r="I20" i="14"/>
  <c r="K14" i="12"/>
  <c r="K15" i="12"/>
  <c r="K16" i="12"/>
  <c r="K17" i="12"/>
  <c r="K18" i="12"/>
  <c r="K19" i="12"/>
  <c r="K20" i="12"/>
  <c r="K21" i="12"/>
  <c r="K22" i="12"/>
  <c r="K25" i="12"/>
  <c r="H28" i="12"/>
  <c r="I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BN28" i="12"/>
  <c r="BO28" i="12"/>
  <c r="BP28" i="12"/>
  <c r="BQ28" i="12"/>
  <c r="BR28" i="12"/>
  <c r="BS28" i="12"/>
  <c r="BT28" i="12"/>
  <c r="BU28" i="12"/>
  <c r="BV28" i="12"/>
  <c r="H30" i="12"/>
  <c r="I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BH30" i="12"/>
  <c r="BI30" i="12"/>
  <c r="BJ30" i="12"/>
  <c r="BK30" i="12"/>
  <c r="BL30" i="12"/>
  <c r="BM30" i="12"/>
  <c r="BN30" i="12"/>
  <c r="BO30" i="12"/>
  <c r="BP30" i="12"/>
  <c r="BQ30" i="12"/>
  <c r="BR30" i="12"/>
  <c r="BS30" i="12"/>
  <c r="BT30" i="12"/>
  <c r="BU30" i="12"/>
  <c r="BV30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BH32" i="12"/>
  <c r="BI32" i="12"/>
  <c r="BJ32" i="12"/>
  <c r="BK32" i="12"/>
  <c r="BL32" i="12"/>
  <c r="BM32" i="12"/>
  <c r="BN32" i="12"/>
  <c r="BO32" i="12"/>
  <c r="BP32" i="12"/>
  <c r="BQ32" i="12"/>
  <c r="BR32" i="12"/>
  <c r="BS32" i="12"/>
  <c r="BT32" i="12"/>
  <c r="BU32" i="12"/>
  <c r="BV32" i="12"/>
  <c r="H34" i="12"/>
  <c r="I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BH34" i="12"/>
  <c r="BI34" i="12"/>
  <c r="BJ34" i="12"/>
  <c r="BK34" i="12"/>
  <c r="BL34" i="12"/>
  <c r="BM34" i="12"/>
  <c r="BN34" i="12"/>
  <c r="BO34" i="12"/>
  <c r="BP34" i="12"/>
  <c r="BQ34" i="12"/>
  <c r="BR34" i="12"/>
  <c r="BS34" i="12"/>
  <c r="BT34" i="12"/>
  <c r="BU34" i="12"/>
  <c r="BV34" i="12"/>
  <c r="Z35" i="12"/>
  <c r="AL35" i="12"/>
  <c r="AX35" i="12"/>
  <c r="BJ35" i="12"/>
  <c r="BV35" i="12"/>
  <c r="K40" i="12"/>
  <c r="K41" i="12"/>
  <c r="K42" i="12"/>
  <c r="K43" i="12"/>
  <c r="H44" i="12"/>
  <c r="I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BH44" i="12"/>
  <c r="BI44" i="12"/>
  <c r="BJ44" i="12"/>
  <c r="BK44" i="12"/>
  <c r="BL44" i="12"/>
  <c r="BM44" i="12"/>
  <c r="BN44" i="12"/>
  <c r="BO44" i="12"/>
  <c r="BP44" i="12"/>
  <c r="BQ44" i="12"/>
  <c r="BR44" i="12"/>
  <c r="BS44" i="12"/>
  <c r="BT44" i="12"/>
  <c r="BU44" i="12"/>
  <c r="BV44" i="12"/>
  <c r="K46" i="12"/>
  <c r="H49" i="12"/>
  <c r="I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BH49" i="12"/>
  <c r="BI49" i="12"/>
  <c r="BJ49" i="12"/>
  <c r="BK49" i="12"/>
  <c r="BL49" i="12"/>
  <c r="BM49" i="12"/>
  <c r="BN49" i="12"/>
  <c r="BO49" i="12"/>
  <c r="BP49" i="12"/>
  <c r="BQ49" i="12"/>
  <c r="BR49" i="12"/>
  <c r="BS49" i="12"/>
  <c r="BT49" i="12"/>
  <c r="BU49" i="12"/>
  <c r="BV49" i="12"/>
  <c r="BL51" i="12"/>
  <c r="BM51" i="12"/>
  <c r="BN51" i="12"/>
  <c r="BO51" i="12"/>
  <c r="BP51" i="12"/>
  <c r="BQ51" i="12"/>
  <c r="BR51" i="12"/>
  <c r="BS51" i="12"/>
  <c r="BT51" i="12"/>
  <c r="BU51" i="12"/>
  <c r="BV51" i="12"/>
  <c r="H53" i="12"/>
  <c r="I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BH53" i="12"/>
  <c r="BI53" i="12"/>
  <c r="BJ53" i="12"/>
  <c r="BK53" i="12"/>
  <c r="BL53" i="12"/>
  <c r="BM53" i="12"/>
  <c r="BN53" i="12"/>
  <c r="BO53" i="12"/>
  <c r="BP53" i="12"/>
  <c r="BQ53" i="12"/>
  <c r="BR53" i="12"/>
  <c r="BS53" i="12"/>
  <c r="BT53" i="12"/>
  <c r="BU53" i="12"/>
  <c r="BV53" i="12"/>
  <c r="Z54" i="12"/>
  <c r="AL54" i="12"/>
  <c r="AX54" i="12"/>
  <c r="BJ54" i="12"/>
  <c r="BV54" i="12"/>
  <c r="K14" i="17"/>
  <c r="K15" i="17"/>
  <c r="K16" i="17"/>
  <c r="K17" i="17"/>
  <c r="K18" i="17"/>
  <c r="K19" i="17"/>
  <c r="K20" i="17"/>
  <c r="K21" i="17"/>
  <c r="K22" i="17"/>
  <c r="K25" i="17"/>
  <c r="H28" i="17"/>
  <c r="I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J28" i="17"/>
  <c r="AK28" i="17"/>
  <c r="AL28" i="17"/>
  <c r="AM28" i="17"/>
  <c r="AN28" i="17"/>
  <c r="AO28" i="17"/>
  <c r="AP28" i="17"/>
  <c r="AQ28" i="17"/>
  <c r="AR28" i="17"/>
  <c r="AS28" i="17"/>
  <c r="AT28" i="17"/>
  <c r="AU28" i="17"/>
  <c r="AV28" i="17"/>
  <c r="AW28" i="17"/>
  <c r="AX28" i="17"/>
  <c r="AY28" i="17"/>
  <c r="AZ28" i="17"/>
  <c r="BA28" i="17"/>
  <c r="BB28" i="17"/>
  <c r="BC28" i="17"/>
  <c r="BD28" i="17"/>
  <c r="BE28" i="17"/>
  <c r="BF28" i="17"/>
  <c r="BG28" i="17"/>
  <c r="BH28" i="17"/>
  <c r="BI28" i="17"/>
  <c r="BJ28" i="17"/>
  <c r="BK28" i="17"/>
  <c r="BL28" i="17"/>
  <c r="BM28" i="17"/>
  <c r="BN28" i="17"/>
  <c r="BO28" i="17"/>
  <c r="BP28" i="17"/>
  <c r="BQ28" i="17"/>
  <c r="BR28" i="17"/>
  <c r="BS28" i="17"/>
  <c r="BT28" i="17"/>
  <c r="BU28" i="17"/>
  <c r="BV28" i="17"/>
  <c r="Z29" i="17"/>
  <c r="AL29" i="17"/>
  <c r="AX29" i="17"/>
  <c r="K35" i="17"/>
  <c r="K36" i="17"/>
  <c r="K37" i="17"/>
  <c r="K38" i="17"/>
  <c r="H39" i="17"/>
  <c r="I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A39" i="17"/>
  <c r="AB39" i="17"/>
  <c r="AC39" i="17"/>
  <c r="AD39" i="17"/>
  <c r="AE39" i="17"/>
  <c r="AF39" i="17"/>
  <c r="AG39" i="17"/>
  <c r="AH39" i="17"/>
  <c r="AI39" i="17"/>
  <c r="AJ39" i="17"/>
  <c r="AK39" i="17"/>
  <c r="AL39" i="17"/>
  <c r="AM39" i="17"/>
  <c r="AN39" i="17"/>
  <c r="AO39" i="17"/>
  <c r="AP39" i="17"/>
  <c r="AQ39" i="17"/>
  <c r="AR39" i="17"/>
  <c r="AS39" i="17"/>
  <c r="AT39" i="17"/>
  <c r="AU39" i="17"/>
  <c r="AV39" i="17"/>
  <c r="AW39" i="17"/>
  <c r="AX39" i="17"/>
  <c r="AY39" i="17"/>
  <c r="AZ39" i="17"/>
  <c r="BA39" i="17"/>
  <c r="BB39" i="17"/>
  <c r="BC39" i="17"/>
  <c r="BD39" i="17"/>
  <c r="BE39" i="17"/>
  <c r="BF39" i="17"/>
  <c r="BG39" i="17"/>
  <c r="BH39" i="17"/>
  <c r="BI39" i="17"/>
  <c r="BJ39" i="17"/>
  <c r="BK39" i="17"/>
  <c r="BL39" i="17"/>
  <c r="BM39" i="17"/>
  <c r="BN39" i="17"/>
  <c r="BO39" i="17"/>
  <c r="BP39" i="17"/>
  <c r="BQ39" i="17"/>
  <c r="BR39" i="17"/>
  <c r="BS39" i="17"/>
  <c r="BT39" i="17"/>
  <c r="BU39" i="17"/>
  <c r="BV39" i="17"/>
  <c r="Z40" i="17"/>
  <c r="AL40" i="17"/>
  <c r="AX40" i="17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Z39" i="11"/>
  <c r="AL39" i="11"/>
  <c r="AX39" i="11"/>
  <c r="BJ39" i="11"/>
  <c r="BV39" i="11"/>
  <c r="I40" i="11"/>
  <c r="J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J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K12" i="16"/>
  <c r="K14" i="16"/>
  <c r="K15" i="16"/>
  <c r="K17" i="16"/>
  <c r="K24" i="16"/>
  <c r="K26" i="16"/>
  <c r="K28" i="16"/>
  <c r="K34" i="16"/>
  <c r="K36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X38" i="16"/>
  <c r="Y38" i="16"/>
  <c r="Z38" i="16"/>
  <c r="AA38" i="16"/>
  <c r="AB38" i="16"/>
  <c r="AC38" i="16"/>
  <c r="AD38" i="16"/>
  <c r="AE38" i="16"/>
  <c r="AF38" i="16"/>
  <c r="AG38" i="16"/>
  <c r="AH38" i="16"/>
  <c r="AI38" i="16"/>
  <c r="AJ38" i="16"/>
  <c r="AK38" i="16"/>
  <c r="AL38" i="16"/>
  <c r="AM38" i="16"/>
  <c r="AN38" i="16"/>
  <c r="AO38" i="16"/>
  <c r="AP38" i="16"/>
  <c r="AQ38" i="16"/>
  <c r="AR38" i="16"/>
  <c r="AS38" i="16"/>
  <c r="AT38" i="16"/>
  <c r="AU38" i="16"/>
  <c r="AV38" i="16"/>
  <c r="AW38" i="16"/>
  <c r="AX38" i="16"/>
  <c r="AY38" i="16"/>
  <c r="AZ38" i="16"/>
  <c r="BA38" i="16"/>
  <c r="BB38" i="16"/>
  <c r="BC38" i="16"/>
  <c r="BD38" i="16"/>
  <c r="BE38" i="16"/>
  <c r="BF38" i="16"/>
  <c r="BG38" i="16"/>
  <c r="BH38" i="16"/>
  <c r="BI38" i="16"/>
  <c r="BJ38" i="16"/>
  <c r="BK38" i="16"/>
  <c r="BL38" i="16"/>
  <c r="BM38" i="16"/>
  <c r="BN38" i="16"/>
  <c r="BO38" i="16"/>
  <c r="BP38" i="16"/>
  <c r="BQ38" i="16"/>
  <c r="BR38" i="16"/>
  <c r="BS38" i="16"/>
  <c r="BT38" i="16"/>
  <c r="BU38" i="16"/>
  <c r="BV38" i="16"/>
  <c r="Z39" i="16"/>
  <c r="AL39" i="16"/>
  <c r="AX39" i="16"/>
  <c r="BJ39" i="16"/>
  <c r="BV39" i="16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H46" i="9"/>
  <c r="I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H48" i="9"/>
  <c r="I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H52" i="9"/>
  <c r="I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Z53" i="9"/>
  <c r="AL53" i="9"/>
  <c r="AX53" i="9"/>
  <c r="BJ53" i="9"/>
  <c r="BV53" i="9"/>
  <c r="H54" i="9"/>
  <c r="I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U54" i="9"/>
  <c r="BV54" i="9"/>
  <c r="BJ55" i="9"/>
  <c r="H56" i="9"/>
  <c r="I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BU56" i="9"/>
  <c r="BV56" i="9"/>
  <c r="H57" i="9"/>
  <c r="I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BP57" i="9"/>
  <c r="BQ57" i="9"/>
  <c r="BR57" i="9"/>
  <c r="BS57" i="9"/>
  <c r="BT57" i="9"/>
  <c r="BU57" i="9"/>
  <c r="BV57" i="9"/>
  <c r="BJ58" i="9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J10" i="15"/>
  <c r="AK10" i="15"/>
  <c r="AL10" i="15"/>
  <c r="AM10" i="15"/>
  <c r="AN10" i="15"/>
  <c r="AO10" i="15"/>
  <c r="AP10" i="15"/>
  <c r="AQ10" i="15"/>
  <c r="AR10" i="15"/>
  <c r="AS10" i="15"/>
  <c r="AT10" i="15"/>
  <c r="AU10" i="15"/>
  <c r="AV10" i="15"/>
  <c r="AW10" i="15"/>
  <c r="AX10" i="15"/>
  <c r="AY10" i="15"/>
  <c r="AZ10" i="15"/>
  <c r="BA10" i="15"/>
  <c r="BB10" i="15"/>
  <c r="BC10" i="15"/>
  <c r="BD10" i="15"/>
  <c r="BE10" i="15"/>
  <c r="BF10" i="15"/>
  <c r="BG10" i="15"/>
  <c r="BH10" i="15"/>
  <c r="BI10" i="15"/>
  <c r="BJ10" i="15"/>
  <c r="BK10" i="15"/>
  <c r="BL10" i="15"/>
  <c r="BM10" i="15"/>
  <c r="BN10" i="15"/>
  <c r="BO10" i="15"/>
  <c r="BP10" i="15"/>
  <c r="BQ10" i="15"/>
  <c r="BR10" i="15"/>
  <c r="BS10" i="15"/>
  <c r="BT10" i="15"/>
  <c r="BU10" i="15"/>
  <c r="BV10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J11" i="15"/>
  <c r="AK11" i="15"/>
  <c r="AL11" i="15"/>
  <c r="AM11" i="15"/>
  <c r="AN11" i="15"/>
  <c r="AO11" i="15"/>
  <c r="AP11" i="15"/>
  <c r="AQ11" i="15"/>
  <c r="AR11" i="15"/>
  <c r="AS11" i="15"/>
  <c r="AT11" i="15"/>
  <c r="AU11" i="15"/>
  <c r="AV11" i="15"/>
  <c r="AW11" i="15"/>
  <c r="AX11" i="15"/>
  <c r="AY11" i="15"/>
  <c r="AZ11" i="15"/>
  <c r="BA11" i="15"/>
  <c r="BB11" i="15"/>
  <c r="BC11" i="15"/>
  <c r="BD11" i="15"/>
  <c r="BE11" i="15"/>
  <c r="BF11" i="15"/>
  <c r="BG11" i="15"/>
  <c r="BH11" i="15"/>
  <c r="BI11" i="15"/>
  <c r="BJ11" i="15"/>
  <c r="BK11" i="15"/>
  <c r="BL11" i="15"/>
  <c r="BM11" i="15"/>
  <c r="BN11" i="15"/>
  <c r="BO11" i="15"/>
  <c r="BP11" i="15"/>
  <c r="BQ11" i="15"/>
  <c r="BR11" i="15"/>
  <c r="BS11" i="15"/>
  <c r="BT11" i="15"/>
  <c r="BU11" i="15"/>
  <c r="BV11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J12" i="15"/>
  <c r="AK12" i="15"/>
  <c r="AL12" i="15"/>
  <c r="AM12" i="15"/>
  <c r="AN12" i="15"/>
  <c r="AO12" i="15"/>
  <c r="AP12" i="15"/>
  <c r="AQ12" i="15"/>
  <c r="AR12" i="15"/>
  <c r="AS12" i="15"/>
  <c r="AT12" i="15"/>
  <c r="AU12" i="15"/>
  <c r="AV12" i="15"/>
  <c r="AW12" i="15"/>
  <c r="AX12" i="15"/>
  <c r="AY12" i="15"/>
  <c r="AZ12" i="15"/>
  <c r="BA12" i="15"/>
  <c r="BB12" i="15"/>
  <c r="BC12" i="15"/>
  <c r="BD12" i="15"/>
  <c r="BE12" i="15"/>
  <c r="BF12" i="15"/>
  <c r="BG12" i="15"/>
  <c r="BH12" i="15"/>
  <c r="BI12" i="15"/>
  <c r="BJ12" i="15"/>
  <c r="BK12" i="15"/>
  <c r="BL12" i="15"/>
  <c r="BM12" i="15"/>
  <c r="BN12" i="15"/>
  <c r="BO12" i="15"/>
  <c r="BP12" i="15"/>
  <c r="BQ12" i="15"/>
  <c r="BR12" i="15"/>
  <c r="BS12" i="15"/>
  <c r="BT12" i="15"/>
  <c r="BU12" i="15"/>
  <c r="BV12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J13" i="15"/>
  <c r="AK13" i="15"/>
  <c r="AL13" i="15"/>
  <c r="AM13" i="15"/>
  <c r="AN13" i="15"/>
  <c r="AO13" i="15"/>
  <c r="AP13" i="15"/>
  <c r="AQ13" i="15"/>
  <c r="AR13" i="15"/>
  <c r="AS13" i="15"/>
  <c r="AT13" i="15"/>
  <c r="AU13" i="15"/>
  <c r="AV13" i="15"/>
  <c r="AW13" i="15"/>
  <c r="AX13" i="15"/>
  <c r="AY13" i="15"/>
  <c r="AZ13" i="15"/>
  <c r="BA13" i="15"/>
  <c r="BB13" i="15"/>
  <c r="BC13" i="15"/>
  <c r="BD13" i="15"/>
  <c r="BE13" i="15"/>
  <c r="BF13" i="15"/>
  <c r="BG13" i="15"/>
  <c r="BH13" i="15"/>
  <c r="BI13" i="15"/>
  <c r="BJ13" i="15"/>
  <c r="BK13" i="15"/>
  <c r="BL13" i="15"/>
  <c r="BM13" i="15"/>
  <c r="BN13" i="15"/>
  <c r="BO13" i="15"/>
  <c r="BP13" i="15"/>
  <c r="BQ13" i="15"/>
  <c r="BR13" i="15"/>
  <c r="BS13" i="15"/>
  <c r="BT13" i="15"/>
  <c r="BU13" i="15"/>
  <c r="BV13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J14" i="15"/>
  <c r="AK14" i="15"/>
  <c r="AL14" i="15"/>
  <c r="AM14" i="15"/>
  <c r="AN14" i="15"/>
  <c r="AO14" i="15"/>
  <c r="AP14" i="15"/>
  <c r="AQ14" i="15"/>
  <c r="AR14" i="15"/>
  <c r="AS14" i="15"/>
  <c r="AT14" i="15"/>
  <c r="AU14" i="15"/>
  <c r="AV14" i="15"/>
  <c r="AW14" i="15"/>
  <c r="AX14" i="15"/>
  <c r="AY14" i="15"/>
  <c r="AZ14" i="15"/>
  <c r="BA14" i="15"/>
  <c r="BB14" i="15"/>
  <c r="BC14" i="15"/>
  <c r="BD14" i="15"/>
  <c r="BE14" i="15"/>
  <c r="BF14" i="15"/>
  <c r="BG14" i="15"/>
  <c r="BH14" i="15"/>
  <c r="BI14" i="15"/>
  <c r="BJ14" i="15"/>
  <c r="BK14" i="15"/>
  <c r="BL14" i="15"/>
  <c r="BM14" i="15"/>
  <c r="BN14" i="15"/>
  <c r="BO14" i="15"/>
  <c r="BP14" i="15"/>
  <c r="BQ14" i="15"/>
  <c r="BR14" i="15"/>
  <c r="BS14" i="15"/>
  <c r="BT14" i="15"/>
  <c r="BU14" i="15"/>
  <c r="BV14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AZ15" i="15"/>
  <c r="BA15" i="15"/>
  <c r="BB15" i="15"/>
  <c r="BC15" i="15"/>
  <c r="BD15" i="15"/>
  <c r="BE15" i="15"/>
  <c r="BF15" i="15"/>
  <c r="BG15" i="15"/>
  <c r="BH15" i="15"/>
  <c r="BI15" i="15"/>
  <c r="BJ15" i="15"/>
  <c r="BK15" i="15"/>
  <c r="BL15" i="15"/>
  <c r="BM15" i="15"/>
  <c r="BN15" i="15"/>
  <c r="BO15" i="15"/>
  <c r="BP15" i="15"/>
  <c r="BQ15" i="15"/>
  <c r="BR15" i="15"/>
  <c r="BS15" i="15"/>
  <c r="BT15" i="15"/>
  <c r="BU15" i="15"/>
  <c r="BV15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J16" i="15"/>
  <c r="AK16" i="15"/>
  <c r="AL16" i="15"/>
  <c r="AM16" i="15"/>
  <c r="AN16" i="15"/>
  <c r="AO16" i="15"/>
  <c r="AP16" i="15"/>
  <c r="AQ16" i="15"/>
  <c r="AR16" i="15"/>
  <c r="AS16" i="15"/>
  <c r="AT16" i="15"/>
  <c r="AU16" i="15"/>
  <c r="AV16" i="15"/>
  <c r="AW16" i="15"/>
  <c r="AX16" i="15"/>
  <c r="AY16" i="15"/>
  <c r="AZ16" i="15"/>
  <c r="BA16" i="15"/>
  <c r="BB16" i="15"/>
  <c r="BC16" i="15"/>
  <c r="BD16" i="15"/>
  <c r="BE16" i="15"/>
  <c r="BF16" i="15"/>
  <c r="BG16" i="15"/>
  <c r="BH16" i="15"/>
  <c r="BI16" i="15"/>
  <c r="BJ16" i="15"/>
  <c r="BK16" i="15"/>
  <c r="BL16" i="15"/>
  <c r="BM16" i="15"/>
  <c r="BN16" i="15"/>
  <c r="BO16" i="15"/>
  <c r="BP16" i="15"/>
  <c r="BQ16" i="15"/>
  <c r="BR16" i="15"/>
  <c r="BS16" i="15"/>
  <c r="BT16" i="15"/>
  <c r="BU16" i="15"/>
  <c r="BV16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J17" i="15"/>
  <c r="AK17" i="15"/>
  <c r="AL17" i="15"/>
  <c r="AM17" i="15"/>
  <c r="AN17" i="15"/>
  <c r="AO17" i="15"/>
  <c r="AP17" i="15"/>
  <c r="AQ17" i="15"/>
  <c r="AR17" i="15"/>
  <c r="AS17" i="15"/>
  <c r="AT17" i="15"/>
  <c r="AU17" i="15"/>
  <c r="AV17" i="15"/>
  <c r="AW17" i="15"/>
  <c r="AX17" i="15"/>
  <c r="AY17" i="15"/>
  <c r="AZ17" i="15"/>
  <c r="BA17" i="15"/>
  <c r="BB17" i="15"/>
  <c r="BC17" i="15"/>
  <c r="BD17" i="15"/>
  <c r="BE17" i="15"/>
  <c r="BF17" i="15"/>
  <c r="BG17" i="15"/>
  <c r="BH17" i="15"/>
  <c r="BI17" i="15"/>
  <c r="BJ17" i="15"/>
  <c r="BK17" i="15"/>
  <c r="BL17" i="15"/>
  <c r="BM17" i="15"/>
  <c r="BN17" i="15"/>
  <c r="BO17" i="15"/>
  <c r="BP17" i="15"/>
  <c r="BQ17" i="15"/>
  <c r="BR17" i="15"/>
  <c r="BS17" i="15"/>
  <c r="BT17" i="15"/>
  <c r="BU17" i="15"/>
  <c r="BV17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AS18" i="15"/>
  <c r="AT18" i="15"/>
  <c r="AU18" i="15"/>
  <c r="AV18" i="15"/>
  <c r="AW18" i="15"/>
  <c r="AX18" i="15"/>
  <c r="AY18" i="15"/>
  <c r="AZ18" i="15"/>
  <c r="BA18" i="15"/>
  <c r="BB18" i="15"/>
  <c r="BC18" i="15"/>
  <c r="BD18" i="15"/>
  <c r="BE18" i="15"/>
  <c r="BF18" i="15"/>
  <c r="BG18" i="15"/>
  <c r="BH18" i="15"/>
  <c r="BI18" i="15"/>
  <c r="BJ18" i="15"/>
  <c r="BK18" i="15"/>
  <c r="BL18" i="15"/>
  <c r="BM18" i="15"/>
  <c r="BN18" i="15"/>
  <c r="BO18" i="15"/>
  <c r="BP18" i="15"/>
  <c r="BQ18" i="15"/>
  <c r="BR18" i="15"/>
  <c r="BS18" i="15"/>
  <c r="BT18" i="15"/>
  <c r="BU18" i="15"/>
  <c r="BV18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J19" i="15"/>
  <c r="AK19" i="15"/>
  <c r="AL19" i="15"/>
  <c r="AM19" i="15"/>
  <c r="AN19" i="15"/>
  <c r="AO19" i="15"/>
  <c r="AP19" i="15"/>
  <c r="AQ19" i="15"/>
  <c r="AR19" i="15"/>
  <c r="AS19" i="15"/>
  <c r="AT19" i="15"/>
  <c r="AU19" i="15"/>
  <c r="AV19" i="15"/>
  <c r="AW19" i="15"/>
  <c r="AX19" i="15"/>
  <c r="AY19" i="15"/>
  <c r="AZ19" i="15"/>
  <c r="BA19" i="15"/>
  <c r="BB19" i="15"/>
  <c r="BC19" i="15"/>
  <c r="BD19" i="15"/>
  <c r="BE19" i="15"/>
  <c r="BF19" i="15"/>
  <c r="BG19" i="15"/>
  <c r="BH19" i="15"/>
  <c r="BI19" i="15"/>
  <c r="BJ19" i="15"/>
  <c r="BK19" i="15"/>
  <c r="BL19" i="15"/>
  <c r="BM19" i="15"/>
  <c r="BN19" i="15"/>
  <c r="BO19" i="15"/>
  <c r="BP19" i="15"/>
  <c r="BQ19" i="15"/>
  <c r="BR19" i="15"/>
  <c r="BS19" i="15"/>
  <c r="BT19" i="15"/>
  <c r="BU19" i="15"/>
  <c r="BV19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J20" i="15"/>
  <c r="AK20" i="15"/>
  <c r="AL20" i="15"/>
  <c r="AM20" i="15"/>
  <c r="AN20" i="15"/>
  <c r="AO20" i="15"/>
  <c r="AP20" i="15"/>
  <c r="AQ20" i="15"/>
  <c r="AR20" i="15"/>
  <c r="AS20" i="15"/>
  <c r="AT20" i="15"/>
  <c r="AU20" i="15"/>
  <c r="AV20" i="15"/>
  <c r="AW20" i="15"/>
  <c r="AX20" i="15"/>
  <c r="AY20" i="15"/>
  <c r="AZ20" i="15"/>
  <c r="BA20" i="15"/>
  <c r="BB20" i="15"/>
  <c r="BC20" i="15"/>
  <c r="BD20" i="15"/>
  <c r="BE20" i="15"/>
  <c r="BF20" i="15"/>
  <c r="BG20" i="15"/>
  <c r="BH20" i="15"/>
  <c r="BI20" i="15"/>
  <c r="BJ20" i="15"/>
  <c r="BK20" i="15"/>
  <c r="BL20" i="15"/>
  <c r="BM20" i="15"/>
  <c r="BN20" i="15"/>
  <c r="BO20" i="15"/>
  <c r="BP20" i="15"/>
  <c r="BQ20" i="15"/>
  <c r="BR20" i="15"/>
  <c r="BS20" i="15"/>
  <c r="BT20" i="15"/>
  <c r="BU20" i="15"/>
  <c r="BV20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J21" i="15"/>
  <c r="AK21" i="15"/>
  <c r="AL21" i="15"/>
  <c r="AM21" i="15"/>
  <c r="AN21" i="15"/>
  <c r="AO21" i="15"/>
  <c r="AP21" i="15"/>
  <c r="AQ21" i="15"/>
  <c r="AR21" i="15"/>
  <c r="AS21" i="15"/>
  <c r="AT21" i="15"/>
  <c r="AU21" i="15"/>
  <c r="AV21" i="15"/>
  <c r="AW21" i="15"/>
  <c r="AX21" i="15"/>
  <c r="AY21" i="15"/>
  <c r="AZ21" i="15"/>
  <c r="BA21" i="15"/>
  <c r="BB21" i="15"/>
  <c r="BC21" i="15"/>
  <c r="BD21" i="15"/>
  <c r="BE21" i="15"/>
  <c r="BF21" i="15"/>
  <c r="BG21" i="15"/>
  <c r="BH21" i="15"/>
  <c r="BI21" i="15"/>
  <c r="BJ21" i="15"/>
  <c r="BK21" i="15"/>
  <c r="BL21" i="15"/>
  <c r="BM21" i="15"/>
  <c r="BN21" i="15"/>
  <c r="BO21" i="15"/>
  <c r="BP21" i="15"/>
  <c r="BQ21" i="15"/>
  <c r="BR21" i="15"/>
  <c r="BS21" i="15"/>
  <c r="BT21" i="15"/>
  <c r="BU21" i="15"/>
  <c r="BV21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J22" i="15"/>
  <c r="AK22" i="15"/>
  <c r="AL22" i="15"/>
  <c r="AM22" i="15"/>
  <c r="AN22" i="15"/>
  <c r="AO22" i="15"/>
  <c r="AP22" i="15"/>
  <c r="AQ22" i="15"/>
  <c r="AR22" i="15"/>
  <c r="AS22" i="15"/>
  <c r="AT22" i="15"/>
  <c r="AU22" i="15"/>
  <c r="AV22" i="15"/>
  <c r="AW22" i="15"/>
  <c r="AX22" i="15"/>
  <c r="AY22" i="15"/>
  <c r="AZ22" i="15"/>
  <c r="BA22" i="15"/>
  <c r="BB22" i="15"/>
  <c r="BC22" i="15"/>
  <c r="BD22" i="15"/>
  <c r="BE22" i="15"/>
  <c r="BF22" i="15"/>
  <c r="BG22" i="15"/>
  <c r="BH22" i="15"/>
  <c r="BI22" i="15"/>
  <c r="BJ22" i="15"/>
  <c r="BK22" i="15"/>
  <c r="BL22" i="15"/>
  <c r="BM22" i="15"/>
  <c r="BN22" i="15"/>
  <c r="BO22" i="15"/>
  <c r="BP22" i="15"/>
  <c r="BQ22" i="15"/>
  <c r="BR22" i="15"/>
  <c r="BS22" i="15"/>
  <c r="BT22" i="15"/>
  <c r="BU22" i="15"/>
  <c r="BV22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J23" i="15"/>
  <c r="AK23" i="15"/>
  <c r="AL23" i="15"/>
  <c r="AM23" i="15"/>
  <c r="AN23" i="15"/>
  <c r="AO23" i="15"/>
  <c r="AP23" i="15"/>
  <c r="AQ23" i="15"/>
  <c r="AR23" i="15"/>
  <c r="AS23" i="15"/>
  <c r="AT23" i="15"/>
  <c r="AU23" i="15"/>
  <c r="AV23" i="15"/>
  <c r="AW23" i="15"/>
  <c r="AX23" i="15"/>
  <c r="AY23" i="15"/>
  <c r="AZ23" i="15"/>
  <c r="BA23" i="15"/>
  <c r="BB23" i="15"/>
  <c r="BC23" i="15"/>
  <c r="BD23" i="15"/>
  <c r="BE23" i="15"/>
  <c r="BF23" i="15"/>
  <c r="BG23" i="15"/>
  <c r="BH23" i="15"/>
  <c r="BI23" i="15"/>
  <c r="BJ23" i="15"/>
  <c r="BK23" i="15"/>
  <c r="BL23" i="15"/>
  <c r="BM23" i="15"/>
  <c r="BN23" i="15"/>
  <c r="BO23" i="15"/>
  <c r="BP23" i="15"/>
  <c r="BQ23" i="15"/>
  <c r="BR23" i="15"/>
  <c r="BS23" i="15"/>
  <c r="BT23" i="15"/>
  <c r="BU23" i="15"/>
  <c r="BV23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J24" i="15"/>
  <c r="AK24" i="15"/>
  <c r="AL24" i="15"/>
  <c r="AM24" i="15"/>
  <c r="AN24" i="15"/>
  <c r="AO24" i="15"/>
  <c r="AP24" i="15"/>
  <c r="AQ24" i="15"/>
  <c r="AR24" i="15"/>
  <c r="AS24" i="15"/>
  <c r="AT24" i="15"/>
  <c r="AU24" i="15"/>
  <c r="AV24" i="15"/>
  <c r="AW24" i="15"/>
  <c r="AX24" i="15"/>
  <c r="AY24" i="15"/>
  <c r="AZ24" i="15"/>
  <c r="BA24" i="15"/>
  <c r="BB24" i="15"/>
  <c r="BC24" i="15"/>
  <c r="BD24" i="15"/>
  <c r="BE24" i="15"/>
  <c r="BF24" i="15"/>
  <c r="BG24" i="15"/>
  <c r="BH24" i="15"/>
  <c r="BI24" i="15"/>
  <c r="BJ24" i="15"/>
  <c r="BK24" i="15"/>
  <c r="BL24" i="15"/>
  <c r="BM24" i="15"/>
  <c r="BN24" i="15"/>
  <c r="BO24" i="15"/>
  <c r="BP24" i="15"/>
  <c r="BQ24" i="15"/>
  <c r="BR24" i="15"/>
  <c r="BS24" i="15"/>
  <c r="BT24" i="15"/>
  <c r="BU24" i="15"/>
  <c r="BV24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J25" i="15"/>
  <c r="AK25" i="15"/>
  <c r="AL25" i="15"/>
  <c r="AM25" i="15"/>
  <c r="AN25" i="15"/>
  <c r="AO25" i="15"/>
  <c r="AP25" i="15"/>
  <c r="AQ25" i="15"/>
  <c r="AR25" i="15"/>
  <c r="AS25" i="15"/>
  <c r="AT25" i="15"/>
  <c r="AU25" i="15"/>
  <c r="AV25" i="15"/>
  <c r="AW25" i="15"/>
  <c r="AX25" i="15"/>
  <c r="AY25" i="15"/>
  <c r="AZ25" i="15"/>
  <c r="BA25" i="15"/>
  <c r="BB25" i="15"/>
  <c r="BC25" i="15"/>
  <c r="BD25" i="15"/>
  <c r="BE25" i="15"/>
  <c r="BF25" i="15"/>
  <c r="BG25" i="15"/>
  <c r="BH25" i="15"/>
  <c r="BI25" i="15"/>
  <c r="BJ25" i="15"/>
  <c r="BK25" i="15"/>
  <c r="BL25" i="15"/>
  <c r="BM25" i="15"/>
  <c r="BN25" i="15"/>
  <c r="BO25" i="15"/>
  <c r="BP25" i="15"/>
  <c r="BQ25" i="15"/>
  <c r="BR25" i="15"/>
  <c r="BS25" i="15"/>
  <c r="BT25" i="15"/>
  <c r="BU25" i="15"/>
  <c r="BV25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J26" i="15"/>
  <c r="AK26" i="15"/>
  <c r="AL26" i="15"/>
  <c r="AM26" i="15"/>
  <c r="AN26" i="15"/>
  <c r="AO26" i="15"/>
  <c r="AP26" i="15"/>
  <c r="AQ26" i="15"/>
  <c r="AR26" i="15"/>
  <c r="AS26" i="15"/>
  <c r="AT26" i="15"/>
  <c r="AU26" i="15"/>
  <c r="AV26" i="15"/>
  <c r="AW26" i="15"/>
  <c r="AX26" i="15"/>
  <c r="AY26" i="15"/>
  <c r="AZ26" i="15"/>
  <c r="BA26" i="15"/>
  <c r="BB26" i="15"/>
  <c r="BC26" i="15"/>
  <c r="BD26" i="15"/>
  <c r="BE26" i="15"/>
  <c r="BF26" i="15"/>
  <c r="BG26" i="15"/>
  <c r="BH26" i="15"/>
  <c r="BI26" i="15"/>
  <c r="BJ26" i="15"/>
  <c r="BK26" i="15"/>
  <c r="BL26" i="15"/>
  <c r="BM26" i="15"/>
  <c r="BN26" i="15"/>
  <c r="BO26" i="15"/>
  <c r="BP26" i="15"/>
  <c r="BQ26" i="15"/>
  <c r="BR26" i="15"/>
  <c r="BS26" i="15"/>
  <c r="BT26" i="15"/>
  <c r="BU26" i="15"/>
  <c r="BV26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J27" i="15"/>
  <c r="AK27" i="15"/>
  <c r="AL27" i="15"/>
  <c r="AM27" i="15"/>
  <c r="AN27" i="15"/>
  <c r="AO27" i="15"/>
  <c r="AP27" i="15"/>
  <c r="AQ27" i="15"/>
  <c r="AR27" i="15"/>
  <c r="AS27" i="15"/>
  <c r="AT27" i="15"/>
  <c r="AU27" i="15"/>
  <c r="AV27" i="15"/>
  <c r="AW27" i="15"/>
  <c r="AX27" i="15"/>
  <c r="AY27" i="15"/>
  <c r="AZ27" i="15"/>
  <c r="BA27" i="15"/>
  <c r="BB27" i="15"/>
  <c r="BC27" i="15"/>
  <c r="BD27" i="15"/>
  <c r="BE27" i="15"/>
  <c r="BF27" i="15"/>
  <c r="BG27" i="15"/>
  <c r="BH27" i="15"/>
  <c r="BI27" i="15"/>
  <c r="BJ27" i="15"/>
  <c r="BK27" i="15"/>
  <c r="BL27" i="15"/>
  <c r="BM27" i="15"/>
  <c r="BN27" i="15"/>
  <c r="BO27" i="15"/>
  <c r="BP27" i="15"/>
  <c r="BQ27" i="15"/>
  <c r="BR27" i="15"/>
  <c r="BS27" i="15"/>
  <c r="BT27" i="15"/>
  <c r="BU27" i="15"/>
  <c r="BV27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J28" i="15"/>
  <c r="AK28" i="15"/>
  <c r="AL28" i="15"/>
  <c r="AM28" i="15"/>
  <c r="AN28" i="15"/>
  <c r="AO28" i="15"/>
  <c r="AP28" i="15"/>
  <c r="AQ28" i="15"/>
  <c r="AR28" i="15"/>
  <c r="AS28" i="15"/>
  <c r="AT28" i="15"/>
  <c r="AU28" i="15"/>
  <c r="AV28" i="15"/>
  <c r="AW28" i="15"/>
  <c r="AX28" i="15"/>
  <c r="AY28" i="15"/>
  <c r="AZ28" i="15"/>
  <c r="BA28" i="15"/>
  <c r="BB28" i="15"/>
  <c r="BC28" i="15"/>
  <c r="BD28" i="15"/>
  <c r="BE28" i="15"/>
  <c r="BF28" i="15"/>
  <c r="BG28" i="15"/>
  <c r="BH28" i="15"/>
  <c r="BI28" i="15"/>
  <c r="BJ28" i="15"/>
  <c r="BK28" i="15"/>
  <c r="BL28" i="15"/>
  <c r="BM28" i="15"/>
  <c r="BN28" i="15"/>
  <c r="BO28" i="15"/>
  <c r="BP28" i="15"/>
  <c r="BQ28" i="15"/>
  <c r="BR28" i="15"/>
  <c r="BS28" i="15"/>
  <c r="BT28" i="15"/>
  <c r="BU28" i="15"/>
  <c r="BV28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J29" i="15"/>
  <c r="AK29" i="15"/>
  <c r="AL29" i="15"/>
  <c r="AM29" i="15"/>
  <c r="AN29" i="15"/>
  <c r="AO29" i="15"/>
  <c r="AP29" i="15"/>
  <c r="AQ29" i="15"/>
  <c r="AR29" i="15"/>
  <c r="AS29" i="15"/>
  <c r="AT29" i="15"/>
  <c r="AU29" i="15"/>
  <c r="AV29" i="15"/>
  <c r="AW29" i="15"/>
  <c r="AX29" i="15"/>
  <c r="AY29" i="15"/>
  <c r="AZ29" i="15"/>
  <c r="BA29" i="15"/>
  <c r="BB29" i="15"/>
  <c r="BC29" i="15"/>
  <c r="BD29" i="15"/>
  <c r="BE29" i="15"/>
  <c r="BF29" i="15"/>
  <c r="BG29" i="15"/>
  <c r="BH29" i="15"/>
  <c r="BI29" i="15"/>
  <c r="BJ29" i="15"/>
  <c r="BK29" i="15"/>
  <c r="BL29" i="15"/>
  <c r="BM29" i="15"/>
  <c r="BN29" i="15"/>
  <c r="BO29" i="15"/>
  <c r="BP29" i="15"/>
  <c r="BQ29" i="15"/>
  <c r="BR29" i="15"/>
  <c r="BS29" i="15"/>
  <c r="BT29" i="15"/>
  <c r="BU29" i="15"/>
  <c r="BV29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J30" i="15"/>
  <c r="AK30" i="15"/>
  <c r="AL30" i="15"/>
  <c r="AM30" i="15"/>
  <c r="AN30" i="15"/>
  <c r="AO30" i="15"/>
  <c r="AP30" i="15"/>
  <c r="AQ30" i="15"/>
  <c r="AR30" i="15"/>
  <c r="AS30" i="15"/>
  <c r="AT30" i="15"/>
  <c r="AU30" i="15"/>
  <c r="AV30" i="15"/>
  <c r="AW30" i="15"/>
  <c r="AX30" i="15"/>
  <c r="AY30" i="15"/>
  <c r="AZ30" i="15"/>
  <c r="BA30" i="15"/>
  <c r="BB30" i="15"/>
  <c r="BC30" i="15"/>
  <c r="BD30" i="15"/>
  <c r="BE30" i="15"/>
  <c r="BF30" i="15"/>
  <c r="BG30" i="15"/>
  <c r="BH30" i="15"/>
  <c r="BI30" i="15"/>
  <c r="BJ30" i="15"/>
  <c r="BK30" i="15"/>
  <c r="BL30" i="15"/>
  <c r="BM30" i="15"/>
  <c r="BN30" i="15"/>
  <c r="BO30" i="15"/>
  <c r="BP30" i="15"/>
  <c r="BQ30" i="15"/>
  <c r="BR30" i="15"/>
  <c r="BS30" i="15"/>
  <c r="BT30" i="15"/>
  <c r="BU30" i="15"/>
  <c r="BV30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J31" i="15"/>
  <c r="AK31" i="15"/>
  <c r="AL31" i="15"/>
  <c r="AM31" i="15"/>
  <c r="AN31" i="15"/>
  <c r="AO31" i="15"/>
  <c r="AP31" i="15"/>
  <c r="AQ31" i="15"/>
  <c r="AR31" i="15"/>
  <c r="AS31" i="15"/>
  <c r="AT31" i="15"/>
  <c r="AU31" i="15"/>
  <c r="AV31" i="15"/>
  <c r="AW31" i="15"/>
  <c r="AX31" i="15"/>
  <c r="AY31" i="15"/>
  <c r="AZ31" i="15"/>
  <c r="BA31" i="15"/>
  <c r="BB31" i="15"/>
  <c r="BC31" i="15"/>
  <c r="BD31" i="15"/>
  <c r="BE31" i="15"/>
  <c r="BF31" i="15"/>
  <c r="BG31" i="15"/>
  <c r="BH31" i="15"/>
  <c r="BI31" i="15"/>
  <c r="BJ31" i="15"/>
  <c r="BK31" i="15"/>
  <c r="BL31" i="15"/>
  <c r="BM31" i="15"/>
  <c r="BN31" i="15"/>
  <c r="BO31" i="15"/>
  <c r="BP31" i="15"/>
  <c r="BQ31" i="15"/>
  <c r="BR31" i="15"/>
  <c r="BS31" i="15"/>
  <c r="BT31" i="15"/>
  <c r="BU31" i="15"/>
  <c r="BV31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J32" i="15"/>
  <c r="AK32" i="15"/>
  <c r="AL32" i="15"/>
  <c r="AM32" i="15"/>
  <c r="AN32" i="15"/>
  <c r="AO32" i="15"/>
  <c r="AP32" i="15"/>
  <c r="AQ32" i="15"/>
  <c r="AR32" i="15"/>
  <c r="AS32" i="15"/>
  <c r="AT32" i="15"/>
  <c r="AU32" i="15"/>
  <c r="AV32" i="15"/>
  <c r="AW32" i="15"/>
  <c r="AX32" i="15"/>
  <c r="AY32" i="15"/>
  <c r="AZ32" i="15"/>
  <c r="BA32" i="15"/>
  <c r="BB32" i="15"/>
  <c r="BC32" i="15"/>
  <c r="BD32" i="15"/>
  <c r="BE32" i="15"/>
  <c r="BF32" i="15"/>
  <c r="BG32" i="15"/>
  <c r="BH32" i="15"/>
  <c r="BI32" i="15"/>
  <c r="BJ32" i="15"/>
  <c r="BK32" i="15"/>
  <c r="BL32" i="15"/>
  <c r="BM32" i="15"/>
  <c r="BN32" i="15"/>
  <c r="BO32" i="15"/>
  <c r="BP32" i="15"/>
  <c r="BQ32" i="15"/>
  <c r="BR32" i="15"/>
  <c r="BS32" i="15"/>
  <c r="BT32" i="15"/>
  <c r="BU32" i="15"/>
  <c r="BV32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J33" i="15"/>
  <c r="AK33" i="15"/>
  <c r="AL33" i="15"/>
  <c r="AM33" i="15"/>
  <c r="AN33" i="15"/>
  <c r="AO33" i="15"/>
  <c r="AP33" i="15"/>
  <c r="AQ33" i="15"/>
  <c r="AR33" i="15"/>
  <c r="AS33" i="15"/>
  <c r="AT33" i="15"/>
  <c r="AU33" i="15"/>
  <c r="AV33" i="15"/>
  <c r="AW33" i="15"/>
  <c r="AX33" i="15"/>
  <c r="AY33" i="15"/>
  <c r="AZ33" i="15"/>
  <c r="BA33" i="15"/>
  <c r="BB33" i="15"/>
  <c r="BC33" i="15"/>
  <c r="BD33" i="15"/>
  <c r="BE33" i="15"/>
  <c r="BF33" i="15"/>
  <c r="BG33" i="15"/>
  <c r="BH33" i="15"/>
  <c r="BI33" i="15"/>
  <c r="BJ33" i="15"/>
  <c r="BK33" i="15"/>
  <c r="BL33" i="15"/>
  <c r="BM33" i="15"/>
  <c r="BN33" i="15"/>
  <c r="BO33" i="15"/>
  <c r="BP33" i="15"/>
  <c r="BQ33" i="15"/>
  <c r="BR33" i="15"/>
  <c r="BS33" i="15"/>
  <c r="BT33" i="15"/>
  <c r="BU33" i="15"/>
  <c r="BV33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J34" i="15"/>
  <c r="AK34" i="15"/>
  <c r="AL34" i="15"/>
  <c r="AM34" i="15"/>
  <c r="AN34" i="15"/>
  <c r="AO34" i="15"/>
  <c r="AP34" i="15"/>
  <c r="AQ34" i="15"/>
  <c r="AR34" i="15"/>
  <c r="AS34" i="15"/>
  <c r="AT34" i="15"/>
  <c r="AU34" i="15"/>
  <c r="AV34" i="15"/>
  <c r="AW34" i="15"/>
  <c r="AX34" i="15"/>
  <c r="AY34" i="15"/>
  <c r="AZ34" i="15"/>
  <c r="BA34" i="15"/>
  <c r="BB34" i="15"/>
  <c r="BC34" i="15"/>
  <c r="BD34" i="15"/>
  <c r="BE34" i="15"/>
  <c r="BF34" i="15"/>
  <c r="BG34" i="15"/>
  <c r="BH34" i="15"/>
  <c r="BI34" i="15"/>
  <c r="BJ34" i="15"/>
  <c r="BK34" i="15"/>
  <c r="BL34" i="15"/>
  <c r="BM34" i="15"/>
  <c r="BN34" i="15"/>
  <c r="BO34" i="15"/>
  <c r="BP34" i="15"/>
  <c r="BQ34" i="15"/>
  <c r="BR34" i="15"/>
  <c r="BS34" i="15"/>
  <c r="BT34" i="15"/>
  <c r="BU34" i="15"/>
  <c r="BV34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AA35" i="15"/>
  <c r="AB35" i="15"/>
  <c r="AC35" i="15"/>
  <c r="AD35" i="15"/>
  <c r="AE35" i="15"/>
  <c r="AF35" i="15"/>
  <c r="AG35" i="15"/>
  <c r="AH35" i="15"/>
  <c r="AI35" i="15"/>
  <c r="AJ35" i="15"/>
  <c r="AK35" i="15"/>
  <c r="AL35" i="15"/>
  <c r="AM35" i="15"/>
  <c r="AN35" i="15"/>
  <c r="AO35" i="15"/>
  <c r="AP35" i="15"/>
  <c r="AQ35" i="15"/>
  <c r="AR35" i="15"/>
  <c r="AS35" i="15"/>
  <c r="AT35" i="15"/>
  <c r="AU35" i="15"/>
  <c r="AV35" i="15"/>
  <c r="AW35" i="15"/>
  <c r="AX35" i="15"/>
  <c r="AY35" i="15"/>
  <c r="AZ35" i="15"/>
  <c r="BA35" i="15"/>
  <c r="BB35" i="15"/>
  <c r="BC35" i="15"/>
  <c r="BD35" i="15"/>
  <c r="BE35" i="15"/>
  <c r="BF35" i="15"/>
  <c r="BG35" i="15"/>
  <c r="BH35" i="15"/>
  <c r="BI35" i="15"/>
  <c r="BJ35" i="15"/>
  <c r="BK35" i="15"/>
  <c r="BL35" i="15"/>
  <c r="BM35" i="15"/>
  <c r="BN35" i="15"/>
  <c r="BO35" i="15"/>
  <c r="BP35" i="15"/>
  <c r="BQ35" i="15"/>
  <c r="BR35" i="15"/>
  <c r="BS35" i="15"/>
  <c r="BT35" i="15"/>
  <c r="BU35" i="15"/>
  <c r="BV35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AA36" i="15"/>
  <c r="AB36" i="15"/>
  <c r="AC36" i="15"/>
  <c r="AD36" i="15"/>
  <c r="AE36" i="15"/>
  <c r="AF36" i="15"/>
  <c r="AG36" i="15"/>
  <c r="AH36" i="15"/>
  <c r="AI36" i="15"/>
  <c r="AJ36" i="15"/>
  <c r="AK36" i="15"/>
  <c r="AL36" i="15"/>
  <c r="AM36" i="15"/>
  <c r="AN36" i="15"/>
  <c r="AO36" i="15"/>
  <c r="AP36" i="15"/>
  <c r="AQ36" i="15"/>
  <c r="AR36" i="15"/>
  <c r="AS36" i="15"/>
  <c r="AT36" i="15"/>
  <c r="AU36" i="15"/>
  <c r="AV36" i="15"/>
  <c r="AW36" i="15"/>
  <c r="AX36" i="15"/>
  <c r="AY36" i="15"/>
  <c r="AZ36" i="15"/>
  <c r="BA36" i="15"/>
  <c r="BB36" i="15"/>
  <c r="BC36" i="15"/>
  <c r="BD36" i="15"/>
  <c r="BE36" i="15"/>
  <c r="BF36" i="15"/>
  <c r="BG36" i="15"/>
  <c r="BH36" i="15"/>
  <c r="BI36" i="15"/>
  <c r="BJ36" i="15"/>
  <c r="BK36" i="15"/>
  <c r="BL36" i="15"/>
  <c r="BM36" i="15"/>
  <c r="BN36" i="15"/>
  <c r="BO36" i="15"/>
  <c r="BP36" i="15"/>
  <c r="BQ36" i="15"/>
  <c r="BR36" i="15"/>
  <c r="BS36" i="15"/>
  <c r="BT36" i="15"/>
  <c r="BU36" i="15"/>
  <c r="BV36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Z37" i="15"/>
  <c r="AA37" i="15"/>
  <c r="AB37" i="15"/>
  <c r="AC37" i="15"/>
  <c r="AD37" i="15"/>
  <c r="AE37" i="15"/>
  <c r="AF37" i="15"/>
  <c r="AG37" i="15"/>
  <c r="AH37" i="15"/>
  <c r="AI37" i="15"/>
  <c r="AJ37" i="15"/>
  <c r="AK37" i="15"/>
  <c r="AL37" i="15"/>
  <c r="AM37" i="15"/>
  <c r="AN37" i="15"/>
  <c r="AO37" i="15"/>
  <c r="AP37" i="15"/>
  <c r="AQ37" i="15"/>
  <c r="AR37" i="15"/>
  <c r="AS37" i="15"/>
  <c r="AT37" i="15"/>
  <c r="AU37" i="15"/>
  <c r="AV37" i="15"/>
  <c r="AW37" i="15"/>
  <c r="AX37" i="15"/>
  <c r="AY37" i="15"/>
  <c r="AZ37" i="15"/>
  <c r="BA37" i="15"/>
  <c r="BB37" i="15"/>
  <c r="BC37" i="15"/>
  <c r="BD37" i="15"/>
  <c r="BE37" i="15"/>
  <c r="BF37" i="15"/>
  <c r="BG37" i="15"/>
  <c r="BH37" i="15"/>
  <c r="BI37" i="15"/>
  <c r="BJ37" i="15"/>
  <c r="BK37" i="15"/>
  <c r="BL37" i="15"/>
  <c r="BM37" i="15"/>
  <c r="BN37" i="15"/>
  <c r="BO37" i="15"/>
  <c r="BP37" i="15"/>
  <c r="BQ37" i="15"/>
  <c r="BR37" i="15"/>
  <c r="BS37" i="15"/>
  <c r="BT37" i="15"/>
  <c r="BU37" i="15"/>
  <c r="BV37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AA38" i="15"/>
  <c r="AB38" i="15"/>
  <c r="AC38" i="15"/>
  <c r="AD38" i="15"/>
  <c r="AE38" i="15"/>
  <c r="AF38" i="15"/>
  <c r="AG38" i="15"/>
  <c r="AH38" i="15"/>
  <c r="AI38" i="15"/>
  <c r="AJ38" i="15"/>
  <c r="AK38" i="15"/>
  <c r="AL38" i="15"/>
  <c r="AM38" i="15"/>
  <c r="AN38" i="15"/>
  <c r="AO38" i="15"/>
  <c r="AP38" i="15"/>
  <c r="AQ38" i="15"/>
  <c r="AR38" i="15"/>
  <c r="AS38" i="15"/>
  <c r="AT38" i="15"/>
  <c r="AU38" i="15"/>
  <c r="AV38" i="15"/>
  <c r="AW38" i="15"/>
  <c r="AX38" i="15"/>
  <c r="AY38" i="15"/>
  <c r="AZ38" i="15"/>
  <c r="BA38" i="15"/>
  <c r="BB38" i="15"/>
  <c r="BC38" i="15"/>
  <c r="BD38" i="15"/>
  <c r="BE38" i="15"/>
  <c r="BF38" i="15"/>
  <c r="BG38" i="15"/>
  <c r="BH38" i="15"/>
  <c r="BI38" i="15"/>
  <c r="BJ38" i="15"/>
  <c r="BK38" i="15"/>
  <c r="BL38" i="15"/>
  <c r="BM38" i="15"/>
  <c r="BN38" i="15"/>
  <c r="BO38" i="15"/>
  <c r="BP38" i="15"/>
  <c r="BQ38" i="15"/>
  <c r="BR38" i="15"/>
  <c r="BS38" i="15"/>
  <c r="BT38" i="15"/>
  <c r="BU38" i="15"/>
  <c r="BV38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Z39" i="15"/>
  <c r="AA39" i="15"/>
  <c r="AB39" i="15"/>
  <c r="AC39" i="15"/>
  <c r="AD39" i="15"/>
  <c r="AE39" i="15"/>
  <c r="AF39" i="15"/>
  <c r="AG39" i="15"/>
  <c r="AH39" i="15"/>
  <c r="AI39" i="15"/>
  <c r="AJ39" i="15"/>
  <c r="AK39" i="15"/>
  <c r="AL39" i="15"/>
  <c r="AM39" i="15"/>
  <c r="AN39" i="15"/>
  <c r="AO39" i="15"/>
  <c r="AP39" i="15"/>
  <c r="AQ39" i="15"/>
  <c r="AR39" i="15"/>
  <c r="AS39" i="15"/>
  <c r="AT39" i="15"/>
  <c r="AU39" i="15"/>
  <c r="AV39" i="15"/>
  <c r="AW39" i="15"/>
  <c r="AX39" i="15"/>
  <c r="AY39" i="15"/>
  <c r="AZ39" i="15"/>
  <c r="BA39" i="15"/>
  <c r="BB39" i="15"/>
  <c r="BC39" i="15"/>
  <c r="BD39" i="15"/>
  <c r="BE39" i="15"/>
  <c r="BF39" i="15"/>
  <c r="BG39" i="15"/>
  <c r="BH39" i="15"/>
  <c r="BI39" i="15"/>
  <c r="BJ39" i="15"/>
  <c r="BK39" i="15"/>
  <c r="BL39" i="15"/>
  <c r="BM39" i="15"/>
  <c r="BN39" i="15"/>
  <c r="BO39" i="15"/>
  <c r="BP39" i="15"/>
  <c r="BQ39" i="15"/>
  <c r="BR39" i="15"/>
  <c r="BS39" i="15"/>
  <c r="BT39" i="15"/>
  <c r="BU39" i="15"/>
  <c r="BV39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A40" i="15"/>
  <c r="AB40" i="15"/>
  <c r="AC40" i="15"/>
  <c r="AD40" i="15"/>
  <c r="AE40" i="15"/>
  <c r="AF40" i="15"/>
  <c r="AG40" i="15"/>
  <c r="AH40" i="15"/>
  <c r="AI40" i="15"/>
  <c r="AJ40" i="15"/>
  <c r="AK40" i="15"/>
  <c r="AL40" i="15"/>
  <c r="AM40" i="15"/>
  <c r="AN40" i="15"/>
  <c r="AO40" i="15"/>
  <c r="AP40" i="15"/>
  <c r="AQ40" i="15"/>
  <c r="AR40" i="15"/>
  <c r="AS40" i="15"/>
  <c r="AT40" i="15"/>
  <c r="AU40" i="15"/>
  <c r="AV40" i="15"/>
  <c r="AW40" i="15"/>
  <c r="AX40" i="15"/>
  <c r="AY40" i="15"/>
  <c r="AZ40" i="15"/>
  <c r="BA40" i="15"/>
  <c r="BB40" i="15"/>
  <c r="BC40" i="15"/>
  <c r="BD40" i="15"/>
  <c r="BE40" i="15"/>
  <c r="BF40" i="15"/>
  <c r="BG40" i="15"/>
  <c r="BH40" i="15"/>
  <c r="BI40" i="15"/>
  <c r="BJ40" i="15"/>
  <c r="BK40" i="15"/>
  <c r="BL40" i="15"/>
  <c r="BM40" i="15"/>
  <c r="BN40" i="15"/>
  <c r="BO40" i="15"/>
  <c r="BP40" i="15"/>
  <c r="BQ40" i="15"/>
  <c r="BR40" i="15"/>
  <c r="BS40" i="15"/>
  <c r="BT40" i="15"/>
  <c r="BU40" i="15"/>
  <c r="BV40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AD41" i="15"/>
  <c r="AE41" i="15"/>
  <c r="AF41" i="15"/>
  <c r="AG41" i="15"/>
  <c r="AH41" i="15"/>
  <c r="AI41" i="15"/>
  <c r="AJ41" i="15"/>
  <c r="AK41" i="15"/>
  <c r="AL41" i="15"/>
  <c r="AM41" i="15"/>
  <c r="AN41" i="15"/>
  <c r="AO41" i="15"/>
  <c r="AP41" i="15"/>
  <c r="AQ41" i="15"/>
  <c r="AR41" i="15"/>
  <c r="AS41" i="15"/>
  <c r="AT41" i="15"/>
  <c r="AU41" i="15"/>
  <c r="AV41" i="15"/>
  <c r="AW41" i="15"/>
  <c r="AX41" i="15"/>
  <c r="AY41" i="15"/>
  <c r="AZ41" i="15"/>
  <c r="BA41" i="15"/>
  <c r="BB41" i="15"/>
  <c r="BC41" i="15"/>
  <c r="BD41" i="15"/>
  <c r="BE41" i="15"/>
  <c r="BF41" i="15"/>
  <c r="BG41" i="15"/>
  <c r="BH41" i="15"/>
  <c r="BI41" i="15"/>
  <c r="BJ41" i="15"/>
  <c r="BK41" i="15"/>
  <c r="BL41" i="15"/>
  <c r="BM41" i="15"/>
  <c r="BN41" i="15"/>
  <c r="BO41" i="15"/>
  <c r="BP41" i="15"/>
  <c r="BQ41" i="15"/>
  <c r="BR41" i="15"/>
  <c r="BS41" i="15"/>
  <c r="BT41" i="15"/>
  <c r="BU41" i="15"/>
  <c r="BV41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A42" i="15"/>
  <c r="AB42" i="15"/>
  <c r="AC42" i="15"/>
  <c r="AD42" i="15"/>
  <c r="AE42" i="15"/>
  <c r="AF42" i="15"/>
  <c r="AG42" i="15"/>
  <c r="AH42" i="15"/>
  <c r="AI42" i="15"/>
  <c r="AJ42" i="15"/>
  <c r="AK42" i="15"/>
  <c r="AL42" i="15"/>
  <c r="AM42" i="15"/>
  <c r="AN42" i="15"/>
  <c r="AO42" i="15"/>
  <c r="AP42" i="15"/>
  <c r="AQ42" i="15"/>
  <c r="AR42" i="15"/>
  <c r="AS42" i="15"/>
  <c r="AT42" i="15"/>
  <c r="AU42" i="15"/>
  <c r="AV42" i="15"/>
  <c r="AW42" i="15"/>
  <c r="AX42" i="15"/>
  <c r="AY42" i="15"/>
  <c r="AZ42" i="15"/>
  <c r="BA42" i="15"/>
  <c r="BB42" i="15"/>
  <c r="BC42" i="15"/>
  <c r="BD42" i="15"/>
  <c r="BE42" i="15"/>
  <c r="BF42" i="15"/>
  <c r="BG42" i="15"/>
  <c r="BH42" i="15"/>
  <c r="BI42" i="15"/>
  <c r="BJ42" i="15"/>
  <c r="BK42" i="15"/>
  <c r="BL42" i="15"/>
  <c r="BM42" i="15"/>
  <c r="BN42" i="15"/>
  <c r="BO42" i="15"/>
  <c r="BP42" i="15"/>
  <c r="BQ42" i="15"/>
  <c r="BR42" i="15"/>
  <c r="BS42" i="15"/>
  <c r="BT42" i="15"/>
  <c r="BU42" i="15"/>
  <c r="BV42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AE43" i="15"/>
  <c r="AF43" i="15"/>
  <c r="AG43" i="15"/>
  <c r="AH43" i="15"/>
  <c r="AI43" i="15"/>
  <c r="AJ43" i="15"/>
  <c r="AK43" i="15"/>
  <c r="AL43" i="15"/>
  <c r="AM43" i="15"/>
  <c r="AN43" i="15"/>
  <c r="AO43" i="15"/>
  <c r="AP43" i="15"/>
  <c r="AQ43" i="15"/>
  <c r="AR43" i="15"/>
  <c r="AS43" i="15"/>
  <c r="AT43" i="15"/>
  <c r="AU43" i="15"/>
  <c r="AV43" i="15"/>
  <c r="AW43" i="15"/>
  <c r="AX43" i="15"/>
  <c r="AY43" i="15"/>
  <c r="AZ43" i="15"/>
  <c r="BA43" i="15"/>
  <c r="BB43" i="15"/>
  <c r="BC43" i="15"/>
  <c r="BD43" i="15"/>
  <c r="BE43" i="15"/>
  <c r="BF43" i="15"/>
  <c r="BG43" i="15"/>
  <c r="BH43" i="15"/>
  <c r="BI43" i="15"/>
  <c r="BJ43" i="15"/>
  <c r="BK43" i="15"/>
  <c r="BL43" i="15"/>
  <c r="BM43" i="15"/>
  <c r="BN43" i="15"/>
  <c r="BO43" i="15"/>
  <c r="BP43" i="15"/>
  <c r="BQ43" i="15"/>
  <c r="BR43" i="15"/>
  <c r="BS43" i="15"/>
  <c r="BT43" i="15"/>
  <c r="BU43" i="15"/>
  <c r="BV43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AG44" i="15"/>
  <c r="AH44" i="15"/>
  <c r="AI44" i="15"/>
  <c r="AJ44" i="15"/>
  <c r="AK44" i="15"/>
  <c r="AL44" i="15"/>
  <c r="AM44" i="15"/>
  <c r="AN44" i="15"/>
  <c r="AO44" i="15"/>
  <c r="AP44" i="15"/>
  <c r="AQ44" i="15"/>
  <c r="AR44" i="15"/>
  <c r="AS44" i="15"/>
  <c r="AT44" i="15"/>
  <c r="AU44" i="15"/>
  <c r="AV44" i="15"/>
  <c r="AW44" i="15"/>
  <c r="AX44" i="15"/>
  <c r="AY44" i="15"/>
  <c r="AZ44" i="15"/>
  <c r="BA44" i="15"/>
  <c r="BB44" i="15"/>
  <c r="BC44" i="15"/>
  <c r="BD44" i="15"/>
  <c r="BE44" i="15"/>
  <c r="BF44" i="15"/>
  <c r="BG44" i="15"/>
  <c r="BH44" i="15"/>
  <c r="BI44" i="15"/>
  <c r="BJ44" i="15"/>
  <c r="BK44" i="15"/>
  <c r="BL44" i="15"/>
  <c r="BM44" i="15"/>
  <c r="BN44" i="15"/>
  <c r="BO44" i="15"/>
  <c r="BP44" i="15"/>
  <c r="BQ44" i="15"/>
  <c r="BR44" i="15"/>
  <c r="BS44" i="15"/>
  <c r="BT44" i="15"/>
  <c r="BU44" i="15"/>
  <c r="BV44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A45" i="15"/>
  <c r="AB45" i="15"/>
  <c r="AC45" i="15"/>
  <c r="AD45" i="15"/>
  <c r="AE45" i="15"/>
  <c r="AF45" i="15"/>
  <c r="AG45" i="15"/>
  <c r="AH45" i="15"/>
  <c r="AI45" i="15"/>
  <c r="AJ45" i="15"/>
  <c r="AK45" i="15"/>
  <c r="AL45" i="15"/>
  <c r="AM45" i="15"/>
  <c r="AN45" i="15"/>
  <c r="AO45" i="15"/>
  <c r="AP45" i="15"/>
  <c r="AQ45" i="15"/>
  <c r="AR45" i="15"/>
  <c r="AS45" i="15"/>
  <c r="AT45" i="15"/>
  <c r="AU45" i="15"/>
  <c r="AV45" i="15"/>
  <c r="AW45" i="15"/>
  <c r="AX45" i="15"/>
  <c r="AY45" i="15"/>
  <c r="AZ45" i="15"/>
  <c r="BA45" i="15"/>
  <c r="BB45" i="15"/>
  <c r="BC45" i="15"/>
  <c r="BD45" i="15"/>
  <c r="BE45" i="15"/>
  <c r="BF45" i="15"/>
  <c r="BG45" i="15"/>
  <c r="BH45" i="15"/>
  <c r="BI45" i="15"/>
  <c r="BJ45" i="15"/>
  <c r="BK45" i="15"/>
  <c r="BL45" i="15"/>
  <c r="BM45" i="15"/>
  <c r="BN45" i="15"/>
  <c r="BO45" i="15"/>
  <c r="BP45" i="15"/>
  <c r="BQ45" i="15"/>
  <c r="BR45" i="15"/>
  <c r="BS45" i="15"/>
  <c r="BT45" i="15"/>
  <c r="BU45" i="15"/>
  <c r="BV45" i="15"/>
  <c r="H46" i="15"/>
  <c r="I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AD46" i="15"/>
  <c r="AE46" i="15"/>
  <c r="AF46" i="15"/>
  <c r="AG46" i="15"/>
  <c r="AH46" i="15"/>
  <c r="AI46" i="15"/>
  <c r="AJ46" i="15"/>
  <c r="AK46" i="15"/>
  <c r="AL46" i="15"/>
  <c r="AM46" i="15"/>
  <c r="AN46" i="15"/>
  <c r="AO46" i="15"/>
  <c r="AP46" i="15"/>
  <c r="AQ46" i="15"/>
  <c r="AR46" i="15"/>
  <c r="AS46" i="15"/>
  <c r="AT46" i="15"/>
  <c r="AU46" i="15"/>
  <c r="AV46" i="15"/>
  <c r="AW46" i="15"/>
  <c r="AX46" i="15"/>
  <c r="AY46" i="15"/>
  <c r="AZ46" i="15"/>
  <c r="BA46" i="15"/>
  <c r="BB46" i="15"/>
  <c r="BC46" i="15"/>
  <c r="BD46" i="15"/>
  <c r="BE46" i="15"/>
  <c r="BF46" i="15"/>
  <c r="BG46" i="15"/>
  <c r="BH46" i="15"/>
  <c r="BI46" i="15"/>
  <c r="BJ46" i="15"/>
  <c r="BK46" i="15"/>
  <c r="BL46" i="15"/>
  <c r="BM46" i="15"/>
  <c r="BN46" i="15"/>
  <c r="BO46" i="15"/>
  <c r="BP46" i="15"/>
  <c r="BQ46" i="15"/>
  <c r="BR46" i="15"/>
  <c r="BS46" i="15"/>
  <c r="BT46" i="15"/>
  <c r="BU46" i="15"/>
  <c r="BV46" i="15"/>
  <c r="Z47" i="15"/>
  <c r="AL47" i="15"/>
  <c r="AX47" i="15"/>
  <c r="BJ47" i="15"/>
  <c r="BV47" i="15"/>
  <c r="BJ49" i="15"/>
</calcChain>
</file>

<file path=xl/sharedStrings.xml><?xml version="1.0" encoding="utf-8"?>
<sst xmlns="http://schemas.openxmlformats.org/spreadsheetml/2006/main" count="620" uniqueCount="109">
  <si>
    <t>ROFR</t>
  </si>
  <si>
    <t>Ctrc #</t>
  </si>
  <si>
    <t>Shipper</t>
  </si>
  <si>
    <t>yes</t>
  </si>
  <si>
    <t>Conoco</t>
  </si>
  <si>
    <t>PG&amp;E</t>
  </si>
  <si>
    <t>Texaco</t>
  </si>
  <si>
    <t>Southern</t>
  </si>
  <si>
    <t>no</t>
  </si>
  <si>
    <t>Sempra</t>
  </si>
  <si>
    <t>Reliant</t>
  </si>
  <si>
    <t>BP Energy</t>
  </si>
  <si>
    <t>Dynegy</t>
  </si>
  <si>
    <t>Calpine</t>
  </si>
  <si>
    <t>Term Date</t>
  </si>
  <si>
    <t>Expired</t>
  </si>
  <si>
    <t>Total</t>
  </si>
  <si>
    <t>MDQ</t>
  </si>
  <si>
    <t>Start Date</t>
  </si>
  <si>
    <t>Trigger</t>
  </si>
  <si>
    <t>SUBSCRIBED</t>
  </si>
  <si>
    <r>
      <t xml:space="preserve">UNSUBSCRIBED </t>
    </r>
    <r>
      <rPr>
        <b/>
        <i/>
        <u/>
        <sz val="10"/>
        <rFont val="Arial"/>
        <family val="2"/>
      </rPr>
      <t>not</t>
    </r>
    <r>
      <rPr>
        <b/>
        <i/>
        <sz val="10"/>
        <rFont val="Arial"/>
        <family val="2"/>
      </rPr>
      <t xml:space="preserve"> subject to ROFR</t>
    </r>
  </si>
  <si>
    <t>Ignacio to Blanco:</t>
  </si>
  <si>
    <t>South Ignacio to Blanco:</t>
  </si>
  <si>
    <t>Enervest</t>
  </si>
  <si>
    <t>Updated 9/17/01</t>
  </si>
  <si>
    <t>Contract Renewals subject to ROFR</t>
  </si>
  <si>
    <t>Uunsubscribed</t>
  </si>
  <si>
    <t>Subscription Excluding Contracts with ROFR</t>
  </si>
  <si>
    <t>Currently Subscribed Percentage</t>
  </si>
  <si>
    <t>TRANSWESTERN PIPELINE COMPANY</t>
  </si>
  <si>
    <t>Capacity Subject to Renewal (Including ROFR)</t>
  </si>
  <si>
    <t>* Excludes 120,000-150,000  MMcf/day of incremental capacity related to the Red Rock Expansion which is projected to be in service in June 2002.  TW currently has 107 MMcf/day of  the expansion subscribed under long-term contracts.</t>
  </si>
  <si>
    <r>
      <t>MAINLINE WEST</t>
    </r>
    <r>
      <rPr>
        <b/>
        <i/>
        <sz val="12"/>
        <rFont val="Arial"/>
        <family val="2"/>
      </rPr>
      <t xml:space="preserve"> SUBSCRIPTION </t>
    </r>
  </si>
  <si>
    <t>BASED ON CAPACITY OF 1,090,000/d *</t>
  </si>
  <si>
    <t xml:space="preserve">Misc </t>
  </si>
  <si>
    <t>Arizona Public Service</t>
  </si>
  <si>
    <t>Agave Energy</t>
  </si>
  <si>
    <t>Rate</t>
  </si>
  <si>
    <t>El Paso Merchant</t>
  </si>
  <si>
    <t>EP Energy Marketing</t>
  </si>
  <si>
    <t>Duke Energy Trading</t>
  </si>
  <si>
    <t>Citizens Communications</t>
  </si>
  <si>
    <t>North Star Steel</t>
  </si>
  <si>
    <t>Oneok Energy M&lt;tg</t>
  </si>
  <si>
    <t>PG&amp;E Energy Trading</t>
  </si>
  <si>
    <t>Reliant Energy Services</t>
  </si>
  <si>
    <t>Sempra Energy Trading</t>
  </si>
  <si>
    <t>Sacramento Mun Util</t>
  </si>
  <si>
    <t xml:space="preserve">Southern Cal Gas Co </t>
  </si>
  <si>
    <t xml:space="preserve">Southern Energy </t>
  </si>
  <si>
    <t>Southwest Gas</t>
  </si>
  <si>
    <t>Texaco Natural Gas</t>
  </si>
  <si>
    <t>TXU Energy Trading</t>
  </si>
  <si>
    <t>Contracts Subject to ROFR</t>
  </si>
  <si>
    <t>Burlington Resources</t>
  </si>
  <si>
    <t>Enervest San Juan</t>
  </si>
  <si>
    <t>Enron North America</t>
  </si>
  <si>
    <t>Navajo Tribal Util</t>
  </si>
  <si>
    <t>Southern Cal Gas</t>
  </si>
  <si>
    <t>N/A</t>
  </si>
  <si>
    <t>Est.</t>
  </si>
  <si>
    <t>Rate *</t>
  </si>
  <si>
    <t>N/A Indicates that the rates/revenues for this transaction are included in the Mainline Capacity Revenue</t>
  </si>
  <si>
    <t xml:space="preserve">BASED ON SAN JUAN CAPACITY OF 850,000/d </t>
  </si>
  <si>
    <t>Revenue</t>
  </si>
  <si>
    <t>Burlington Resource Trading</t>
  </si>
  <si>
    <t>Phillips Petroleum</t>
  </si>
  <si>
    <t>Williams Energy Mkt</t>
  </si>
  <si>
    <t>PNM Gas Services</t>
  </si>
  <si>
    <t>Pan Alberta</t>
  </si>
  <si>
    <t>Subject to ROFR</t>
  </si>
  <si>
    <t>Southern Ute Indian Tribe</t>
  </si>
  <si>
    <t>Red Cedar Gathering</t>
  </si>
  <si>
    <t>SAN JUAN (Blanco to Thoreau) &amp; EAST of THOREAU</t>
  </si>
  <si>
    <t xml:space="preserve">IGNACIO TO BLANCO SUBSCRIPTION </t>
  </si>
  <si>
    <t xml:space="preserve">BASED ON CAPACITY OF 476,000/d. </t>
  </si>
  <si>
    <t xml:space="preserve">SOUTH IGNACIO TO BLANCO SUBSCRIPTION </t>
  </si>
  <si>
    <t>BASED ON CAPACITY OF 205,000/d.</t>
  </si>
  <si>
    <t>EAST of THOREAU</t>
  </si>
  <si>
    <t>24198*SC</t>
  </si>
  <si>
    <t>Richardson</t>
  </si>
  <si>
    <t>E.New Mexico</t>
  </si>
  <si>
    <t>KN Processing</t>
  </si>
  <si>
    <t>BP</t>
  </si>
  <si>
    <t xml:space="preserve">     26490/26606</t>
  </si>
  <si>
    <t>Agave</t>
  </si>
  <si>
    <t>ENA</t>
  </si>
  <si>
    <t>New Mexico</t>
  </si>
  <si>
    <t>USGT</t>
  </si>
  <si>
    <t>Duke</t>
  </si>
  <si>
    <t>Duke Energy</t>
  </si>
  <si>
    <t>Astra Power</t>
  </si>
  <si>
    <t>Bass Enterprises</t>
  </si>
  <si>
    <t>PNM (*Season)</t>
  </si>
  <si>
    <t xml:space="preserve">Mainline west subscription </t>
  </si>
  <si>
    <t>Capacity/day</t>
  </si>
  <si>
    <t>San Juan (Blanco to Thoreau) &amp; east of Thoreau</t>
  </si>
  <si>
    <t xml:space="preserve">Ignacio to Blanco </t>
  </si>
  <si>
    <t>South Ignacio to Blanco</t>
  </si>
  <si>
    <t>East of Thoreau</t>
  </si>
  <si>
    <t>% capacity utilized</t>
  </si>
  <si>
    <t>Average</t>
  </si>
  <si>
    <t>Contracted revenues</t>
  </si>
  <si>
    <t>Contracted volumes (average)</t>
  </si>
  <si>
    <t>Total revenue</t>
  </si>
  <si>
    <t>Total annual revenues</t>
  </si>
  <si>
    <t>Existing projections by area</t>
  </si>
  <si>
    <t xml:space="preserve">Transwestern Pipeline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</si>
</sst>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#,##0.0000"/>
    <numFmt numFmtId="180" formatCode="&quot;$&quot;#,##0"/>
  </numFmts>
  <fonts count="2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i/>
      <sz val="12"/>
      <color indexed="8"/>
      <name val="Arial"/>
      <family val="2"/>
    </font>
    <font>
      <b/>
      <i/>
      <sz val="10"/>
      <color indexed="10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i/>
      <sz val="10"/>
      <color indexed="12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0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3" fillId="0" borderId="0" xfId="0" applyFont="1"/>
    <xf numFmtId="3" fontId="0" fillId="0" borderId="0" xfId="0" applyNumberFormat="1" applyBorder="1"/>
    <xf numFmtId="0" fontId="4" fillId="0" borderId="0" xfId="0" applyFont="1"/>
    <xf numFmtId="0" fontId="0" fillId="0" borderId="0" xfId="0" applyBorder="1" applyAlignment="1">
      <alignment horizontal="right"/>
    </xf>
    <xf numFmtId="0" fontId="5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3" fontId="0" fillId="0" borderId="1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17" fontId="6" fillId="0" borderId="0" xfId="0" applyNumberFormat="1" applyFont="1" applyFill="1" applyBorder="1"/>
    <xf numFmtId="0" fontId="8" fillId="0" borderId="0" xfId="0" applyFont="1"/>
    <xf numFmtId="0" fontId="2" fillId="0" borderId="0" xfId="0" applyFont="1"/>
    <xf numFmtId="38" fontId="0" fillId="0" borderId="0" xfId="0" applyNumberFormat="1"/>
    <xf numFmtId="0" fontId="0" fillId="0" borderId="1" xfId="0" applyBorder="1"/>
    <xf numFmtId="0" fontId="10" fillId="0" borderId="0" xfId="0" applyFont="1"/>
    <xf numFmtId="0" fontId="10" fillId="0" borderId="0" xfId="0" applyFont="1" applyFill="1"/>
    <xf numFmtId="3" fontId="0" fillId="0" borderId="0" xfId="0" applyNumberFormat="1" applyBorder="1" applyAlignment="1">
      <alignment horizontal="right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7" fillId="0" borderId="0" xfId="0" applyNumberFormat="1" applyFont="1" applyFill="1" applyBorder="1"/>
    <xf numFmtId="3" fontId="0" fillId="0" borderId="1" xfId="0" applyNumberFormat="1" applyBorder="1"/>
    <xf numFmtId="0" fontId="0" fillId="0" borderId="0" xfId="0" applyFill="1" applyBorder="1"/>
    <xf numFmtId="17" fontId="0" fillId="0" borderId="0" xfId="0" applyNumberFormat="1" applyBorder="1"/>
    <xf numFmtId="3" fontId="6" fillId="0" borderId="0" xfId="0" applyNumberFormat="1" applyFont="1" applyFill="1" applyBorder="1"/>
    <xf numFmtId="3" fontId="0" fillId="0" borderId="0" xfId="0" applyNumberFormat="1" applyFill="1"/>
    <xf numFmtId="17" fontId="0" fillId="0" borderId="0" xfId="0" applyNumberFormat="1" applyFill="1"/>
    <xf numFmtId="38" fontId="0" fillId="0" borderId="0" xfId="0" applyNumberFormat="1" applyFill="1"/>
    <xf numFmtId="3" fontId="7" fillId="0" borderId="0" xfId="0" applyNumberFormat="1" applyFont="1" applyBorder="1"/>
    <xf numFmtId="0" fontId="0" fillId="0" borderId="0" xfId="0" applyAlignment="1">
      <alignment horizontal="center"/>
    </xf>
    <xf numFmtId="9" fontId="0" fillId="0" borderId="0" xfId="0" applyNumberFormat="1"/>
    <xf numFmtId="0" fontId="0" fillId="2" borderId="0" xfId="0" applyFill="1"/>
    <xf numFmtId="17" fontId="0" fillId="2" borderId="0" xfId="0" applyNumberFormat="1" applyFill="1"/>
    <xf numFmtId="0" fontId="11" fillId="0" borderId="0" xfId="0" applyFont="1"/>
    <xf numFmtId="17" fontId="0" fillId="0" borderId="0" xfId="0" applyNumberFormat="1" applyFill="1" applyBorder="1"/>
    <xf numFmtId="0" fontId="0" fillId="2" borderId="0" xfId="0" applyFill="1" applyBorder="1"/>
    <xf numFmtId="3" fontId="7" fillId="2" borderId="0" xfId="0" applyNumberFormat="1" applyFont="1" applyFill="1" applyBorder="1"/>
    <xf numFmtId="3" fontId="0" fillId="2" borderId="0" xfId="0" applyNumberFormat="1" applyFill="1" applyBorder="1"/>
    <xf numFmtId="3" fontId="6" fillId="0" borderId="0" xfId="0" applyNumberFormat="1" applyFont="1" applyBorder="1"/>
    <xf numFmtId="0" fontId="7" fillId="0" borderId="0" xfId="0" applyFont="1" applyBorder="1"/>
    <xf numFmtId="0" fontId="7" fillId="2" borderId="0" xfId="0" applyFont="1" applyFill="1" applyBorder="1"/>
    <xf numFmtId="3" fontId="0" fillId="2" borderId="0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9" fontId="0" fillId="0" borderId="0" xfId="0" applyNumberFormat="1" applyBorder="1"/>
    <xf numFmtId="9" fontId="0" fillId="2" borderId="0" xfId="0" applyNumberFormat="1" applyFill="1" applyBorder="1"/>
    <xf numFmtId="0" fontId="9" fillId="0" borderId="0" xfId="0" applyFont="1" applyFill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4" fontId="4" fillId="0" borderId="0" xfId="0" applyNumberFormat="1" applyFont="1"/>
    <xf numFmtId="17" fontId="6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1" xfId="0" applyNumberFormat="1" applyFill="1" applyBorder="1"/>
    <xf numFmtId="3" fontId="7" fillId="0" borderId="1" xfId="0" applyNumberFormat="1" applyFont="1" applyBorder="1"/>
    <xf numFmtId="0" fontId="6" fillId="0" borderId="0" xfId="0" applyFont="1" applyBorder="1" applyAlignment="1">
      <alignment horizontal="right"/>
    </xf>
    <xf numFmtId="180" fontId="0" fillId="0" borderId="0" xfId="0" applyNumberFormat="1"/>
    <xf numFmtId="180" fontId="2" fillId="0" borderId="0" xfId="0" applyNumberFormat="1" applyFont="1"/>
    <xf numFmtId="180" fontId="6" fillId="0" borderId="0" xfId="0" applyNumberFormat="1" applyFont="1" applyFill="1" applyBorder="1" applyAlignment="1">
      <alignment horizontal="center"/>
    </xf>
    <xf numFmtId="180" fontId="0" fillId="0" borderId="0" xfId="0" applyNumberFormat="1" applyBorder="1" applyAlignment="1">
      <alignment horizontal="right"/>
    </xf>
    <xf numFmtId="178" fontId="6" fillId="0" borderId="0" xfId="0" applyNumberFormat="1" applyFont="1" applyBorder="1" applyAlignment="1">
      <alignment horizontal="right"/>
    </xf>
    <xf numFmtId="0" fontId="0" fillId="0" borderId="0" xfId="0" applyNumberFormat="1" applyAlignment="1">
      <alignment horizontal="center"/>
    </xf>
    <xf numFmtId="180" fontId="0" fillId="0" borderId="1" xfId="0" applyNumberFormat="1" applyBorder="1"/>
    <xf numFmtId="178" fontId="0" fillId="0" borderId="0" xfId="0" applyNumberFormat="1"/>
    <xf numFmtId="178" fontId="0" fillId="0" borderId="1" xfId="0" applyNumberFormat="1" applyBorder="1"/>
    <xf numFmtId="180" fontId="0" fillId="0" borderId="0" xfId="0" applyNumberFormat="1" applyBorder="1"/>
    <xf numFmtId="180" fontId="0" fillId="0" borderId="0" xfId="0" applyNumberForma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180" fontId="0" fillId="0" borderId="0" xfId="0" applyNumberFormat="1" applyAlignment="1">
      <alignment horizontal="center"/>
    </xf>
    <xf numFmtId="0" fontId="6" fillId="0" borderId="0" xfId="0" applyFont="1" applyFill="1" applyAlignment="1">
      <alignment horizontal="right"/>
    </xf>
    <xf numFmtId="0" fontId="6" fillId="0" borderId="0" xfId="0" applyFont="1" applyFill="1" applyAlignment="1">
      <alignment horizontal="left"/>
    </xf>
    <xf numFmtId="14" fontId="6" fillId="0" borderId="0" xfId="0" applyNumberFormat="1" applyFont="1" applyFill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14" fontId="6" fillId="0" borderId="0" xfId="0" applyNumberFormat="1" applyFont="1" applyFill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14" fontId="18" fillId="0" borderId="0" xfId="0" applyNumberFormat="1" applyFont="1"/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horizontal="left" indent="1"/>
    </xf>
    <xf numFmtId="0" fontId="6" fillId="0" borderId="0" xfId="0" applyFont="1"/>
    <xf numFmtId="3" fontId="6" fillId="0" borderId="0" xfId="0" applyNumberFormat="1" applyFont="1"/>
    <xf numFmtId="3" fontId="6" fillId="0" borderId="1" xfId="0" applyNumberFormat="1" applyFont="1" applyBorder="1"/>
    <xf numFmtId="0" fontId="6" fillId="0" borderId="1" xfId="0" applyFont="1" applyBorder="1"/>
    <xf numFmtId="0" fontId="6" fillId="0" borderId="0" xfId="0" applyFont="1" applyBorder="1"/>
    <xf numFmtId="10" fontId="6" fillId="0" borderId="0" xfId="1" applyNumberFormat="1" applyFont="1"/>
    <xf numFmtId="0" fontId="22" fillId="0" borderId="0" xfId="0" applyFont="1" applyAlignment="1">
      <alignment horizontal="left" indent="1"/>
    </xf>
    <xf numFmtId="0" fontId="22" fillId="0" borderId="0" xfId="0" applyFont="1"/>
    <xf numFmtId="0" fontId="23" fillId="0" borderId="0" xfId="0" applyFont="1"/>
    <xf numFmtId="3" fontId="22" fillId="0" borderId="0" xfId="0" applyNumberFormat="1" applyFont="1"/>
    <xf numFmtId="180" fontId="22" fillId="0" borderId="0" xfId="0" applyNumberFormat="1" applyFont="1"/>
    <xf numFmtId="3" fontId="22" fillId="0" borderId="0" xfId="0" applyNumberFormat="1" applyFont="1" applyBorder="1"/>
    <xf numFmtId="3" fontId="22" fillId="0" borderId="0" xfId="0" applyNumberFormat="1" applyFont="1" applyFill="1" applyBorder="1"/>
    <xf numFmtId="3" fontId="22" fillId="2" borderId="0" xfId="0" applyNumberFormat="1" applyFont="1" applyFill="1" applyBorder="1"/>
    <xf numFmtId="0" fontId="22" fillId="0" borderId="0" xfId="0" applyFont="1" applyBorder="1"/>
    <xf numFmtId="180" fontId="6" fillId="0" borderId="0" xfId="0" applyNumberFormat="1" applyFont="1"/>
    <xf numFmtId="180" fontId="24" fillId="0" borderId="0" xfId="0" applyNumberFormat="1" applyFont="1"/>
    <xf numFmtId="180" fontId="24" fillId="0" borderId="1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brown1/Local%20Settings/Temporary%20Internet%20Files/OLK11/TWFTCtrcs10-2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FR Criteria"/>
      <sheetName val="WOT by Month"/>
      <sheetName val="WOT by Month with Red Rock"/>
      <sheetName val="EOT by Month"/>
      <sheetName val="SJ by Month"/>
      <sheetName val="IG-BL by Month"/>
    </sheetNames>
    <sheetDataSet>
      <sheetData sheetId="0">
        <row r="1">
          <cell r="A1" t="str">
            <v>Updated 10/26/01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tabSelected="1" zoomScale="80" zoomScaleNormal="80" workbookViewId="0"/>
  </sheetViews>
  <sheetFormatPr defaultRowHeight="12.75" x14ac:dyDescent="0.2"/>
  <cols>
    <col min="1" max="1" width="45.7109375" style="92" bestFit="1" customWidth="1"/>
    <col min="2" max="2" width="12.42578125" style="92" bestFit="1" customWidth="1"/>
    <col min="3" max="3" width="7.140625" style="92" customWidth="1"/>
    <col min="4" max="4" width="11.5703125" style="92" bestFit="1" customWidth="1"/>
    <col min="5" max="5" width="13.42578125" style="92" bestFit="1" customWidth="1"/>
    <col min="6" max="6" width="13.7109375" style="92" bestFit="1" customWidth="1"/>
    <col min="7" max="8" width="13.140625" style="92" bestFit="1" customWidth="1"/>
    <col min="9" max="9" width="13" style="92" bestFit="1" customWidth="1"/>
    <col min="10" max="16384" width="9.140625" style="92"/>
  </cols>
  <sheetData>
    <row r="1" spans="1:9" s="18" customFormat="1" ht="15.75" x14ac:dyDescent="0.25">
      <c r="A1" s="40" t="s">
        <v>108</v>
      </c>
    </row>
    <row r="2" spans="1:9" ht="15.75" x14ac:dyDescent="0.25">
      <c r="A2" s="40" t="s">
        <v>107</v>
      </c>
    </row>
    <row r="4" spans="1:9" x14ac:dyDescent="0.2">
      <c r="A4" s="18" t="s">
        <v>104</v>
      </c>
    </row>
    <row r="5" spans="1:9" x14ac:dyDescent="0.2">
      <c r="B5" s="87" t="s">
        <v>96</v>
      </c>
      <c r="D5" s="88">
        <v>37256</v>
      </c>
      <c r="E5" s="88">
        <f>EDATE(D5,12)</f>
        <v>37621</v>
      </c>
      <c r="F5" s="88">
        <f>EDATE(E5,12)</f>
        <v>37986</v>
      </c>
      <c r="G5" s="88">
        <f>EDATE(F5,12)</f>
        <v>38352</v>
      </c>
      <c r="H5" s="88">
        <f>EDATE(G5,12)</f>
        <v>38717</v>
      </c>
      <c r="I5" s="88">
        <f>EDATE(H5,12)</f>
        <v>39082</v>
      </c>
    </row>
    <row r="6" spans="1:9" x14ac:dyDescent="0.2">
      <c r="A6" s="92" t="s">
        <v>95</v>
      </c>
      <c r="B6" s="93">
        <v>1090000</v>
      </c>
      <c r="E6" s="93">
        <f>'WOT by Month'!Z53</f>
        <v>1062125</v>
      </c>
      <c r="F6" s="93">
        <f>'WOT by Month'!AL53</f>
        <v>1012833.3333333334</v>
      </c>
      <c r="G6" s="93">
        <f>'WOT by Month'!AX53</f>
        <v>976583.33333333337</v>
      </c>
      <c r="H6" s="93">
        <f>'WOT by Month'!BJ53</f>
        <v>830066.66666666663</v>
      </c>
      <c r="I6" s="93">
        <f>'WOT by Month'!BV53</f>
        <v>377733.33333333331</v>
      </c>
    </row>
    <row r="7" spans="1:9" x14ac:dyDescent="0.2">
      <c r="A7" s="92" t="s">
        <v>97</v>
      </c>
      <c r="B7" s="93">
        <v>850000</v>
      </c>
      <c r="E7" s="93">
        <f>'SJ by Month'!Z39</f>
        <v>821029.33333333337</v>
      </c>
      <c r="F7" s="93">
        <f>'SJ by Month'!AL39</f>
        <v>838946</v>
      </c>
      <c r="G7" s="93">
        <f>'SJ by Month'!AX39</f>
        <v>837279.33333333337</v>
      </c>
      <c r="H7" s="93">
        <f>'SJ by Month'!BJ39</f>
        <v>787946</v>
      </c>
      <c r="I7" s="93">
        <f>'SJ by Month'!BV39</f>
        <v>723446</v>
      </c>
    </row>
    <row r="8" spans="1:9" x14ac:dyDescent="0.2">
      <c r="A8" s="92" t="s">
        <v>98</v>
      </c>
      <c r="B8" s="93">
        <v>476000</v>
      </c>
      <c r="E8" s="93">
        <f>'IG-BL by Month'!Z35</f>
        <v>446000</v>
      </c>
      <c r="F8" s="93">
        <f>'IG-BL by Month'!AL35</f>
        <v>392500</v>
      </c>
      <c r="G8" s="93">
        <f>'IG-BL by Month'!AX35</f>
        <v>100416.66666666667</v>
      </c>
      <c r="H8" s="93">
        <f>'IG-BL by Month'!BJ35</f>
        <v>90000</v>
      </c>
      <c r="I8" s="93">
        <f>'IG-BL by Month'!BV35</f>
        <v>62500</v>
      </c>
    </row>
    <row r="9" spans="1:9" x14ac:dyDescent="0.2">
      <c r="A9" s="92" t="s">
        <v>99</v>
      </c>
      <c r="B9" s="93">
        <v>205000</v>
      </c>
      <c r="C9" s="96"/>
      <c r="E9" s="93">
        <f>'IG-BL by Month'!Z54</f>
        <v>176000</v>
      </c>
      <c r="F9" s="93">
        <f>'IG-BL by Month'!AL54</f>
        <v>162500</v>
      </c>
      <c r="G9" s="93">
        <f>'IG-BL by Month'!AX54</f>
        <v>162500</v>
      </c>
      <c r="H9" s="93">
        <f>'IG-BL by Month'!BJ54</f>
        <v>162500</v>
      </c>
      <c r="I9" s="93">
        <f>'IG-BL by Month'!BV54</f>
        <v>1041.6666666666667</v>
      </c>
    </row>
    <row r="10" spans="1:9" x14ac:dyDescent="0.2">
      <c r="A10" s="92" t="s">
        <v>100</v>
      </c>
      <c r="B10" s="94">
        <v>850000</v>
      </c>
      <c r="C10" s="96"/>
      <c r="D10" s="95"/>
      <c r="E10" s="94">
        <f>'EOT by Month'!Z28</f>
        <v>684611.13333333319</v>
      </c>
      <c r="F10" s="94">
        <f>'EOT by Month'!AL28</f>
        <v>681902.79999999993</v>
      </c>
      <c r="G10" s="94">
        <f>'EOT by Month'!AX28</f>
        <v>681902.79999999993</v>
      </c>
      <c r="H10" s="94">
        <f>'EOT by Month'!BJ28</f>
        <v>584117.13333333319</v>
      </c>
      <c r="I10" s="94">
        <f>'EOT by Month'!BV28</f>
        <v>95188.800000000032</v>
      </c>
    </row>
    <row r="11" spans="1:9" x14ac:dyDescent="0.2">
      <c r="A11" s="91" t="s">
        <v>16</v>
      </c>
      <c r="B11" s="93">
        <f>SUM(B6:B10)</f>
        <v>3471000</v>
      </c>
      <c r="C11" s="96"/>
      <c r="D11" s="93">
        <f t="shared" ref="D11:I11" si="0">SUM(D6:D10)</f>
        <v>0</v>
      </c>
      <c r="E11" s="93">
        <f t="shared" si="0"/>
        <v>3189765.4666666668</v>
      </c>
      <c r="F11" s="93">
        <f t="shared" si="0"/>
        <v>3088682.1333333333</v>
      </c>
      <c r="G11" s="93">
        <f t="shared" si="0"/>
        <v>2758682.1333333333</v>
      </c>
      <c r="H11" s="93">
        <f t="shared" si="0"/>
        <v>2454629.7999999998</v>
      </c>
      <c r="I11" s="93">
        <f t="shared" si="0"/>
        <v>1259909.8</v>
      </c>
    </row>
    <row r="12" spans="1:9" x14ac:dyDescent="0.2">
      <c r="A12" s="90" t="s">
        <v>101</v>
      </c>
      <c r="B12" s="93"/>
      <c r="C12" s="96"/>
      <c r="D12" s="97">
        <f t="shared" ref="D12:I12" si="1">D11/$B$11</f>
        <v>0</v>
      </c>
      <c r="E12" s="97">
        <f t="shared" si="1"/>
        <v>0.91897593392874299</v>
      </c>
      <c r="F12" s="97">
        <f t="shared" si="1"/>
        <v>0.88985368289637956</v>
      </c>
      <c r="G12" s="97">
        <f t="shared" si="1"/>
        <v>0.79478021703639679</v>
      </c>
      <c r="H12" s="97">
        <f t="shared" si="1"/>
        <v>0.7071823105733217</v>
      </c>
      <c r="I12" s="97">
        <f t="shared" si="1"/>
        <v>0.36298179199078079</v>
      </c>
    </row>
    <row r="13" spans="1:9" x14ac:dyDescent="0.2">
      <c r="A13" s="89"/>
      <c r="B13" s="93"/>
    </row>
    <row r="14" spans="1:9" x14ac:dyDescent="0.2">
      <c r="A14" s="18" t="s">
        <v>103</v>
      </c>
      <c r="B14" s="93"/>
      <c r="D14" s="88">
        <v>37256</v>
      </c>
      <c r="E14" s="88">
        <f>EDATE(D14,12)</f>
        <v>37621</v>
      </c>
      <c r="F14" s="88">
        <f>EDATE(E14,12)</f>
        <v>37986</v>
      </c>
      <c r="G14" s="88">
        <f>EDATE(F14,12)</f>
        <v>38352</v>
      </c>
      <c r="H14" s="88">
        <f>EDATE(G14,12)</f>
        <v>38717</v>
      </c>
      <c r="I14" s="88">
        <f>EDATE(H14,12)</f>
        <v>39082</v>
      </c>
    </row>
    <row r="15" spans="1:9" x14ac:dyDescent="0.2">
      <c r="A15" s="92" t="s">
        <v>95</v>
      </c>
      <c r="B15" s="93"/>
      <c r="D15" s="107"/>
      <c r="E15" s="107">
        <f>'WOT revenue'!Z47</f>
        <v>123549989.75000001</v>
      </c>
      <c r="F15" s="107">
        <f>'WOT revenue'!AL47</f>
        <v>128901362.25000001</v>
      </c>
      <c r="G15" s="107">
        <f>'WOT revenue'!AX47</f>
        <v>121569747.90000002</v>
      </c>
      <c r="H15" s="107">
        <f>'WOT revenue'!BJ47</f>
        <v>119266676.25000001</v>
      </c>
      <c r="I15" s="107">
        <f>'WOT revenue'!BV47</f>
        <v>113953972.25000001</v>
      </c>
    </row>
    <row r="16" spans="1:9" x14ac:dyDescent="0.2">
      <c r="A16" s="92" t="s">
        <v>97</v>
      </c>
      <c r="B16" s="93"/>
      <c r="E16" s="93"/>
      <c r="F16" s="93"/>
      <c r="G16" s="93"/>
      <c r="H16" s="93"/>
      <c r="I16" s="93"/>
    </row>
    <row r="17" spans="1:9" x14ac:dyDescent="0.2">
      <c r="A17" s="92" t="s">
        <v>98</v>
      </c>
      <c r="B17" s="93"/>
      <c r="E17" s="93"/>
      <c r="F17" s="93"/>
      <c r="G17" s="93"/>
      <c r="H17" s="93"/>
      <c r="I17" s="93"/>
    </row>
    <row r="18" spans="1:9" x14ac:dyDescent="0.2">
      <c r="A18" s="92" t="s">
        <v>99</v>
      </c>
      <c r="B18" s="93"/>
      <c r="E18" s="93"/>
      <c r="F18" s="93"/>
      <c r="G18" s="93"/>
      <c r="H18" s="93"/>
      <c r="I18" s="93"/>
    </row>
    <row r="19" spans="1:9" x14ac:dyDescent="0.2">
      <c r="A19" s="92" t="s">
        <v>100</v>
      </c>
      <c r="B19" s="93"/>
      <c r="D19" s="95"/>
      <c r="E19" s="94"/>
      <c r="F19" s="94"/>
      <c r="G19" s="94"/>
      <c r="H19" s="94"/>
      <c r="I19" s="94"/>
    </row>
    <row r="20" spans="1:9" x14ac:dyDescent="0.2">
      <c r="A20" s="91" t="s">
        <v>16</v>
      </c>
      <c r="B20" s="93"/>
      <c r="D20" s="107"/>
      <c r="E20" s="107">
        <f>SUM(E15:E19)</f>
        <v>123549989.75000001</v>
      </c>
      <c r="F20" s="107">
        <f>SUM(F15:F19)</f>
        <v>128901362.25000001</v>
      </c>
      <c r="G20" s="107">
        <f>SUM(G15:G19)</f>
        <v>121569747.90000002</v>
      </c>
      <c r="H20" s="107">
        <f>SUM(H15:H19)</f>
        <v>119266676.25000001</v>
      </c>
      <c r="I20" s="107">
        <f>SUM(I15:I19)</f>
        <v>113953972.25000001</v>
      </c>
    </row>
    <row r="21" spans="1:9" x14ac:dyDescent="0.2">
      <c r="B21" s="93"/>
    </row>
    <row r="22" spans="1:9" x14ac:dyDescent="0.2">
      <c r="B22" s="93"/>
    </row>
    <row r="23" spans="1:9" x14ac:dyDescent="0.2">
      <c r="B23" s="93"/>
    </row>
    <row r="24" spans="1:9" x14ac:dyDescent="0.2">
      <c r="B24" s="93"/>
    </row>
    <row r="25" spans="1:9" x14ac:dyDescent="0.2">
      <c r="B25" s="93"/>
    </row>
    <row r="26" spans="1:9" x14ac:dyDescent="0.2">
      <c r="B26" s="93"/>
    </row>
    <row r="27" spans="1:9" x14ac:dyDescent="0.2">
      <c r="B27" s="93"/>
    </row>
    <row r="28" spans="1:9" x14ac:dyDescent="0.2">
      <c r="B28" s="93"/>
    </row>
    <row r="29" spans="1:9" x14ac:dyDescent="0.2">
      <c r="B29" s="93"/>
    </row>
    <row r="30" spans="1:9" x14ac:dyDescent="0.2">
      <c r="B30" s="93"/>
    </row>
  </sheetData>
  <phoneticPr fontId="0" type="noConversion"/>
  <pageMargins left="0.75" right="0.75" top="1" bottom="1" header="0.5" footer="0.5"/>
  <pageSetup scale="85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30"/>
  <sheetViews>
    <sheetView zoomScale="75" zoomScaleNormal="75" workbookViewId="0">
      <pane xSplit="11" ySplit="8" topLeftCell="L9" activePane="bottomRight" state="frozen"/>
      <selection pane="topRight" activeCell="L1" sqref="L1"/>
      <selection pane="bottomLeft" activeCell="A9" sqref="A9"/>
      <selection pane="bottomRight" activeCell="L9" sqref="L9"/>
    </sheetView>
  </sheetViews>
  <sheetFormatPr defaultRowHeight="12.75" x14ac:dyDescent="0.2"/>
  <cols>
    <col min="1" max="1" width="9.42578125" customWidth="1"/>
    <col min="2" max="2" width="19.28515625" customWidth="1"/>
    <col min="3" max="3" width="9.5703125" bestFit="1" customWidth="1"/>
    <col min="4" max="4" width="10.7109375" hidden="1" customWidth="1"/>
    <col min="5" max="5" width="10.7109375" customWidth="1"/>
    <col min="6" max="6" width="11" customWidth="1"/>
    <col min="7" max="9" width="10.7109375" hidden="1" customWidth="1"/>
    <col min="10" max="10" width="10.7109375" customWidth="1"/>
    <col min="11" max="11" width="12" style="61" customWidth="1"/>
    <col min="12" max="12" width="10.7109375" bestFit="1" customWidth="1"/>
    <col min="13" max="14" width="10.42578125" bestFit="1" customWidth="1"/>
    <col min="15" max="17" width="10.7109375" bestFit="1" customWidth="1"/>
    <col min="18" max="19" width="10.5703125" bestFit="1" customWidth="1"/>
    <col min="20" max="21" width="10.42578125" bestFit="1" customWidth="1"/>
    <col min="26" max="26" width="10" bestFit="1" customWidth="1"/>
    <col min="38" max="38" width="10" bestFit="1" customWidth="1"/>
    <col min="61" max="77" width="9.140625" customWidth="1"/>
  </cols>
  <sheetData>
    <row r="1" spans="1:107" x14ac:dyDescent="0.2">
      <c r="A1" s="18" t="s">
        <v>25</v>
      </c>
    </row>
    <row r="2" spans="1:107" ht="15.75" x14ac:dyDescent="0.25">
      <c r="A2" s="40" t="s">
        <v>30</v>
      </c>
      <c r="B2" s="18"/>
      <c r="C2" s="18"/>
      <c r="D2" s="18"/>
      <c r="E2" s="18"/>
      <c r="F2" s="18"/>
      <c r="G2" s="18"/>
      <c r="H2" s="18"/>
      <c r="I2" s="18"/>
      <c r="J2" s="18"/>
      <c r="K2" s="62"/>
      <c r="L2" s="18"/>
      <c r="M2" s="18"/>
    </row>
    <row r="3" spans="1:107" ht="15" x14ac:dyDescent="0.2">
      <c r="A3" s="22" t="s">
        <v>33</v>
      </c>
      <c r="B3" s="18"/>
      <c r="C3" s="18"/>
      <c r="D3" s="18"/>
      <c r="E3" s="18"/>
      <c r="F3" s="18"/>
      <c r="G3" s="18"/>
      <c r="H3" s="18"/>
      <c r="I3" s="18"/>
      <c r="J3" s="18"/>
      <c r="K3" s="62"/>
      <c r="L3" s="18"/>
      <c r="M3" s="18"/>
    </row>
    <row r="4" spans="1:107" ht="15" x14ac:dyDescent="0.2">
      <c r="A4" s="52" t="s">
        <v>34</v>
      </c>
    </row>
    <row r="5" spans="1:107" x14ac:dyDescent="0.2">
      <c r="O5" s="13"/>
    </row>
    <row r="6" spans="1:107" x14ac:dyDescent="0.2">
      <c r="A6" s="17"/>
      <c r="K6" s="66"/>
      <c r="O6" s="13"/>
    </row>
    <row r="7" spans="1:107" ht="13.5" thickBot="1" x14ac:dyDescent="0.25">
      <c r="J7" s="36" t="s">
        <v>16</v>
      </c>
      <c r="K7" s="66">
        <v>2002</v>
      </c>
      <c r="O7" s="13"/>
      <c r="BJ7" s="38"/>
    </row>
    <row r="8" spans="1:107" ht="13.5" thickBot="1" x14ac:dyDescent="0.25">
      <c r="A8" t="s">
        <v>1</v>
      </c>
      <c r="B8" t="s">
        <v>2</v>
      </c>
      <c r="C8" t="s">
        <v>17</v>
      </c>
      <c r="D8" t="s">
        <v>18</v>
      </c>
      <c r="E8" t="s">
        <v>14</v>
      </c>
      <c r="F8" t="s">
        <v>0</v>
      </c>
      <c r="G8" s="15" t="s">
        <v>19</v>
      </c>
      <c r="H8" s="16">
        <v>37104</v>
      </c>
      <c r="I8" s="16">
        <v>37135</v>
      </c>
      <c r="J8" s="56" t="s">
        <v>38</v>
      </c>
      <c r="K8" s="63" t="s">
        <v>65</v>
      </c>
      <c r="L8" s="16">
        <v>37165</v>
      </c>
      <c r="M8" s="16">
        <v>37196</v>
      </c>
      <c r="N8" s="16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39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07" x14ac:dyDescent="0.2">
      <c r="H9" s="12"/>
      <c r="I9" s="12"/>
      <c r="J9" s="12"/>
      <c r="L9" s="12"/>
      <c r="M9" s="30"/>
      <c r="N9" s="30"/>
      <c r="O9" s="41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42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</row>
    <row r="10" spans="1:107" x14ac:dyDescent="0.2">
      <c r="A10">
        <v>26490</v>
      </c>
      <c r="B10" t="s">
        <v>37</v>
      </c>
      <c r="C10" s="3">
        <v>70000</v>
      </c>
      <c r="D10" s="1">
        <v>36100</v>
      </c>
      <c r="E10" s="1">
        <v>37925</v>
      </c>
      <c r="F10" t="s">
        <v>3</v>
      </c>
      <c r="G10" s="6">
        <v>37560</v>
      </c>
      <c r="H10" s="3">
        <v>70000</v>
      </c>
      <c r="I10" s="3">
        <v>70000</v>
      </c>
      <c r="J10" s="53">
        <v>0.14000000000000001</v>
      </c>
      <c r="K10" s="61">
        <f>ROUND((O10*31+P10*28+Q10*31+R10*30+S10*31+T10*30+U10*31+V10*31+W10*30+X10*31+Y10*30+Z10*31)*J10,0)</f>
        <v>3577000</v>
      </c>
      <c r="L10" s="8">
        <v>70000</v>
      </c>
      <c r="M10" s="8">
        <v>70000</v>
      </c>
      <c r="N10" s="8">
        <v>70000</v>
      </c>
      <c r="O10" s="26">
        <v>70000</v>
      </c>
      <c r="P10" s="8">
        <v>70000</v>
      </c>
      <c r="Q10" s="8">
        <v>70000</v>
      </c>
      <c r="R10" s="8">
        <v>70000</v>
      </c>
      <c r="S10" s="8">
        <v>70000</v>
      </c>
      <c r="T10" s="8">
        <v>70000</v>
      </c>
      <c r="U10" s="8">
        <v>70000</v>
      </c>
      <c r="V10" s="8">
        <v>70000</v>
      </c>
      <c r="W10" s="8">
        <v>70000</v>
      </c>
      <c r="X10" s="8">
        <v>70000</v>
      </c>
      <c r="Y10" s="8">
        <v>70000</v>
      </c>
      <c r="Z10" s="8">
        <v>70000</v>
      </c>
      <c r="AA10" s="8">
        <v>70000</v>
      </c>
      <c r="AB10" s="8">
        <v>70000</v>
      </c>
      <c r="AC10" s="8">
        <v>70000</v>
      </c>
      <c r="AD10" s="8">
        <v>70000</v>
      </c>
      <c r="AE10" s="8">
        <v>70000</v>
      </c>
      <c r="AF10" s="8">
        <v>70000</v>
      </c>
      <c r="AG10" s="8">
        <v>70000</v>
      </c>
      <c r="AH10" s="8">
        <v>70000</v>
      </c>
      <c r="AI10" s="8">
        <v>70000</v>
      </c>
      <c r="AJ10" s="8">
        <v>70000</v>
      </c>
      <c r="AK10" s="35">
        <v>70000</v>
      </c>
      <c r="AL10" s="35">
        <v>70000</v>
      </c>
      <c r="AM10" s="35">
        <v>70000</v>
      </c>
      <c r="AN10" s="35">
        <v>70000</v>
      </c>
      <c r="AO10" s="35">
        <v>70000</v>
      </c>
      <c r="AP10" s="35">
        <v>70000</v>
      </c>
      <c r="AQ10" s="35">
        <v>70000</v>
      </c>
      <c r="AR10" s="35">
        <v>70000</v>
      </c>
      <c r="AS10" s="35">
        <v>70000</v>
      </c>
      <c r="AT10" s="35">
        <v>70000</v>
      </c>
      <c r="AU10" s="35">
        <v>70000</v>
      </c>
      <c r="AV10" s="35">
        <v>70000</v>
      </c>
      <c r="AW10" s="35">
        <v>70000</v>
      </c>
      <c r="AX10" s="35">
        <v>70000</v>
      </c>
      <c r="AY10" s="35">
        <v>70000</v>
      </c>
      <c r="AZ10" s="35">
        <v>70000</v>
      </c>
      <c r="BA10" s="35">
        <v>70000</v>
      </c>
      <c r="BB10" s="35">
        <v>70000</v>
      </c>
      <c r="BC10" s="35">
        <v>70000</v>
      </c>
      <c r="BD10" s="35">
        <v>70000</v>
      </c>
      <c r="BE10" s="35">
        <v>70000</v>
      </c>
      <c r="BF10" s="35">
        <v>70000</v>
      </c>
      <c r="BG10" s="35">
        <v>70000</v>
      </c>
      <c r="BH10" s="35">
        <v>70000</v>
      </c>
      <c r="BI10" s="35">
        <v>306000</v>
      </c>
      <c r="BJ10" s="43">
        <v>306000</v>
      </c>
      <c r="BK10" s="35">
        <v>306000</v>
      </c>
      <c r="BL10" s="35">
        <v>306000</v>
      </c>
      <c r="BM10" s="35">
        <v>306000</v>
      </c>
      <c r="BN10" s="35">
        <v>306000</v>
      </c>
      <c r="BO10" s="35">
        <v>306000</v>
      </c>
      <c r="BP10" s="35">
        <v>306000</v>
      </c>
      <c r="BQ10" s="35">
        <v>306000</v>
      </c>
      <c r="BR10" s="35">
        <v>306000</v>
      </c>
      <c r="BS10" s="35">
        <v>306000</v>
      </c>
      <c r="BT10" s="35">
        <v>306000</v>
      </c>
      <c r="BU10" s="35">
        <v>306000</v>
      </c>
      <c r="BV10" s="35">
        <v>306000</v>
      </c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</row>
    <row r="11" spans="1:107" x14ac:dyDescent="0.2">
      <c r="A11">
        <v>26683</v>
      </c>
      <c r="B11" t="s">
        <v>36</v>
      </c>
      <c r="C11" s="3">
        <v>8000</v>
      </c>
      <c r="D11" s="1">
        <v>36220</v>
      </c>
      <c r="E11" s="1">
        <v>37711</v>
      </c>
      <c r="F11" t="s">
        <v>3</v>
      </c>
      <c r="G11" s="6">
        <v>37529</v>
      </c>
      <c r="H11" s="3">
        <v>8000</v>
      </c>
      <c r="I11" s="8">
        <v>8000</v>
      </c>
      <c r="J11" s="53">
        <v>0.37980000000000003</v>
      </c>
      <c r="K11" s="61">
        <f t="shared" ref="K11:K44" si="0">ROUND((O11*31+P11*28+Q11*31+R11*30+S11*31+T11*30+U11*31+V11*31+W11*30+X11*31+Y11*30+Z11*31)*J11,0)</f>
        <v>1109016</v>
      </c>
      <c r="L11" s="8">
        <v>8000</v>
      </c>
      <c r="M11" s="8">
        <v>8000</v>
      </c>
      <c r="N11" s="8">
        <v>8000</v>
      </c>
      <c r="O11" s="26">
        <v>8000</v>
      </c>
      <c r="P11" s="8">
        <v>8000</v>
      </c>
      <c r="Q11" s="8">
        <v>8000</v>
      </c>
      <c r="R11" s="45">
        <v>8000</v>
      </c>
      <c r="S11" s="45">
        <v>8000</v>
      </c>
      <c r="T11" s="45">
        <v>8000</v>
      </c>
      <c r="U11" s="45">
        <v>8000</v>
      </c>
      <c r="V11" s="45">
        <v>8000</v>
      </c>
      <c r="W11" s="45">
        <v>8000</v>
      </c>
      <c r="X11" s="45">
        <v>8000</v>
      </c>
      <c r="Y11" s="45">
        <v>8000</v>
      </c>
      <c r="Z11" s="45">
        <v>8000</v>
      </c>
      <c r="AA11" s="45">
        <v>8000</v>
      </c>
      <c r="AB11" s="45">
        <v>8000</v>
      </c>
      <c r="AC11" s="45">
        <v>8000</v>
      </c>
      <c r="AD11" s="35">
        <v>8000</v>
      </c>
      <c r="AE11" s="35">
        <v>8000</v>
      </c>
      <c r="AF11" s="35">
        <v>8000</v>
      </c>
      <c r="AG11" s="35">
        <v>8000</v>
      </c>
      <c r="AH11" s="35">
        <v>8000</v>
      </c>
      <c r="AI11" s="35">
        <v>8000</v>
      </c>
      <c r="AJ11" s="35">
        <v>8000</v>
      </c>
      <c r="AK11" s="35">
        <v>8000</v>
      </c>
      <c r="AL11" s="35">
        <v>8000</v>
      </c>
      <c r="AM11" s="35">
        <v>8000</v>
      </c>
      <c r="AN11" s="35">
        <v>8000</v>
      </c>
      <c r="AO11" s="35">
        <v>8000</v>
      </c>
      <c r="AP11" s="35">
        <v>8000</v>
      </c>
      <c r="AQ11" s="35">
        <v>8000</v>
      </c>
      <c r="AR11" s="35">
        <v>8000</v>
      </c>
      <c r="AS11" s="35">
        <v>8000</v>
      </c>
      <c r="AT11" s="35">
        <v>8000</v>
      </c>
      <c r="AU11" s="35">
        <v>8000</v>
      </c>
      <c r="AV11" s="35">
        <v>8000</v>
      </c>
      <c r="AW11" s="35">
        <v>8000</v>
      </c>
      <c r="AX11" s="35">
        <v>8000</v>
      </c>
      <c r="AY11" s="35">
        <v>8000</v>
      </c>
      <c r="AZ11" s="35">
        <v>8000</v>
      </c>
      <c r="BA11" s="35">
        <v>8000</v>
      </c>
      <c r="BB11" s="35">
        <v>8000</v>
      </c>
      <c r="BC11" s="35">
        <v>8000</v>
      </c>
      <c r="BD11" s="35">
        <v>8000</v>
      </c>
      <c r="BE11" s="35">
        <v>8000</v>
      </c>
      <c r="BF11" s="35">
        <v>8000</v>
      </c>
      <c r="BG11" s="35">
        <v>8000</v>
      </c>
      <c r="BH11" s="35">
        <v>8000</v>
      </c>
      <c r="BI11" s="27"/>
      <c r="BJ11" s="43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</row>
    <row r="12" spans="1:107" x14ac:dyDescent="0.2">
      <c r="A12">
        <v>27334</v>
      </c>
      <c r="B12" t="s">
        <v>36</v>
      </c>
      <c r="C12" s="3">
        <v>14000</v>
      </c>
      <c r="D12" s="1">
        <v>36982</v>
      </c>
      <c r="E12" s="1">
        <v>37195</v>
      </c>
      <c r="F12" t="s">
        <v>8</v>
      </c>
      <c r="G12" s="2"/>
      <c r="H12" s="3">
        <v>14000</v>
      </c>
      <c r="I12" s="3">
        <v>14000</v>
      </c>
      <c r="J12" s="53">
        <v>0.23</v>
      </c>
      <c r="K12" s="61">
        <f t="shared" si="0"/>
        <v>0</v>
      </c>
      <c r="L12" s="3">
        <v>14000</v>
      </c>
      <c r="M12" s="5"/>
      <c r="N12" s="5"/>
      <c r="O12" s="29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27"/>
      <c r="BJ12" s="43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</row>
    <row r="13" spans="1:107" x14ac:dyDescent="0.2">
      <c r="A13">
        <v>25071</v>
      </c>
      <c r="B13" t="s">
        <v>11</v>
      </c>
      <c r="C13" s="3">
        <v>90000</v>
      </c>
      <c r="D13" s="1">
        <v>35400</v>
      </c>
      <c r="E13" s="1">
        <v>39782</v>
      </c>
      <c r="F13" t="s">
        <v>3</v>
      </c>
      <c r="G13" s="6">
        <v>39416</v>
      </c>
      <c r="H13" s="3">
        <v>90000</v>
      </c>
      <c r="I13" s="3">
        <v>90000</v>
      </c>
      <c r="J13" s="53">
        <v>0.17499999999999999</v>
      </c>
      <c r="K13" s="61">
        <f t="shared" si="0"/>
        <v>5748750</v>
      </c>
      <c r="L13" s="8">
        <v>90000</v>
      </c>
      <c r="M13" s="8">
        <v>90000</v>
      </c>
      <c r="N13" s="8">
        <v>90000</v>
      </c>
      <c r="O13" s="26">
        <v>90000</v>
      </c>
      <c r="P13" s="8">
        <v>90000</v>
      </c>
      <c r="Q13" s="8">
        <v>90000</v>
      </c>
      <c r="R13" s="8">
        <v>90000</v>
      </c>
      <c r="S13" s="8">
        <v>90000</v>
      </c>
      <c r="T13" s="8">
        <v>90000</v>
      </c>
      <c r="U13" s="8">
        <v>90000</v>
      </c>
      <c r="V13" s="8">
        <v>90000</v>
      </c>
      <c r="W13" s="8">
        <v>90000</v>
      </c>
      <c r="X13" s="8">
        <v>90000</v>
      </c>
      <c r="Y13" s="8">
        <v>90000</v>
      </c>
      <c r="Z13" s="8">
        <v>90000</v>
      </c>
      <c r="AA13" s="8">
        <v>90000</v>
      </c>
      <c r="AB13" s="8">
        <v>90000</v>
      </c>
      <c r="AC13" s="8">
        <v>90000</v>
      </c>
      <c r="AD13" s="8">
        <v>90000</v>
      </c>
      <c r="AE13" s="8">
        <v>90000</v>
      </c>
      <c r="AF13" s="8">
        <v>90000</v>
      </c>
      <c r="AG13" s="8">
        <v>90000</v>
      </c>
      <c r="AH13" s="8">
        <v>90000</v>
      </c>
      <c r="AI13" s="8">
        <v>90000</v>
      </c>
      <c r="AJ13" s="8">
        <v>90000</v>
      </c>
      <c r="AK13" s="8">
        <v>90000</v>
      </c>
      <c r="AL13" s="8">
        <v>90000</v>
      </c>
      <c r="AM13" s="8">
        <v>90000</v>
      </c>
      <c r="AN13" s="8">
        <v>90000</v>
      </c>
      <c r="AO13" s="8">
        <v>90000</v>
      </c>
      <c r="AP13" s="8">
        <v>90000</v>
      </c>
      <c r="AQ13" s="8">
        <v>90000</v>
      </c>
      <c r="AR13" s="8">
        <v>90000</v>
      </c>
      <c r="AS13" s="8">
        <v>90000</v>
      </c>
      <c r="AT13" s="8">
        <v>90000</v>
      </c>
      <c r="AU13" s="8">
        <v>90000</v>
      </c>
      <c r="AV13" s="8">
        <v>90000</v>
      </c>
      <c r="AW13" s="8">
        <v>90000</v>
      </c>
      <c r="AX13" s="8">
        <v>90000</v>
      </c>
      <c r="AY13" s="8">
        <v>90000</v>
      </c>
      <c r="AZ13" s="8">
        <v>90000</v>
      </c>
      <c r="BA13" s="8">
        <v>90000</v>
      </c>
      <c r="BB13" s="8">
        <v>90000</v>
      </c>
      <c r="BC13" s="8">
        <v>90000</v>
      </c>
      <c r="BD13" s="8">
        <v>90000</v>
      </c>
      <c r="BE13" s="8">
        <v>90000</v>
      </c>
      <c r="BF13" s="8">
        <v>90000</v>
      </c>
      <c r="BG13" s="8">
        <v>90000</v>
      </c>
      <c r="BH13" s="8">
        <v>90000</v>
      </c>
      <c r="BI13" s="8">
        <v>25000</v>
      </c>
      <c r="BJ13" s="44">
        <v>25000</v>
      </c>
      <c r="BK13" s="8">
        <v>25000</v>
      </c>
      <c r="BL13" s="8">
        <v>25000</v>
      </c>
      <c r="BM13" s="8">
        <v>25000</v>
      </c>
      <c r="BN13" s="8">
        <v>25000</v>
      </c>
      <c r="BO13" s="8">
        <v>25000</v>
      </c>
      <c r="BP13" s="8">
        <v>25000</v>
      </c>
      <c r="BQ13" s="8">
        <v>25000</v>
      </c>
      <c r="BR13" s="8">
        <v>25000</v>
      </c>
      <c r="BS13" s="8">
        <v>25000</v>
      </c>
      <c r="BT13" s="8">
        <v>25000</v>
      </c>
      <c r="BU13" s="8">
        <v>25000</v>
      </c>
      <c r="BV13" s="8">
        <v>25000</v>
      </c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</row>
    <row r="14" spans="1:107" x14ac:dyDescent="0.2">
      <c r="A14">
        <v>25700</v>
      </c>
      <c r="B14" t="s">
        <v>11</v>
      </c>
      <c r="C14" s="3">
        <v>25000</v>
      </c>
      <c r="D14" s="1">
        <v>35796</v>
      </c>
      <c r="E14" s="1">
        <v>37621</v>
      </c>
      <c r="F14" t="s">
        <v>3</v>
      </c>
      <c r="G14" s="6">
        <v>37256</v>
      </c>
      <c r="H14" s="3">
        <v>25000</v>
      </c>
      <c r="I14" s="3">
        <v>25000</v>
      </c>
      <c r="J14" s="53">
        <v>0.19</v>
      </c>
      <c r="K14" s="61">
        <f t="shared" si="0"/>
        <v>1733750</v>
      </c>
      <c r="L14" s="8">
        <v>25000</v>
      </c>
      <c r="M14" s="8">
        <v>25000</v>
      </c>
      <c r="N14" s="8">
        <v>25000</v>
      </c>
      <c r="O14" s="26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45">
        <v>25000</v>
      </c>
      <c r="AA14" s="46">
        <v>25000</v>
      </c>
      <c r="AB14" s="46">
        <v>25000</v>
      </c>
      <c r="AC14" s="46">
        <v>25000</v>
      </c>
      <c r="AD14" s="46">
        <v>25000</v>
      </c>
      <c r="AE14" s="46">
        <v>25000</v>
      </c>
      <c r="AF14" s="46">
        <v>25000</v>
      </c>
      <c r="AG14" s="46">
        <v>25000</v>
      </c>
      <c r="AH14" s="46">
        <v>25000</v>
      </c>
      <c r="AI14" s="46">
        <v>25000</v>
      </c>
      <c r="AJ14" s="46">
        <v>25000</v>
      </c>
      <c r="AK14" s="46">
        <v>25000</v>
      </c>
      <c r="AL14" s="46">
        <v>25000</v>
      </c>
      <c r="AM14" s="46">
        <v>25000</v>
      </c>
      <c r="AN14" s="46">
        <v>25000</v>
      </c>
      <c r="AO14" s="46">
        <v>25000</v>
      </c>
      <c r="AP14" s="46">
        <v>25000</v>
      </c>
      <c r="AQ14" s="46">
        <v>25000</v>
      </c>
      <c r="AR14" s="46">
        <v>25000</v>
      </c>
      <c r="AS14" s="46">
        <v>25000</v>
      </c>
      <c r="AT14" s="46">
        <v>25000</v>
      </c>
      <c r="AU14" s="46">
        <v>25000</v>
      </c>
      <c r="AV14" s="46">
        <v>25000</v>
      </c>
      <c r="AW14" s="46">
        <v>25000</v>
      </c>
      <c r="AX14" s="46">
        <v>25000</v>
      </c>
      <c r="AY14" s="46">
        <v>25000</v>
      </c>
      <c r="AZ14" s="46">
        <v>25000</v>
      </c>
      <c r="BA14" s="46">
        <v>25000</v>
      </c>
      <c r="BB14" s="46">
        <v>25000</v>
      </c>
      <c r="BC14" s="46">
        <v>25000</v>
      </c>
      <c r="BD14" s="46">
        <v>25000</v>
      </c>
      <c r="BE14" s="46">
        <v>25000</v>
      </c>
      <c r="BF14" s="46">
        <v>25000</v>
      </c>
      <c r="BG14" s="46">
        <v>25000</v>
      </c>
      <c r="BH14" s="46">
        <v>25000</v>
      </c>
      <c r="BI14" s="8">
        <v>150000</v>
      </c>
      <c r="BJ14" s="44">
        <v>150000</v>
      </c>
      <c r="BK14" s="8">
        <v>150000</v>
      </c>
      <c r="BL14" s="8">
        <v>150000</v>
      </c>
      <c r="BM14" s="8">
        <v>150000</v>
      </c>
      <c r="BN14" s="8">
        <v>150000</v>
      </c>
      <c r="BO14" s="8">
        <v>150000</v>
      </c>
      <c r="BP14" s="8">
        <v>150000</v>
      </c>
      <c r="BQ14" s="8">
        <v>150000</v>
      </c>
      <c r="BR14" s="8">
        <v>150000</v>
      </c>
      <c r="BS14" s="8">
        <v>150000</v>
      </c>
      <c r="BT14" s="8">
        <v>150000</v>
      </c>
      <c r="BU14" s="8">
        <v>150000</v>
      </c>
      <c r="BV14" s="8">
        <v>150000</v>
      </c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</row>
    <row r="15" spans="1:107" x14ac:dyDescent="0.2">
      <c r="A15">
        <v>27458</v>
      </c>
      <c r="B15" t="s">
        <v>13</v>
      </c>
      <c r="C15" s="3">
        <v>14000</v>
      </c>
      <c r="D15" s="1">
        <v>37622</v>
      </c>
      <c r="E15" s="1">
        <v>38717</v>
      </c>
      <c r="F15" t="s">
        <v>8</v>
      </c>
      <c r="G15" s="2"/>
      <c r="J15" s="53">
        <v>1.159</v>
      </c>
      <c r="K15" s="61">
        <f t="shared" si="0"/>
        <v>0</v>
      </c>
      <c r="M15" s="5"/>
      <c r="N15" s="5"/>
      <c r="O15" s="29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8">
        <v>14000</v>
      </c>
      <c r="AB15" s="8">
        <v>14000</v>
      </c>
      <c r="AC15" s="8">
        <v>14000</v>
      </c>
      <c r="AD15" s="8">
        <v>14000</v>
      </c>
      <c r="AE15" s="8">
        <v>14000</v>
      </c>
      <c r="AF15" s="8">
        <v>14000</v>
      </c>
      <c r="AG15" s="8">
        <v>14000</v>
      </c>
      <c r="AH15" s="8">
        <v>14000</v>
      </c>
      <c r="AI15" s="8">
        <v>14000</v>
      </c>
      <c r="AJ15" s="8">
        <v>14000</v>
      </c>
      <c r="AK15" s="8">
        <v>14000</v>
      </c>
      <c r="AL15" s="8">
        <v>14000</v>
      </c>
      <c r="AM15" s="8">
        <v>14000</v>
      </c>
      <c r="AN15" s="8">
        <v>14000</v>
      </c>
      <c r="AO15" s="8">
        <v>14000</v>
      </c>
      <c r="AP15" s="8">
        <v>14000</v>
      </c>
      <c r="AQ15" s="8">
        <v>14000</v>
      </c>
      <c r="AR15" s="8">
        <v>14000</v>
      </c>
      <c r="AS15" s="8">
        <v>14000</v>
      </c>
      <c r="AT15" s="8">
        <v>14000</v>
      </c>
      <c r="AU15" s="8">
        <v>14000</v>
      </c>
      <c r="AV15" s="8">
        <v>14000</v>
      </c>
      <c r="AW15" s="8">
        <v>14000</v>
      </c>
      <c r="AX15" s="8">
        <v>14000</v>
      </c>
      <c r="AY15" s="8">
        <v>14000</v>
      </c>
      <c r="AZ15" s="8">
        <v>14000</v>
      </c>
      <c r="BA15" s="8">
        <v>14000</v>
      </c>
      <c r="BB15" s="8">
        <v>14000</v>
      </c>
      <c r="BC15" s="8">
        <v>14000</v>
      </c>
      <c r="BD15" s="8">
        <v>14000</v>
      </c>
      <c r="BE15" s="8">
        <v>14000</v>
      </c>
      <c r="BF15" s="8">
        <v>14000</v>
      </c>
      <c r="BG15" s="8">
        <v>14000</v>
      </c>
      <c r="BH15" s="8">
        <v>14000</v>
      </c>
      <c r="BI15" s="8">
        <v>90000</v>
      </c>
      <c r="BJ15" s="44">
        <v>90000</v>
      </c>
      <c r="BK15" s="8">
        <v>90000</v>
      </c>
      <c r="BL15" s="8">
        <v>90000</v>
      </c>
      <c r="BM15" s="8">
        <v>90000</v>
      </c>
      <c r="BN15" s="8">
        <v>90000</v>
      </c>
      <c r="BO15" s="8">
        <v>90000</v>
      </c>
      <c r="BP15" s="8">
        <v>90000</v>
      </c>
      <c r="BQ15" s="8">
        <v>90000</v>
      </c>
      <c r="BR15" s="8">
        <v>90000</v>
      </c>
      <c r="BS15" s="8">
        <v>90000</v>
      </c>
      <c r="BT15" s="8">
        <v>90000</v>
      </c>
      <c r="BU15" s="8">
        <v>90000</v>
      </c>
      <c r="BV15" s="8">
        <v>90000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</row>
    <row r="16" spans="1:107" x14ac:dyDescent="0.2">
      <c r="A16">
        <v>20822</v>
      </c>
      <c r="B16" t="s">
        <v>42</v>
      </c>
      <c r="C16" s="3">
        <v>25000</v>
      </c>
      <c r="D16" s="1">
        <v>33664</v>
      </c>
      <c r="E16" s="1">
        <v>39141</v>
      </c>
      <c r="F16" t="s">
        <v>3</v>
      </c>
      <c r="G16" s="6">
        <v>38776</v>
      </c>
      <c r="H16" s="3">
        <v>25000</v>
      </c>
      <c r="I16" s="3">
        <v>25000</v>
      </c>
      <c r="J16" s="53">
        <v>0.2349</v>
      </c>
      <c r="K16" s="61">
        <f t="shared" si="0"/>
        <v>2143463</v>
      </c>
      <c r="L16" s="3">
        <v>25000</v>
      </c>
      <c r="M16" s="8">
        <v>25000</v>
      </c>
      <c r="N16" s="8">
        <v>25000</v>
      </c>
      <c r="O16" s="26">
        <v>25000</v>
      </c>
      <c r="P16" s="8">
        <v>25000</v>
      </c>
      <c r="Q16" s="8">
        <v>25000</v>
      </c>
      <c r="R16" s="8">
        <v>25000</v>
      </c>
      <c r="S16" s="8">
        <v>25000</v>
      </c>
      <c r="T16" s="8">
        <v>25000</v>
      </c>
      <c r="U16" s="8">
        <v>25000</v>
      </c>
      <c r="V16" s="8">
        <v>25000</v>
      </c>
      <c r="W16" s="8">
        <v>25000</v>
      </c>
      <c r="X16" s="8">
        <v>25000</v>
      </c>
      <c r="Y16" s="8">
        <v>25000</v>
      </c>
      <c r="Z16" s="8">
        <v>25000</v>
      </c>
      <c r="AA16" s="8">
        <v>25000</v>
      </c>
      <c r="AB16" s="8">
        <v>25000</v>
      </c>
      <c r="AC16" s="8">
        <v>25000</v>
      </c>
      <c r="AD16" s="8">
        <v>25000</v>
      </c>
      <c r="AE16" s="8">
        <v>25000</v>
      </c>
      <c r="AF16" s="8">
        <v>25000</v>
      </c>
      <c r="AG16" s="8">
        <v>25000</v>
      </c>
      <c r="AH16" s="8">
        <v>25000</v>
      </c>
      <c r="AI16" s="8">
        <v>25000</v>
      </c>
      <c r="AJ16" s="8">
        <v>25000</v>
      </c>
      <c r="AK16" s="8">
        <v>25000</v>
      </c>
      <c r="AL16" s="8">
        <v>25000</v>
      </c>
      <c r="AM16" s="8">
        <v>25000</v>
      </c>
      <c r="AN16" s="8">
        <v>25000</v>
      </c>
      <c r="AO16" s="8">
        <v>25000</v>
      </c>
      <c r="AP16" s="8">
        <v>25000</v>
      </c>
      <c r="AQ16" s="8">
        <v>25000</v>
      </c>
      <c r="AR16" s="8">
        <v>25000</v>
      </c>
      <c r="AS16" s="8">
        <v>25000</v>
      </c>
      <c r="AT16" s="8">
        <v>25000</v>
      </c>
      <c r="AU16" s="8">
        <v>25000</v>
      </c>
      <c r="AV16" s="8">
        <v>25000</v>
      </c>
      <c r="AW16" s="8">
        <v>25000</v>
      </c>
      <c r="AX16" s="8">
        <v>25000</v>
      </c>
      <c r="AY16" s="8">
        <v>25000</v>
      </c>
      <c r="AZ16" s="8">
        <v>25000</v>
      </c>
      <c r="BA16" s="8">
        <v>25000</v>
      </c>
      <c r="BB16" s="8">
        <v>25000</v>
      </c>
      <c r="BC16" s="8">
        <v>25000</v>
      </c>
      <c r="BD16" s="8">
        <v>25000</v>
      </c>
      <c r="BE16" s="8">
        <v>25000</v>
      </c>
      <c r="BF16" s="8">
        <v>25000</v>
      </c>
      <c r="BG16" s="8">
        <v>25000</v>
      </c>
      <c r="BH16" s="8">
        <v>25000</v>
      </c>
      <c r="BI16" s="8">
        <v>10000</v>
      </c>
      <c r="BJ16" s="44">
        <v>10000</v>
      </c>
      <c r="BK16" s="8">
        <v>10000</v>
      </c>
      <c r="BL16" s="8">
        <v>10000</v>
      </c>
      <c r="BM16" s="8">
        <v>10000</v>
      </c>
      <c r="BN16" s="8">
        <v>10000</v>
      </c>
      <c r="BO16" s="8">
        <v>10000</v>
      </c>
      <c r="BP16" s="8">
        <v>10000</v>
      </c>
      <c r="BQ16" s="8">
        <v>10000</v>
      </c>
      <c r="BR16" s="8">
        <v>10000</v>
      </c>
      <c r="BS16" s="8">
        <v>10000</v>
      </c>
      <c r="BT16" s="8">
        <v>10000</v>
      </c>
      <c r="BU16" s="8">
        <v>10000</v>
      </c>
      <c r="BV16" s="8">
        <v>10000</v>
      </c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</row>
    <row r="17" spans="1:107" x14ac:dyDescent="0.2">
      <c r="A17">
        <v>20747</v>
      </c>
      <c r="B17" t="s">
        <v>4</v>
      </c>
      <c r="C17" s="3">
        <v>10000</v>
      </c>
      <c r="D17" s="1">
        <v>33664</v>
      </c>
      <c r="E17" s="1">
        <v>37315</v>
      </c>
      <c r="F17" t="s">
        <v>3</v>
      </c>
      <c r="G17" s="6" t="s">
        <v>15</v>
      </c>
      <c r="H17" s="3">
        <v>10000</v>
      </c>
      <c r="I17" s="3">
        <v>10000</v>
      </c>
      <c r="J17" s="54">
        <v>0.33150000000000002</v>
      </c>
      <c r="K17" s="61">
        <f t="shared" si="0"/>
        <v>195585</v>
      </c>
      <c r="L17" s="3">
        <v>10000</v>
      </c>
      <c r="M17" s="8">
        <v>10000</v>
      </c>
      <c r="N17" s="8">
        <v>10000</v>
      </c>
      <c r="O17" s="26">
        <v>10000</v>
      </c>
      <c r="P17" s="8">
        <v>10000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46">
        <v>25000</v>
      </c>
      <c r="BJ17" s="47">
        <v>25000</v>
      </c>
      <c r="BK17" s="46">
        <v>25000</v>
      </c>
      <c r="BL17" s="46">
        <v>25000</v>
      </c>
      <c r="BM17" s="46">
        <v>25000</v>
      </c>
      <c r="BN17" s="46">
        <v>25000</v>
      </c>
      <c r="BO17" s="46">
        <v>25000</v>
      </c>
      <c r="BP17" s="46">
        <v>25000</v>
      </c>
      <c r="BQ17" s="46">
        <v>25000</v>
      </c>
      <c r="BR17" s="46">
        <v>25000</v>
      </c>
      <c r="BS17" s="46">
        <v>25000</v>
      </c>
      <c r="BT17" s="46">
        <v>25000</v>
      </c>
      <c r="BU17" s="46">
        <v>25000</v>
      </c>
      <c r="BV17" s="46">
        <v>25000</v>
      </c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</row>
    <row r="18" spans="1:107" x14ac:dyDescent="0.2">
      <c r="A18">
        <v>20748</v>
      </c>
      <c r="B18" t="s">
        <v>4</v>
      </c>
      <c r="C18" s="3">
        <v>10000</v>
      </c>
      <c r="D18" s="1">
        <v>33664</v>
      </c>
      <c r="E18" s="1">
        <v>37315</v>
      </c>
      <c r="F18" t="s">
        <v>3</v>
      </c>
      <c r="G18" s="6" t="s">
        <v>15</v>
      </c>
      <c r="H18" s="3">
        <v>10000</v>
      </c>
      <c r="I18" s="3">
        <v>10000</v>
      </c>
      <c r="J18" s="53">
        <v>0.33029999999999998</v>
      </c>
      <c r="K18" s="61">
        <f t="shared" si="0"/>
        <v>194877</v>
      </c>
      <c r="L18" s="3">
        <v>10000</v>
      </c>
      <c r="M18" s="8">
        <v>10000</v>
      </c>
      <c r="N18" s="8">
        <v>10000</v>
      </c>
      <c r="O18" s="26">
        <v>10000</v>
      </c>
      <c r="P18" s="8">
        <v>10000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35">
        <v>40000</v>
      </c>
      <c r="BJ18" s="43">
        <v>40000</v>
      </c>
      <c r="BK18" s="35">
        <v>40000</v>
      </c>
      <c r="BL18" s="35">
        <v>40000</v>
      </c>
      <c r="BM18" s="35">
        <v>40000</v>
      </c>
      <c r="BN18" s="35">
        <v>40000</v>
      </c>
      <c r="BO18" s="35">
        <v>40000</v>
      </c>
      <c r="BP18" s="35">
        <v>40000</v>
      </c>
      <c r="BQ18" s="35">
        <v>40000</v>
      </c>
      <c r="BR18" s="35">
        <v>40000</v>
      </c>
      <c r="BS18" s="35">
        <v>40000</v>
      </c>
      <c r="BT18" s="35">
        <v>40000</v>
      </c>
      <c r="BU18" s="35">
        <v>40000</v>
      </c>
      <c r="BV18" s="35">
        <v>40000</v>
      </c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</row>
    <row r="19" spans="1:107" x14ac:dyDescent="0.2">
      <c r="A19" s="2">
        <v>27566</v>
      </c>
      <c r="B19" t="s">
        <v>4</v>
      </c>
      <c r="C19" s="4">
        <v>20000</v>
      </c>
      <c r="D19" s="6">
        <v>37316</v>
      </c>
      <c r="E19" s="6">
        <v>39172</v>
      </c>
      <c r="F19" t="s">
        <v>3</v>
      </c>
      <c r="G19" s="6">
        <v>38807</v>
      </c>
      <c r="J19" s="53">
        <v>0.3679</v>
      </c>
      <c r="K19" s="61">
        <f t="shared" si="0"/>
        <v>2251548</v>
      </c>
      <c r="M19" s="8"/>
      <c r="N19" s="8"/>
      <c r="O19" s="29"/>
      <c r="P19" s="5"/>
      <c r="Q19" s="8">
        <v>20000</v>
      </c>
      <c r="R19" s="8">
        <v>20000</v>
      </c>
      <c r="S19" s="8">
        <v>20000</v>
      </c>
      <c r="T19" s="8">
        <v>20000</v>
      </c>
      <c r="U19" s="8">
        <v>20000</v>
      </c>
      <c r="V19" s="8">
        <v>20000</v>
      </c>
      <c r="W19" s="8">
        <v>20000</v>
      </c>
      <c r="X19" s="8">
        <v>20000</v>
      </c>
      <c r="Y19" s="8">
        <v>20000</v>
      </c>
      <c r="Z19" s="8">
        <v>20000</v>
      </c>
      <c r="AA19" s="8">
        <v>20000</v>
      </c>
      <c r="AB19" s="8">
        <v>20000</v>
      </c>
      <c r="AC19" s="8">
        <v>20000</v>
      </c>
      <c r="AD19" s="8">
        <v>20000</v>
      </c>
      <c r="AE19" s="8">
        <v>20000</v>
      </c>
      <c r="AF19" s="8">
        <v>20000</v>
      </c>
      <c r="AG19" s="8">
        <v>20000</v>
      </c>
      <c r="AH19" s="8">
        <v>20000</v>
      </c>
      <c r="AI19" s="8">
        <v>20000</v>
      </c>
      <c r="AJ19" s="8">
        <v>20000</v>
      </c>
      <c r="AK19" s="8">
        <v>20000</v>
      </c>
      <c r="AL19" s="8">
        <v>20000</v>
      </c>
      <c r="AM19" s="8">
        <v>20000</v>
      </c>
      <c r="AN19" s="8">
        <v>20000</v>
      </c>
      <c r="AO19" s="8">
        <v>20000</v>
      </c>
      <c r="AP19" s="8">
        <v>20000</v>
      </c>
      <c r="AQ19" s="8">
        <v>20000</v>
      </c>
      <c r="AR19" s="8">
        <v>20000</v>
      </c>
      <c r="AS19" s="8">
        <v>20000</v>
      </c>
      <c r="AT19" s="8">
        <v>20000</v>
      </c>
      <c r="AU19" s="8">
        <v>20000</v>
      </c>
      <c r="AV19" s="8">
        <v>20000</v>
      </c>
      <c r="AW19" s="8">
        <v>20000</v>
      </c>
      <c r="AX19" s="8">
        <v>20000</v>
      </c>
      <c r="AY19" s="8">
        <v>20000</v>
      </c>
      <c r="AZ19" s="8">
        <v>20000</v>
      </c>
      <c r="BA19" s="8">
        <v>20000</v>
      </c>
      <c r="BB19" s="8">
        <v>20000</v>
      </c>
      <c r="BC19" s="8">
        <v>20000</v>
      </c>
      <c r="BD19" s="8">
        <v>20000</v>
      </c>
      <c r="BE19" s="8">
        <v>20000</v>
      </c>
      <c r="BF19" s="8">
        <v>20000</v>
      </c>
      <c r="BG19" s="8">
        <v>20000</v>
      </c>
      <c r="BH19" s="8">
        <v>20000</v>
      </c>
      <c r="BI19" s="8">
        <v>20000</v>
      </c>
      <c r="BJ19" s="44">
        <v>20000</v>
      </c>
      <c r="BK19" s="8">
        <v>20000</v>
      </c>
      <c r="BL19" s="8">
        <v>20000</v>
      </c>
      <c r="BM19" s="8">
        <v>20000</v>
      </c>
      <c r="BN19" s="8">
        <v>20000</v>
      </c>
      <c r="BO19" s="8">
        <v>20000</v>
      </c>
      <c r="BP19" s="8">
        <v>20000</v>
      </c>
      <c r="BQ19" s="8">
        <v>20000</v>
      </c>
      <c r="BR19" s="8">
        <v>20000</v>
      </c>
      <c r="BS19" s="8">
        <v>20000</v>
      </c>
      <c r="BT19" s="8">
        <v>20000</v>
      </c>
      <c r="BU19" s="8">
        <v>20000</v>
      </c>
      <c r="BV19" s="8">
        <v>20000</v>
      </c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</row>
    <row r="20" spans="1:107" x14ac:dyDescent="0.2">
      <c r="A20">
        <v>26372</v>
      </c>
      <c r="B20" t="s">
        <v>41</v>
      </c>
      <c r="C20" s="3">
        <v>25000</v>
      </c>
      <c r="D20" s="1">
        <v>36100</v>
      </c>
      <c r="E20" s="1">
        <v>39172</v>
      </c>
      <c r="F20" t="s">
        <v>3</v>
      </c>
      <c r="G20" s="6">
        <v>38807</v>
      </c>
      <c r="H20" s="3">
        <v>25000</v>
      </c>
      <c r="I20" s="3">
        <v>25000</v>
      </c>
      <c r="J20" s="53">
        <v>0.33900000000000002</v>
      </c>
      <c r="K20" s="61">
        <f t="shared" si="0"/>
        <v>3093375</v>
      </c>
      <c r="L20" s="8">
        <v>25000</v>
      </c>
      <c r="M20" s="8">
        <v>25000</v>
      </c>
      <c r="N20" s="8">
        <v>25000</v>
      </c>
      <c r="O20" s="26">
        <v>25000</v>
      </c>
      <c r="P20" s="8">
        <v>25000</v>
      </c>
      <c r="Q20" s="8">
        <v>25000</v>
      </c>
      <c r="R20" s="8">
        <v>25000</v>
      </c>
      <c r="S20" s="8">
        <v>25000</v>
      </c>
      <c r="T20" s="8">
        <v>25000</v>
      </c>
      <c r="U20" s="8">
        <v>25000</v>
      </c>
      <c r="V20" s="8">
        <v>25000</v>
      </c>
      <c r="W20" s="8">
        <v>25000</v>
      </c>
      <c r="X20" s="8">
        <v>25000</v>
      </c>
      <c r="Y20" s="8">
        <v>25000</v>
      </c>
      <c r="Z20" s="8">
        <v>25000</v>
      </c>
      <c r="AA20" s="8">
        <v>25000</v>
      </c>
      <c r="AB20" s="8">
        <v>25000</v>
      </c>
      <c r="AC20" s="8">
        <v>25000</v>
      </c>
      <c r="AD20" s="8">
        <v>25000</v>
      </c>
      <c r="AE20" s="8">
        <v>25000</v>
      </c>
      <c r="AF20" s="8">
        <v>25000</v>
      </c>
      <c r="AG20" s="8">
        <v>25000</v>
      </c>
      <c r="AH20" s="8">
        <v>25000</v>
      </c>
      <c r="AI20" s="8">
        <v>25000</v>
      </c>
      <c r="AJ20" s="8">
        <v>25000</v>
      </c>
      <c r="AK20" s="8">
        <v>25000</v>
      </c>
      <c r="AL20" s="8">
        <v>25000</v>
      </c>
      <c r="AM20" s="8">
        <v>25000</v>
      </c>
      <c r="AN20" s="8">
        <v>25000</v>
      </c>
      <c r="AO20" s="8">
        <v>25000</v>
      </c>
      <c r="AP20" s="8">
        <v>25000</v>
      </c>
      <c r="AQ20" s="8">
        <v>25000</v>
      </c>
      <c r="AR20" s="8">
        <v>25000</v>
      </c>
      <c r="AS20" s="8">
        <v>25000</v>
      </c>
      <c r="AT20" s="8">
        <v>25000</v>
      </c>
      <c r="AU20" s="8">
        <v>25000</v>
      </c>
      <c r="AV20" s="8">
        <v>25000</v>
      </c>
      <c r="AW20" s="8">
        <v>25000</v>
      </c>
      <c r="AX20" s="8">
        <v>25000</v>
      </c>
      <c r="AY20" s="8">
        <v>25000</v>
      </c>
      <c r="AZ20" s="8">
        <v>25000</v>
      </c>
      <c r="BA20" s="8">
        <v>25000</v>
      </c>
      <c r="BB20" s="8">
        <v>25000</v>
      </c>
      <c r="BC20" s="8">
        <v>25000</v>
      </c>
      <c r="BD20" s="8">
        <v>25000</v>
      </c>
      <c r="BE20" s="8">
        <v>25000</v>
      </c>
      <c r="BF20" s="8">
        <v>25000</v>
      </c>
      <c r="BG20" s="8">
        <v>25000</v>
      </c>
      <c r="BH20" s="8">
        <v>25000</v>
      </c>
      <c r="BI20" s="35">
        <v>8600</v>
      </c>
      <c r="BJ20" s="43">
        <v>8600</v>
      </c>
      <c r="BK20" s="35">
        <v>8600</v>
      </c>
      <c r="BL20" s="35">
        <v>8600</v>
      </c>
      <c r="BM20" s="35">
        <v>8600</v>
      </c>
      <c r="BN20" s="35">
        <v>8600</v>
      </c>
      <c r="BO20" s="35">
        <v>8600</v>
      </c>
      <c r="BP20" s="35">
        <v>8600</v>
      </c>
      <c r="BQ20" s="35">
        <v>8600</v>
      </c>
      <c r="BR20" s="35">
        <v>8600</v>
      </c>
      <c r="BS20" s="35">
        <v>8600</v>
      </c>
      <c r="BT20" s="35">
        <v>8600</v>
      </c>
      <c r="BU20" s="35">
        <v>8600</v>
      </c>
      <c r="BV20" s="35">
        <v>8600</v>
      </c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</row>
    <row r="21" spans="1:107" x14ac:dyDescent="0.2">
      <c r="A21">
        <v>26758</v>
      </c>
      <c r="B21" t="s">
        <v>41</v>
      </c>
      <c r="C21" s="3">
        <v>40000</v>
      </c>
      <c r="D21" s="1">
        <v>36647</v>
      </c>
      <c r="E21" s="1">
        <v>38472</v>
      </c>
      <c r="F21" t="s">
        <v>3</v>
      </c>
      <c r="G21" s="6">
        <v>38107</v>
      </c>
      <c r="H21" s="3">
        <v>40000</v>
      </c>
      <c r="I21" s="3">
        <v>40000</v>
      </c>
      <c r="J21" s="53">
        <v>0.11119999999999999</v>
      </c>
      <c r="K21" s="61">
        <f t="shared" si="0"/>
        <v>1623520</v>
      </c>
      <c r="L21" s="3">
        <v>40000</v>
      </c>
      <c r="M21" s="8">
        <v>40000</v>
      </c>
      <c r="N21" s="8">
        <v>40000</v>
      </c>
      <c r="O21" s="26">
        <v>40000</v>
      </c>
      <c r="P21" s="8">
        <v>40000</v>
      </c>
      <c r="Q21" s="8">
        <v>40000</v>
      </c>
      <c r="R21" s="8">
        <v>40000</v>
      </c>
      <c r="S21" s="8">
        <v>40000</v>
      </c>
      <c r="T21" s="8">
        <v>40000</v>
      </c>
      <c r="U21" s="8">
        <v>40000</v>
      </c>
      <c r="V21" s="8">
        <v>40000</v>
      </c>
      <c r="W21" s="8">
        <v>40000</v>
      </c>
      <c r="X21" s="8">
        <v>40000</v>
      </c>
      <c r="Y21" s="8">
        <v>40000</v>
      </c>
      <c r="Z21" s="8">
        <v>40000</v>
      </c>
      <c r="AA21" s="8">
        <v>40000</v>
      </c>
      <c r="AB21" s="8">
        <v>40000</v>
      </c>
      <c r="AC21" s="8">
        <v>40000</v>
      </c>
      <c r="AD21" s="8">
        <v>40000</v>
      </c>
      <c r="AE21" s="8">
        <v>40000</v>
      </c>
      <c r="AF21" s="8">
        <v>40000</v>
      </c>
      <c r="AG21" s="8">
        <v>40000</v>
      </c>
      <c r="AH21" s="8">
        <v>40000</v>
      </c>
      <c r="AI21" s="8">
        <v>40000</v>
      </c>
      <c r="AJ21" s="8">
        <v>40000</v>
      </c>
      <c r="AK21" s="8">
        <v>40000</v>
      </c>
      <c r="AL21" s="8">
        <v>40000</v>
      </c>
      <c r="AM21" s="8">
        <v>40000</v>
      </c>
      <c r="AN21" s="8">
        <v>40000</v>
      </c>
      <c r="AO21" s="8">
        <v>40000</v>
      </c>
      <c r="AP21" s="8">
        <v>40000</v>
      </c>
      <c r="AQ21" s="8">
        <v>40000</v>
      </c>
      <c r="AR21" s="8">
        <v>40000</v>
      </c>
      <c r="AS21" s="8">
        <v>40000</v>
      </c>
      <c r="AT21" s="8">
        <v>40000</v>
      </c>
      <c r="AU21" s="8">
        <v>40000</v>
      </c>
      <c r="AV21" s="8">
        <v>40000</v>
      </c>
      <c r="AW21" s="8">
        <v>40000</v>
      </c>
      <c r="AX21" s="8">
        <v>40000</v>
      </c>
      <c r="AY21" s="8">
        <v>40000</v>
      </c>
      <c r="AZ21" s="8">
        <v>40000</v>
      </c>
      <c r="BA21" s="8">
        <v>40000</v>
      </c>
      <c r="BB21" s="8">
        <v>40000</v>
      </c>
      <c r="BC21" s="35">
        <v>40000</v>
      </c>
      <c r="BD21" s="35">
        <v>40000</v>
      </c>
      <c r="BE21" s="35">
        <v>40000</v>
      </c>
      <c r="BF21" s="35">
        <v>40000</v>
      </c>
      <c r="BG21" s="35">
        <v>40000</v>
      </c>
      <c r="BH21" s="35">
        <v>40000</v>
      </c>
      <c r="BI21" s="35">
        <v>70000</v>
      </c>
      <c r="BJ21" s="43">
        <v>70000</v>
      </c>
      <c r="BK21" s="35">
        <v>70000</v>
      </c>
      <c r="BL21" s="35">
        <v>70000</v>
      </c>
      <c r="BM21" s="35">
        <v>70000</v>
      </c>
      <c r="BN21" s="35">
        <v>70000</v>
      </c>
      <c r="BO21" s="35">
        <v>70000</v>
      </c>
      <c r="BP21" s="35">
        <v>70000</v>
      </c>
      <c r="BQ21" s="35">
        <v>70000</v>
      </c>
      <c r="BR21" s="35">
        <v>70000</v>
      </c>
      <c r="BS21" s="35">
        <v>70000</v>
      </c>
      <c r="BT21" s="35">
        <v>70000</v>
      </c>
      <c r="BU21" s="35">
        <v>70000</v>
      </c>
      <c r="BV21" s="35">
        <v>70000</v>
      </c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</row>
    <row r="22" spans="1:107" x14ac:dyDescent="0.2">
      <c r="A22">
        <v>27457</v>
      </c>
      <c r="B22" t="s">
        <v>12</v>
      </c>
      <c r="C22" s="3">
        <v>13500</v>
      </c>
      <c r="D22" s="1">
        <v>37226</v>
      </c>
      <c r="E22" s="1">
        <v>37256</v>
      </c>
      <c r="F22" t="s">
        <v>8</v>
      </c>
      <c r="G22" s="2"/>
      <c r="J22" s="53">
        <v>1.01</v>
      </c>
      <c r="K22" s="61">
        <f t="shared" si="0"/>
        <v>0</v>
      </c>
      <c r="M22" s="5"/>
      <c r="N22" s="8">
        <v>13500</v>
      </c>
      <c r="O22" s="29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35">
        <v>21000</v>
      </c>
      <c r="BJ22" s="43">
        <v>21000</v>
      </c>
      <c r="BK22" s="35">
        <v>21000</v>
      </c>
      <c r="BL22" s="35">
        <v>21000</v>
      </c>
      <c r="BM22" s="35">
        <v>21000</v>
      </c>
      <c r="BN22" s="35">
        <v>21000</v>
      </c>
      <c r="BO22" s="35">
        <v>21000</v>
      </c>
      <c r="BP22" s="35">
        <v>21000</v>
      </c>
      <c r="BQ22" s="35">
        <v>21000</v>
      </c>
      <c r="BR22" s="35">
        <v>21000</v>
      </c>
      <c r="BS22" s="35">
        <v>21000</v>
      </c>
      <c r="BT22" s="35">
        <v>21000</v>
      </c>
      <c r="BU22" s="35">
        <v>21000</v>
      </c>
      <c r="BV22" s="35">
        <v>21000</v>
      </c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</row>
    <row r="23" spans="1:107" x14ac:dyDescent="0.2">
      <c r="A23">
        <v>27456</v>
      </c>
      <c r="B23" t="s">
        <v>12</v>
      </c>
      <c r="C23" s="3">
        <v>21500</v>
      </c>
      <c r="D23" s="1">
        <v>37561</v>
      </c>
      <c r="E23" s="1">
        <v>37621</v>
      </c>
      <c r="F23" t="s">
        <v>8</v>
      </c>
      <c r="G23" s="2"/>
      <c r="J23" s="53">
        <v>0.91</v>
      </c>
      <c r="K23" s="61">
        <f t="shared" si="0"/>
        <v>1193465</v>
      </c>
      <c r="M23" s="5"/>
      <c r="N23" s="5"/>
      <c r="O23" s="29"/>
      <c r="P23" s="5"/>
      <c r="Q23" s="5"/>
      <c r="R23" s="5"/>
      <c r="S23" s="5"/>
      <c r="T23" s="5"/>
      <c r="U23" s="5"/>
      <c r="V23" s="5"/>
      <c r="W23" s="5"/>
      <c r="X23" s="5"/>
      <c r="Y23" s="8">
        <v>21500</v>
      </c>
      <c r="Z23" s="8">
        <v>21500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8">
        <v>25000</v>
      </c>
      <c r="BJ23" s="44">
        <v>25000</v>
      </c>
      <c r="BK23" s="8">
        <v>25000</v>
      </c>
      <c r="BL23" s="8">
        <v>25000</v>
      </c>
      <c r="BM23" s="8">
        <v>25000</v>
      </c>
      <c r="BN23" s="8">
        <v>25000</v>
      </c>
      <c r="BO23" s="8">
        <v>25000</v>
      </c>
      <c r="BP23" s="8">
        <v>25000</v>
      </c>
      <c r="BQ23" s="8">
        <v>25000</v>
      </c>
      <c r="BR23" s="8">
        <v>25000</v>
      </c>
      <c r="BS23" s="8">
        <v>25000</v>
      </c>
      <c r="BT23" s="8">
        <v>25000</v>
      </c>
      <c r="BU23" s="8">
        <v>25000</v>
      </c>
      <c r="BV23" s="8">
        <v>25000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</row>
    <row r="24" spans="1:107" x14ac:dyDescent="0.2">
      <c r="A24">
        <v>27453</v>
      </c>
      <c r="B24" t="s">
        <v>12</v>
      </c>
      <c r="C24" s="3">
        <v>35000</v>
      </c>
      <c r="D24" s="1">
        <v>37622</v>
      </c>
      <c r="E24" s="1">
        <v>37986</v>
      </c>
      <c r="F24" t="s">
        <v>8</v>
      </c>
      <c r="G24" s="2"/>
      <c r="J24" s="53">
        <v>1.1000000000000001</v>
      </c>
      <c r="K24" s="61">
        <f t="shared" si="0"/>
        <v>0</v>
      </c>
      <c r="M24" s="5"/>
      <c r="N24" s="5"/>
      <c r="O24" s="29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8">
        <v>35000</v>
      </c>
      <c r="AB24" s="8">
        <v>35000</v>
      </c>
      <c r="AC24" s="8">
        <v>35000</v>
      </c>
      <c r="AD24" s="8">
        <v>35000</v>
      </c>
      <c r="AE24" s="8">
        <v>35000</v>
      </c>
      <c r="AF24" s="8">
        <v>35000</v>
      </c>
      <c r="AG24" s="8">
        <v>35000</v>
      </c>
      <c r="AH24" s="8">
        <v>35000</v>
      </c>
      <c r="AI24" s="8">
        <v>35000</v>
      </c>
      <c r="AJ24" s="8">
        <v>35000</v>
      </c>
      <c r="AK24" s="8">
        <v>35000</v>
      </c>
      <c r="AL24" s="8">
        <v>35000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35">
        <v>8000</v>
      </c>
      <c r="BJ24" s="43">
        <v>8000</v>
      </c>
      <c r="BK24" s="35">
        <v>8000</v>
      </c>
      <c r="BL24" s="35">
        <v>8000</v>
      </c>
      <c r="BM24" s="35">
        <v>8000</v>
      </c>
      <c r="BN24" s="35">
        <v>8000</v>
      </c>
      <c r="BO24" s="35">
        <v>8000</v>
      </c>
      <c r="BP24" s="35">
        <v>8000</v>
      </c>
      <c r="BQ24" s="35">
        <v>8000</v>
      </c>
      <c r="BR24" s="35">
        <v>8000</v>
      </c>
      <c r="BS24" s="35">
        <v>8000</v>
      </c>
      <c r="BT24" s="35">
        <v>8000</v>
      </c>
      <c r="BU24" s="35">
        <v>8000</v>
      </c>
      <c r="BV24" s="35">
        <v>8000</v>
      </c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</row>
    <row r="25" spans="1:107" x14ac:dyDescent="0.2">
      <c r="A25">
        <v>26125</v>
      </c>
      <c r="B25" t="s">
        <v>39</v>
      </c>
      <c r="C25" s="3">
        <v>8600</v>
      </c>
      <c r="D25" s="1">
        <v>35947</v>
      </c>
      <c r="E25" s="1">
        <v>37772</v>
      </c>
      <c r="F25" t="s">
        <v>3</v>
      </c>
      <c r="G25" s="6">
        <v>37407</v>
      </c>
      <c r="H25" s="3">
        <v>8600</v>
      </c>
      <c r="I25" s="3">
        <v>8600</v>
      </c>
      <c r="J25" s="53">
        <v>0.13</v>
      </c>
      <c r="K25" s="61">
        <f t="shared" si="0"/>
        <v>408070</v>
      </c>
      <c r="L25" s="8">
        <v>8600</v>
      </c>
      <c r="M25" s="8">
        <v>8600</v>
      </c>
      <c r="N25" s="8">
        <v>8600</v>
      </c>
      <c r="O25" s="26">
        <v>8600</v>
      </c>
      <c r="P25" s="8">
        <v>8600</v>
      </c>
      <c r="Q25" s="8">
        <v>8600</v>
      </c>
      <c r="R25" s="8">
        <v>8600</v>
      </c>
      <c r="S25" s="8">
        <v>8600</v>
      </c>
      <c r="T25" s="8">
        <v>8600</v>
      </c>
      <c r="U25" s="8">
        <v>8600</v>
      </c>
      <c r="V25" s="8">
        <v>8600</v>
      </c>
      <c r="W25" s="8">
        <v>8600</v>
      </c>
      <c r="X25" s="8">
        <v>8600</v>
      </c>
      <c r="Y25" s="8">
        <v>8600</v>
      </c>
      <c r="Z25" s="8">
        <v>8600</v>
      </c>
      <c r="AA25" s="8">
        <v>8600</v>
      </c>
      <c r="AB25" s="8">
        <v>8600</v>
      </c>
      <c r="AC25" s="8">
        <v>8600</v>
      </c>
      <c r="AD25" s="8">
        <v>8600</v>
      </c>
      <c r="AE25" s="8">
        <v>8600</v>
      </c>
      <c r="AF25" s="35">
        <v>8600</v>
      </c>
      <c r="AG25" s="35">
        <v>8600</v>
      </c>
      <c r="AH25" s="35">
        <v>8600</v>
      </c>
      <c r="AI25" s="35">
        <v>8600</v>
      </c>
      <c r="AJ25" s="35">
        <v>8600</v>
      </c>
      <c r="AK25" s="35">
        <v>8600</v>
      </c>
      <c r="AL25" s="35">
        <v>8600</v>
      </c>
      <c r="AM25" s="35">
        <v>8600</v>
      </c>
      <c r="AN25" s="35">
        <v>8600</v>
      </c>
      <c r="AO25" s="35">
        <v>8600</v>
      </c>
      <c r="AP25" s="35">
        <v>8600</v>
      </c>
      <c r="AQ25" s="35">
        <v>8600</v>
      </c>
      <c r="AR25" s="35">
        <v>8600</v>
      </c>
      <c r="AS25" s="35">
        <v>8600</v>
      </c>
      <c r="AT25" s="35">
        <v>8600</v>
      </c>
      <c r="AU25" s="35">
        <v>8600</v>
      </c>
      <c r="AV25" s="35">
        <v>8600</v>
      </c>
      <c r="AW25" s="35">
        <v>8600</v>
      </c>
      <c r="AX25" s="35">
        <v>8600</v>
      </c>
      <c r="AY25" s="35">
        <v>8600</v>
      </c>
      <c r="AZ25" s="35">
        <v>8600</v>
      </c>
      <c r="BA25" s="35">
        <v>8600</v>
      </c>
      <c r="BB25" s="35">
        <v>8600</v>
      </c>
      <c r="BC25" s="35">
        <v>8600</v>
      </c>
      <c r="BD25" s="35">
        <v>8600</v>
      </c>
      <c r="BE25" s="35">
        <v>8600</v>
      </c>
      <c r="BF25" s="35">
        <v>8600</v>
      </c>
      <c r="BG25" s="35">
        <v>8600</v>
      </c>
      <c r="BH25" s="35">
        <v>8600</v>
      </c>
      <c r="BI25" s="8">
        <v>25000</v>
      </c>
      <c r="BJ25" s="44">
        <v>25000</v>
      </c>
      <c r="BK25" s="8">
        <v>25000</v>
      </c>
      <c r="BL25" s="8">
        <v>25000</v>
      </c>
      <c r="BM25" s="8">
        <v>25000</v>
      </c>
      <c r="BN25" s="8">
        <v>25000</v>
      </c>
      <c r="BO25" s="8">
        <v>25000</v>
      </c>
      <c r="BP25" s="8">
        <v>25000</v>
      </c>
      <c r="BQ25" s="8">
        <v>25000</v>
      </c>
      <c r="BR25" s="8">
        <v>25000</v>
      </c>
      <c r="BS25" s="8">
        <v>25000</v>
      </c>
      <c r="BT25" s="8">
        <v>25000</v>
      </c>
      <c r="BU25" s="8">
        <v>25000</v>
      </c>
      <c r="BV25" s="8">
        <v>25000</v>
      </c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</row>
    <row r="26" spans="1:107" x14ac:dyDescent="0.2">
      <c r="A26">
        <v>26678</v>
      </c>
      <c r="B26" t="s">
        <v>40</v>
      </c>
      <c r="C26" s="3">
        <v>25000</v>
      </c>
      <c r="D26" s="1">
        <v>36251</v>
      </c>
      <c r="E26" s="1">
        <v>39172</v>
      </c>
      <c r="F26" t="s">
        <v>3</v>
      </c>
      <c r="G26" s="6">
        <v>38807</v>
      </c>
      <c r="H26" s="3">
        <v>25000</v>
      </c>
      <c r="I26" s="3">
        <v>25000</v>
      </c>
      <c r="J26" s="53">
        <v>0.3377</v>
      </c>
      <c r="K26" s="61">
        <f t="shared" si="0"/>
        <v>3081513</v>
      </c>
      <c r="L26" s="8">
        <v>25000</v>
      </c>
      <c r="M26" s="8">
        <v>25000</v>
      </c>
      <c r="N26" s="8">
        <v>25000</v>
      </c>
      <c r="O26" s="26">
        <v>25000</v>
      </c>
      <c r="P26" s="8">
        <v>25000</v>
      </c>
      <c r="Q26" s="8">
        <v>25000</v>
      </c>
      <c r="R26" s="8">
        <v>25000</v>
      </c>
      <c r="S26" s="8">
        <v>25000</v>
      </c>
      <c r="T26" s="8">
        <v>25000</v>
      </c>
      <c r="U26" s="8">
        <v>25000</v>
      </c>
      <c r="V26" s="8">
        <v>25000</v>
      </c>
      <c r="W26" s="8">
        <v>25000</v>
      </c>
      <c r="X26" s="8">
        <v>25000</v>
      </c>
      <c r="Y26" s="8">
        <v>25000</v>
      </c>
      <c r="Z26" s="8">
        <v>25000</v>
      </c>
      <c r="AA26" s="8">
        <v>25000</v>
      </c>
      <c r="AB26" s="8">
        <v>25000</v>
      </c>
      <c r="AC26" s="8">
        <v>25000</v>
      </c>
      <c r="AD26" s="8">
        <v>25000</v>
      </c>
      <c r="AE26" s="8">
        <v>25000</v>
      </c>
      <c r="AF26" s="8">
        <v>25000</v>
      </c>
      <c r="AG26" s="8">
        <v>25000</v>
      </c>
      <c r="AH26" s="8">
        <v>25000</v>
      </c>
      <c r="AI26" s="8">
        <v>25000</v>
      </c>
      <c r="AJ26" s="8">
        <v>25000</v>
      </c>
      <c r="AK26" s="8">
        <v>25000</v>
      </c>
      <c r="AL26" s="8">
        <v>25000</v>
      </c>
      <c r="AM26" s="8">
        <v>25000</v>
      </c>
      <c r="AN26" s="8">
        <v>25000</v>
      </c>
      <c r="AO26" s="8">
        <v>25000</v>
      </c>
      <c r="AP26" s="8">
        <v>25000</v>
      </c>
      <c r="AQ26" s="8">
        <v>25000</v>
      </c>
      <c r="AR26" s="8">
        <v>25000</v>
      </c>
      <c r="AS26" s="8">
        <v>25000</v>
      </c>
      <c r="AT26" s="8">
        <v>25000</v>
      </c>
      <c r="AU26" s="8">
        <v>25000</v>
      </c>
      <c r="AV26" s="8">
        <v>25000</v>
      </c>
      <c r="AW26" s="8">
        <v>25000</v>
      </c>
      <c r="AX26" s="8">
        <v>25000</v>
      </c>
      <c r="AY26" s="8">
        <v>25000</v>
      </c>
      <c r="AZ26" s="8">
        <v>25000</v>
      </c>
      <c r="BA26" s="8">
        <v>25000</v>
      </c>
      <c r="BB26" s="8">
        <v>25000</v>
      </c>
      <c r="BC26" s="8">
        <v>25000</v>
      </c>
      <c r="BD26" s="8">
        <v>25000</v>
      </c>
      <c r="BE26" s="8">
        <v>25000</v>
      </c>
      <c r="BF26" s="8">
        <v>25000</v>
      </c>
      <c r="BG26" s="8">
        <v>25000</v>
      </c>
      <c r="BH26" s="8">
        <v>25000</v>
      </c>
      <c r="BI26" s="27">
        <v>20000</v>
      </c>
      <c r="BJ26" s="43">
        <v>20000</v>
      </c>
      <c r="BK26" s="27">
        <v>20000</v>
      </c>
      <c r="BL26" s="27">
        <v>20000</v>
      </c>
      <c r="BM26" s="27">
        <v>20000</v>
      </c>
      <c r="BN26" s="27">
        <v>20000</v>
      </c>
      <c r="BO26" s="27">
        <v>20000</v>
      </c>
      <c r="BP26" s="27">
        <v>20000</v>
      </c>
      <c r="BQ26" s="27">
        <v>20000</v>
      </c>
      <c r="BR26" s="27">
        <v>20000</v>
      </c>
      <c r="BS26" s="27">
        <v>20000</v>
      </c>
      <c r="BT26" s="27">
        <v>20000</v>
      </c>
      <c r="BU26" s="27">
        <v>20000</v>
      </c>
      <c r="BV26" s="27">
        <v>20000</v>
      </c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</row>
    <row r="27" spans="1:107" x14ac:dyDescent="0.2">
      <c r="A27">
        <v>26884</v>
      </c>
      <c r="B27" t="s">
        <v>40</v>
      </c>
      <c r="C27" s="3">
        <v>40000</v>
      </c>
      <c r="D27" s="1">
        <v>36647</v>
      </c>
      <c r="E27" s="1">
        <v>38656</v>
      </c>
      <c r="F27" t="s">
        <v>3</v>
      </c>
      <c r="G27" s="6">
        <v>38291</v>
      </c>
      <c r="H27" s="3">
        <v>40000</v>
      </c>
      <c r="I27" s="3">
        <v>40000</v>
      </c>
      <c r="J27" s="53">
        <v>0.20250000000000001</v>
      </c>
      <c r="K27" s="61">
        <f t="shared" si="0"/>
        <v>2956500</v>
      </c>
      <c r="L27" s="3">
        <v>40000</v>
      </c>
      <c r="M27" s="8">
        <v>40000</v>
      </c>
      <c r="N27" s="8">
        <v>40000</v>
      </c>
      <c r="O27" s="26">
        <v>40000</v>
      </c>
      <c r="P27" s="8">
        <v>40000</v>
      </c>
      <c r="Q27" s="8">
        <v>40000</v>
      </c>
      <c r="R27" s="8">
        <v>40000</v>
      </c>
      <c r="S27" s="8">
        <v>40000</v>
      </c>
      <c r="T27" s="8">
        <v>40000</v>
      </c>
      <c r="U27" s="8">
        <v>40000</v>
      </c>
      <c r="V27" s="8">
        <v>40000</v>
      </c>
      <c r="W27" s="8">
        <v>40000</v>
      </c>
      <c r="X27" s="8">
        <v>40000</v>
      </c>
      <c r="Y27" s="8">
        <v>40000</v>
      </c>
      <c r="Z27" s="8">
        <v>40000</v>
      </c>
      <c r="AA27" s="8">
        <v>40000</v>
      </c>
      <c r="AB27" s="8">
        <v>40000</v>
      </c>
      <c r="AC27" s="8">
        <v>40000</v>
      </c>
      <c r="AD27" s="8">
        <v>40000</v>
      </c>
      <c r="AE27" s="8">
        <v>40000</v>
      </c>
      <c r="AF27" s="8">
        <v>40000</v>
      </c>
      <c r="AG27" s="8">
        <v>40000</v>
      </c>
      <c r="AH27" s="8">
        <v>40000</v>
      </c>
      <c r="AI27" s="8">
        <v>40000</v>
      </c>
      <c r="AJ27" s="8">
        <v>40000</v>
      </c>
      <c r="AK27" s="8">
        <v>40000</v>
      </c>
      <c r="AL27" s="8">
        <v>40000</v>
      </c>
      <c r="AM27" s="8">
        <v>40000</v>
      </c>
      <c r="AN27" s="8">
        <v>40000</v>
      </c>
      <c r="AO27" s="8">
        <v>40000</v>
      </c>
      <c r="AP27" s="8">
        <v>40000</v>
      </c>
      <c r="AQ27" s="8">
        <v>40000</v>
      </c>
      <c r="AR27" s="8">
        <v>40000</v>
      </c>
      <c r="AS27" s="8">
        <v>40000</v>
      </c>
      <c r="AT27" s="8">
        <v>40000</v>
      </c>
      <c r="AU27" s="8">
        <v>40000</v>
      </c>
      <c r="AV27" s="8">
        <v>40000</v>
      </c>
      <c r="AW27" s="8">
        <v>40000</v>
      </c>
      <c r="AX27" s="8">
        <v>40000</v>
      </c>
      <c r="AY27" s="8">
        <v>40000</v>
      </c>
      <c r="AZ27" s="8">
        <v>40000</v>
      </c>
      <c r="BA27" s="8">
        <v>40000</v>
      </c>
      <c r="BB27" s="8">
        <v>40000</v>
      </c>
      <c r="BC27" s="8">
        <v>40000</v>
      </c>
      <c r="BD27" s="8">
        <v>40000</v>
      </c>
      <c r="BE27" s="8">
        <v>40000</v>
      </c>
      <c r="BF27" s="8">
        <v>40000</v>
      </c>
      <c r="BG27" s="8">
        <v>40000</v>
      </c>
      <c r="BH27" s="8">
        <v>40000</v>
      </c>
      <c r="BI27" s="5"/>
      <c r="BJ27" s="42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</row>
    <row r="28" spans="1:107" x14ac:dyDescent="0.2">
      <c r="A28">
        <v>26813</v>
      </c>
      <c r="B28" t="s">
        <v>43</v>
      </c>
      <c r="C28" s="3">
        <v>3500</v>
      </c>
      <c r="D28" s="1">
        <v>36647</v>
      </c>
      <c r="E28" s="1">
        <v>39506</v>
      </c>
      <c r="F28" t="s">
        <v>8</v>
      </c>
      <c r="G28" s="11"/>
      <c r="H28" s="3">
        <v>3500</v>
      </c>
      <c r="I28" s="3">
        <v>3500</v>
      </c>
      <c r="J28" s="53">
        <v>0.1925</v>
      </c>
      <c r="K28" s="61">
        <f t="shared" si="0"/>
        <v>245919</v>
      </c>
      <c r="L28" s="3">
        <v>3500</v>
      </c>
      <c r="M28" s="8">
        <v>3500</v>
      </c>
      <c r="N28" s="8">
        <v>3500</v>
      </c>
      <c r="O28" s="26">
        <v>3500</v>
      </c>
      <c r="P28" s="8">
        <v>3500</v>
      </c>
      <c r="Q28" s="8">
        <v>3500</v>
      </c>
      <c r="R28" s="8">
        <v>3500</v>
      </c>
      <c r="S28" s="8">
        <v>3500</v>
      </c>
      <c r="T28" s="8">
        <v>3500</v>
      </c>
      <c r="U28" s="8">
        <v>3500</v>
      </c>
      <c r="V28" s="8">
        <v>3500</v>
      </c>
      <c r="W28" s="8">
        <v>3500</v>
      </c>
      <c r="X28" s="8">
        <v>3500</v>
      </c>
      <c r="Y28" s="8">
        <v>3500</v>
      </c>
      <c r="Z28" s="8">
        <v>3500</v>
      </c>
      <c r="AA28" s="8">
        <v>3500</v>
      </c>
      <c r="AB28" s="8">
        <v>3500</v>
      </c>
      <c r="AC28" s="8">
        <v>3500</v>
      </c>
      <c r="AD28" s="8">
        <v>3500</v>
      </c>
      <c r="AE28" s="8">
        <v>3500</v>
      </c>
      <c r="AF28" s="8">
        <v>3500</v>
      </c>
      <c r="AG28" s="8">
        <v>3500</v>
      </c>
      <c r="AH28" s="8">
        <v>3500</v>
      </c>
      <c r="AI28" s="8">
        <v>3500</v>
      </c>
      <c r="AJ28" s="8">
        <v>3500</v>
      </c>
      <c r="AK28" s="8">
        <v>3500</v>
      </c>
      <c r="AL28" s="8">
        <v>3500</v>
      </c>
      <c r="AM28" s="8">
        <v>3500</v>
      </c>
      <c r="AN28" s="8">
        <v>3500</v>
      </c>
      <c r="AO28" s="8">
        <v>3500</v>
      </c>
      <c r="AP28" s="8">
        <v>3500</v>
      </c>
      <c r="AQ28" s="8">
        <v>3500</v>
      </c>
      <c r="AR28" s="8">
        <v>3500</v>
      </c>
      <c r="AS28" s="8">
        <v>3500</v>
      </c>
      <c r="AT28" s="8">
        <v>3500</v>
      </c>
      <c r="AU28" s="8">
        <v>3500</v>
      </c>
      <c r="AV28" s="8">
        <v>3500</v>
      </c>
      <c r="AW28" s="8">
        <v>3500</v>
      </c>
      <c r="AX28" s="8">
        <v>3500</v>
      </c>
      <c r="AY28" s="8">
        <v>3500</v>
      </c>
      <c r="AZ28" s="8">
        <v>3500</v>
      </c>
      <c r="BA28" s="8">
        <v>3500</v>
      </c>
      <c r="BB28" s="8">
        <v>3500</v>
      </c>
      <c r="BC28" s="8">
        <v>3500</v>
      </c>
      <c r="BD28" s="8">
        <v>3500</v>
      </c>
      <c r="BE28" s="8">
        <v>3500</v>
      </c>
      <c r="BF28" s="8">
        <v>3500</v>
      </c>
      <c r="BG28" s="8">
        <v>3500</v>
      </c>
      <c r="BH28" s="8">
        <v>3500</v>
      </c>
      <c r="BI28" s="8">
        <v>3500</v>
      </c>
      <c r="BJ28" s="44">
        <v>3500</v>
      </c>
      <c r="BK28" s="8">
        <v>3500</v>
      </c>
      <c r="BL28" s="8">
        <v>3500</v>
      </c>
      <c r="BM28" s="8">
        <v>3500</v>
      </c>
      <c r="BN28" s="8">
        <v>3500</v>
      </c>
      <c r="BO28" s="8">
        <v>3500</v>
      </c>
      <c r="BP28" s="8">
        <v>3500</v>
      </c>
      <c r="BQ28" s="8">
        <v>3500</v>
      </c>
      <c r="BR28" s="8">
        <v>3500</v>
      </c>
      <c r="BS28" s="8">
        <v>3500</v>
      </c>
      <c r="BT28" s="8">
        <v>3500</v>
      </c>
      <c r="BU28" s="8">
        <v>3500</v>
      </c>
      <c r="BV28" s="8">
        <v>3500</v>
      </c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</row>
    <row r="29" spans="1:107" x14ac:dyDescent="0.2">
      <c r="A29">
        <v>27340</v>
      </c>
      <c r="B29" t="s">
        <v>44</v>
      </c>
      <c r="C29" s="3">
        <v>20000</v>
      </c>
      <c r="D29" s="1">
        <v>36923</v>
      </c>
      <c r="E29" s="1">
        <v>37287</v>
      </c>
      <c r="F29" t="s">
        <v>3</v>
      </c>
      <c r="G29" s="6">
        <v>37103</v>
      </c>
      <c r="H29" s="3">
        <v>20000</v>
      </c>
      <c r="I29" s="3">
        <v>20000</v>
      </c>
      <c r="J29" s="53">
        <v>0.37980000000000003</v>
      </c>
      <c r="K29" s="61">
        <f t="shared" si="0"/>
        <v>2772540</v>
      </c>
      <c r="L29" s="3">
        <v>20000</v>
      </c>
      <c r="M29" s="8">
        <v>20000</v>
      </c>
      <c r="N29" s="8">
        <v>20000</v>
      </c>
      <c r="O29" s="26">
        <v>20000</v>
      </c>
      <c r="P29" s="35">
        <v>20000</v>
      </c>
      <c r="Q29" s="35">
        <v>20000</v>
      </c>
      <c r="R29" s="35">
        <v>20000</v>
      </c>
      <c r="S29" s="35">
        <v>20000</v>
      </c>
      <c r="T29" s="35">
        <v>20000</v>
      </c>
      <c r="U29" s="35">
        <v>20000</v>
      </c>
      <c r="V29" s="35">
        <v>20000</v>
      </c>
      <c r="W29" s="35">
        <v>20000</v>
      </c>
      <c r="X29" s="35">
        <v>20000</v>
      </c>
      <c r="Y29" s="35">
        <v>20000</v>
      </c>
      <c r="Z29" s="35">
        <v>20000</v>
      </c>
      <c r="AA29" s="35">
        <v>20000</v>
      </c>
      <c r="AB29" s="35">
        <v>20000</v>
      </c>
      <c r="AC29" s="35">
        <v>20000</v>
      </c>
      <c r="AD29" s="35">
        <v>20000</v>
      </c>
      <c r="AE29" s="35">
        <v>20000</v>
      </c>
      <c r="AF29" s="35">
        <v>20000</v>
      </c>
      <c r="AG29" s="35">
        <v>20000</v>
      </c>
      <c r="AH29" s="35">
        <v>20000</v>
      </c>
      <c r="AI29" s="35">
        <v>20000</v>
      </c>
      <c r="AJ29" s="35">
        <v>20000</v>
      </c>
      <c r="AK29" s="35">
        <v>20000</v>
      </c>
      <c r="AL29" s="35">
        <v>20000</v>
      </c>
      <c r="AM29" s="35">
        <v>20000</v>
      </c>
      <c r="AN29" s="35">
        <v>20000</v>
      </c>
      <c r="AO29" s="35">
        <v>20000</v>
      </c>
      <c r="AP29" s="35">
        <v>20000</v>
      </c>
      <c r="AQ29" s="35">
        <v>20000</v>
      </c>
      <c r="AR29" s="35">
        <v>20000</v>
      </c>
      <c r="AS29" s="35">
        <v>20000</v>
      </c>
      <c r="AT29" s="35">
        <v>20000</v>
      </c>
      <c r="AU29" s="35">
        <v>20000</v>
      </c>
      <c r="AV29" s="35">
        <v>20000</v>
      </c>
      <c r="AW29" s="35">
        <v>20000</v>
      </c>
      <c r="AX29" s="35">
        <v>20000</v>
      </c>
      <c r="AY29" s="35">
        <v>20000</v>
      </c>
      <c r="AZ29" s="35">
        <v>20000</v>
      </c>
      <c r="BA29" s="35">
        <v>20000</v>
      </c>
      <c r="BB29" s="35">
        <v>20000</v>
      </c>
      <c r="BC29" s="35">
        <v>20000</v>
      </c>
      <c r="BD29" s="35">
        <v>20000</v>
      </c>
      <c r="BE29" s="35">
        <v>20000</v>
      </c>
      <c r="BF29" s="35">
        <v>20000</v>
      </c>
      <c r="BG29" s="35">
        <v>20000</v>
      </c>
      <c r="BH29" s="35">
        <v>20000</v>
      </c>
      <c r="BI29" s="5"/>
      <c r="BJ29" s="42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</row>
    <row r="30" spans="1:107" x14ac:dyDescent="0.2">
      <c r="A30">
        <v>21165</v>
      </c>
      <c r="B30" t="s">
        <v>5</v>
      </c>
      <c r="C30" s="3">
        <v>150000</v>
      </c>
      <c r="D30" s="1">
        <v>33679</v>
      </c>
      <c r="E30" s="1">
        <v>39172</v>
      </c>
      <c r="F30" t="s">
        <v>3</v>
      </c>
      <c r="G30" s="6">
        <v>38807</v>
      </c>
      <c r="H30" s="3">
        <v>150000</v>
      </c>
      <c r="I30" s="3">
        <v>150000</v>
      </c>
      <c r="J30" s="53">
        <v>0.33910000000000001</v>
      </c>
      <c r="K30" s="61">
        <f t="shared" si="0"/>
        <v>18565725</v>
      </c>
      <c r="L30" s="3">
        <v>150000</v>
      </c>
      <c r="M30" s="8">
        <v>150000</v>
      </c>
      <c r="N30" s="8">
        <v>150000</v>
      </c>
      <c r="O30" s="26">
        <v>150000</v>
      </c>
      <c r="P30" s="8">
        <v>150000</v>
      </c>
      <c r="Q30" s="8">
        <v>150000</v>
      </c>
      <c r="R30" s="8">
        <v>150000</v>
      </c>
      <c r="S30" s="8">
        <v>150000</v>
      </c>
      <c r="T30" s="8">
        <v>150000</v>
      </c>
      <c r="U30" s="8">
        <v>150000</v>
      </c>
      <c r="V30" s="8">
        <v>150000</v>
      </c>
      <c r="W30" s="8">
        <v>150000</v>
      </c>
      <c r="X30" s="8">
        <v>150000</v>
      </c>
      <c r="Y30" s="8">
        <v>150000</v>
      </c>
      <c r="Z30" s="8">
        <v>150000</v>
      </c>
      <c r="AA30" s="8">
        <v>150000</v>
      </c>
      <c r="AB30" s="8">
        <v>150000</v>
      </c>
      <c r="AC30" s="8">
        <v>150000</v>
      </c>
      <c r="AD30" s="8">
        <v>150000</v>
      </c>
      <c r="AE30" s="8">
        <v>150000</v>
      </c>
      <c r="AF30" s="8">
        <v>150000</v>
      </c>
      <c r="AG30" s="8">
        <v>150000</v>
      </c>
      <c r="AH30" s="8">
        <v>150000</v>
      </c>
      <c r="AI30" s="8">
        <v>150000</v>
      </c>
      <c r="AJ30" s="8">
        <v>150000</v>
      </c>
      <c r="AK30" s="8">
        <v>150000</v>
      </c>
      <c r="AL30" s="8">
        <v>150000</v>
      </c>
      <c r="AM30" s="8">
        <v>150000</v>
      </c>
      <c r="AN30" s="8">
        <v>150000</v>
      </c>
      <c r="AO30" s="8">
        <v>150000</v>
      </c>
      <c r="AP30" s="8">
        <v>150000</v>
      </c>
      <c r="AQ30" s="8">
        <v>150000</v>
      </c>
      <c r="AR30" s="8">
        <v>150000</v>
      </c>
      <c r="AS30" s="8">
        <v>150000</v>
      </c>
      <c r="AT30" s="8">
        <v>150000</v>
      </c>
      <c r="AU30" s="8">
        <v>150000</v>
      </c>
      <c r="AV30" s="8">
        <v>150000</v>
      </c>
      <c r="AW30" s="8">
        <v>150000</v>
      </c>
      <c r="AX30" s="8">
        <v>150000</v>
      </c>
      <c r="AY30" s="8">
        <v>150000</v>
      </c>
      <c r="AZ30" s="8">
        <v>150000</v>
      </c>
      <c r="BA30" s="8">
        <v>150000</v>
      </c>
      <c r="BB30" s="8">
        <v>150000</v>
      </c>
      <c r="BC30" s="8">
        <v>150000</v>
      </c>
      <c r="BD30" s="8">
        <v>150000</v>
      </c>
      <c r="BE30" s="8">
        <v>150000</v>
      </c>
      <c r="BF30" s="8">
        <v>150000</v>
      </c>
      <c r="BG30" s="8">
        <v>150000</v>
      </c>
      <c r="BH30" s="8">
        <v>150000</v>
      </c>
      <c r="BI30" s="35">
        <v>40000</v>
      </c>
      <c r="BJ30" s="43">
        <v>40000</v>
      </c>
      <c r="BK30" s="35">
        <v>40000</v>
      </c>
      <c r="BL30" s="35">
        <v>40000</v>
      </c>
      <c r="BM30" s="35">
        <v>40000</v>
      </c>
      <c r="BN30" s="35">
        <v>40000</v>
      </c>
      <c r="BO30" s="35">
        <v>40000</v>
      </c>
      <c r="BP30" s="35">
        <v>40000</v>
      </c>
      <c r="BQ30" s="35">
        <v>40000</v>
      </c>
      <c r="BR30" s="35">
        <v>40000</v>
      </c>
      <c r="BS30" s="35">
        <v>40000</v>
      </c>
      <c r="BT30" s="35">
        <v>40000</v>
      </c>
      <c r="BU30" s="35">
        <v>40000</v>
      </c>
      <c r="BV30" s="35">
        <v>40000</v>
      </c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</row>
    <row r="31" spans="1:107" x14ac:dyDescent="0.2">
      <c r="A31">
        <v>25841</v>
      </c>
      <c r="B31" t="s">
        <v>45</v>
      </c>
      <c r="C31" s="3">
        <v>40000</v>
      </c>
      <c r="D31" s="1">
        <v>35827</v>
      </c>
      <c r="E31" s="1">
        <v>37560</v>
      </c>
      <c r="F31" t="s">
        <v>3</v>
      </c>
      <c r="G31" s="6">
        <v>37195</v>
      </c>
      <c r="H31" s="3">
        <v>40000</v>
      </c>
      <c r="I31" s="3">
        <v>40000</v>
      </c>
      <c r="J31" s="53">
        <v>0.1075</v>
      </c>
      <c r="K31" s="61">
        <f t="shared" si="0"/>
        <v>1569500</v>
      </c>
      <c r="L31" s="8">
        <v>40000</v>
      </c>
      <c r="M31" s="8">
        <v>40000</v>
      </c>
      <c r="N31" s="8">
        <v>40000</v>
      </c>
      <c r="O31" s="26">
        <v>40000</v>
      </c>
      <c r="P31" s="8">
        <v>40000</v>
      </c>
      <c r="Q31" s="8">
        <v>40000</v>
      </c>
      <c r="R31" s="8">
        <v>40000</v>
      </c>
      <c r="S31" s="8">
        <v>40000</v>
      </c>
      <c r="T31" s="8">
        <v>40000</v>
      </c>
      <c r="U31" s="8">
        <v>40000</v>
      </c>
      <c r="V31" s="8">
        <v>40000</v>
      </c>
      <c r="W31" s="8">
        <v>40000</v>
      </c>
      <c r="X31" s="8">
        <v>40000</v>
      </c>
      <c r="Y31" s="35">
        <v>40000</v>
      </c>
      <c r="Z31" s="35">
        <v>40000</v>
      </c>
      <c r="AA31" s="35">
        <v>40000</v>
      </c>
      <c r="AB31" s="35">
        <v>40000</v>
      </c>
      <c r="AC31" s="35">
        <v>40000</v>
      </c>
      <c r="AD31" s="35">
        <v>40000</v>
      </c>
      <c r="AE31" s="35">
        <v>40000</v>
      </c>
      <c r="AF31" s="35">
        <v>40000</v>
      </c>
      <c r="AG31" s="35">
        <v>40000</v>
      </c>
      <c r="AH31" s="35">
        <v>40000</v>
      </c>
      <c r="AI31" s="35">
        <v>40000</v>
      </c>
      <c r="AJ31" s="35">
        <v>40000</v>
      </c>
      <c r="AK31" s="35">
        <v>40000</v>
      </c>
      <c r="AL31" s="35">
        <v>40000</v>
      </c>
      <c r="AM31" s="35">
        <v>40000</v>
      </c>
      <c r="AN31" s="35">
        <v>40000</v>
      </c>
      <c r="AO31" s="35">
        <v>40000</v>
      </c>
      <c r="AP31" s="35">
        <v>40000</v>
      </c>
      <c r="AQ31" s="35">
        <v>40000</v>
      </c>
      <c r="AR31" s="35">
        <v>40000</v>
      </c>
      <c r="AS31" s="35">
        <v>40000</v>
      </c>
      <c r="AT31" s="35">
        <v>40000</v>
      </c>
      <c r="AU31" s="35">
        <v>40000</v>
      </c>
      <c r="AV31" s="35">
        <v>40000</v>
      </c>
      <c r="AW31" s="35">
        <v>40000</v>
      </c>
      <c r="AX31" s="35">
        <v>40000</v>
      </c>
      <c r="AY31" s="35">
        <v>40000</v>
      </c>
      <c r="AZ31" s="35">
        <v>40000</v>
      </c>
      <c r="BA31" s="35">
        <v>40000</v>
      </c>
      <c r="BB31" s="35">
        <v>40000</v>
      </c>
      <c r="BC31" s="35">
        <v>40000</v>
      </c>
      <c r="BD31" s="35">
        <v>40000</v>
      </c>
      <c r="BE31" s="35">
        <v>40000</v>
      </c>
      <c r="BF31" s="35">
        <v>40000</v>
      </c>
      <c r="BG31" s="35">
        <v>40000</v>
      </c>
      <c r="BH31" s="35">
        <v>40000</v>
      </c>
      <c r="BI31" s="35">
        <v>40000</v>
      </c>
      <c r="BJ31" s="43">
        <v>40000</v>
      </c>
      <c r="BK31" s="35">
        <v>40000</v>
      </c>
      <c r="BL31" s="35">
        <v>40000</v>
      </c>
      <c r="BM31" s="35">
        <v>40000</v>
      </c>
      <c r="BN31" s="35">
        <v>40000</v>
      </c>
      <c r="BO31" s="35">
        <v>40000</v>
      </c>
      <c r="BP31" s="35">
        <v>40000</v>
      </c>
      <c r="BQ31" s="35">
        <v>40000</v>
      </c>
      <c r="BR31" s="35">
        <v>40000</v>
      </c>
      <c r="BS31" s="35">
        <v>40000</v>
      </c>
      <c r="BT31" s="35">
        <v>40000</v>
      </c>
      <c r="BU31" s="35">
        <v>40000</v>
      </c>
      <c r="BV31" s="35">
        <v>40000</v>
      </c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</row>
    <row r="32" spans="1:107" x14ac:dyDescent="0.2">
      <c r="A32">
        <v>26511</v>
      </c>
      <c r="B32" t="s">
        <v>45</v>
      </c>
      <c r="C32" s="3">
        <v>21000</v>
      </c>
      <c r="D32" s="1">
        <v>36100</v>
      </c>
      <c r="E32" s="1">
        <v>37560</v>
      </c>
      <c r="F32" s="1" t="s">
        <v>3</v>
      </c>
      <c r="G32" s="6">
        <v>37195</v>
      </c>
      <c r="H32" s="3">
        <v>21000</v>
      </c>
      <c r="I32" s="3">
        <v>21000</v>
      </c>
      <c r="J32" s="53">
        <v>0.1075</v>
      </c>
      <c r="K32" s="61">
        <f t="shared" si="0"/>
        <v>823988</v>
      </c>
      <c r="L32" s="8">
        <v>21000</v>
      </c>
      <c r="M32" s="8">
        <v>21000</v>
      </c>
      <c r="N32" s="8">
        <v>21000</v>
      </c>
      <c r="O32" s="26">
        <v>21000</v>
      </c>
      <c r="P32" s="8">
        <v>21000</v>
      </c>
      <c r="Q32" s="8">
        <v>21000</v>
      </c>
      <c r="R32" s="8">
        <v>21000</v>
      </c>
      <c r="S32" s="8">
        <v>21000</v>
      </c>
      <c r="T32" s="8">
        <v>21000</v>
      </c>
      <c r="U32" s="8">
        <v>21000</v>
      </c>
      <c r="V32" s="8">
        <v>21000</v>
      </c>
      <c r="W32" s="8">
        <v>21000</v>
      </c>
      <c r="X32" s="8">
        <v>21000</v>
      </c>
      <c r="Y32" s="35">
        <v>21000</v>
      </c>
      <c r="Z32" s="35">
        <v>21000</v>
      </c>
      <c r="AA32" s="35">
        <v>21000</v>
      </c>
      <c r="AB32" s="35">
        <v>21000</v>
      </c>
      <c r="AC32" s="35">
        <v>21000</v>
      </c>
      <c r="AD32" s="35">
        <v>21000</v>
      </c>
      <c r="AE32" s="35">
        <v>21000</v>
      </c>
      <c r="AF32" s="35">
        <v>21000</v>
      </c>
      <c r="AG32" s="35">
        <v>21000</v>
      </c>
      <c r="AH32" s="35">
        <v>21000</v>
      </c>
      <c r="AI32" s="35">
        <v>21000</v>
      </c>
      <c r="AJ32" s="35">
        <v>21000</v>
      </c>
      <c r="AK32" s="35">
        <v>21000</v>
      </c>
      <c r="AL32" s="35">
        <v>21000</v>
      </c>
      <c r="AM32" s="35">
        <v>21000</v>
      </c>
      <c r="AN32" s="35">
        <v>21000</v>
      </c>
      <c r="AO32" s="35">
        <v>21000</v>
      </c>
      <c r="AP32" s="35">
        <v>21000</v>
      </c>
      <c r="AQ32" s="35">
        <v>21000</v>
      </c>
      <c r="AR32" s="35">
        <v>21000</v>
      </c>
      <c r="AS32" s="35">
        <v>21000</v>
      </c>
      <c r="AT32" s="35">
        <v>21000</v>
      </c>
      <c r="AU32" s="35">
        <v>21000</v>
      </c>
      <c r="AV32" s="35">
        <v>21000</v>
      </c>
      <c r="AW32" s="35">
        <v>21000</v>
      </c>
      <c r="AX32" s="35">
        <v>21000</v>
      </c>
      <c r="AY32" s="35">
        <v>21000</v>
      </c>
      <c r="AZ32" s="35">
        <v>21000</v>
      </c>
      <c r="BA32" s="35">
        <v>21000</v>
      </c>
      <c r="BB32" s="35">
        <v>21000</v>
      </c>
      <c r="BC32" s="35">
        <v>21000</v>
      </c>
      <c r="BD32" s="35">
        <v>21000</v>
      </c>
      <c r="BE32" s="35">
        <v>21000</v>
      </c>
      <c r="BF32" s="35">
        <v>21000</v>
      </c>
      <c r="BG32" s="35">
        <v>21000</v>
      </c>
      <c r="BH32" s="35">
        <v>21000</v>
      </c>
      <c r="BI32" s="35">
        <v>10000</v>
      </c>
      <c r="BJ32" s="43">
        <v>10000</v>
      </c>
      <c r="BK32" s="35">
        <v>10000</v>
      </c>
      <c r="BL32" s="35">
        <v>10000</v>
      </c>
      <c r="BM32" s="35">
        <v>10000</v>
      </c>
      <c r="BN32" s="35">
        <v>10000</v>
      </c>
      <c r="BO32" s="35">
        <v>10000</v>
      </c>
      <c r="BP32" s="35">
        <v>10000</v>
      </c>
      <c r="BQ32" s="35">
        <v>10000</v>
      </c>
      <c r="BR32" s="35">
        <v>10000</v>
      </c>
      <c r="BS32" s="35">
        <v>10000</v>
      </c>
      <c r="BT32" s="35">
        <v>10000</v>
      </c>
      <c r="BU32" s="35">
        <v>10000</v>
      </c>
      <c r="BV32" s="35">
        <v>10000</v>
      </c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</row>
    <row r="33" spans="1:107" x14ac:dyDescent="0.2">
      <c r="A33">
        <v>26819</v>
      </c>
      <c r="B33" t="s">
        <v>46</v>
      </c>
      <c r="C33" s="3">
        <v>10000</v>
      </c>
      <c r="D33" s="1">
        <v>36647</v>
      </c>
      <c r="E33" s="1">
        <v>38472</v>
      </c>
      <c r="F33" t="s">
        <v>3</v>
      </c>
      <c r="G33" s="6">
        <v>38107</v>
      </c>
      <c r="H33" s="3">
        <v>10000</v>
      </c>
      <c r="I33" s="3">
        <v>10000</v>
      </c>
      <c r="J33" s="53">
        <v>0.12</v>
      </c>
      <c r="K33" s="61">
        <f t="shared" si="0"/>
        <v>438000</v>
      </c>
      <c r="L33" s="3">
        <v>10000</v>
      </c>
      <c r="M33" s="8">
        <v>10000</v>
      </c>
      <c r="N33" s="8">
        <v>10000</v>
      </c>
      <c r="O33" s="26">
        <v>10000</v>
      </c>
      <c r="P33" s="8">
        <v>10000</v>
      </c>
      <c r="Q33" s="8">
        <v>10000</v>
      </c>
      <c r="R33" s="8">
        <v>10000</v>
      </c>
      <c r="S33" s="8">
        <v>10000</v>
      </c>
      <c r="T33" s="8">
        <v>10000</v>
      </c>
      <c r="U33" s="8">
        <v>10000</v>
      </c>
      <c r="V33" s="8">
        <v>10000</v>
      </c>
      <c r="W33" s="8">
        <v>10000</v>
      </c>
      <c r="X33" s="8">
        <v>10000</v>
      </c>
      <c r="Y33" s="8">
        <v>10000</v>
      </c>
      <c r="Z33" s="8">
        <v>10000</v>
      </c>
      <c r="AA33" s="8">
        <v>10000</v>
      </c>
      <c r="AB33" s="8">
        <v>10000</v>
      </c>
      <c r="AC33" s="8">
        <v>10000</v>
      </c>
      <c r="AD33" s="8">
        <v>10000</v>
      </c>
      <c r="AE33" s="8">
        <v>10000</v>
      </c>
      <c r="AF33" s="8">
        <v>10000</v>
      </c>
      <c r="AG33" s="8">
        <v>10000</v>
      </c>
      <c r="AH33" s="8">
        <v>10000</v>
      </c>
      <c r="AI33" s="8">
        <v>10000</v>
      </c>
      <c r="AJ33" s="8">
        <v>10000</v>
      </c>
      <c r="AK33" s="8">
        <v>10000</v>
      </c>
      <c r="AL33" s="8">
        <v>10000</v>
      </c>
      <c r="AM33" s="8">
        <v>10000</v>
      </c>
      <c r="AN33" s="8">
        <v>10000</v>
      </c>
      <c r="AO33" s="8">
        <v>10000</v>
      </c>
      <c r="AP33" s="8">
        <v>10000</v>
      </c>
      <c r="AQ33" s="8">
        <v>10000</v>
      </c>
      <c r="AR33" s="8">
        <v>10000</v>
      </c>
      <c r="AS33" s="8">
        <v>10000</v>
      </c>
      <c r="AT33" s="8">
        <v>10000</v>
      </c>
      <c r="AU33" s="8">
        <v>10000</v>
      </c>
      <c r="AV33" s="8">
        <v>10000</v>
      </c>
      <c r="AW33" s="8">
        <v>10000</v>
      </c>
      <c r="AX33" s="8">
        <v>10000</v>
      </c>
      <c r="AY33" s="8">
        <v>10000</v>
      </c>
      <c r="AZ33" s="8">
        <v>10000</v>
      </c>
      <c r="BA33" s="8">
        <v>10000</v>
      </c>
      <c r="BB33" s="8">
        <v>10000</v>
      </c>
      <c r="BC33" s="35">
        <v>10000</v>
      </c>
      <c r="BD33" s="35">
        <v>10000</v>
      </c>
      <c r="BE33" s="35">
        <v>10000</v>
      </c>
      <c r="BF33" s="35">
        <v>10000</v>
      </c>
      <c r="BG33" s="35">
        <v>10000</v>
      </c>
      <c r="BH33" s="35">
        <v>10000</v>
      </c>
      <c r="BI33" s="8">
        <v>14000</v>
      </c>
      <c r="BJ33" s="44">
        <v>14000</v>
      </c>
      <c r="BK33" s="8">
        <v>14000</v>
      </c>
      <c r="BL33" s="8">
        <v>14000</v>
      </c>
      <c r="BM33" s="8">
        <v>14000</v>
      </c>
      <c r="BN33" s="5"/>
      <c r="BO33" s="5"/>
      <c r="BP33" s="5"/>
      <c r="BQ33" s="5"/>
      <c r="BR33" s="5"/>
      <c r="BS33" s="5"/>
      <c r="BT33" s="5"/>
      <c r="BU33" s="8">
        <v>14000</v>
      </c>
      <c r="BV33" s="8">
        <v>14000</v>
      </c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</row>
    <row r="34" spans="1:107" x14ac:dyDescent="0.2">
      <c r="A34">
        <v>27454</v>
      </c>
      <c r="B34" t="s">
        <v>10</v>
      </c>
      <c r="C34" s="3">
        <v>27500</v>
      </c>
      <c r="D34" s="1">
        <v>37257</v>
      </c>
      <c r="E34" s="1">
        <v>37621</v>
      </c>
      <c r="F34" t="s">
        <v>8</v>
      </c>
      <c r="G34" s="2"/>
      <c r="J34" s="53">
        <v>1.147</v>
      </c>
      <c r="K34" s="61">
        <f t="shared" si="0"/>
        <v>11513013</v>
      </c>
      <c r="M34" s="5"/>
      <c r="N34" s="5"/>
      <c r="O34" s="26">
        <v>27500</v>
      </c>
      <c r="P34" s="8">
        <v>27500</v>
      </c>
      <c r="Q34" s="8">
        <v>27500</v>
      </c>
      <c r="R34" s="8">
        <v>27500</v>
      </c>
      <c r="S34" s="8">
        <v>27500</v>
      </c>
      <c r="T34" s="8">
        <v>27500</v>
      </c>
      <c r="U34" s="8">
        <v>27500</v>
      </c>
      <c r="V34" s="8">
        <v>27500</v>
      </c>
      <c r="W34" s="8">
        <v>27500</v>
      </c>
      <c r="X34" s="8">
        <v>27500</v>
      </c>
      <c r="Y34" s="8">
        <v>27500</v>
      </c>
      <c r="Z34" s="8">
        <v>27500</v>
      </c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42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</row>
    <row r="35" spans="1:107" x14ac:dyDescent="0.2">
      <c r="A35">
        <v>26816</v>
      </c>
      <c r="B35" t="s">
        <v>47</v>
      </c>
      <c r="C35" s="3">
        <v>21500</v>
      </c>
      <c r="D35" s="1">
        <v>36647</v>
      </c>
      <c r="E35" s="1">
        <v>38472</v>
      </c>
      <c r="F35" t="s">
        <v>8</v>
      </c>
      <c r="G35" s="2"/>
      <c r="H35" s="3">
        <v>21500</v>
      </c>
      <c r="I35" s="3">
        <v>21500</v>
      </c>
      <c r="J35" s="53">
        <v>0.17</v>
      </c>
      <c r="K35" s="61">
        <f t="shared" si="0"/>
        <v>1334075</v>
      </c>
      <c r="L35" s="3">
        <v>21500</v>
      </c>
      <c r="M35" s="8">
        <v>21500</v>
      </c>
      <c r="N35" s="8">
        <v>21500</v>
      </c>
      <c r="O35" s="26">
        <v>21500</v>
      </c>
      <c r="P35" s="8">
        <v>21500</v>
      </c>
      <c r="Q35" s="8">
        <v>21500</v>
      </c>
      <c r="R35" s="8">
        <v>21500</v>
      </c>
      <c r="S35" s="8">
        <v>21500</v>
      </c>
      <c r="T35" s="8">
        <v>21500</v>
      </c>
      <c r="U35" s="8">
        <v>21500</v>
      </c>
      <c r="V35" s="8">
        <v>21500</v>
      </c>
      <c r="W35" s="8">
        <v>21500</v>
      </c>
      <c r="X35" s="8">
        <v>21500</v>
      </c>
      <c r="Y35" s="8">
        <v>21500</v>
      </c>
      <c r="Z35" s="8">
        <v>21500</v>
      </c>
      <c r="AA35" s="8">
        <v>21500</v>
      </c>
      <c r="AB35" s="8">
        <v>21500</v>
      </c>
      <c r="AC35" s="8">
        <v>21500</v>
      </c>
      <c r="AD35" s="8">
        <v>21500</v>
      </c>
      <c r="AE35" s="8">
        <v>21500</v>
      </c>
      <c r="AF35" s="8">
        <v>21500</v>
      </c>
      <c r="AG35" s="8">
        <v>21500</v>
      </c>
      <c r="AH35" s="8">
        <v>21500</v>
      </c>
      <c r="AI35" s="8">
        <v>21500</v>
      </c>
      <c r="AJ35" s="8">
        <v>21500</v>
      </c>
      <c r="AK35" s="8">
        <v>21500</v>
      </c>
      <c r="AL35" s="8">
        <v>21500</v>
      </c>
      <c r="AM35" s="8">
        <v>21500</v>
      </c>
      <c r="AN35" s="8">
        <v>21500</v>
      </c>
      <c r="AO35" s="8">
        <v>21500</v>
      </c>
      <c r="AP35" s="8">
        <v>21500</v>
      </c>
      <c r="AQ35" s="8">
        <v>21500</v>
      </c>
      <c r="AR35" s="8">
        <v>21500</v>
      </c>
      <c r="AS35" s="8">
        <v>21500</v>
      </c>
      <c r="AT35" s="8">
        <v>21500</v>
      </c>
      <c r="AU35" s="8">
        <v>21500</v>
      </c>
      <c r="AV35" s="8">
        <v>21500</v>
      </c>
      <c r="AW35" s="8">
        <v>21500</v>
      </c>
      <c r="AX35" s="8">
        <v>21500</v>
      </c>
      <c r="AY35" s="8">
        <v>21500</v>
      </c>
      <c r="AZ35" s="8">
        <v>21500</v>
      </c>
      <c r="BA35" s="8">
        <v>21500</v>
      </c>
      <c r="BB35" s="8">
        <v>21500</v>
      </c>
      <c r="BC35" s="5"/>
      <c r="BD35" s="5"/>
      <c r="BE35" s="5"/>
      <c r="BF35" s="5"/>
      <c r="BG35" s="5"/>
      <c r="BH35" s="5"/>
      <c r="BI35" s="35">
        <v>20000</v>
      </c>
      <c r="BJ35" s="43">
        <v>20000</v>
      </c>
      <c r="BK35" s="35">
        <v>20000</v>
      </c>
      <c r="BL35" s="35">
        <v>20000</v>
      </c>
      <c r="BM35" s="35">
        <v>20000</v>
      </c>
      <c r="BN35" s="35">
        <v>20000</v>
      </c>
      <c r="BO35" s="35">
        <v>20000</v>
      </c>
      <c r="BP35" s="35">
        <v>20000</v>
      </c>
      <c r="BQ35" s="35">
        <v>20000</v>
      </c>
      <c r="BR35" s="35">
        <v>20000</v>
      </c>
      <c r="BS35" s="35">
        <v>20000</v>
      </c>
      <c r="BT35" s="35">
        <v>20000</v>
      </c>
      <c r="BU35" s="35">
        <v>20000</v>
      </c>
      <c r="BV35" s="35">
        <v>20000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</row>
    <row r="36" spans="1:107" x14ac:dyDescent="0.2">
      <c r="A36">
        <v>27293</v>
      </c>
      <c r="B36" t="s">
        <v>9</v>
      </c>
      <c r="C36" s="3">
        <v>49000</v>
      </c>
      <c r="D36" s="1">
        <v>36831</v>
      </c>
      <c r="E36" s="1">
        <v>37195</v>
      </c>
      <c r="F36" t="s">
        <v>8</v>
      </c>
      <c r="G36" s="2"/>
      <c r="H36" s="3">
        <v>49000</v>
      </c>
      <c r="I36" s="3">
        <v>49000</v>
      </c>
      <c r="J36" s="53">
        <v>0.28499999999999998</v>
      </c>
      <c r="K36" s="61">
        <f t="shared" si="0"/>
        <v>0</v>
      </c>
      <c r="L36" s="3">
        <v>49000</v>
      </c>
      <c r="M36" s="5"/>
      <c r="N36" s="5"/>
      <c r="O36" s="29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42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</row>
    <row r="37" spans="1:107" x14ac:dyDescent="0.2">
      <c r="A37">
        <v>27352</v>
      </c>
      <c r="B37" t="s">
        <v>9</v>
      </c>
      <c r="C37" s="3">
        <v>21500</v>
      </c>
      <c r="D37" s="1">
        <v>37196</v>
      </c>
      <c r="E37" s="1">
        <v>37560</v>
      </c>
      <c r="F37" t="s">
        <v>8</v>
      </c>
      <c r="G37" s="2"/>
      <c r="J37" s="53">
        <v>0.3</v>
      </c>
      <c r="K37" s="61">
        <f t="shared" si="0"/>
        <v>1960800</v>
      </c>
      <c r="M37" s="8">
        <v>21500</v>
      </c>
      <c r="N37" s="8">
        <v>21500</v>
      </c>
      <c r="O37" s="26">
        <v>21500</v>
      </c>
      <c r="P37" s="8">
        <v>21500</v>
      </c>
      <c r="Q37" s="8">
        <v>21500</v>
      </c>
      <c r="R37" s="8">
        <v>21500</v>
      </c>
      <c r="S37" s="8">
        <v>21500</v>
      </c>
      <c r="T37" s="8">
        <v>21500</v>
      </c>
      <c r="U37" s="8">
        <v>21500</v>
      </c>
      <c r="V37" s="8">
        <v>21500</v>
      </c>
      <c r="W37" s="8">
        <v>21500</v>
      </c>
      <c r="X37" s="8">
        <v>21500</v>
      </c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42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</row>
    <row r="38" spans="1:107" x14ac:dyDescent="0.2">
      <c r="A38" s="2">
        <v>27504</v>
      </c>
      <c r="B38" t="s">
        <v>9</v>
      </c>
      <c r="C38" s="4">
        <v>35000</v>
      </c>
      <c r="D38" s="6">
        <v>37987</v>
      </c>
      <c r="E38" s="6">
        <v>38717</v>
      </c>
      <c r="F38" t="s">
        <v>8</v>
      </c>
      <c r="G38" s="2"/>
      <c r="J38" s="53">
        <v>0.5</v>
      </c>
      <c r="K38" s="61">
        <f t="shared" si="0"/>
        <v>0</v>
      </c>
      <c r="M38" s="5"/>
      <c r="N38" s="5"/>
      <c r="O38" s="29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23">
        <v>35000</v>
      </c>
      <c r="AN38" s="23">
        <v>35000</v>
      </c>
      <c r="AO38" s="23">
        <v>35000</v>
      </c>
      <c r="AP38" s="23">
        <v>35000</v>
      </c>
      <c r="AQ38" s="23">
        <v>35000</v>
      </c>
      <c r="AR38" s="23">
        <v>35000</v>
      </c>
      <c r="AS38" s="23">
        <v>35000</v>
      </c>
      <c r="AT38" s="23">
        <v>35000</v>
      </c>
      <c r="AU38" s="23">
        <v>35000</v>
      </c>
      <c r="AV38" s="23">
        <v>35000</v>
      </c>
      <c r="AW38" s="23">
        <v>35000</v>
      </c>
      <c r="AX38" s="23">
        <v>35000</v>
      </c>
      <c r="AY38" s="23">
        <v>35000</v>
      </c>
      <c r="AZ38" s="23">
        <v>35000</v>
      </c>
      <c r="BA38" s="23">
        <v>35000</v>
      </c>
      <c r="BB38" s="23">
        <v>35000</v>
      </c>
      <c r="BC38" s="23">
        <v>35000</v>
      </c>
      <c r="BD38" s="23">
        <v>35000</v>
      </c>
      <c r="BE38" s="23">
        <v>35000</v>
      </c>
      <c r="BF38" s="23">
        <v>35000</v>
      </c>
      <c r="BG38" s="23">
        <v>35000</v>
      </c>
      <c r="BH38" s="23">
        <v>35000</v>
      </c>
      <c r="BI38" s="5"/>
      <c r="BJ38" s="42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</row>
    <row r="39" spans="1:107" x14ac:dyDescent="0.2">
      <c r="A39">
        <v>24670</v>
      </c>
      <c r="B39" t="s">
        <v>48</v>
      </c>
      <c r="C39" s="3">
        <v>10000</v>
      </c>
      <c r="D39" s="1">
        <v>35490</v>
      </c>
      <c r="E39" s="1">
        <v>39172</v>
      </c>
      <c r="F39" t="s">
        <v>3</v>
      </c>
      <c r="G39" s="6">
        <v>38807</v>
      </c>
      <c r="H39" s="3">
        <v>10000</v>
      </c>
      <c r="I39" s="3">
        <v>10000</v>
      </c>
      <c r="J39" s="53">
        <v>0.17</v>
      </c>
      <c r="K39" s="61">
        <f t="shared" si="0"/>
        <v>620500</v>
      </c>
      <c r="L39" s="8">
        <v>10000</v>
      </c>
      <c r="M39" s="8">
        <v>10000</v>
      </c>
      <c r="N39" s="8">
        <v>10000</v>
      </c>
      <c r="O39" s="26">
        <v>10000</v>
      </c>
      <c r="P39" s="8">
        <v>10000</v>
      </c>
      <c r="Q39" s="8">
        <v>10000</v>
      </c>
      <c r="R39" s="8">
        <v>10000</v>
      </c>
      <c r="S39" s="8">
        <v>10000</v>
      </c>
      <c r="T39" s="8">
        <v>10000</v>
      </c>
      <c r="U39" s="8">
        <v>10000</v>
      </c>
      <c r="V39" s="8">
        <v>10000</v>
      </c>
      <c r="W39" s="8">
        <v>10000</v>
      </c>
      <c r="X39" s="8">
        <v>10000</v>
      </c>
      <c r="Y39" s="8">
        <v>10000</v>
      </c>
      <c r="Z39" s="8">
        <v>10000</v>
      </c>
      <c r="AA39" s="8">
        <v>10000</v>
      </c>
      <c r="AB39" s="8">
        <v>10000</v>
      </c>
      <c r="AC39" s="8">
        <v>10000</v>
      </c>
      <c r="AD39" s="8">
        <v>10000</v>
      </c>
      <c r="AE39" s="8">
        <v>10000</v>
      </c>
      <c r="AF39" s="8">
        <v>10000</v>
      </c>
      <c r="AG39" s="8">
        <v>10000</v>
      </c>
      <c r="AH39" s="8">
        <v>10000</v>
      </c>
      <c r="AI39" s="8">
        <v>10000</v>
      </c>
      <c r="AJ39" s="8">
        <v>10000</v>
      </c>
      <c r="AK39" s="8">
        <v>10000</v>
      </c>
      <c r="AL39" s="8">
        <v>10000</v>
      </c>
      <c r="AM39" s="8">
        <v>10000</v>
      </c>
      <c r="AN39" s="8">
        <v>10000</v>
      </c>
      <c r="AO39" s="8">
        <v>10000</v>
      </c>
      <c r="AP39" s="8">
        <v>10000</v>
      </c>
      <c r="AQ39" s="8">
        <v>10000</v>
      </c>
      <c r="AR39" s="8">
        <v>10000</v>
      </c>
      <c r="AS39" s="8">
        <v>10000</v>
      </c>
      <c r="AT39" s="8">
        <v>10000</v>
      </c>
      <c r="AU39" s="8">
        <v>10000</v>
      </c>
      <c r="AV39" s="8">
        <v>10000</v>
      </c>
      <c r="AW39" s="8">
        <v>10000</v>
      </c>
      <c r="AX39" s="8">
        <v>10000</v>
      </c>
      <c r="AY39" s="8">
        <v>10000</v>
      </c>
      <c r="AZ39" s="8">
        <v>10000</v>
      </c>
      <c r="BA39" s="8">
        <v>10000</v>
      </c>
      <c r="BB39" s="8">
        <v>10000</v>
      </c>
      <c r="BC39" s="8">
        <v>10000</v>
      </c>
      <c r="BD39" s="8">
        <v>10000</v>
      </c>
      <c r="BE39" s="8">
        <v>10000</v>
      </c>
      <c r="BF39" s="8">
        <v>10000</v>
      </c>
      <c r="BG39" s="8">
        <v>10000</v>
      </c>
      <c r="BH39" s="8">
        <v>10000</v>
      </c>
      <c r="BI39" s="5"/>
      <c r="BJ39" s="42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</row>
    <row r="40" spans="1:107" x14ac:dyDescent="0.2">
      <c r="A40">
        <v>8255</v>
      </c>
      <c r="B40" t="s">
        <v>49</v>
      </c>
      <c r="C40" s="3">
        <v>306000</v>
      </c>
      <c r="D40" s="1">
        <v>32782</v>
      </c>
      <c r="E40" s="1">
        <v>38656</v>
      </c>
      <c r="F40" t="s">
        <v>3</v>
      </c>
      <c r="G40" s="6">
        <v>38291</v>
      </c>
      <c r="H40" s="3">
        <v>306000</v>
      </c>
      <c r="I40" s="3">
        <v>306000</v>
      </c>
      <c r="J40" s="53">
        <v>0.4335</v>
      </c>
      <c r="K40" s="61">
        <f t="shared" si="0"/>
        <v>48417615</v>
      </c>
      <c r="L40" s="3">
        <v>306000</v>
      </c>
      <c r="M40" s="8">
        <v>306000</v>
      </c>
      <c r="N40" s="8">
        <v>306000</v>
      </c>
      <c r="O40" s="26">
        <v>306000</v>
      </c>
      <c r="P40" s="8">
        <v>306000</v>
      </c>
      <c r="Q40" s="8">
        <v>306000</v>
      </c>
      <c r="R40" s="8">
        <v>306000</v>
      </c>
      <c r="S40" s="8">
        <v>306000</v>
      </c>
      <c r="T40" s="8">
        <v>306000</v>
      </c>
      <c r="U40" s="8">
        <v>306000</v>
      </c>
      <c r="V40" s="8">
        <v>306000</v>
      </c>
      <c r="W40" s="8">
        <v>306000</v>
      </c>
      <c r="X40" s="8">
        <v>306000</v>
      </c>
      <c r="Y40" s="8">
        <v>306000</v>
      </c>
      <c r="Z40" s="8">
        <v>306000</v>
      </c>
      <c r="AA40" s="8">
        <v>306000</v>
      </c>
      <c r="AB40" s="8">
        <v>306000</v>
      </c>
      <c r="AC40" s="8">
        <v>306000</v>
      </c>
      <c r="AD40" s="8">
        <v>306000</v>
      </c>
      <c r="AE40" s="8">
        <v>306000</v>
      </c>
      <c r="AF40" s="8">
        <v>306000</v>
      </c>
      <c r="AG40" s="8">
        <v>306000</v>
      </c>
      <c r="AH40" s="8">
        <v>306000</v>
      </c>
      <c r="AI40" s="8">
        <v>306000</v>
      </c>
      <c r="AJ40" s="8">
        <v>306000</v>
      </c>
      <c r="AK40" s="8">
        <v>306000</v>
      </c>
      <c r="AL40" s="8">
        <v>306000</v>
      </c>
      <c r="AM40" s="8">
        <v>306000</v>
      </c>
      <c r="AN40" s="8">
        <v>306000</v>
      </c>
      <c r="AO40" s="8">
        <v>306000</v>
      </c>
      <c r="AP40" s="8">
        <v>306000</v>
      </c>
      <c r="AQ40" s="8">
        <v>306000</v>
      </c>
      <c r="AR40" s="8">
        <v>306000</v>
      </c>
      <c r="AS40" s="8">
        <v>306000</v>
      </c>
      <c r="AT40" s="8">
        <v>306000</v>
      </c>
      <c r="AU40" s="8">
        <v>306000</v>
      </c>
      <c r="AV40" s="8">
        <v>306000</v>
      </c>
      <c r="AW40" s="8">
        <v>306000</v>
      </c>
      <c r="AX40" s="8">
        <v>306000</v>
      </c>
      <c r="AY40" s="8">
        <v>306000</v>
      </c>
      <c r="AZ40" s="8">
        <v>306000</v>
      </c>
      <c r="BA40" s="8">
        <v>306000</v>
      </c>
      <c r="BB40" s="8">
        <v>306000</v>
      </c>
      <c r="BC40" s="8">
        <v>306000</v>
      </c>
      <c r="BD40" s="8">
        <v>306000</v>
      </c>
      <c r="BE40" s="8">
        <v>306000</v>
      </c>
      <c r="BF40" s="8">
        <v>306000</v>
      </c>
      <c r="BG40" s="8">
        <v>306000</v>
      </c>
      <c r="BH40" s="8">
        <v>306000</v>
      </c>
      <c r="BI40" s="5"/>
      <c r="BJ40" s="42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</row>
    <row r="41" spans="1:107" x14ac:dyDescent="0.2">
      <c r="A41">
        <v>26719</v>
      </c>
      <c r="B41" t="s">
        <v>50</v>
      </c>
      <c r="C41" s="3">
        <v>25000</v>
      </c>
      <c r="D41" s="1">
        <v>36647</v>
      </c>
      <c r="E41" s="1">
        <v>38472</v>
      </c>
      <c r="F41" t="s">
        <v>8</v>
      </c>
      <c r="G41" s="6"/>
      <c r="H41" s="3">
        <v>25000</v>
      </c>
      <c r="I41" s="3">
        <v>25000</v>
      </c>
      <c r="J41" s="53">
        <v>0.20499999999999999</v>
      </c>
      <c r="K41" s="61">
        <f t="shared" si="0"/>
        <v>1870625</v>
      </c>
      <c r="L41" s="8">
        <v>25000</v>
      </c>
      <c r="M41" s="8">
        <v>25000</v>
      </c>
      <c r="N41" s="8">
        <v>25000</v>
      </c>
      <c r="O41" s="26">
        <v>25000</v>
      </c>
      <c r="P41" s="8">
        <v>25000</v>
      </c>
      <c r="Q41" s="8">
        <v>25000</v>
      </c>
      <c r="R41" s="8">
        <v>25000</v>
      </c>
      <c r="S41" s="8">
        <v>25000</v>
      </c>
      <c r="T41" s="8">
        <v>25000</v>
      </c>
      <c r="U41" s="8">
        <v>25000</v>
      </c>
      <c r="V41" s="8">
        <v>25000</v>
      </c>
      <c r="W41" s="8">
        <v>25000</v>
      </c>
      <c r="X41" s="8">
        <v>25000</v>
      </c>
      <c r="Y41" s="8">
        <v>25000</v>
      </c>
      <c r="Z41" s="8">
        <v>25000</v>
      </c>
      <c r="AA41" s="8">
        <v>25000</v>
      </c>
      <c r="AB41" s="8">
        <v>25000</v>
      </c>
      <c r="AC41" s="8">
        <v>25000</v>
      </c>
      <c r="AD41" s="8">
        <v>25000</v>
      </c>
      <c r="AE41" s="8">
        <v>25000</v>
      </c>
      <c r="AF41" s="8">
        <v>25000</v>
      </c>
      <c r="AG41" s="8">
        <v>25000</v>
      </c>
      <c r="AH41" s="8">
        <v>25000</v>
      </c>
      <c r="AI41" s="8">
        <v>25000</v>
      </c>
      <c r="AJ41" s="8">
        <v>25000</v>
      </c>
      <c r="AK41" s="8">
        <v>25000</v>
      </c>
      <c r="AL41" s="8">
        <v>25000</v>
      </c>
      <c r="AM41" s="8">
        <v>25000</v>
      </c>
      <c r="AN41" s="8">
        <v>25000</v>
      </c>
      <c r="AO41" s="8">
        <v>25000</v>
      </c>
      <c r="AP41" s="8">
        <v>25000</v>
      </c>
      <c r="AQ41" s="8">
        <v>25000</v>
      </c>
      <c r="AR41" s="8">
        <v>25000</v>
      </c>
      <c r="AS41" s="8">
        <v>25000</v>
      </c>
      <c r="AT41" s="8">
        <v>25000</v>
      </c>
      <c r="AU41" s="8">
        <v>25000</v>
      </c>
      <c r="AV41" s="8">
        <v>25000</v>
      </c>
      <c r="AW41" s="8">
        <v>25000</v>
      </c>
      <c r="AX41" s="8">
        <v>25000</v>
      </c>
      <c r="AY41" s="8">
        <v>25000</v>
      </c>
      <c r="AZ41" s="8">
        <v>25000</v>
      </c>
      <c r="BA41" s="8">
        <v>25000</v>
      </c>
      <c r="BB41" s="8">
        <v>25000</v>
      </c>
      <c r="BC41" s="5"/>
      <c r="BD41" s="5"/>
      <c r="BE41" s="5"/>
      <c r="BF41" s="5"/>
      <c r="BG41" s="5"/>
      <c r="BH41" s="5"/>
      <c r="BI41" s="8">
        <v>14000</v>
      </c>
      <c r="BJ41" s="44">
        <v>14000</v>
      </c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</row>
    <row r="42" spans="1:107" x14ac:dyDescent="0.2">
      <c r="A42">
        <v>27252</v>
      </c>
      <c r="B42" t="s">
        <v>51</v>
      </c>
      <c r="C42" s="3">
        <v>14000</v>
      </c>
      <c r="D42" s="1">
        <v>36831</v>
      </c>
      <c r="E42" s="1">
        <v>40482</v>
      </c>
      <c r="F42" t="s">
        <v>8</v>
      </c>
      <c r="G42" s="2"/>
      <c r="H42" s="3"/>
      <c r="I42" s="3"/>
      <c r="J42" s="53">
        <v>0.15</v>
      </c>
      <c r="K42" s="61">
        <f t="shared" si="0"/>
        <v>317100</v>
      </c>
      <c r="L42" s="3"/>
      <c r="M42" s="8">
        <v>14000</v>
      </c>
      <c r="N42" s="8">
        <v>14000</v>
      </c>
      <c r="O42" s="26">
        <v>14000</v>
      </c>
      <c r="P42" s="8">
        <v>14000</v>
      </c>
      <c r="Q42" s="8">
        <v>14000</v>
      </c>
      <c r="R42" s="8"/>
      <c r="S42" s="8"/>
      <c r="T42" s="8"/>
      <c r="U42" s="8"/>
      <c r="V42" s="8"/>
      <c r="W42" s="8"/>
      <c r="X42" s="8"/>
      <c r="Y42" s="8">
        <v>14000</v>
      </c>
      <c r="Z42" s="8">
        <v>14000</v>
      </c>
      <c r="AA42" s="8">
        <v>14000</v>
      </c>
      <c r="AB42" s="8">
        <v>14000</v>
      </c>
      <c r="AC42" s="8">
        <v>14000</v>
      </c>
      <c r="AD42" s="8"/>
      <c r="AE42" s="8"/>
      <c r="AF42" s="8"/>
      <c r="AG42" s="8"/>
      <c r="AH42" s="8"/>
      <c r="AI42" s="8"/>
      <c r="AJ42" s="8"/>
      <c r="AK42" s="8">
        <v>14000</v>
      </c>
      <c r="AL42" s="8">
        <v>14000</v>
      </c>
      <c r="AM42" s="8">
        <v>14000</v>
      </c>
      <c r="AN42" s="8">
        <v>14000</v>
      </c>
      <c r="AO42" s="8">
        <v>14000</v>
      </c>
      <c r="AP42" s="8"/>
      <c r="AQ42" s="8"/>
      <c r="AR42" s="8"/>
      <c r="AS42" s="8"/>
      <c r="AT42" s="8"/>
      <c r="AU42" s="8"/>
      <c r="AV42" s="8"/>
      <c r="AW42" s="8">
        <v>14000</v>
      </c>
      <c r="AX42" s="8">
        <v>14000</v>
      </c>
      <c r="AY42" s="8">
        <v>14000</v>
      </c>
      <c r="AZ42" s="8">
        <v>14000</v>
      </c>
      <c r="BA42" s="8">
        <v>14000</v>
      </c>
      <c r="BB42" s="8"/>
      <c r="BC42" s="8"/>
      <c r="BD42" s="8"/>
      <c r="BE42" s="8"/>
      <c r="BF42" s="8"/>
      <c r="BG42" s="8"/>
      <c r="BH42" s="8"/>
      <c r="BI42" s="5"/>
      <c r="BJ42" s="42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</row>
    <row r="43" spans="1:107" x14ac:dyDescent="0.2">
      <c r="A43">
        <v>25924</v>
      </c>
      <c r="B43" t="s">
        <v>52</v>
      </c>
      <c r="C43" s="3">
        <v>20000</v>
      </c>
      <c r="D43" s="1">
        <v>35855</v>
      </c>
      <c r="E43" s="1">
        <v>39141</v>
      </c>
      <c r="F43" t="s">
        <v>3</v>
      </c>
      <c r="G43" s="6">
        <v>38776</v>
      </c>
      <c r="H43" s="3">
        <v>20000</v>
      </c>
      <c r="I43" s="3">
        <v>20000</v>
      </c>
      <c r="J43" s="53">
        <v>0.32919999999999999</v>
      </c>
      <c r="K43" s="61">
        <f t="shared" si="0"/>
        <v>2403160</v>
      </c>
      <c r="L43" s="8">
        <v>20000</v>
      </c>
      <c r="M43" s="8">
        <v>20000</v>
      </c>
      <c r="N43" s="8">
        <v>20000</v>
      </c>
      <c r="O43" s="26">
        <v>20000</v>
      </c>
      <c r="P43" s="8">
        <v>20000</v>
      </c>
      <c r="Q43" s="8">
        <v>20000</v>
      </c>
      <c r="R43" s="8">
        <v>20000</v>
      </c>
      <c r="S43" s="8">
        <v>20000</v>
      </c>
      <c r="T43" s="8">
        <v>20000</v>
      </c>
      <c r="U43" s="8">
        <v>20000</v>
      </c>
      <c r="V43" s="8">
        <v>20000</v>
      </c>
      <c r="W43" s="8">
        <v>20000</v>
      </c>
      <c r="X43" s="8">
        <v>20000</v>
      </c>
      <c r="Y43" s="8">
        <v>20000</v>
      </c>
      <c r="Z43" s="8">
        <v>20000</v>
      </c>
      <c r="AA43" s="8">
        <v>20000</v>
      </c>
      <c r="AB43" s="8">
        <v>20000</v>
      </c>
      <c r="AC43" s="8">
        <v>20000</v>
      </c>
      <c r="AD43" s="8">
        <v>20000</v>
      </c>
      <c r="AE43" s="8">
        <v>20000</v>
      </c>
      <c r="AF43" s="8">
        <v>20000</v>
      </c>
      <c r="AG43" s="8">
        <v>20000</v>
      </c>
      <c r="AH43" s="8">
        <v>20000</v>
      </c>
      <c r="AI43" s="8">
        <v>20000</v>
      </c>
      <c r="AJ43" s="8">
        <v>20000</v>
      </c>
      <c r="AK43" s="8">
        <v>20000</v>
      </c>
      <c r="AL43" s="8">
        <v>20000</v>
      </c>
      <c r="AM43" s="8">
        <v>20000</v>
      </c>
      <c r="AN43" s="8">
        <v>20000</v>
      </c>
      <c r="AO43" s="8">
        <v>20000</v>
      </c>
      <c r="AP43" s="8">
        <v>20000</v>
      </c>
      <c r="AQ43" s="8">
        <v>20000</v>
      </c>
      <c r="AR43" s="8">
        <v>20000</v>
      </c>
      <c r="AS43" s="8">
        <v>20000</v>
      </c>
      <c r="AT43" s="8">
        <v>20000</v>
      </c>
      <c r="AU43" s="8">
        <v>20000</v>
      </c>
      <c r="AV43" s="8">
        <v>20000</v>
      </c>
      <c r="AW43" s="8">
        <v>20000</v>
      </c>
      <c r="AX43" s="8">
        <v>20000</v>
      </c>
      <c r="AY43" s="8">
        <v>20000</v>
      </c>
      <c r="AZ43" s="8">
        <v>20000</v>
      </c>
      <c r="BA43" s="8">
        <v>20000</v>
      </c>
      <c r="BB43" s="8">
        <v>20000</v>
      </c>
      <c r="BC43" s="8">
        <v>20000</v>
      </c>
      <c r="BD43" s="8">
        <v>20000</v>
      </c>
      <c r="BE43" s="8">
        <v>20000</v>
      </c>
      <c r="BF43" s="8">
        <v>20000</v>
      </c>
      <c r="BG43" s="8">
        <v>20000</v>
      </c>
      <c r="BH43" s="8">
        <v>20000</v>
      </c>
      <c r="BI43" s="23">
        <v>35000</v>
      </c>
      <c r="BJ43" s="48">
        <v>35000</v>
      </c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</row>
    <row r="44" spans="1:107" x14ac:dyDescent="0.2">
      <c r="A44">
        <v>26960</v>
      </c>
      <c r="B44" t="s">
        <v>53</v>
      </c>
      <c r="C44" s="3">
        <v>20000</v>
      </c>
      <c r="D44" s="1">
        <v>36617</v>
      </c>
      <c r="E44" s="1">
        <v>38077</v>
      </c>
      <c r="F44" t="s">
        <v>3</v>
      </c>
      <c r="G44" s="6">
        <v>37711</v>
      </c>
      <c r="H44" s="3">
        <v>20000</v>
      </c>
      <c r="I44" s="3">
        <v>20000</v>
      </c>
      <c r="J44" s="53">
        <v>0.19</v>
      </c>
      <c r="K44" s="61">
        <f t="shared" si="0"/>
        <v>1387000</v>
      </c>
      <c r="L44" s="8">
        <v>20000</v>
      </c>
      <c r="M44" s="8">
        <v>20000</v>
      </c>
      <c r="N44" s="8">
        <v>20000</v>
      </c>
      <c r="O44" s="26">
        <v>20000</v>
      </c>
      <c r="P44" s="8">
        <v>20000</v>
      </c>
      <c r="Q44" s="8">
        <v>20000</v>
      </c>
      <c r="R44" s="8">
        <v>20000</v>
      </c>
      <c r="S44" s="8">
        <v>20000</v>
      </c>
      <c r="T44" s="8">
        <v>20000</v>
      </c>
      <c r="U44" s="8">
        <v>20000</v>
      </c>
      <c r="V44" s="8">
        <v>20000</v>
      </c>
      <c r="W44" s="8">
        <v>20000</v>
      </c>
      <c r="X44" s="8">
        <v>20000</v>
      </c>
      <c r="Y44" s="8">
        <v>20000</v>
      </c>
      <c r="Z44" s="8">
        <v>20000</v>
      </c>
      <c r="AA44" s="8">
        <v>20000</v>
      </c>
      <c r="AB44" s="8">
        <v>20000</v>
      </c>
      <c r="AC44" s="8">
        <v>20000</v>
      </c>
      <c r="AD44" s="8">
        <v>20000</v>
      </c>
      <c r="AE44" s="8">
        <v>20000</v>
      </c>
      <c r="AF44" s="8">
        <v>20000</v>
      </c>
      <c r="AG44" s="8">
        <v>20000</v>
      </c>
      <c r="AH44" s="8">
        <v>20000</v>
      </c>
      <c r="AI44" s="8">
        <v>20000</v>
      </c>
      <c r="AJ44" s="8">
        <v>20000</v>
      </c>
      <c r="AK44" s="8">
        <v>20000</v>
      </c>
      <c r="AL44" s="8">
        <v>20000</v>
      </c>
      <c r="AM44" s="8">
        <v>20000</v>
      </c>
      <c r="AN44" s="8">
        <v>20000</v>
      </c>
      <c r="AO44" s="8">
        <v>20000</v>
      </c>
      <c r="AP44" s="27">
        <v>20000</v>
      </c>
      <c r="AQ44" s="27">
        <v>20000</v>
      </c>
      <c r="AR44" s="27">
        <v>20000</v>
      </c>
      <c r="AS44" s="27">
        <v>20000</v>
      </c>
      <c r="AT44" s="27">
        <v>20000</v>
      </c>
      <c r="AU44" s="27">
        <v>20000</v>
      </c>
      <c r="AV44" s="27">
        <v>20000</v>
      </c>
      <c r="AW44" s="27">
        <v>20000</v>
      </c>
      <c r="AX44" s="27">
        <v>20000</v>
      </c>
      <c r="AY44" s="27">
        <v>20000</v>
      </c>
      <c r="AZ44" s="27">
        <v>20000</v>
      </c>
      <c r="BA44" s="27">
        <v>20000</v>
      </c>
      <c r="BB44" s="27">
        <v>20000</v>
      </c>
      <c r="BC44" s="27">
        <v>20000</v>
      </c>
      <c r="BD44" s="27">
        <v>20000</v>
      </c>
      <c r="BE44" s="27">
        <v>20000</v>
      </c>
      <c r="BF44" s="27">
        <v>20000</v>
      </c>
      <c r="BG44" s="27">
        <v>20000</v>
      </c>
      <c r="BH44" s="27">
        <v>20000</v>
      </c>
      <c r="BI44" s="8">
        <v>20000</v>
      </c>
      <c r="BJ44" s="44">
        <v>20000</v>
      </c>
      <c r="BK44" s="8">
        <v>20000</v>
      </c>
      <c r="BL44" s="8">
        <v>20000</v>
      </c>
      <c r="BM44" s="8">
        <v>20000</v>
      </c>
      <c r="BN44" s="8">
        <v>20000</v>
      </c>
      <c r="BO44" s="8">
        <v>20000</v>
      </c>
      <c r="BP44" s="8">
        <v>20000</v>
      </c>
      <c r="BQ44" s="8">
        <v>20000</v>
      </c>
      <c r="BR44" s="8">
        <v>20000</v>
      </c>
      <c r="BS44" s="8">
        <v>20000</v>
      </c>
      <c r="BT44" s="8">
        <v>20000</v>
      </c>
      <c r="BU44" s="8">
        <v>20000</v>
      </c>
      <c r="BV44" s="8">
        <v>20000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</row>
    <row r="45" spans="1:107" x14ac:dyDescent="0.2">
      <c r="A45" s="2"/>
      <c r="B45" t="s">
        <v>35</v>
      </c>
      <c r="C45" s="4">
        <v>3400</v>
      </c>
      <c r="D45" s="6"/>
      <c r="E45" s="6"/>
      <c r="F45" s="6"/>
      <c r="G45" s="6"/>
      <c r="H45" s="14">
        <v>3400</v>
      </c>
      <c r="I45" s="14">
        <v>3400</v>
      </c>
      <c r="J45" s="54"/>
      <c r="K45" s="64"/>
      <c r="L45" s="23">
        <v>3400</v>
      </c>
      <c r="M45" s="23">
        <v>3400</v>
      </c>
      <c r="N45" s="23">
        <v>3400</v>
      </c>
      <c r="O45" s="49">
        <v>3400</v>
      </c>
      <c r="P45" s="23">
        <v>3400</v>
      </c>
      <c r="Q45" s="23">
        <v>3400</v>
      </c>
      <c r="R45" s="23">
        <v>3400</v>
      </c>
      <c r="S45" s="23">
        <v>3400</v>
      </c>
      <c r="T45" s="23">
        <v>3400</v>
      </c>
      <c r="U45" s="23">
        <v>3400</v>
      </c>
      <c r="V45" s="23">
        <v>3400</v>
      </c>
      <c r="W45" s="23">
        <v>3400</v>
      </c>
      <c r="X45" s="23">
        <v>3400</v>
      </c>
      <c r="Y45" s="23">
        <v>3400</v>
      </c>
      <c r="Z45" s="23">
        <v>3400</v>
      </c>
      <c r="AA45" s="23">
        <v>3400</v>
      </c>
      <c r="AB45" s="23">
        <v>3400</v>
      </c>
      <c r="AC45" s="23">
        <v>3400</v>
      </c>
      <c r="AD45" s="23">
        <v>3400</v>
      </c>
      <c r="AE45" s="23">
        <v>3400</v>
      </c>
      <c r="AF45" s="23">
        <v>3400</v>
      </c>
      <c r="AG45" s="23">
        <v>3400</v>
      </c>
      <c r="AH45" s="23">
        <v>3400</v>
      </c>
      <c r="AI45" s="23">
        <v>3400</v>
      </c>
      <c r="AJ45" s="23">
        <v>3400</v>
      </c>
      <c r="AK45" s="23">
        <v>3400</v>
      </c>
      <c r="AL45" s="23">
        <v>3400</v>
      </c>
      <c r="AM45" s="23">
        <v>3400</v>
      </c>
      <c r="AN45" s="23">
        <v>3400</v>
      </c>
      <c r="AO45" s="23">
        <v>3400</v>
      </c>
      <c r="AP45" s="23">
        <v>3400</v>
      </c>
      <c r="AQ45" s="23">
        <v>3400</v>
      </c>
      <c r="AR45" s="23">
        <v>3400</v>
      </c>
      <c r="AS45" s="23">
        <v>3400</v>
      </c>
      <c r="AT45" s="23">
        <v>3400</v>
      </c>
      <c r="AU45" s="23">
        <v>3400</v>
      </c>
      <c r="AV45" s="23">
        <v>3400</v>
      </c>
      <c r="AW45" s="23">
        <v>3400</v>
      </c>
      <c r="AX45" s="23">
        <v>3400</v>
      </c>
      <c r="AY45" s="23">
        <v>3400</v>
      </c>
      <c r="AZ45" s="23">
        <v>3400</v>
      </c>
      <c r="BA45" s="23">
        <v>3400</v>
      </c>
      <c r="BB45" s="23">
        <v>3400</v>
      </c>
      <c r="BC45" s="23">
        <v>3400</v>
      </c>
      <c r="BD45" s="23">
        <v>3400</v>
      </c>
      <c r="BE45" s="23">
        <v>3400</v>
      </c>
      <c r="BF45" s="23">
        <v>3400</v>
      </c>
      <c r="BG45" s="23">
        <v>3400</v>
      </c>
      <c r="BH45" s="23">
        <v>3400</v>
      </c>
      <c r="BI45" s="23">
        <v>3400</v>
      </c>
      <c r="BJ45" s="48">
        <v>3400</v>
      </c>
      <c r="BK45" s="23">
        <v>3400</v>
      </c>
      <c r="BL45" s="23">
        <v>3400</v>
      </c>
      <c r="BM45" s="23">
        <v>3400</v>
      </c>
      <c r="BN45" s="23">
        <v>3400</v>
      </c>
      <c r="BO45" s="23">
        <v>3400</v>
      </c>
      <c r="BP45" s="23">
        <v>3400</v>
      </c>
      <c r="BQ45" s="23">
        <v>3400</v>
      </c>
      <c r="BR45" s="23">
        <v>3400</v>
      </c>
      <c r="BS45" s="23">
        <v>3400</v>
      </c>
      <c r="BT45" s="23">
        <v>3400</v>
      </c>
      <c r="BU45" s="23">
        <v>3400</v>
      </c>
      <c r="BV45" s="23">
        <v>3400</v>
      </c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</row>
    <row r="46" spans="1:107" x14ac:dyDescent="0.2">
      <c r="C46" s="9"/>
      <c r="H46" s="3">
        <f t="shared" ref="H46:AJ46" si="1">SUM(H10:H45)</f>
        <v>1090000</v>
      </c>
      <c r="I46" s="3">
        <f t="shared" si="1"/>
        <v>1090000</v>
      </c>
      <c r="J46" s="3"/>
      <c r="K46" s="61">
        <f>SUM(K10:K44)</f>
        <v>123549992</v>
      </c>
      <c r="L46" s="3">
        <f t="shared" si="1"/>
        <v>1090000</v>
      </c>
      <c r="M46" s="8">
        <f t="shared" si="1"/>
        <v>1062500</v>
      </c>
      <c r="N46" s="8">
        <f t="shared" si="1"/>
        <v>1076000</v>
      </c>
      <c r="O46" s="26">
        <f t="shared" si="1"/>
        <v>1090000</v>
      </c>
      <c r="P46" s="8">
        <f t="shared" si="1"/>
        <v>1090000</v>
      </c>
      <c r="Q46" s="8">
        <f t="shared" si="1"/>
        <v>1090000</v>
      </c>
      <c r="R46" s="8">
        <f t="shared" si="1"/>
        <v>1076000</v>
      </c>
      <c r="S46" s="8">
        <f t="shared" si="1"/>
        <v>1076000</v>
      </c>
      <c r="T46" s="8">
        <f t="shared" si="1"/>
        <v>1076000</v>
      </c>
      <c r="U46" s="8">
        <f t="shared" si="1"/>
        <v>1076000</v>
      </c>
      <c r="V46" s="8">
        <f t="shared" si="1"/>
        <v>1076000</v>
      </c>
      <c r="W46" s="8">
        <f t="shared" si="1"/>
        <v>1076000</v>
      </c>
      <c r="X46" s="8">
        <f t="shared" si="1"/>
        <v>1076000</v>
      </c>
      <c r="Y46" s="8">
        <f t="shared" si="1"/>
        <v>1090000</v>
      </c>
      <c r="Z46" s="8">
        <f t="shared" si="1"/>
        <v>1090000</v>
      </c>
      <c r="AA46" s="8">
        <f t="shared" si="1"/>
        <v>1090000</v>
      </c>
      <c r="AB46" s="8">
        <f t="shared" si="1"/>
        <v>1090000</v>
      </c>
      <c r="AC46" s="8">
        <f t="shared" si="1"/>
        <v>1090000</v>
      </c>
      <c r="AD46" s="8">
        <f t="shared" si="1"/>
        <v>1076000</v>
      </c>
      <c r="AE46" s="8">
        <f t="shared" si="1"/>
        <v>1076000</v>
      </c>
      <c r="AF46" s="8">
        <f t="shared" si="1"/>
        <v>1076000</v>
      </c>
      <c r="AG46" s="8">
        <f t="shared" si="1"/>
        <v>1076000</v>
      </c>
      <c r="AH46" s="8">
        <f t="shared" si="1"/>
        <v>1076000</v>
      </c>
      <c r="AI46" s="8">
        <f t="shared" si="1"/>
        <v>1076000</v>
      </c>
      <c r="AJ46" s="8">
        <f t="shared" si="1"/>
        <v>1076000</v>
      </c>
      <c r="AK46" s="8">
        <f t="shared" ref="AK46:BJ46" si="2">SUM(AK10:AK45)</f>
        <v>1090000</v>
      </c>
      <c r="AL46" s="8">
        <f t="shared" si="2"/>
        <v>1090000</v>
      </c>
      <c r="AM46" s="8">
        <f t="shared" si="2"/>
        <v>1090000</v>
      </c>
      <c r="AN46" s="8">
        <f t="shared" si="2"/>
        <v>1090000</v>
      </c>
      <c r="AO46" s="8">
        <f t="shared" si="2"/>
        <v>1090000</v>
      </c>
      <c r="AP46" s="8">
        <f t="shared" si="2"/>
        <v>1076000</v>
      </c>
      <c r="AQ46" s="8">
        <f t="shared" si="2"/>
        <v>1076000</v>
      </c>
      <c r="AR46" s="8">
        <f t="shared" si="2"/>
        <v>1076000</v>
      </c>
      <c r="AS46" s="8">
        <f t="shared" si="2"/>
        <v>1076000</v>
      </c>
      <c r="AT46" s="8">
        <f t="shared" si="2"/>
        <v>1076000</v>
      </c>
      <c r="AU46" s="8">
        <f t="shared" si="2"/>
        <v>1076000</v>
      </c>
      <c r="AV46" s="8">
        <f t="shared" si="2"/>
        <v>1076000</v>
      </c>
      <c r="AW46" s="8">
        <f t="shared" si="2"/>
        <v>1090000</v>
      </c>
      <c r="AX46" s="8">
        <f t="shared" si="2"/>
        <v>1090000</v>
      </c>
      <c r="AY46" s="8">
        <f t="shared" si="2"/>
        <v>1090000</v>
      </c>
      <c r="AZ46" s="8">
        <f t="shared" si="2"/>
        <v>1090000</v>
      </c>
      <c r="BA46" s="8">
        <f t="shared" si="2"/>
        <v>1090000</v>
      </c>
      <c r="BB46" s="8">
        <f t="shared" si="2"/>
        <v>1076000</v>
      </c>
      <c r="BC46" s="8">
        <f t="shared" si="2"/>
        <v>1029500</v>
      </c>
      <c r="BD46" s="8">
        <f t="shared" si="2"/>
        <v>1029500</v>
      </c>
      <c r="BE46" s="8">
        <f t="shared" si="2"/>
        <v>1029500</v>
      </c>
      <c r="BF46" s="8">
        <f t="shared" si="2"/>
        <v>1029500</v>
      </c>
      <c r="BG46" s="8">
        <f t="shared" si="2"/>
        <v>1029500</v>
      </c>
      <c r="BH46" s="8">
        <f t="shared" si="2"/>
        <v>1029500</v>
      </c>
      <c r="BI46" s="8">
        <f t="shared" si="2"/>
        <v>1043500</v>
      </c>
      <c r="BJ46" s="44">
        <f t="shared" si="2"/>
        <v>1043500</v>
      </c>
      <c r="BK46" s="8">
        <f t="shared" ref="BK46:BV46" si="3">SUM(BK10:BK45)</f>
        <v>994500</v>
      </c>
      <c r="BL46" s="8">
        <f t="shared" si="3"/>
        <v>994500</v>
      </c>
      <c r="BM46" s="8">
        <f t="shared" si="3"/>
        <v>994500</v>
      </c>
      <c r="BN46" s="8">
        <f t="shared" si="3"/>
        <v>980500</v>
      </c>
      <c r="BO46" s="8">
        <f t="shared" si="3"/>
        <v>980500</v>
      </c>
      <c r="BP46" s="8">
        <f t="shared" si="3"/>
        <v>980500</v>
      </c>
      <c r="BQ46" s="8">
        <f t="shared" si="3"/>
        <v>980500</v>
      </c>
      <c r="BR46" s="8">
        <f t="shared" si="3"/>
        <v>980500</v>
      </c>
      <c r="BS46" s="8">
        <f t="shared" si="3"/>
        <v>980500</v>
      </c>
      <c r="BT46" s="8">
        <f t="shared" si="3"/>
        <v>980500</v>
      </c>
      <c r="BU46" s="8">
        <f t="shared" si="3"/>
        <v>994500</v>
      </c>
      <c r="BV46" s="8">
        <f t="shared" si="3"/>
        <v>994500</v>
      </c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</row>
    <row r="47" spans="1:107" x14ac:dyDescent="0.2">
      <c r="M47" s="5"/>
      <c r="N47" s="5"/>
      <c r="O47" s="29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42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</row>
    <row r="48" spans="1:107" x14ac:dyDescent="0.2">
      <c r="A48" s="9" t="s">
        <v>27</v>
      </c>
      <c r="E48" s="9"/>
      <c r="F48" s="9"/>
      <c r="H48" s="3">
        <f t="shared" ref="H48:AL48" si="4">1090000-H46</f>
        <v>0</v>
      </c>
      <c r="I48" s="3">
        <f t="shared" si="4"/>
        <v>0</v>
      </c>
      <c r="J48" s="3"/>
      <c r="L48" s="3">
        <f t="shared" si="4"/>
        <v>0</v>
      </c>
      <c r="M48" s="8">
        <f t="shared" si="4"/>
        <v>27500</v>
      </c>
      <c r="N48" s="8">
        <f t="shared" si="4"/>
        <v>14000</v>
      </c>
      <c r="O48" s="26">
        <f t="shared" si="4"/>
        <v>0</v>
      </c>
      <c r="P48" s="8">
        <f t="shared" si="4"/>
        <v>0</v>
      </c>
      <c r="Q48" s="8">
        <f t="shared" si="4"/>
        <v>0</v>
      </c>
      <c r="R48" s="8">
        <f t="shared" si="4"/>
        <v>14000</v>
      </c>
      <c r="S48" s="8">
        <f t="shared" si="4"/>
        <v>14000</v>
      </c>
      <c r="T48" s="8">
        <f t="shared" si="4"/>
        <v>14000</v>
      </c>
      <c r="U48" s="8">
        <f>1090000-U46</f>
        <v>14000</v>
      </c>
      <c r="V48" s="8">
        <f t="shared" si="4"/>
        <v>14000</v>
      </c>
      <c r="W48" s="8">
        <f t="shared" si="4"/>
        <v>14000</v>
      </c>
      <c r="X48" s="8">
        <f t="shared" si="4"/>
        <v>14000</v>
      </c>
      <c r="Y48" s="8">
        <f t="shared" si="4"/>
        <v>0</v>
      </c>
      <c r="Z48" s="8">
        <f t="shared" si="4"/>
        <v>0</v>
      </c>
      <c r="AA48" s="8">
        <f t="shared" si="4"/>
        <v>0</v>
      </c>
      <c r="AB48" s="8">
        <f t="shared" si="4"/>
        <v>0</v>
      </c>
      <c r="AC48" s="8">
        <f t="shared" si="4"/>
        <v>0</v>
      </c>
      <c r="AD48" s="8">
        <f t="shared" si="4"/>
        <v>14000</v>
      </c>
      <c r="AE48" s="8">
        <f t="shared" si="4"/>
        <v>14000</v>
      </c>
      <c r="AF48" s="8">
        <f t="shared" si="4"/>
        <v>14000</v>
      </c>
      <c r="AG48" s="8">
        <f t="shared" si="4"/>
        <v>14000</v>
      </c>
      <c r="AH48" s="8">
        <f t="shared" si="4"/>
        <v>14000</v>
      </c>
      <c r="AI48" s="8">
        <f t="shared" si="4"/>
        <v>14000</v>
      </c>
      <c r="AJ48" s="8">
        <f t="shared" si="4"/>
        <v>14000</v>
      </c>
      <c r="AK48" s="8">
        <f t="shared" si="4"/>
        <v>0</v>
      </c>
      <c r="AL48" s="8">
        <f t="shared" si="4"/>
        <v>0</v>
      </c>
      <c r="AM48" s="8">
        <f t="shared" ref="AM48:BV48" si="5">1090000-AM46</f>
        <v>0</v>
      </c>
      <c r="AN48" s="8">
        <f t="shared" si="5"/>
        <v>0</v>
      </c>
      <c r="AO48" s="8">
        <f t="shared" si="5"/>
        <v>0</v>
      </c>
      <c r="AP48" s="8">
        <f t="shared" si="5"/>
        <v>14000</v>
      </c>
      <c r="AQ48" s="8">
        <f t="shared" si="5"/>
        <v>14000</v>
      </c>
      <c r="AR48" s="8">
        <f t="shared" si="5"/>
        <v>14000</v>
      </c>
      <c r="AS48" s="8">
        <f t="shared" si="5"/>
        <v>14000</v>
      </c>
      <c r="AT48" s="8">
        <f t="shared" si="5"/>
        <v>14000</v>
      </c>
      <c r="AU48" s="8">
        <f t="shared" si="5"/>
        <v>14000</v>
      </c>
      <c r="AV48" s="8">
        <f t="shared" si="5"/>
        <v>14000</v>
      </c>
      <c r="AW48" s="8">
        <f t="shared" si="5"/>
        <v>0</v>
      </c>
      <c r="AX48" s="8">
        <f t="shared" si="5"/>
        <v>0</v>
      </c>
      <c r="AY48" s="8">
        <f t="shared" si="5"/>
        <v>0</v>
      </c>
      <c r="AZ48" s="8">
        <f t="shared" si="5"/>
        <v>0</v>
      </c>
      <c r="BA48" s="8">
        <f t="shared" si="5"/>
        <v>0</v>
      </c>
      <c r="BB48" s="8">
        <f t="shared" si="5"/>
        <v>14000</v>
      </c>
      <c r="BC48" s="8">
        <f t="shared" si="5"/>
        <v>60500</v>
      </c>
      <c r="BD48" s="8">
        <f t="shared" si="5"/>
        <v>60500</v>
      </c>
      <c r="BE48" s="8">
        <f t="shared" si="5"/>
        <v>60500</v>
      </c>
      <c r="BF48" s="8">
        <f t="shared" si="5"/>
        <v>60500</v>
      </c>
      <c r="BG48" s="8">
        <f t="shared" si="5"/>
        <v>60500</v>
      </c>
      <c r="BH48" s="8">
        <f t="shared" si="5"/>
        <v>60500</v>
      </c>
      <c r="BI48" s="8">
        <f t="shared" si="5"/>
        <v>46500</v>
      </c>
      <c r="BJ48" s="44">
        <f t="shared" si="5"/>
        <v>46500</v>
      </c>
      <c r="BK48" s="8">
        <f t="shared" si="5"/>
        <v>95500</v>
      </c>
      <c r="BL48" s="8">
        <f t="shared" si="5"/>
        <v>95500</v>
      </c>
      <c r="BM48" s="8">
        <f t="shared" si="5"/>
        <v>95500</v>
      </c>
      <c r="BN48" s="8">
        <f t="shared" si="5"/>
        <v>109500</v>
      </c>
      <c r="BO48" s="8">
        <f t="shared" si="5"/>
        <v>109500</v>
      </c>
      <c r="BP48" s="8">
        <f t="shared" si="5"/>
        <v>109500</v>
      </c>
      <c r="BQ48" s="8">
        <f t="shared" si="5"/>
        <v>109500</v>
      </c>
      <c r="BR48" s="8">
        <f t="shared" si="5"/>
        <v>109500</v>
      </c>
      <c r="BS48" s="8">
        <f t="shared" si="5"/>
        <v>109500</v>
      </c>
      <c r="BT48" s="8">
        <f t="shared" si="5"/>
        <v>109500</v>
      </c>
      <c r="BU48" s="8">
        <f t="shared" si="5"/>
        <v>95500</v>
      </c>
      <c r="BV48" s="8">
        <f t="shared" si="5"/>
        <v>95500</v>
      </c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</row>
    <row r="49" spans="1:107" x14ac:dyDescent="0.2">
      <c r="E49" s="9"/>
      <c r="F49" s="9"/>
      <c r="H49" s="3"/>
      <c r="I49" s="3"/>
      <c r="J49" s="3"/>
      <c r="L49" s="3"/>
      <c r="M49" s="8"/>
      <c r="N49" s="8"/>
      <c r="O49" s="26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44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</row>
    <row r="50" spans="1:107" x14ac:dyDescent="0.2">
      <c r="A50" s="9" t="s">
        <v>26</v>
      </c>
      <c r="E50" s="9"/>
      <c r="F50" s="9"/>
      <c r="H50" s="3">
        <v>0</v>
      </c>
      <c r="I50" s="3">
        <v>0</v>
      </c>
      <c r="J50" s="3"/>
      <c r="L50" s="3">
        <v>0</v>
      </c>
      <c r="M50" s="8">
        <v>0</v>
      </c>
      <c r="N50" s="8">
        <v>0</v>
      </c>
      <c r="O50" s="26">
        <v>0</v>
      </c>
      <c r="P50" s="8">
        <f t="shared" ref="P50:X50" si="6">P35</f>
        <v>21500</v>
      </c>
      <c r="Q50" s="8">
        <f t="shared" si="6"/>
        <v>21500</v>
      </c>
      <c r="R50" s="8">
        <f t="shared" si="6"/>
        <v>21500</v>
      </c>
      <c r="S50" s="8">
        <f t="shared" si="6"/>
        <v>21500</v>
      </c>
      <c r="T50" s="8">
        <f t="shared" si="6"/>
        <v>21500</v>
      </c>
      <c r="U50" s="8">
        <f t="shared" si="6"/>
        <v>21500</v>
      </c>
      <c r="V50" s="8">
        <f t="shared" si="6"/>
        <v>21500</v>
      </c>
      <c r="W50" s="8">
        <f t="shared" si="6"/>
        <v>21500</v>
      </c>
      <c r="X50" s="8">
        <f t="shared" si="6"/>
        <v>21500</v>
      </c>
      <c r="Y50" s="8">
        <f>Y35+Y22+Y18</f>
        <v>21500</v>
      </c>
      <c r="Z50" s="8">
        <f>Z35+Z22+Z18</f>
        <v>21500</v>
      </c>
      <c r="AA50" s="8">
        <f>AA35+AA22+AA18+AA17</f>
        <v>21500</v>
      </c>
      <c r="AB50" s="8">
        <f>AB35+AB22+AB18+AB17</f>
        <v>21500</v>
      </c>
      <c r="AC50" s="8">
        <f>AC35+AC22+AC18+AC17</f>
        <v>21500</v>
      </c>
      <c r="AD50" s="8">
        <f>AD35+AD24+AD22+AD18+AD17</f>
        <v>56500</v>
      </c>
      <c r="AE50" s="8">
        <f>AE35+AE24+AE22+AE18+AE17</f>
        <v>56500</v>
      </c>
      <c r="AF50" s="8">
        <f>AF35+AF24+AF22+AF18+AF17+AF20</f>
        <v>81500</v>
      </c>
      <c r="AG50" s="8">
        <f>AG35+AG24+AG22+AG18+AG17+AG20</f>
        <v>81500</v>
      </c>
      <c r="AH50" s="8">
        <f>AH35+AH24+AH22+AH18+AH17+AH20</f>
        <v>81500</v>
      </c>
      <c r="AI50" s="8">
        <f>AI35+AI24+AI22+AI18+AI17+AI20</f>
        <v>81500</v>
      </c>
      <c r="AJ50" s="8">
        <f>AJ35+AJ24+AJ22+AJ18+AJ17+AJ20</f>
        <v>81500</v>
      </c>
      <c r="AK50" s="8">
        <f>AK35+AK24+AK22+AK21+AK20+AK18+AK17</f>
        <v>121500</v>
      </c>
      <c r="AL50" s="8">
        <f>AL35+AL24+AL22+AL21+AL20+AL18+AL17</f>
        <v>121500</v>
      </c>
      <c r="AM50" s="8">
        <f>AM35+AM24+AM22+AM21+AM20+AM18+AM17</f>
        <v>86500</v>
      </c>
      <c r="AN50" s="8">
        <f>AN35+AN24+AN22+AN21+AN20+AN18+AN17</f>
        <v>86500</v>
      </c>
      <c r="AO50" s="8">
        <f>AO35+AO24+AO22+AO21+AO20+AO18+AO17</f>
        <v>86500</v>
      </c>
      <c r="AP50" s="8">
        <f>AP35+AP24+AP22+AP21+AP20+AP18+AP17+AP26</f>
        <v>111500</v>
      </c>
      <c r="AQ50" s="8">
        <f t="shared" ref="AQ50:AV50" si="7">AQ35+AQ24+AQ22+AQ21+AQ20+AQ18+AQ17+AQ26</f>
        <v>111500</v>
      </c>
      <c r="AR50" s="8">
        <f t="shared" si="7"/>
        <v>111500</v>
      </c>
      <c r="AS50" s="8">
        <f t="shared" si="7"/>
        <v>111500</v>
      </c>
      <c r="AT50" s="8">
        <f t="shared" si="7"/>
        <v>111500</v>
      </c>
      <c r="AU50" s="8">
        <f t="shared" si="7"/>
        <v>111500</v>
      </c>
      <c r="AV50" s="8">
        <f t="shared" si="7"/>
        <v>111500</v>
      </c>
      <c r="AW50" s="8">
        <f>AW35+AW24+AW22+AW21+AW20+AW18+AW17+AW26</f>
        <v>111500</v>
      </c>
      <c r="AX50" s="8">
        <f>AX35+AX24+AX22+AX21+AX20+AX18+AX17+AX26</f>
        <v>111500</v>
      </c>
      <c r="AY50" s="8">
        <f>AY35+AY24+AY22+AY21+AY20+AY18+AY17+AY26+AY11+AY12</f>
        <v>119500</v>
      </c>
      <c r="AZ50" s="8">
        <f>AZ35+AZ24+AZ22+AZ21+AZ20+AZ18+AZ17+AZ26+AZ11+AZ12</f>
        <v>119500</v>
      </c>
      <c r="BA50" s="8">
        <f>BA35+BA24+BA22+BA21+BA20+BA18+BA17+BA26+BA11+BA12</f>
        <v>119500</v>
      </c>
      <c r="BB50" s="8">
        <f>BB35+BB24+BB22+BB21+BB20+BB18+BB17+BB26+BB11+BB12</f>
        <v>119500</v>
      </c>
      <c r="BC50" s="8">
        <f t="shared" ref="BC50:BH50" si="8">BC35+BC24+BC22+BC21+BC20+BC18+BC17+BC26+BC11+BC12+BC31+BC32</f>
        <v>159000</v>
      </c>
      <c r="BD50" s="8">
        <f t="shared" si="8"/>
        <v>159000</v>
      </c>
      <c r="BE50" s="8">
        <f t="shared" si="8"/>
        <v>159000</v>
      </c>
      <c r="BF50" s="8">
        <f t="shared" si="8"/>
        <v>159000</v>
      </c>
      <c r="BG50" s="8">
        <f t="shared" si="8"/>
        <v>159000</v>
      </c>
      <c r="BH50" s="8">
        <f t="shared" si="8"/>
        <v>159000</v>
      </c>
      <c r="BI50" s="8">
        <f>BI35+BI24+BI22+BI21+BI20+BI18+BI17+BI26+BI31+BI32+BI30+BI10+BI11+BI12</f>
        <v>608600</v>
      </c>
      <c r="BJ50" s="44">
        <f>BJ35+BJ24+BJ22+BJ21+BJ20+BJ18+BJ17+BJ26+BJ31+BJ32+BJ30+BJ10+BJ11+BJ12</f>
        <v>608600</v>
      </c>
      <c r="BK50" s="8">
        <f>BK35+BK24+BK22+BK21+BK20+BK18+BK17+BK26+BK31+BK32+BK30+BK10+BK11+BK12</f>
        <v>608600</v>
      </c>
      <c r="BL50" s="8">
        <f>BL35+BL24+BL22+BL21+BL20+BL18+BL17+BL26+BL31+BL32+BL30+BL10</f>
        <v>608600</v>
      </c>
      <c r="BM50" s="8">
        <f t="shared" ref="BM50:BU50" si="9">BM35+BM24+BM22+BM21+BM20+BM18+BM17+BM26+BM31+BM32+BM30+BM10</f>
        <v>608600</v>
      </c>
      <c r="BN50" s="8">
        <f t="shared" si="9"/>
        <v>608600</v>
      </c>
      <c r="BO50" s="8">
        <f t="shared" si="9"/>
        <v>608600</v>
      </c>
      <c r="BP50" s="8">
        <f t="shared" si="9"/>
        <v>608600</v>
      </c>
      <c r="BQ50" s="8">
        <f t="shared" si="9"/>
        <v>608600</v>
      </c>
      <c r="BR50" s="8">
        <f t="shared" si="9"/>
        <v>608600</v>
      </c>
      <c r="BS50" s="8">
        <f>BS35+BS24+BS22+BS21+BS20+BS18+BS17+BS26+BS31+BS32+BS30+BS10</f>
        <v>608600</v>
      </c>
      <c r="BT50" s="8">
        <f t="shared" si="9"/>
        <v>608600</v>
      </c>
      <c r="BU50" s="8">
        <f t="shared" si="9"/>
        <v>608600</v>
      </c>
      <c r="BV50" s="8">
        <f>BV35+BV24+BV22+BV21+BV20+BV18+BV17+BV26+BV31+BV32+BV30+BV10</f>
        <v>608600</v>
      </c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</row>
    <row r="51" spans="1:107" x14ac:dyDescent="0.2">
      <c r="E51" s="9"/>
      <c r="F51" s="9"/>
      <c r="H51" s="3"/>
      <c r="I51" s="3"/>
      <c r="J51" s="3"/>
      <c r="L51" s="3"/>
      <c r="M51" s="8"/>
      <c r="N51" s="8"/>
      <c r="O51" s="26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44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</row>
    <row r="52" spans="1:107" x14ac:dyDescent="0.2">
      <c r="A52" s="9" t="s">
        <v>28</v>
      </c>
      <c r="E52" s="9"/>
      <c r="F52" s="9"/>
      <c r="H52" s="3">
        <f t="shared" ref="H52:N52" si="10">SUM(H10:H45)</f>
        <v>1090000</v>
      </c>
      <c r="I52" s="3">
        <f t="shared" si="10"/>
        <v>1090000</v>
      </c>
      <c r="J52" s="3"/>
      <c r="L52" s="3">
        <f t="shared" si="10"/>
        <v>1090000</v>
      </c>
      <c r="M52" s="8">
        <f t="shared" si="10"/>
        <v>1062500</v>
      </c>
      <c r="N52" s="8">
        <f t="shared" si="10"/>
        <v>1076000</v>
      </c>
      <c r="O52" s="26">
        <f>SUM(O10:O45)</f>
        <v>1090000</v>
      </c>
      <c r="P52" s="8">
        <f>SUM(P10:P45)-P50</f>
        <v>1068500</v>
      </c>
      <c r="Q52" s="8">
        <f t="shared" ref="Q52:BV52" si="11">SUM(Q10:Q45)-Q50</f>
        <v>1068500</v>
      </c>
      <c r="R52" s="8">
        <f t="shared" si="11"/>
        <v>1054500</v>
      </c>
      <c r="S52" s="8">
        <f t="shared" si="11"/>
        <v>1054500</v>
      </c>
      <c r="T52" s="8">
        <f t="shared" si="11"/>
        <v>1054500</v>
      </c>
      <c r="U52" s="8">
        <f t="shared" si="11"/>
        <v>1054500</v>
      </c>
      <c r="V52" s="8">
        <f t="shared" si="11"/>
        <v>1054500</v>
      </c>
      <c r="W52" s="8">
        <f t="shared" si="11"/>
        <v>1054500</v>
      </c>
      <c r="X52" s="8">
        <f t="shared" si="11"/>
        <v>1054500</v>
      </c>
      <c r="Y52" s="8">
        <f t="shared" si="11"/>
        <v>1068500</v>
      </c>
      <c r="Z52" s="8">
        <f t="shared" si="11"/>
        <v>1068500</v>
      </c>
      <c r="AA52" s="8">
        <f t="shared" si="11"/>
        <v>1068500</v>
      </c>
      <c r="AB52" s="8">
        <f t="shared" si="11"/>
        <v>1068500</v>
      </c>
      <c r="AC52" s="8">
        <f t="shared" si="11"/>
        <v>1068500</v>
      </c>
      <c r="AD52" s="8">
        <f t="shared" si="11"/>
        <v>1019500</v>
      </c>
      <c r="AE52" s="8">
        <f t="shared" si="11"/>
        <v>1019500</v>
      </c>
      <c r="AF52" s="8">
        <f t="shared" si="11"/>
        <v>994500</v>
      </c>
      <c r="AG52" s="8">
        <f t="shared" si="11"/>
        <v>994500</v>
      </c>
      <c r="AH52" s="8">
        <f t="shared" si="11"/>
        <v>994500</v>
      </c>
      <c r="AI52" s="8">
        <f t="shared" si="11"/>
        <v>994500</v>
      </c>
      <c r="AJ52" s="8">
        <f t="shared" si="11"/>
        <v>994500</v>
      </c>
      <c r="AK52" s="8">
        <f t="shared" si="11"/>
        <v>968500</v>
      </c>
      <c r="AL52" s="8">
        <f t="shared" si="11"/>
        <v>968500</v>
      </c>
      <c r="AM52" s="8">
        <f t="shared" si="11"/>
        <v>1003500</v>
      </c>
      <c r="AN52" s="8">
        <f t="shared" si="11"/>
        <v>1003500</v>
      </c>
      <c r="AO52" s="8">
        <f t="shared" si="11"/>
        <v>1003500</v>
      </c>
      <c r="AP52" s="8">
        <f t="shared" si="11"/>
        <v>964500</v>
      </c>
      <c r="AQ52" s="8">
        <f t="shared" si="11"/>
        <v>964500</v>
      </c>
      <c r="AR52" s="8">
        <f t="shared" si="11"/>
        <v>964500</v>
      </c>
      <c r="AS52" s="8">
        <f t="shared" si="11"/>
        <v>964500</v>
      </c>
      <c r="AT52" s="8">
        <f t="shared" si="11"/>
        <v>964500</v>
      </c>
      <c r="AU52" s="8">
        <f t="shared" si="11"/>
        <v>964500</v>
      </c>
      <c r="AV52" s="8">
        <f t="shared" si="11"/>
        <v>964500</v>
      </c>
      <c r="AW52" s="8">
        <f t="shared" si="11"/>
        <v>978500</v>
      </c>
      <c r="AX52" s="8">
        <f t="shared" si="11"/>
        <v>978500</v>
      </c>
      <c r="AY52" s="8">
        <f t="shared" si="11"/>
        <v>970500</v>
      </c>
      <c r="AZ52" s="8">
        <f t="shared" si="11"/>
        <v>970500</v>
      </c>
      <c r="BA52" s="8">
        <f t="shared" si="11"/>
        <v>970500</v>
      </c>
      <c r="BB52" s="8">
        <f t="shared" si="11"/>
        <v>956500</v>
      </c>
      <c r="BC52" s="8">
        <f t="shared" si="11"/>
        <v>870500</v>
      </c>
      <c r="BD52" s="8">
        <f t="shared" si="11"/>
        <v>870500</v>
      </c>
      <c r="BE52" s="8">
        <f t="shared" si="11"/>
        <v>870500</v>
      </c>
      <c r="BF52" s="8">
        <f t="shared" si="11"/>
        <v>870500</v>
      </c>
      <c r="BG52" s="8">
        <f t="shared" si="11"/>
        <v>870500</v>
      </c>
      <c r="BH52" s="8">
        <f t="shared" si="11"/>
        <v>870500</v>
      </c>
      <c r="BI52" s="8">
        <f t="shared" si="11"/>
        <v>434900</v>
      </c>
      <c r="BJ52" s="44">
        <f t="shared" si="11"/>
        <v>434900</v>
      </c>
      <c r="BK52" s="8">
        <f t="shared" si="11"/>
        <v>385900</v>
      </c>
      <c r="BL52" s="8">
        <f t="shared" si="11"/>
        <v>385900</v>
      </c>
      <c r="BM52" s="8">
        <f t="shared" si="11"/>
        <v>385900</v>
      </c>
      <c r="BN52" s="8">
        <f t="shared" si="11"/>
        <v>371900</v>
      </c>
      <c r="BO52" s="8">
        <f t="shared" si="11"/>
        <v>371900</v>
      </c>
      <c r="BP52" s="8">
        <f t="shared" si="11"/>
        <v>371900</v>
      </c>
      <c r="BQ52" s="8">
        <f t="shared" si="11"/>
        <v>371900</v>
      </c>
      <c r="BR52" s="8">
        <f t="shared" si="11"/>
        <v>371900</v>
      </c>
      <c r="BS52" s="8">
        <f t="shared" si="11"/>
        <v>371900</v>
      </c>
      <c r="BT52" s="8">
        <f t="shared" si="11"/>
        <v>371900</v>
      </c>
      <c r="BU52" s="8">
        <f t="shared" si="11"/>
        <v>385900</v>
      </c>
      <c r="BV52" s="8">
        <f t="shared" si="11"/>
        <v>385900</v>
      </c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</row>
    <row r="53" spans="1:107" s="99" customFormat="1" x14ac:dyDescent="0.2">
      <c r="A53" s="98" t="s">
        <v>102</v>
      </c>
      <c r="E53" s="100"/>
      <c r="F53" s="100"/>
      <c r="H53" s="101"/>
      <c r="I53" s="101"/>
      <c r="J53" s="101"/>
      <c r="K53" s="102"/>
      <c r="L53" s="101"/>
      <c r="M53" s="103"/>
      <c r="N53" s="103"/>
      <c r="O53" s="104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>
        <f>AVERAGE(O52:Z52)</f>
        <v>1062125</v>
      </c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>
        <f>AVERAGE(AA52:AL52)</f>
        <v>1012833.3333333334</v>
      </c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>
        <f>AVERAGE(AM52:AX52)</f>
        <v>976583.33333333337</v>
      </c>
      <c r="AY53" s="103"/>
      <c r="AZ53" s="103"/>
      <c r="BA53" s="103"/>
      <c r="BB53" s="103"/>
      <c r="BC53" s="103"/>
      <c r="BD53" s="103"/>
      <c r="BE53" s="103"/>
      <c r="BF53" s="103"/>
      <c r="BG53" s="103"/>
      <c r="BH53" s="103"/>
      <c r="BI53" s="103"/>
      <c r="BJ53" s="105">
        <f>AVERAGE(AY52:BJ52)</f>
        <v>830066.66666666663</v>
      </c>
      <c r="BK53" s="106"/>
      <c r="BL53" s="106"/>
      <c r="BM53" s="106"/>
      <c r="BN53" s="106"/>
      <c r="BO53" s="106"/>
      <c r="BP53" s="106"/>
      <c r="BQ53" s="106"/>
      <c r="BR53" s="106"/>
      <c r="BS53" s="106"/>
      <c r="BT53" s="106"/>
      <c r="BU53" s="106"/>
      <c r="BV53" s="103">
        <f>AVERAGE(BK52:BV52)</f>
        <v>377733.33333333331</v>
      </c>
      <c r="BW53" s="106"/>
      <c r="BX53" s="106"/>
      <c r="BY53" s="106"/>
      <c r="BZ53" s="106"/>
      <c r="CA53" s="106"/>
      <c r="CB53" s="106"/>
      <c r="CC53" s="106"/>
      <c r="CD53" s="106"/>
      <c r="CE53" s="106"/>
      <c r="CF53" s="106"/>
      <c r="CG53" s="106"/>
      <c r="CH53" s="106"/>
      <c r="CI53" s="106"/>
      <c r="CJ53" s="106"/>
      <c r="CK53" s="106"/>
      <c r="CL53" s="106"/>
      <c r="CM53" s="106"/>
      <c r="CN53" s="106"/>
      <c r="CO53" s="106"/>
      <c r="CP53" s="106"/>
      <c r="CQ53" s="106"/>
      <c r="CR53" s="106"/>
      <c r="CS53" s="106"/>
      <c r="CT53" s="106"/>
      <c r="CU53" s="106"/>
      <c r="CV53" s="106"/>
      <c r="CW53" s="106"/>
      <c r="CX53" s="106"/>
      <c r="CY53" s="106"/>
      <c r="CZ53" s="106"/>
      <c r="DA53" s="106"/>
      <c r="DB53" s="106"/>
      <c r="DC53" s="106"/>
    </row>
    <row r="54" spans="1:107" x14ac:dyDescent="0.2">
      <c r="A54" s="9" t="s">
        <v>29</v>
      </c>
      <c r="D54" s="9"/>
      <c r="E54" s="9"/>
      <c r="F54" s="9"/>
      <c r="H54" s="37">
        <f>H52/1090000</f>
        <v>1</v>
      </c>
      <c r="I54" s="37">
        <f t="shared" ref="I54:BV54" si="12">I52/1090000</f>
        <v>1</v>
      </c>
      <c r="J54" s="37"/>
      <c r="L54" s="37">
        <f t="shared" si="12"/>
        <v>1</v>
      </c>
      <c r="M54" s="50">
        <f t="shared" si="12"/>
        <v>0.97477064220183485</v>
      </c>
      <c r="N54" s="50">
        <f t="shared" si="12"/>
        <v>0.98715596330275235</v>
      </c>
      <c r="O54" s="50">
        <f>O52/1090000</f>
        <v>1</v>
      </c>
      <c r="P54" s="50">
        <f t="shared" si="12"/>
        <v>0.98027522935779821</v>
      </c>
      <c r="Q54" s="50">
        <f t="shared" si="12"/>
        <v>0.98027522935779821</v>
      </c>
      <c r="R54" s="50">
        <f t="shared" si="12"/>
        <v>0.96743119266055044</v>
      </c>
      <c r="S54" s="50">
        <f t="shared" si="12"/>
        <v>0.96743119266055044</v>
      </c>
      <c r="T54" s="50">
        <f t="shared" si="12"/>
        <v>0.96743119266055044</v>
      </c>
      <c r="U54" s="50">
        <f t="shared" si="12"/>
        <v>0.96743119266055044</v>
      </c>
      <c r="V54" s="50">
        <f t="shared" si="12"/>
        <v>0.96743119266055044</v>
      </c>
      <c r="W54" s="50">
        <f t="shared" si="12"/>
        <v>0.96743119266055044</v>
      </c>
      <c r="X54" s="50">
        <f t="shared" si="12"/>
        <v>0.96743119266055044</v>
      </c>
      <c r="Y54" s="50">
        <f t="shared" si="12"/>
        <v>0.98027522935779821</v>
      </c>
      <c r="Z54" s="50">
        <f t="shared" si="12"/>
        <v>0.98027522935779821</v>
      </c>
      <c r="AA54" s="50">
        <f t="shared" si="12"/>
        <v>0.98027522935779821</v>
      </c>
      <c r="AB54" s="50">
        <f t="shared" si="12"/>
        <v>0.98027522935779821</v>
      </c>
      <c r="AC54" s="50">
        <f t="shared" si="12"/>
        <v>0.98027522935779821</v>
      </c>
      <c r="AD54" s="50">
        <f t="shared" si="12"/>
        <v>0.93532110091743115</v>
      </c>
      <c r="AE54" s="50">
        <f t="shared" si="12"/>
        <v>0.93532110091743115</v>
      </c>
      <c r="AF54" s="50">
        <f t="shared" si="12"/>
        <v>0.91238532110091741</v>
      </c>
      <c r="AG54" s="50">
        <f t="shared" si="12"/>
        <v>0.91238532110091741</v>
      </c>
      <c r="AH54" s="50">
        <f t="shared" si="12"/>
        <v>0.91238532110091741</v>
      </c>
      <c r="AI54" s="50">
        <f t="shared" si="12"/>
        <v>0.91238532110091741</v>
      </c>
      <c r="AJ54" s="50">
        <f t="shared" si="12"/>
        <v>0.91238532110091741</v>
      </c>
      <c r="AK54" s="50">
        <f t="shared" si="12"/>
        <v>0.88853211009174315</v>
      </c>
      <c r="AL54" s="50">
        <f t="shared" si="12"/>
        <v>0.88853211009174315</v>
      </c>
      <c r="AM54" s="50">
        <f t="shared" si="12"/>
        <v>0.92064220183486234</v>
      </c>
      <c r="AN54" s="50">
        <f t="shared" si="12"/>
        <v>0.92064220183486234</v>
      </c>
      <c r="AO54" s="50">
        <f t="shared" si="12"/>
        <v>0.92064220183486234</v>
      </c>
      <c r="AP54" s="50">
        <f t="shared" si="12"/>
        <v>0.88486238532110095</v>
      </c>
      <c r="AQ54" s="50">
        <f t="shared" si="12"/>
        <v>0.88486238532110095</v>
      </c>
      <c r="AR54" s="50">
        <f t="shared" si="12"/>
        <v>0.88486238532110095</v>
      </c>
      <c r="AS54" s="50">
        <f t="shared" si="12"/>
        <v>0.88486238532110095</v>
      </c>
      <c r="AT54" s="50">
        <f t="shared" si="12"/>
        <v>0.88486238532110095</v>
      </c>
      <c r="AU54" s="50">
        <f t="shared" si="12"/>
        <v>0.88486238532110095</v>
      </c>
      <c r="AV54" s="50">
        <f t="shared" si="12"/>
        <v>0.88486238532110095</v>
      </c>
      <c r="AW54" s="50">
        <f t="shared" si="12"/>
        <v>0.8977064220183486</v>
      </c>
      <c r="AX54" s="50">
        <f t="shared" si="12"/>
        <v>0.8977064220183486</v>
      </c>
      <c r="AY54" s="50">
        <f t="shared" si="12"/>
        <v>0.8903669724770642</v>
      </c>
      <c r="AZ54" s="50">
        <f t="shared" si="12"/>
        <v>0.8903669724770642</v>
      </c>
      <c r="BA54" s="50">
        <f t="shared" si="12"/>
        <v>0.8903669724770642</v>
      </c>
      <c r="BB54" s="50">
        <f t="shared" si="12"/>
        <v>0.87752293577981655</v>
      </c>
      <c r="BC54" s="50">
        <f t="shared" si="12"/>
        <v>0.79862385321100915</v>
      </c>
      <c r="BD54" s="50">
        <f t="shared" si="12"/>
        <v>0.79862385321100915</v>
      </c>
      <c r="BE54" s="50">
        <f t="shared" si="12"/>
        <v>0.79862385321100915</v>
      </c>
      <c r="BF54" s="50">
        <f t="shared" si="12"/>
        <v>0.79862385321100915</v>
      </c>
      <c r="BG54" s="50">
        <f t="shared" si="12"/>
        <v>0.79862385321100915</v>
      </c>
      <c r="BH54" s="50">
        <f t="shared" si="12"/>
        <v>0.79862385321100915</v>
      </c>
      <c r="BI54" s="50">
        <f t="shared" si="12"/>
        <v>0.39899082568807337</v>
      </c>
      <c r="BJ54" s="51">
        <f t="shared" si="12"/>
        <v>0.39899082568807337</v>
      </c>
      <c r="BK54" s="50">
        <f t="shared" si="12"/>
        <v>0.35403669724770642</v>
      </c>
      <c r="BL54" s="50">
        <f t="shared" si="12"/>
        <v>0.35403669724770642</v>
      </c>
      <c r="BM54" s="50">
        <f t="shared" si="12"/>
        <v>0.35403669724770642</v>
      </c>
      <c r="BN54" s="50">
        <f t="shared" si="12"/>
        <v>0.34119266055045872</v>
      </c>
      <c r="BO54" s="50">
        <f t="shared" si="12"/>
        <v>0.34119266055045872</v>
      </c>
      <c r="BP54" s="50">
        <f t="shared" si="12"/>
        <v>0.34119266055045872</v>
      </c>
      <c r="BQ54" s="50">
        <f t="shared" si="12"/>
        <v>0.34119266055045872</v>
      </c>
      <c r="BR54" s="50">
        <f t="shared" si="12"/>
        <v>0.34119266055045872</v>
      </c>
      <c r="BS54" s="50">
        <f t="shared" si="12"/>
        <v>0.34119266055045872</v>
      </c>
      <c r="BT54" s="50">
        <f t="shared" si="12"/>
        <v>0.34119266055045872</v>
      </c>
      <c r="BU54" s="50">
        <f t="shared" si="12"/>
        <v>0.35403669724770642</v>
      </c>
      <c r="BV54" s="50">
        <f t="shared" si="12"/>
        <v>0.35403669724770642</v>
      </c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</row>
    <row r="55" spans="1:107" x14ac:dyDescent="0.2">
      <c r="H55" s="3"/>
      <c r="I55" s="3"/>
      <c r="J55" s="3"/>
      <c r="L55" s="3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51">
        <f>SUM(L54:BJ54)/51</f>
        <v>0.89598488936859122</v>
      </c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</row>
    <row r="56" spans="1:107" x14ac:dyDescent="0.2">
      <c r="H56" s="3">
        <f>1090000-H52</f>
        <v>0</v>
      </c>
      <c r="I56" s="3">
        <f t="shared" ref="I56:BV56" si="13">1090000-I52</f>
        <v>0</v>
      </c>
      <c r="J56" s="3"/>
      <c r="L56" s="3">
        <f t="shared" si="13"/>
        <v>0</v>
      </c>
      <c r="M56" s="8">
        <f t="shared" si="13"/>
        <v>27500</v>
      </c>
      <c r="N56" s="8">
        <f t="shared" si="13"/>
        <v>14000</v>
      </c>
      <c r="O56" s="8">
        <f t="shared" si="13"/>
        <v>0</v>
      </c>
      <c r="P56" s="8">
        <f t="shared" si="13"/>
        <v>21500</v>
      </c>
      <c r="Q56" s="8">
        <f t="shared" si="13"/>
        <v>21500</v>
      </c>
      <c r="R56" s="8">
        <f t="shared" si="13"/>
        <v>35500</v>
      </c>
      <c r="S56" s="8">
        <f t="shared" si="13"/>
        <v>35500</v>
      </c>
      <c r="T56" s="8">
        <f t="shared" si="13"/>
        <v>35500</v>
      </c>
      <c r="U56" s="8">
        <f t="shared" si="13"/>
        <v>35500</v>
      </c>
      <c r="V56" s="8">
        <f t="shared" si="13"/>
        <v>35500</v>
      </c>
      <c r="W56" s="8">
        <f t="shared" si="13"/>
        <v>35500</v>
      </c>
      <c r="X56" s="8">
        <f t="shared" si="13"/>
        <v>35500</v>
      </c>
      <c r="Y56" s="8">
        <f t="shared" si="13"/>
        <v>21500</v>
      </c>
      <c r="Z56" s="8">
        <f t="shared" si="13"/>
        <v>21500</v>
      </c>
      <c r="AA56" s="8">
        <f t="shared" si="13"/>
        <v>21500</v>
      </c>
      <c r="AB56" s="8">
        <f t="shared" si="13"/>
        <v>21500</v>
      </c>
      <c r="AC56" s="8">
        <f t="shared" si="13"/>
        <v>21500</v>
      </c>
      <c r="AD56" s="8">
        <f t="shared" si="13"/>
        <v>70500</v>
      </c>
      <c r="AE56" s="8">
        <f t="shared" si="13"/>
        <v>70500</v>
      </c>
      <c r="AF56" s="8">
        <f t="shared" si="13"/>
        <v>95500</v>
      </c>
      <c r="AG56" s="8">
        <f t="shared" si="13"/>
        <v>95500</v>
      </c>
      <c r="AH56" s="8">
        <f t="shared" si="13"/>
        <v>95500</v>
      </c>
      <c r="AI56" s="8">
        <f t="shared" si="13"/>
        <v>95500</v>
      </c>
      <c r="AJ56" s="8">
        <f t="shared" si="13"/>
        <v>95500</v>
      </c>
      <c r="AK56" s="8">
        <f t="shared" si="13"/>
        <v>121500</v>
      </c>
      <c r="AL56" s="8">
        <f t="shared" si="13"/>
        <v>121500</v>
      </c>
      <c r="AM56" s="8">
        <f t="shared" si="13"/>
        <v>86500</v>
      </c>
      <c r="AN56" s="8">
        <f t="shared" si="13"/>
        <v>86500</v>
      </c>
      <c r="AO56" s="8">
        <f t="shared" si="13"/>
        <v>86500</v>
      </c>
      <c r="AP56" s="8">
        <f t="shared" si="13"/>
        <v>125500</v>
      </c>
      <c r="AQ56" s="8">
        <f t="shared" si="13"/>
        <v>125500</v>
      </c>
      <c r="AR56" s="8">
        <f t="shared" si="13"/>
        <v>125500</v>
      </c>
      <c r="AS56" s="8">
        <f t="shared" si="13"/>
        <v>125500</v>
      </c>
      <c r="AT56" s="8">
        <f t="shared" si="13"/>
        <v>125500</v>
      </c>
      <c r="AU56" s="8">
        <f t="shared" si="13"/>
        <v>125500</v>
      </c>
      <c r="AV56" s="8">
        <f t="shared" si="13"/>
        <v>125500</v>
      </c>
      <c r="AW56" s="8">
        <f t="shared" si="13"/>
        <v>111500</v>
      </c>
      <c r="AX56" s="8">
        <f t="shared" si="13"/>
        <v>111500</v>
      </c>
      <c r="AY56" s="8">
        <f t="shared" si="13"/>
        <v>119500</v>
      </c>
      <c r="AZ56" s="8">
        <f t="shared" si="13"/>
        <v>119500</v>
      </c>
      <c r="BA56" s="8">
        <f t="shared" si="13"/>
        <v>119500</v>
      </c>
      <c r="BB56" s="8">
        <f t="shared" si="13"/>
        <v>133500</v>
      </c>
      <c r="BC56" s="8">
        <f t="shared" si="13"/>
        <v>219500</v>
      </c>
      <c r="BD56" s="8">
        <f t="shared" si="13"/>
        <v>219500</v>
      </c>
      <c r="BE56" s="8">
        <f t="shared" si="13"/>
        <v>219500</v>
      </c>
      <c r="BF56" s="8">
        <f t="shared" si="13"/>
        <v>219500</v>
      </c>
      <c r="BG56" s="8">
        <f t="shared" si="13"/>
        <v>219500</v>
      </c>
      <c r="BH56" s="8">
        <f t="shared" si="13"/>
        <v>219500</v>
      </c>
      <c r="BI56" s="8">
        <f t="shared" si="13"/>
        <v>655100</v>
      </c>
      <c r="BJ56" s="44">
        <f t="shared" si="13"/>
        <v>655100</v>
      </c>
      <c r="BK56" s="8">
        <f t="shared" si="13"/>
        <v>704100</v>
      </c>
      <c r="BL56" s="8">
        <f t="shared" si="13"/>
        <v>704100</v>
      </c>
      <c r="BM56" s="8">
        <f t="shared" si="13"/>
        <v>704100</v>
      </c>
      <c r="BN56" s="8">
        <f t="shared" si="13"/>
        <v>718100</v>
      </c>
      <c r="BO56" s="8">
        <f t="shared" si="13"/>
        <v>718100</v>
      </c>
      <c r="BP56" s="8">
        <f t="shared" si="13"/>
        <v>718100</v>
      </c>
      <c r="BQ56" s="8">
        <f t="shared" si="13"/>
        <v>718100</v>
      </c>
      <c r="BR56" s="8">
        <f t="shared" si="13"/>
        <v>718100</v>
      </c>
      <c r="BS56" s="8">
        <f t="shared" si="13"/>
        <v>718100</v>
      </c>
      <c r="BT56" s="8">
        <f t="shared" si="13"/>
        <v>718100</v>
      </c>
      <c r="BU56" s="8">
        <f t="shared" si="13"/>
        <v>704100</v>
      </c>
      <c r="BV56" s="8">
        <f t="shared" si="13"/>
        <v>704100</v>
      </c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</row>
    <row r="57" spans="1:107" x14ac:dyDescent="0.2">
      <c r="A57" s="9" t="s">
        <v>31</v>
      </c>
      <c r="D57" s="9"/>
      <c r="E57" s="9"/>
      <c r="H57" s="37">
        <f>H56/1090000</f>
        <v>0</v>
      </c>
      <c r="I57" s="37">
        <f t="shared" ref="I57:BV57" si="14">I56/1090000</f>
        <v>0</v>
      </c>
      <c r="J57" s="37"/>
      <c r="L57" s="37">
        <f t="shared" si="14"/>
        <v>0</v>
      </c>
      <c r="M57" s="50">
        <f t="shared" si="14"/>
        <v>2.5229357798165139E-2</v>
      </c>
      <c r="N57" s="50">
        <f t="shared" si="14"/>
        <v>1.2844036697247707E-2</v>
      </c>
      <c r="O57" s="50">
        <f t="shared" si="14"/>
        <v>0</v>
      </c>
      <c r="P57" s="50">
        <f t="shared" si="14"/>
        <v>1.9724770642201836E-2</v>
      </c>
      <c r="Q57" s="50">
        <f t="shared" si="14"/>
        <v>1.9724770642201836E-2</v>
      </c>
      <c r="R57" s="50">
        <f t="shared" si="14"/>
        <v>3.2568807339449543E-2</v>
      </c>
      <c r="S57" s="50">
        <f t="shared" si="14"/>
        <v>3.2568807339449543E-2</v>
      </c>
      <c r="T57" s="50">
        <f t="shared" si="14"/>
        <v>3.2568807339449543E-2</v>
      </c>
      <c r="U57" s="50">
        <f t="shared" si="14"/>
        <v>3.2568807339449543E-2</v>
      </c>
      <c r="V57" s="50">
        <f t="shared" si="14"/>
        <v>3.2568807339449543E-2</v>
      </c>
      <c r="W57" s="50">
        <f t="shared" si="14"/>
        <v>3.2568807339449543E-2</v>
      </c>
      <c r="X57" s="50">
        <f t="shared" si="14"/>
        <v>3.2568807339449543E-2</v>
      </c>
      <c r="Y57" s="50">
        <f t="shared" si="14"/>
        <v>1.9724770642201836E-2</v>
      </c>
      <c r="Z57" s="50">
        <f t="shared" si="14"/>
        <v>1.9724770642201836E-2</v>
      </c>
      <c r="AA57" s="50">
        <f t="shared" si="14"/>
        <v>1.9724770642201836E-2</v>
      </c>
      <c r="AB57" s="50">
        <f t="shared" si="14"/>
        <v>1.9724770642201836E-2</v>
      </c>
      <c r="AC57" s="50">
        <f t="shared" si="14"/>
        <v>1.9724770642201836E-2</v>
      </c>
      <c r="AD57" s="50">
        <f t="shared" si="14"/>
        <v>6.4678899082568811E-2</v>
      </c>
      <c r="AE57" s="50">
        <f t="shared" si="14"/>
        <v>6.4678899082568811E-2</v>
      </c>
      <c r="AF57" s="50">
        <f t="shared" si="14"/>
        <v>8.7614678899082574E-2</v>
      </c>
      <c r="AG57" s="50">
        <f t="shared" si="14"/>
        <v>8.7614678899082574E-2</v>
      </c>
      <c r="AH57" s="50">
        <f t="shared" si="14"/>
        <v>8.7614678899082574E-2</v>
      </c>
      <c r="AI57" s="50">
        <f t="shared" si="14"/>
        <v>8.7614678899082574E-2</v>
      </c>
      <c r="AJ57" s="50">
        <f t="shared" si="14"/>
        <v>8.7614678899082574E-2</v>
      </c>
      <c r="AK57" s="50">
        <f t="shared" si="14"/>
        <v>0.11146788990825689</v>
      </c>
      <c r="AL57" s="50">
        <f t="shared" si="14"/>
        <v>0.11146788990825689</v>
      </c>
      <c r="AM57" s="50">
        <f t="shared" si="14"/>
        <v>7.9357798165137619E-2</v>
      </c>
      <c r="AN57" s="50">
        <f t="shared" si="14"/>
        <v>7.9357798165137619E-2</v>
      </c>
      <c r="AO57" s="50">
        <f t="shared" si="14"/>
        <v>7.9357798165137619E-2</v>
      </c>
      <c r="AP57" s="50">
        <f t="shared" si="14"/>
        <v>0.11513761467889909</v>
      </c>
      <c r="AQ57" s="50">
        <f t="shared" si="14"/>
        <v>0.11513761467889909</v>
      </c>
      <c r="AR57" s="50">
        <f t="shared" si="14"/>
        <v>0.11513761467889909</v>
      </c>
      <c r="AS57" s="50">
        <f t="shared" si="14"/>
        <v>0.11513761467889909</v>
      </c>
      <c r="AT57" s="50">
        <f t="shared" si="14"/>
        <v>0.11513761467889909</v>
      </c>
      <c r="AU57" s="50">
        <f t="shared" si="14"/>
        <v>0.11513761467889909</v>
      </c>
      <c r="AV57" s="50">
        <f t="shared" si="14"/>
        <v>0.11513761467889909</v>
      </c>
      <c r="AW57" s="50">
        <f t="shared" si="14"/>
        <v>0.10229357798165138</v>
      </c>
      <c r="AX57" s="50">
        <f t="shared" si="14"/>
        <v>0.10229357798165138</v>
      </c>
      <c r="AY57" s="50">
        <f t="shared" si="14"/>
        <v>0.10963302752293579</v>
      </c>
      <c r="AZ57" s="50">
        <f t="shared" si="14"/>
        <v>0.10963302752293579</v>
      </c>
      <c r="BA57" s="50">
        <f t="shared" si="14"/>
        <v>0.10963302752293579</v>
      </c>
      <c r="BB57" s="50">
        <f t="shared" si="14"/>
        <v>0.12247706422018349</v>
      </c>
      <c r="BC57" s="50">
        <f t="shared" si="14"/>
        <v>0.20137614678899082</v>
      </c>
      <c r="BD57" s="50">
        <f t="shared" si="14"/>
        <v>0.20137614678899082</v>
      </c>
      <c r="BE57" s="50">
        <f t="shared" si="14"/>
        <v>0.20137614678899082</v>
      </c>
      <c r="BF57" s="50">
        <f t="shared" si="14"/>
        <v>0.20137614678899082</v>
      </c>
      <c r="BG57" s="50">
        <f t="shared" si="14"/>
        <v>0.20137614678899082</v>
      </c>
      <c r="BH57" s="50">
        <f t="shared" si="14"/>
        <v>0.20137614678899082</v>
      </c>
      <c r="BI57" s="50">
        <f t="shared" si="14"/>
        <v>0.60100917431192658</v>
      </c>
      <c r="BJ57" s="51">
        <f t="shared" si="14"/>
        <v>0.60100917431192658</v>
      </c>
      <c r="BK57" s="50">
        <f t="shared" si="14"/>
        <v>0.64596330275229363</v>
      </c>
      <c r="BL57" s="50">
        <f t="shared" si="14"/>
        <v>0.64596330275229363</v>
      </c>
      <c r="BM57" s="50">
        <f t="shared" si="14"/>
        <v>0.64596330275229363</v>
      </c>
      <c r="BN57" s="50">
        <f t="shared" si="14"/>
        <v>0.65880733944954128</v>
      </c>
      <c r="BO57" s="50">
        <f t="shared" si="14"/>
        <v>0.65880733944954128</v>
      </c>
      <c r="BP57" s="50">
        <f t="shared" si="14"/>
        <v>0.65880733944954128</v>
      </c>
      <c r="BQ57" s="50">
        <f t="shared" si="14"/>
        <v>0.65880733944954128</v>
      </c>
      <c r="BR57" s="50">
        <f t="shared" si="14"/>
        <v>0.65880733944954128</v>
      </c>
      <c r="BS57" s="50">
        <f t="shared" si="14"/>
        <v>0.65880733944954128</v>
      </c>
      <c r="BT57" s="50">
        <f t="shared" si="14"/>
        <v>0.65880733944954128</v>
      </c>
      <c r="BU57" s="50">
        <f t="shared" si="14"/>
        <v>0.64596330275229363</v>
      </c>
      <c r="BV57" s="50">
        <f t="shared" si="14"/>
        <v>0.64596330275229363</v>
      </c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</row>
    <row r="58" spans="1:107" x14ac:dyDescent="0.2">
      <c r="M58" s="5"/>
      <c r="N58" s="5"/>
      <c r="O58" s="29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1">
        <f>SUM(M57:BJ57)/51</f>
        <v>0.10401511063140852</v>
      </c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</row>
    <row r="59" spans="1:107" x14ac:dyDescent="0.2">
      <c r="M59" s="5"/>
      <c r="N59" s="5"/>
      <c r="O59" s="29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42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</row>
    <row r="60" spans="1:107" x14ac:dyDescent="0.2">
      <c r="A60" t="s">
        <v>32</v>
      </c>
      <c r="M60" s="5"/>
      <c r="N60" s="5"/>
      <c r="O60" s="29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42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</row>
    <row r="61" spans="1:107" x14ac:dyDescent="0.2">
      <c r="M61" s="5"/>
      <c r="N61" s="5"/>
      <c r="O61" s="29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42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</row>
    <row r="62" spans="1:107" x14ac:dyDescent="0.2">
      <c r="M62" s="5"/>
      <c r="N62" s="5"/>
      <c r="O62" s="29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42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</row>
    <row r="63" spans="1:107" x14ac:dyDescent="0.2">
      <c r="M63" s="5"/>
      <c r="N63" s="5"/>
      <c r="O63" s="29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42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</row>
    <row r="64" spans="1:107" x14ac:dyDescent="0.2">
      <c r="M64" s="5"/>
      <c r="N64" s="5"/>
      <c r="O64" s="29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42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</row>
    <row r="65" spans="13:107" x14ac:dyDescent="0.2">
      <c r="M65" s="5"/>
      <c r="N65" s="5"/>
      <c r="O65" s="29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</row>
    <row r="66" spans="13:107" x14ac:dyDescent="0.2">
      <c r="M66" s="5"/>
      <c r="N66" s="5"/>
      <c r="O66" s="29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</row>
    <row r="67" spans="13:107" x14ac:dyDescent="0.2">
      <c r="M67" s="5"/>
      <c r="N67" s="5"/>
      <c r="O67" s="29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</row>
    <row r="68" spans="13:107" x14ac:dyDescent="0.2">
      <c r="M68" s="5"/>
      <c r="N68" s="5"/>
      <c r="O68" s="29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</row>
    <row r="69" spans="13:107" x14ac:dyDescent="0.2"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</row>
    <row r="70" spans="13:107" x14ac:dyDescent="0.2"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</row>
    <row r="71" spans="13:107" x14ac:dyDescent="0.2"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</row>
    <row r="72" spans="13:107" x14ac:dyDescent="0.2"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</row>
    <row r="73" spans="13:107" x14ac:dyDescent="0.2"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</row>
    <row r="74" spans="13:107" x14ac:dyDescent="0.2"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</row>
    <row r="75" spans="13:107" x14ac:dyDescent="0.2"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</row>
    <row r="76" spans="13:107" x14ac:dyDescent="0.2"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</row>
    <row r="77" spans="13:107" x14ac:dyDescent="0.2"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</row>
    <row r="78" spans="13:107" x14ac:dyDescent="0.2"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</row>
    <row r="79" spans="13:107" x14ac:dyDescent="0.2"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</row>
    <row r="80" spans="13:107" x14ac:dyDescent="0.2"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</row>
    <row r="81" spans="13:107" x14ac:dyDescent="0.2"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</row>
    <row r="82" spans="13:107" x14ac:dyDescent="0.2"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</row>
    <row r="83" spans="13:107" x14ac:dyDescent="0.2"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</row>
    <row r="84" spans="13:107" x14ac:dyDescent="0.2"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</row>
    <row r="85" spans="13:107" x14ac:dyDescent="0.2"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</row>
    <row r="86" spans="13:107" x14ac:dyDescent="0.2"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</row>
    <row r="87" spans="13:107" x14ac:dyDescent="0.2"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</row>
    <row r="88" spans="13:107" x14ac:dyDescent="0.2"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</row>
    <row r="89" spans="13:107" x14ac:dyDescent="0.2"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</row>
    <row r="90" spans="13:107" x14ac:dyDescent="0.2"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</row>
    <row r="91" spans="13:107" x14ac:dyDescent="0.2"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</row>
    <row r="92" spans="13:107" x14ac:dyDescent="0.2"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</row>
    <row r="93" spans="13:107" x14ac:dyDescent="0.2"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</row>
    <row r="94" spans="13:107" x14ac:dyDescent="0.2"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</row>
    <row r="95" spans="13:107" x14ac:dyDescent="0.2"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</row>
    <row r="96" spans="13:107" x14ac:dyDescent="0.2"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</row>
    <row r="97" spans="13:107" x14ac:dyDescent="0.2"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</row>
    <row r="98" spans="13:107" x14ac:dyDescent="0.2"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</row>
    <row r="99" spans="13:107" x14ac:dyDescent="0.2"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</row>
    <row r="100" spans="13:107" x14ac:dyDescent="0.2"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</row>
    <row r="101" spans="13:107" x14ac:dyDescent="0.2"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</row>
    <row r="102" spans="13:107" x14ac:dyDescent="0.2"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</row>
    <row r="103" spans="13:107" x14ac:dyDescent="0.2"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</row>
    <row r="104" spans="13:107" x14ac:dyDescent="0.2"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</row>
    <row r="105" spans="13:107" x14ac:dyDescent="0.2"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</row>
    <row r="106" spans="13:107" x14ac:dyDescent="0.2"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</row>
    <row r="107" spans="13:107" x14ac:dyDescent="0.2"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</row>
    <row r="108" spans="13:107" x14ac:dyDescent="0.2"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</row>
    <row r="109" spans="13:107" x14ac:dyDescent="0.2"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</row>
    <row r="110" spans="13:107" x14ac:dyDescent="0.2"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</row>
    <row r="111" spans="13:107" x14ac:dyDescent="0.2"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</row>
    <row r="112" spans="13:107" x14ac:dyDescent="0.2"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</row>
    <row r="113" spans="13:107" x14ac:dyDescent="0.2"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</row>
    <row r="114" spans="13:107" x14ac:dyDescent="0.2"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</row>
    <row r="115" spans="13:107" x14ac:dyDescent="0.2"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</row>
    <row r="116" spans="13:107" x14ac:dyDescent="0.2"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</row>
    <row r="117" spans="13:107" x14ac:dyDescent="0.2"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</row>
    <row r="118" spans="13:107" x14ac:dyDescent="0.2"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</row>
    <row r="119" spans="13:107" x14ac:dyDescent="0.2"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</row>
    <row r="120" spans="13:107" x14ac:dyDescent="0.2"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</row>
    <row r="121" spans="13:107" x14ac:dyDescent="0.2"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</row>
    <row r="122" spans="13:107" x14ac:dyDescent="0.2"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</row>
    <row r="123" spans="13:107" x14ac:dyDescent="0.2"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</row>
    <row r="124" spans="13:107" x14ac:dyDescent="0.2"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</row>
    <row r="125" spans="13:107" x14ac:dyDescent="0.2"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</row>
    <row r="126" spans="13:107" x14ac:dyDescent="0.2"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</row>
    <row r="127" spans="13:107" x14ac:dyDescent="0.2"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</row>
    <row r="128" spans="13:107" x14ac:dyDescent="0.2"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</row>
    <row r="129" spans="13:107" x14ac:dyDescent="0.2"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</row>
    <row r="130" spans="13:107" x14ac:dyDescent="0.2"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</row>
    <row r="131" spans="13:107" x14ac:dyDescent="0.2"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</row>
    <row r="132" spans="13:107" x14ac:dyDescent="0.2"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</row>
    <row r="133" spans="13:107" x14ac:dyDescent="0.2"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</row>
    <row r="134" spans="13:107" x14ac:dyDescent="0.2"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</row>
    <row r="135" spans="13:107" x14ac:dyDescent="0.2"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</row>
    <row r="136" spans="13:107" x14ac:dyDescent="0.2"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</row>
    <row r="137" spans="13:107" x14ac:dyDescent="0.2"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</row>
    <row r="138" spans="13:107" x14ac:dyDescent="0.2"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</row>
    <row r="139" spans="13:107" x14ac:dyDescent="0.2"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</row>
    <row r="140" spans="13:107" x14ac:dyDescent="0.2"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</row>
    <row r="141" spans="13:107" x14ac:dyDescent="0.2"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</row>
    <row r="142" spans="13:107" x14ac:dyDescent="0.2"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</row>
    <row r="143" spans="13:107" x14ac:dyDescent="0.2"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</row>
    <row r="144" spans="13:107" x14ac:dyDescent="0.2"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</row>
    <row r="145" spans="13:107" x14ac:dyDescent="0.2"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</row>
    <row r="146" spans="13:107" x14ac:dyDescent="0.2"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</row>
    <row r="147" spans="13:107" x14ac:dyDescent="0.2"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</row>
    <row r="148" spans="13:107" x14ac:dyDescent="0.2"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</row>
    <row r="149" spans="13:107" x14ac:dyDescent="0.2"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</row>
    <row r="150" spans="13:107" x14ac:dyDescent="0.2"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</row>
    <row r="151" spans="13:107" x14ac:dyDescent="0.2"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</row>
    <row r="152" spans="13:107" x14ac:dyDescent="0.2"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</row>
    <row r="153" spans="13:107" x14ac:dyDescent="0.2"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</row>
    <row r="154" spans="13:107" x14ac:dyDescent="0.2"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</row>
    <row r="155" spans="13:107" x14ac:dyDescent="0.2"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</row>
    <row r="156" spans="13:107" x14ac:dyDescent="0.2"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</row>
    <row r="157" spans="13:107" x14ac:dyDescent="0.2"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</row>
    <row r="158" spans="13:107" x14ac:dyDescent="0.2"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</row>
    <row r="159" spans="13:107" x14ac:dyDescent="0.2"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</row>
    <row r="160" spans="13:107" x14ac:dyDescent="0.2"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</row>
    <row r="161" spans="13:107" x14ac:dyDescent="0.2"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</row>
    <row r="162" spans="13:107" x14ac:dyDescent="0.2"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</row>
    <row r="163" spans="13:107" x14ac:dyDescent="0.2"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</row>
    <row r="164" spans="13:107" x14ac:dyDescent="0.2"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</row>
    <row r="165" spans="13:107" x14ac:dyDescent="0.2"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</row>
    <row r="166" spans="13:107" x14ac:dyDescent="0.2"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</row>
    <row r="167" spans="13:107" x14ac:dyDescent="0.2"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</row>
    <row r="168" spans="13:107" x14ac:dyDescent="0.2"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</row>
    <row r="169" spans="13:107" x14ac:dyDescent="0.2"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</row>
    <row r="170" spans="13:107" x14ac:dyDescent="0.2"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</row>
    <row r="171" spans="13:107" x14ac:dyDescent="0.2"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</row>
    <row r="172" spans="13:107" x14ac:dyDescent="0.2"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</row>
    <row r="173" spans="13:107" x14ac:dyDescent="0.2"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</row>
    <row r="174" spans="13:107" x14ac:dyDescent="0.2"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</row>
    <row r="175" spans="13:107" x14ac:dyDescent="0.2"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</row>
    <row r="176" spans="13:107" x14ac:dyDescent="0.2"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</row>
    <row r="177" spans="13:107" x14ac:dyDescent="0.2"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</row>
    <row r="178" spans="13:107" x14ac:dyDescent="0.2"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</row>
    <row r="179" spans="13:107" x14ac:dyDescent="0.2"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</row>
    <row r="180" spans="13:107" x14ac:dyDescent="0.2"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</row>
    <row r="181" spans="13:107" x14ac:dyDescent="0.2"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</row>
    <row r="182" spans="13:107" x14ac:dyDescent="0.2"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</row>
    <row r="183" spans="13:107" x14ac:dyDescent="0.2"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</row>
    <row r="184" spans="13:107" x14ac:dyDescent="0.2"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</row>
    <row r="185" spans="13:107" x14ac:dyDescent="0.2"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</row>
    <row r="186" spans="13:107" x14ac:dyDescent="0.2"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</row>
    <row r="187" spans="13:107" x14ac:dyDescent="0.2"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</row>
    <row r="188" spans="13:107" x14ac:dyDescent="0.2"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</row>
    <row r="189" spans="13:107" x14ac:dyDescent="0.2"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</row>
    <row r="190" spans="13:107" x14ac:dyDescent="0.2"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</row>
    <row r="191" spans="13:107" x14ac:dyDescent="0.2"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</row>
    <row r="192" spans="13:107" x14ac:dyDescent="0.2"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</row>
    <row r="193" spans="13:107" x14ac:dyDescent="0.2"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</row>
    <row r="194" spans="13:107" x14ac:dyDescent="0.2"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</row>
    <row r="195" spans="13:107" x14ac:dyDescent="0.2"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</row>
    <row r="196" spans="13:107" x14ac:dyDescent="0.2"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</row>
    <row r="197" spans="13:107" x14ac:dyDescent="0.2"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</row>
    <row r="198" spans="13:107" x14ac:dyDescent="0.2"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</row>
    <row r="199" spans="13:107" x14ac:dyDescent="0.2"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</row>
    <row r="200" spans="13:107" x14ac:dyDescent="0.2"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</row>
    <row r="201" spans="13:107" x14ac:dyDescent="0.2"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</row>
    <row r="202" spans="13:107" x14ac:dyDescent="0.2"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</row>
    <row r="203" spans="13:107" x14ac:dyDescent="0.2"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</row>
    <row r="204" spans="13:107" x14ac:dyDescent="0.2"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</row>
    <row r="205" spans="13:107" x14ac:dyDescent="0.2"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</row>
    <row r="206" spans="13:107" x14ac:dyDescent="0.2"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</row>
    <row r="207" spans="13:107" x14ac:dyDescent="0.2"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</row>
    <row r="208" spans="13:107" x14ac:dyDescent="0.2"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</row>
    <row r="209" spans="13:107" x14ac:dyDescent="0.2"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</row>
    <row r="210" spans="13:107" x14ac:dyDescent="0.2"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</row>
    <row r="211" spans="13:107" x14ac:dyDescent="0.2"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</row>
    <row r="212" spans="13:107" x14ac:dyDescent="0.2"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</row>
    <row r="213" spans="13:107" x14ac:dyDescent="0.2"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</row>
    <row r="214" spans="13:107" x14ac:dyDescent="0.2"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</row>
    <row r="215" spans="13:107" x14ac:dyDescent="0.2"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</row>
    <row r="216" spans="13:107" x14ac:dyDescent="0.2"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</row>
    <row r="217" spans="13:107" x14ac:dyDescent="0.2"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</row>
    <row r="218" spans="13:107" x14ac:dyDescent="0.2"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</row>
    <row r="219" spans="13:107" x14ac:dyDescent="0.2"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</row>
    <row r="220" spans="13:107" x14ac:dyDescent="0.2"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</row>
    <row r="221" spans="13:107" x14ac:dyDescent="0.2"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</row>
    <row r="222" spans="13:107" x14ac:dyDescent="0.2"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</row>
    <row r="223" spans="13:107" x14ac:dyDescent="0.2"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</row>
    <row r="224" spans="13:107" x14ac:dyDescent="0.2"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</row>
    <row r="225" spans="13:107" x14ac:dyDescent="0.2"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</row>
    <row r="226" spans="13:107" x14ac:dyDescent="0.2"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</row>
    <row r="227" spans="13:107" x14ac:dyDescent="0.2"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</row>
    <row r="228" spans="13:107" x14ac:dyDescent="0.2"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</row>
    <row r="229" spans="13:107" x14ac:dyDescent="0.2"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</row>
    <row r="230" spans="13:107" x14ac:dyDescent="0.2"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</row>
  </sheetData>
  <phoneticPr fontId="0" type="noConversion"/>
  <printOptions verticalCentered="1"/>
  <pageMargins left="0.75" right="0.75" top="1" bottom="1" header="0.5" footer="0.5"/>
  <pageSetup paperSize="5" scale="48" fitToWidth="2" orientation="landscape" r:id="rId1"/>
  <headerFooter alignWithMargins="0">
    <oddHeader xml:space="preserve">&amp;L&amp;D&amp;C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56"/>
  <sheetViews>
    <sheetView zoomScale="75" zoomScaleNormal="75" workbookViewId="0">
      <pane xSplit="11" ySplit="8" topLeftCell="L9" activePane="bottomRight" state="frozen"/>
      <selection pane="topRight" activeCell="L1" sqref="L1"/>
      <selection pane="bottomLeft" activeCell="A9" sqref="A9"/>
      <selection pane="bottomRight" activeCell="L9" sqref="L9"/>
    </sheetView>
  </sheetViews>
  <sheetFormatPr defaultRowHeight="12.75" x14ac:dyDescent="0.2"/>
  <cols>
    <col min="2" max="2" width="22" customWidth="1"/>
    <col min="3" max="3" width="10" customWidth="1"/>
    <col min="4" max="4" width="10.7109375" hidden="1" customWidth="1"/>
    <col min="5" max="5" width="10.7109375" customWidth="1"/>
    <col min="7" max="7" width="10.7109375" hidden="1" customWidth="1"/>
    <col min="8" max="8" width="10.7109375" customWidth="1"/>
    <col min="9" max="10" width="0" hidden="1" customWidth="1"/>
    <col min="11" max="11" width="14.7109375" customWidth="1"/>
    <col min="26" max="26" width="10" bestFit="1" customWidth="1"/>
    <col min="61" max="122" width="9.140625" customWidth="1"/>
  </cols>
  <sheetData>
    <row r="1" spans="1:75" x14ac:dyDescent="0.2">
      <c r="A1" s="18" t="s">
        <v>25</v>
      </c>
    </row>
    <row r="2" spans="1:75" ht="15" x14ac:dyDescent="0.2">
      <c r="A2" s="21"/>
    </row>
    <row r="3" spans="1:75" ht="15.75" x14ac:dyDescent="0.25">
      <c r="A3" s="40" t="s">
        <v>30</v>
      </c>
      <c r="B3" s="18"/>
      <c r="C3" s="18"/>
      <c r="D3" s="18"/>
      <c r="E3" s="18"/>
      <c r="F3" s="18"/>
      <c r="O3" s="13"/>
    </row>
    <row r="4" spans="1:75" ht="15" x14ac:dyDescent="0.2">
      <c r="A4" s="22" t="s">
        <v>74</v>
      </c>
      <c r="B4" s="18"/>
      <c r="C4" s="18"/>
      <c r="D4" s="18"/>
      <c r="E4" s="18"/>
      <c r="F4" s="18"/>
      <c r="O4" s="13"/>
    </row>
    <row r="5" spans="1:75" ht="15" x14ac:dyDescent="0.2">
      <c r="A5" s="52" t="s">
        <v>64</v>
      </c>
      <c r="O5" s="13"/>
    </row>
    <row r="6" spans="1:75" x14ac:dyDescent="0.2">
      <c r="K6" s="66"/>
      <c r="O6" s="13"/>
    </row>
    <row r="7" spans="1:75" ht="13.5" thickBot="1" x14ac:dyDescent="0.25">
      <c r="H7" s="36" t="s">
        <v>16</v>
      </c>
      <c r="K7" s="66">
        <v>2002</v>
      </c>
      <c r="O7" s="13"/>
    </row>
    <row r="8" spans="1:75" ht="13.5" thickBot="1" x14ac:dyDescent="0.25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75" x14ac:dyDescent="0.2">
      <c r="A9" s="2"/>
      <c r="C9" s="2"/>
      <c r="G9" s="10"/>
      <c r="H9" s="10"/>
      <c r="O9" s="13"/>
    </row>
    <row r="10" spans="1:75" x14ac:dyDescent="0.2">
      <c r="A10">
        <v>25071</v>
      </c>
      <c r="B10" t="s">
        <v>11</v>
      </c>
      <c r="C10" s="3">
        <v>90000</v>
      </c>
      <c r="D10" s="1">
        <v>35400</v>
      </c>
      <c r="E10" s="1">
        <v>39782</v>
      </c>
      <c r="F10" t="s">
        <v>3</v>
      </c>
      <c r="G10" s="6">
        <v>39416</v>
      </c>
      <c r="H10" s="65" t="s">
        <v>60</v>
      </c>
      <c r="I10" s="3">
        <v>90000</v>
      </c>
      <c r="J10" s="8">
        <v>90000</v>
      </c>
      <c r="K10" s="108">
        <v>0</v>
      </c>
      <c r="L10" s="8">
        <v>90000</v>
      </c>
      <c r="M10" s="8">
        <v>90000</v>
      </c>
      <c r="N10" s="8">
        <v>90000</v>
      </c>
      <c r="O10" s="26">
        <v>90000</v>
      </c>
      <c r="P10" s="8">
        <v>90000</v>
      </c>
      <c r="Q10" s="8">
        <v>90000</v>
      </c>
      <c r="R10" s="8">
        <v>90000</v>
      </c>
      <c r="S10" s="8">
        <v>90000</v>
      </c>
      <c r="T10" s="8">
        <v>90000</v>
      </c>
      <c r="U10" s="8">
        <v>90000</v>
      </c>
      <c r="V10" s="8">
        <v>90000</v>
      </c>
      <c r="W10" s="8">
        <v>90000</v>
      </c>
      <c r="X10" s="8">
        <v>90000</v>
      </c>
      <c r="Y10" s="8">
        <v>90000</v>
      </c>
      <c r="Z10" s="8">
        <v>90000</v>
      </c>
      <c r="AA10" s="8">
        <v>90000</v>
      </c>
      <c r="AB10" s="8">
        <v>90000</v>
      </c>
      <c r="AC10" s="8">
        <v>90000</v>
      </c>
      <c r="AD10" s="8">
        <v>90000</v>
      </c>
      <c r="AE10" s="8">
        <v>90000</v>
      </c>
      <c r="AF10" s="8">
        <v>90000</v>
      </c>
      <c r="AG10" s="8">
        <v>90000</v>
      </c>
      <c r="AH10" s="8">
        <v>90000</v>
      </c>
      <c r="AI10" s="8">
        <v>90000</v>
      </c>
      <c r="AJ10" s="8">
        <v>90000</v>
      </c>
      <c r="AK10" s="8">
        <v>90000</v>
      </c>
      <c r="AL10" s="8">
        <v>90000</v>
      </c>
      <c r="AM10" s="8">
        <v>90000</v>
      </c>
      <c r="AN10" s="8">
        <v>90000</v>
      </c>
      <c r="AO10" s="8">
        <v>90000</v>
      </c>
      <c r="AP10" s="8">
        <v>90000</v>
      </c>
      <c r="AQ10" s="8">
        <v>90000</v>
      </c>
      <c r="AR10" s="8">
        <v>90000</v>
      </c>
      <c r="AS10" s="8">
        <v>90000</v>
      </c>
      <c r="AT10" s="8">
        <v>90000</v>
      </c>
      <c r="AU10" s="8">
        <v>90000</v>
      </c>
      <c r="AV10" s="8">
        <v>90000</v>
      </c>
      <c r="AW10" s="8">
        <v>90000</v>
      </c>
      <c r="AX10" s="8">
        <v>90000</v>
      </c>
      <c r="AY10" s="8">
        <v>90000</v>
      </c>
      <c r="AZ10" s="8">
        <v>90000</v>
      </c>
      <c r="BA10" s="8">
        <v>90000</v>
      </c>
      <c r="BB10" s="8">
        <v>90000</v>
      </c>
      <c r="BC10" s="8">
        <v>90000</v>
      </c>
      <c r="BD10" s="8">
        <v>90000</v>
      </c>
      <c r="BE10" s="8">
        <v>90000</v>
      </c>
      <c r="BF10" s="8">
        <v>90000</v>
      </c>
      <c r="BG10" s="8">
        <v>90000</v>
      </c>
      <c r="BH10" s="8">
        <v>90000</v>
      </c>
      <c r="BI10" s="8">
        <v>90000</v>
      </c>
      <c r="BJ10" s="8">
        <v>90000</v>
      </c>
      <c r="BK10" s="8">
        <v>90000</v>
      </c>
      <c r="BL10" s="8">
        <v>90000</v>
      </c>
      <c r="BM10" s="8">
        <v>90000</v>
      </c>
      <c r="BN10" s="8">
        <v>90000</v>
      </c>
      <c r="BO10" s="8">
        <v>90000</v>
      </c>
      <c r="BP10" s="8">
        <v>90000</v>
      </c>
      <c r="BQ10" s="8">
        <v>90000</v>
      </c>
      <c r="BR10" s="8">
        <v>90000</v>
      </c>
      <c r="BS10" s="8">
        <v>90000</v>
      </c>
      <c r="BT10" s="8">
        <v>90000</v>
      </c>
      <c r="BU10" s="8">
        <v>90000</v>
      </c>
      <c r="BV10" s="8">
        <v>90000</v>
      </c>
      <c r="BW10" s="5"/>
    </row>
    <row r="11" spans="1:75" x14ac:dyDescent="0.2">
      <c r="A11">
        <v>25700</v>
      </c>
      <c r="B11" t="s">
        <v>11</v>
      </c>
      <c r="C11" s="3">
        <v>25000</v>
      </c>
      <c r="D11" s="1">
        <v>35796</v>
      </c>
      <c r="E11" s="1">
        <v>37621</v>
      </c>
      <c r="F11" t="s">
        <v>3</v>
      </c>
      <c r="G11" s="6">
        <v>37256</v>
      </c>
      <c r="H11" s="65" t="s">
        <v>60</v>
      </c>
      <c r="I11" s="3">
        <v>25000</v>
      </c>
      <c r="J11" s="8">
        <v>25000</v>
      </c>
      <c r="K11" s="108">
        <v>0</v>
      </c>
      <c r="L11" s="8">
        <v>25000</v>
      </c>
      <c r="M11" s="8">
        <v>25000</v>
      </c>
      <c r="N11" s="8">
        <v>25000</v>
      </c>
      <c r="O11" s="26">
        <v>25000</v>
      </c>
      <c r="P11" s="8">
        <v>25000</v>
      </c>
      <c r="Q11" s="8">
        <v>25000</v>
      </c>
      <c r="R11" s="8">
        <v>25000</v>
      </c>
      <c r="S11" s="8">
        <v>25000</v>
      </c>
      <c r="T11" s="8">
        <v>25000</v>
      </c>
      <c r="U11" s="8">
        <v>25000</v>
      </c>
      <c r="V11" s="8">
        <v>25000</v>
      </c>
      <c r="W11" s="8">
        <v>25000</v>
      </c>
      <c r="X11" s="8">
        <v>25000</v>
      </c>
      <c r="Y11" s="8">
        <v>25000</v>
      </c>
      <c r="Z11" s="8">
        <v>25000</v>
      </c>
      <c r="AA11" s="35">
        <v>25000</v>
      </c>
      <c r="AB11" s="35">
        <v>25000</v>
      </c>
      <c r="AC11" s="35">
        <v>25000</v>
      </c>
      <c r="AD11" s="35">
        <v>25000</v>
      </c>
      <c r="AE11" s="35">
        <v>25000</v>
      </c>
      <c r="AF11" s="35">
        <v>25000</v>
      </c>
      <c r="AG11" s="35">
        <v>25000</v>
      </c>
      <c r="AH11" s="35">
        <v>25000</v>
      </c>
      <c r="AI11" s="35">
        <v>25000</v>
      </c>
      <c r="AJ11" s="35">
        <v>25000</v>
      </c>
      <c r="AK11" s="35">
        <v>25000</v>
      </c>
      <c r="AL11" s="35">
        <v>25000</v>
      </c>
      <c r="AM11" s="35">
        <v>25000</v>
      </c>
      <c r="AN11" s="35">
        <v>25000</v>
      </c>
      <c r="AO11" s="35">
        <v>25000</v>
      </c>
      <c r="AP11" s="35">
        <v>25000</v>
      </c>
      <c r="AQ11" s="35">
        <v>25000</v>
      </c>
      <c r="AR11" s="35">
        <v>25000</v>
      </c>
      <c r="AS11" s="35">
        <v>25000</v>
      </c>
      <c r="AT11" s="35">
        <v>25000</v>
      </c>
      <c r="AU11" s="35">
        <v>25000</v>
      </c>
      <c r="AV11" s="35">
        <v>25000</v>
      </c>
      <c r="AW11" s="35">
        <v>25000</v>
      </c>
      <c r="AX11" s="35">
        <v>25000</v>
      </c>
      <c r="AY11" s="35">
        <v>25000</v>
      </c>
      <c r="AZ11" s="35">
        <v>25000</v>
      </c>
      <c r="BA11" s="35">
        <v>25000</v>
      </c>
      <c r="BB11" s="35">
        <v>25000</v>
      </c>
      <c r="BC11" s="35">
        <v>25000</v>
      </c>
      <c r="BD11" s="35">
        <v>25000</v>
      </c>
      <c r="BE11" s="35">
        <v>25000</v>
      </c>
      <c r="BF11" s="35">
        <v>25000</v>
      </c>
      <c r="BG11" s="35">
        <v>25000</v>
      </c>
      <c r="BH11" s="35">
        <v>25000</v>
      </c>
      <c r="BI11" s="35">
        <v>25000</v>
      </c>
      <c r="BJ11" s="35">
        <v>25000</v>
      </c>
      <c r="BK11" s="35">
        <v>25000</v>
      </c>
      <c r="BL11" s="35">
        <v>25000</v>
      </c>
      <c r="BM11" s="35">
        <v>25000</v>
      </c>
      <c r="BN11" s="35">
        <v>25000</v>
      </c>
      <c r="BO11" s="35">
        <v>25000</v>
      </c>
      <c r="BP11" s="35">
        <v>25000</v>
      </c>
      <c r="BQ11" s="35">
        <v>25000</v>
      </c>
      <c r="BR11" s="35">
        <v>25000</v>
      </c>
      <c r="BS11" s="35">
        <v>25000</v>
      </c>
      <c r="BT11" s="35">
        <v>25000</v>
      </c>
      <c r="BU11" s="35">
        <v>25000</v>
      </c>
      <c r="BV11" s="35">
        <v>25000</v>
      </c>
      <c r="BW11" s="5"/>
    </row>
    <row r="12" spans="1:75" x14ac:dyDescent="0.2">
      <c r="A12">
        <v>25025</v>
      </c>
      <c r="B12" t="s">
        <v>55</v>
      </c>
      <c r="C12" s="3">
        <v>80000</v>
      </c>
      <c r="D12" s="1">
        <v>35400</v>
      </c>
      <c r="E12" s="1">
        <v>39051</v>
      </c>
      <c r="F12" t="s">
        <v>3</v>
      </c>
      <c r="G12" s="6">
        <v>38686</v>
      </c>
      <c r="H12" s="65">
        <v>0.14499999999999999</v>
      </c>
      <c r="I12" s="3">
        <v>80000</v>
      </c>
      <c r="J12" s="8">
        <v>80000</v>
      </c>
      <c r="K12" s="108">
        <v>4234000</v>
      </c>
      <c r="L12" s="8">
        <v>80000</v>
      </c>
      <c r="M12" s="8">
        <v>80000</v>
      </c>
      <c r="N12" s="8">
        <v>80000</v>
      </c>
      <c r="O12" s="26">
        <v>80000</v>
      </c>
      <c r="P12" s="8">
        <v>80000</v>
      </c>
      <c r="Q12" s="8">
        <v>80000</v>
      </c>
      <c r="R12" s="8">
        <v>80000</v>
      </c>
      <c r="S12" s="8">
        <v>80000</v>
      </c>
      <c r="T12" s="8">
        <v>80000</v>
      </c>
      <c r="U12" s="8">
        <v>80000</v>
      </c>
      <c r="V12" s="8">
        <v>80000</v>
      </c>
      <c r="W12" s="8">
        <v>80000</v>
      </c>
      <c r="X12" s="8">
        <v>80000</v>
      </c>
      <c r="Y12" s="8">
        <v>80000</v>
      </c>
      <c r="Z12" s="8">
        <v>80000</v>
      </c>
      <c r="AA12" s="8">
        <v>80000</v>
      </c>
      <c r="AB12" s="8">
        <v>80000</v>
      </c>
      <c r="AC12" s="8">
        <v>80000</v>
      </c>
      <c r="AD12" s="8">
        <v>80000</v>
      </c>
      <c r="AE12" s="8">
        <v>80000</v>
      </c>
      <c r="AF12" s="8">
        <v>80000</v>
      </c>
      <c r="AG12" s="8">
        <v>80000</v>
      </c>
      <c r="AH12" s="8">
        <v>80000</v>
      </c>
      <c r="AI12" s="8">
        <v>80000</v>
      </c>
      <c r="AJ12" s="8">
        <v>80000</v>
      </c>
      <c r="AK12" s="8">
        <v>80000</v>
      </c>
      <c r="AL12" s="8">
        <v>80000</v>
      </c>
      <c r="AM12" s="8">
        <v>80000</v>
      </c>
      <c r="AN12" s="8">
        <v>80000</v>
      </c>
      <c r="AO12" s="8">
        <v>80000</v>
      </c>
      <c r="AP12" s="8">
        <v>80000</v>
      </c>
      <c r="AQ12" s="8">
        <v>80000</v>
      </c>
      <c r="AR12" s="8">
        <v>80000</v>
      </c>
      <c r="AS12" s="8">
        <v>80000</v>
      </c>
      <c r="AT12" s="8">
        <v>80000</v>
      </c>
      <c r="AU12" s="8">
        <v>80000</v>
      </c>
      <c r="AV12" s="8">
        <v>80000</v>
      </c>
      <c r="AW12" s="8">
        <v>80000</v>
      </c>
      <c r="AX12" s="8">
        <v>60000</v>
      </c>
      <c r="AY12" s="8">
        <v>60000</v>
      </c>
      <c r="AZ12" s="8">
        <v>60000</v>
      </c>
      <c r="BA12" s="8">
        <v>60000</v>
      </c>
      <c r="BB12" s="8">
        <v>60000</v>
      </c>
      <c r="BC12" s="8">
        <v>60000</v>
      </c>
      <c r="BD12" s="8">
        <v>60000</v>
      </c>
      <c r="BE12" s="8">
        <v>60000</v>
      </c>
      <c r="BF12" s="8">
        <v>60000</v>
      </c>
      <c r="BG12" s="8">
        <v>60000</v>
      </c>
      <c r="BH12" s="8">
        <v>60000</v>
      </c>
      <c r="BI12" s="8">
        <v>60000</v>
      </c>
      <c r="BJ12" s="8">
        <v>60000</v>
      </c>
      <c r="BK12" s="8">
        <v>60000</v>
      </c>
      <c r="BL12" s="8">
        <v>60000</v>
      </c>
      <c r="BM12" s="8">
        <v>60000</v>
      </c>
      <c r="BN12" s="8">
        <v>60000</v>
      </c>
      <c r="BO12" s="8">
        <v>60000</v>
      </c>
      <c r="BP12" s="8">
        <v>60000</v>
      </c>
      <c r="BQ12" s="8">
        <v>60000</v>
      </c>
      <c r="BR12" s="8">
        <v>60000</v>
      </c>
      <c r="BS12" s="8">
        <v>60000</v>
      </c>
      <c r="BT12" s="8">
        <v>60000</v>
      </c>
      <c r="BU12" s="8">
        <v>60000</v>
      </c>
      <c r="BV12" s="27">
        <v>60000</v>
      </c>
      <c r="BW12" s="5"/>
    </row>
    <row r="13" spans="1:75" x14ac:dyDescent="0.2">
      <c r="A13">
        <v>27458</v>
      </c>
      <c r="B13" t="s">
        <v>13</v>
      </c>
      <c r="C13" s="3">
        <v>14000</v>
      </c>
      <c r="D13" s="1">
        <v>37622</v>
      </c>
      <c r="E13" s="1">
        <v>38717</v>
      </c>
      <c r="F13" t="s">
        <v>8</v>
      </c>
      <c r="G13" s="2"/>
      <c r="H13" s="65" t="s">
        <v>60</v>
      </c>
      <c r="J13" s="5"/>
      <c r="K13" s="108">
        <v>0</v>
      </c>
      <c r="L13" s="5"/>
      <c r="M13" s="5"/>
      <c r="N13" s="5"/>
      <c r="O13" s="29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8">
        <v>14000</v>
      </c>
      <c r="AB13" s="8">
        <v>14000</v>
      </c>
      <c r="AC13" s="8">
        <v>14000</v>
      </c>
      <c r="AD13" s="8">
        <v>14000</v>
      </c>
      <c r="AE13" s="8">
        <v>14000</v>
      </c>
      <c r="AF13" s="8">
        <v>14000</v>
      </c>
      <c r="AG13" s="8">
        <v>14000</v>
      </c>
      <c r="AH13" s="8">
        <v>14000</v>
      </c>
      <c r="AI13" s="8">
        <v>14000</v>
      </c>
      <c r="AJ13" s="8">
        <v>14000</v>
      </c>
      <c r="AK13" s="8">
        <v>14000</v>
      </c>
      <c r="AL13" s="8">
        <v>14000</v>
      </c>
      <c r="AM13" s="8">
        <v>14000</v>
      </c>
      <c r="AN13" s="8">
        <v>14000</v>
      </c>
      <c r="AO13" s="8">
        <v>14000</v>
      </c>
      <c r="AP13" s="8">
        <v>14000</v>
      </c>
      <c r="AQ13" s="8">
        <v>14000</v>
      </c>
      <c r="AR13" s="8">
        <v>14000</v>
      </c>
      <c r="AS13" s="8">
        <v>14000</v>
      </c>
      <c r="AT13" s="8">
        <v>14000</v>
      </c>
      <c r="AU13" s="8">
        <v>14000</v>
      </c>
      <c r="AV13" s="8">
        <v>14000</v>
      </c>
      <c r="AW13" s="8">
        <v>14000</v>
      </c>
      <c r="AX13" s="8">
        <v>14000</v>
      </c>
      <c r="AY13" s="8">
        <v>14000</v>
      </c>
      <c r="AZ13" s="8">
        <v>14000</v>
      </c>
      <c r="BA13" s="8">
        <v>14000</v>
      </c>
      <c r="BB13" s="8">
        <v>14000</v>
      </c>
      <c r="BC13" s="8">
        <v>14000</v>
      </c>
      <c r="BD13" s="8">
        <v>14000</v>
      </c>
      <c r="BE13" s="8">
        <v>14000</v>
      </c>
      <c r="BF13" s="8">
        <v>14000</v>
      </c>
      <c r="BG13" s="8">
        <v>14000</v>
      </c>
      <c r="BH13" s="8">
        <v>14000</v>
      </c>
      <c r="BI13" s="8">
        <v>14000</v>
      </c>
      <c r="BJ13" s="8">
        <v>14000</v>
      </c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</row>
    <row r="14" spans="1:75" x14ac:dyDescent="0.2">
      <c r="A14">
        <v>20834</v>
      </c>
      <c r="B14" t="s">
        <v>42</v>
      </c>
      <c r="C14" s="3">
        <v>25000</v>
      </c>
      <c r="D14" s="1">
        <v>33664</v>
      </c>
      <c r="E14" s="1">
        <v>39141</v>
      </c>
      <c r="F14" t="s">
        <v>3</v>
      </c>
      <c r="G14" s="6">
        <v>38776</v>
      </c>
      <c r="H14" s="65">
        <v>0.10630000000000001</v>
      </c>
      <c r="I14" s="3">
        <v>25000</v>
      </c>
      <c r="J14" s="8">
        <v>25000</v>
      </c>
      <c r="K14" s="108">
        <v>969988</v>
      </c>
      <c r="L14" s="8">
        <v>25000</v>
      </c>
      <c r="M14" s="8">
        <v>25000</v>
      </c>
      <c r="N14" s="8">
        <v>25000</v>
      </c>
      <c r="O14" s="26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8">
        <v>25000</v>
      </c>
      <c r="AO14" s="8">
        <v>25000</v>
      </c>
      <c r="AP14" s="8">
        <v>25000</v>
      </c>
      <c r="AQ14" s="8">
        <v>25000</v>
      </c>
      <c r="AR14" s="8">
        <v>25000</v>
      </c>
      <c r="AS14" s="8">
        <v>25000</v>
      </c>
      <c r="AT14" s="8">
        <v>25000</v>
      </c>
      <c r="AU14" s="8">
        <v>25000</v>
      </c>
      <c r="AV14" s="8">
        <v>25000</v>
      </c>
      <c r="AW14" s="8">
        <v>25000</v>
      </c>
      <c r="AX14" s="8">
        <v>25000</v>
      </c>
      <c r="AY14" s="8">
        <v>25000</v>
      </c>
      <c r="AZ14" s="8">
        <v>25000</v>
      </c>
      <c r="BA14" s="8">
        <v>25000</v>
      </c>
      <c r="BB14" s="8">
        <v>25000</v>
      </c>
      <c r="BC14" s="8">
        <v>25000</v>
      </c>
      <c r="BD14" s="8">
        <v>25000</v>
      </c>
      <c r="BE14" s="8">
        <v>25000</v>
      </c>
      <c r="BF14" s="8">
        <v>25000</v>
      </c>
      <c r="BG14" s="8">
        <v>25000</v>
      </c>
      <c r="BH14" s="8">
        <v>25000</v>
      </c>
      <c r="BI14" s="8">
        <v>25000</v>
      </c>
      <c r="BJ14" s="8">
        <v>25000</v>
      </c>
      <c r="BK14" s="8">
        <v>25000</v>
      </c>
      <c r="BL14" s="8">
        <v>25000</v>
      </c>
      <c r="BM14" s="8">
        <v>25000</v>
      </c>
      <c r="BN14" s="8">
        <v>25000</v>
      </c>
      <c r="BO14" s="8">
        <v>25000</v>
      </c>
      <c r="BP14" s="8">
        <v>25000</v>
      </c>
      <c r="BQ14" s="8">
        <v>25000</v>
      </c>
      <c r="BR14" s="8">
        <v>25000</v>
      </c>
      <c r="BS14" s="8">
        <v>25000</v>
      </c>
      <c r="BT14" s="8">
        <v>25000</v>
      </c>
      <c r="BU14" s="8">
        <v>25000</v>
      </c>
      <c r="BV14" s="8">
        <v>25000</v>
      </c>
      <c r="BW14" s="5"/>
    </row>
    <row r="15" spans="1:75" x14ac:dyDescent="0.2">
      <c r="A15">
        <v>20835</v>
      </c>
      <c r="B15" t="s">
        <v>4</v>
      </c>
      <c r="C15" s="3">
        <v>20000</v>
      </c>
      <c r="D15" s="1">
        <v>33664</v>
      </c>
      <c r="E15" s="1">
        <v>37315</v>
      </c>
      <c r="F15" t="s">
        <v>3</v>
      </c>
      <c r="G15" s="6" t="s">
        <v>15</v>
      </c>
      <c r="H15" s="65">
        <v>0.10630000000000001</v>
      </c>
      <c r="I15" s="3">
        <v>20000</v>
      </c>
      <c r="J15" s="8">
        <v>20000</v>
      </c>
      <c r="K15" s="108">
        <v>125434</v>
      </c>
      <c r="L15" s="8">
        <v>20000</v>
      </c>
      <c r="M15" s="8">
        <v>20000</v>
      </c>
      <c r="N15" s="8">
        <v>20000</v>
      </c>
      <c r="O15" s="26">
        <v>20000</v>
      </c>
      <c r="P15" s="8">
        <v>20000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</row>
    <row r="16" spans="1:75" x14ac:dyDescent="0.2">
      <c r="A16">
        <v>27566</v>
      </c>
      <c r="B16" t="s">
        <v>4</v>
      </c>
      <c r="C16" s="3">
        <v>20000</v>
      </c>
      <c r="D16" s="1">
        <v>37316</v>
      </c>
      <c r="E16" s="1">
        <v>39172</v>
      </c>
      <c r="F16" t="s">
        <v>3</v>
      </c>
      <c r="G16" s="6">
        <v>38807</v>
      </c>
      <c r="H16" s="65" t="s">
        <v>60</v>
      </c>
      <c r="J16" s="5"/>
      <c r="K16" s="108">
        <v>0</v>
      </c>
      <c r="L16" s="5"/>
      <c r="M16" s="5"/>
      <c r="N16" s="5"/>
      <c r="O16" s="29"/>
      <c r="P16" s="5"/>
      <c r="Q16" s="8">
        <v>20000</v>
      </c>
      <c r="R16" s="8">
        <v>20000</v>
      </c>
      <c r="S16" s="8">
        <v>20000</v>
      </c>
      <c r="T16" s="8">
        <v>20000</v>
      </c>
      <c r="U16" s="8">
        <v>20000</v>
      </c>
      <c r="V16" s="8">
        <v>20000</v>
      </c>
      <c r="W16" s="8">
        <v>20000</v>
      </c>
      <c r="X16" s="8">
        <v>20000</v>
      </c>
      <c r="Y16" s="8">
        <v>20000</v>
      </c>
      <c r="Z16" s="8">
        <v>20000</v>
      </c>
      <c r="AA16" s="8">
        <v>20000</v>
      </c>
      <c r="AB16" s="8">
        <v>20000</v>
      </c>
      <c r="AC16" s="8">
        <v>20000</v>
      </c>
      <c r="AD16" s="8">
        <v>20000</v>
      </c>
      <c r="AE16" s="8">
        <v>20000</v>
      </c>
      <c r="AF16" s="8">
        <v>20000</v>
      </c>
      <c r="AG16" s="8">
        <v>20000</v>
      </c>
      <c r="AH16" s="8">
        <v>20000</v>
      </c>
      <c r="AI16" s="8">
        <v>20000</v>
      </c>
      <c r="AJ16" s="8">
        <v>20000</v>
      </c>
      <c r="AK16" s="8">
        <v>20000</v>
      </c>
      <c r="AL16" s="8">
        <v>20000</v>
      </c>
      <c r="AM16" s="8">
        <v>20000</v>
      </c>
      <c r="AN16" s="8">
        <v>20000</v>
      </c>
      <c r="AO16" s="8">
        <v>20000</v>
      </c>
      <c r="AP16" s="8">
        <v>20000</v>
      </c>
      <c r="AQ16" s="8">
        <v>20000</v>
      </c>
      <c r="AR16" s="8">
        <v>20000</v>
      </c>
      <c r="AS16" s="8">
        <v>20000</v>
      </c>
      <c r="AT16" s="8">
        <v>20000</v>
      </c>
      <c r="AU16" s="8">
        <v>20000</v>
      </c>
      <c r="AV16" s="8">
        <v>20000</v>
      </c>
      <c r="AW16" s="8">
        <v>20000</v>
      </c>
      <c r="AX16" s="8">
        <v>20000</v>
      </c>
      <c r="AY16" s="8">
        <v>20000</v>
      </c>
      <c r="AZ16" s="8">
        <v>20000</v>
      </c>
      <c r="BA16" s="8">
        <v>20000</v>
      </c>
      <c r="BB16" s="8">
        <v>20000</v>
      </c>
      <c r="BC16" s="8">
        <v>20000</v>
      </c>
      <c r="BD16" s="8">
        <v>20000</v>
      </c>
      <c r="BE16" s="8">
        <v>20000</v>
      </c>
      <c r="BF16" s="8">
        <v>20000</v>
      </c>
      <c r="BG16" s="8">
        <v>20000</v>
      </c>
      <c r="BH16" s="8">
        <v>20000</v>
      </c>
      <c r="BI16" s="8">
        <v>20000</v>
      </c>
      <c r="BJ16" s="8">
        <v>20000</v>
      </c>
      <c r="BK16" s="8">
        <v>20000</v>
      </c>
      <c r="BL16" s="8">
        <v>20000</v>
      </c>
      <c r="BM16" s="8">
        <v>20000</v>
      </c>
      <c r="BN16" s="8">
        <v>20000</v>
      </c>
      <c r="BO16" s="8">
        <v>20000</v>
      </c>
      <c r="BP16" s="8">
        <v>20000</v>
      </c>
      <c r="BQ16" s="8">
        <v>20000</v>
      </c>
      <c r="BR16" s="8">
        <v>20000</v>
      </c>
      <c r="BS16" s="8">
        <v>20000</v>
      </c>
      <c r="BT16" s="8">
        <v>20000</v>
      </c>
      <c r="BU16" s="8">
        <v>20000</v>
      </c>
      <c r="BV16" s="8">
        <v>20000</v>
      </c>
      <c r="BW16" s="5"/>
    </row>
    <row r="17" spans="1:75" x14ac:dyDescent="0.2">
      <c r="A17">
        <v>26371</v>
      </c>
      <c r="B17" t="s">
        <v>41</v>
      </c>
      <c r="C17" s="3">
        <v>25000</v>
      </c>
      <c r="D17" s="1">
        <v>36100</v>
      </c>
      <c r="E17" s="1">
        <v>39172</v>
      </c>
      <c r="F17" t="s">
        <v>3</v>
      </c>
      <c r="G17" s="6">
        <v>38807</v>
      </c>
      <c r="H17" s="65">
        <v>0.10630000000000001</v>
      </c>
      <c r="I17" s="3">
        <v>25000</v>
      </c>
      <c r="J17" s="8">
        <v>25000</v>
      </c>
      <c r="K17" s="108">
        <v>969988</v>
      </c>
      <c r="L17" s="8">
        <v>25000</v>
      </c>
      <c r="M17" s="8">
        <v>25000</v>
      </c>
      <c r="N17" s="8">
        <v>25000</v>
      </c>
      <c r="O17" s="26">
        <v>25000</v>
      </c>
      <c r="P17" s="8">
        <v>25000</v>
      </c>
      <c r="Q17" s="8">
        <v>25000</v>
      </c>
      <c r="R17" s="8">
        <v>25000</v>
      </c>
      <c r="S17" s="8">
        <v>25000</v>
      </c>
      <c r="T17" s="8">
        <v>25000</v>
      </c>
      <c r="U17" s="8">
        <v>25000</v>
      </c>
      <c r="V17" s="8">
        <v>25000</v>
      </c>
      <c r="W17" s="8">
        <v>25000</v>
      </c>
      <c r="X17" s="8">
        <v>25000</v>
      </c>
      <c r="Y17" s="8">
        <v>25000</v>
      </c>
      <c r="Z17" s="8">
        <v>25000</v>
      </c>
      <c r="AA17" s="8">
        <v>25000</v>
      </c>
      <c r="AB17" s="8">
        <v>25000</v>
      </c>
      <c r="AC17" s="8">
        <v>25000</v>
      </c>
      <c r="AD17" s="8">
        <v>25000</v>
      </c>
      <c r="AE17" s="8">
        <v>25000</v>
      </c>
      <c r="AF17" s="8">
        <v>25000</v>
      </c>
      <c r="AG17" s="8">
        <v>25000</v>
      </c>
      <c r="AH17" s="8">
        <v>25000</v>
      </c>
      <c r="AI17" s="8">
        <v>25000</v>
      </c>
      <c r="AJ17" s="8">
        <v>25000</v>
      </c>
      <c r="AK17" s="8">
        <v>25000</v>
      </c>
      <c r="AL17" s="8">
        <v>25000</v>
      </c>
      <c r="AM17" s="8">
        <v>25000</v>
      </c>
      <c r="AN17" s="8">
        <v>25000</v>
      </c>
      <c r="AO17" s="8">
        <v>25000</v>
      </c>
      <c r="AP17" s="8">
        <v>25000</v>
      </c>
      <c r="AQ17" s="8">
        <v>25000</v>
      </c>
      <c r="AR17" s="8">
        <v>25000</v>
      </c>
      <c r="AS17" s="8">
        <v>25000</v>
      </c>
      <c r="AT17" s="8">
        <v>25000</v>
      </c>
      <c r="AU17" s="8">
        <v>25000</v>
      </c>
      <c r="AV17" s="8">
        <v>25000</v>
      </c>
      <c r="AW17" s="8">
        <v>25000</v>
      </c>
      <c r="AX17" s="8">
        <v>25000</v>
      </c>
      <c r="AY17" s="8">
        <v>25000</v>
      </c>
      <c r="AZ17" s="8">
        <v>25000</v>
      </c>
      <c r="BA17" s="8">
        <v>25000</v>
      </c>
      <c r="BB17" s="8">
        <v>25000</v>
      </c>
      <c r="BC17" s="8">
        <v>25000</v>
      </c>
      <c r="BD17" s="8">
        <v>25000</v>
      </c>
      <c r="BE17" s="8">
        <v>25000</v>
      </c>
      <c r="BF17" s="8">
        <v>25000</v>
      </c>
      <c r="BG17" s="8">
        <v>25000</v>
      </c>
      <c r="BH17" s="8">
        <v>25000</v>
      </c>
      <c r="BI17" s="8">
        <v>25000</v>
      </c>
      <c r="BJ17" s="8">
        <v>25000</v>
      </c>
      <c r="BK17" s="8">
        <v>25000</v>
      </c>
      <c r="BL17" s="8">
        <v>25000</v>
      </c>
      <c r="BM17" s="8">
        <v>25000</v>
      </c>
      <c r="BN17" s="8">
        <v>25000</v>
      </c>
      <c r="BO17" s="8">
        <v>25000</v>
      </c>
      <c r="BP17" s="8">
        <v>25000</v>
      </c>
      <c r="BQ17" s="8">
        <v>25000</v>
      </c>
      <c r="BR17" s="8">
        <v>25000</v>
      </c>
      <c r="BS17" s="8">
        <v>25000</v>
      </c>
      <c r="BT17" s="8">
        <v>25000</v>
      </c>
      <c r="BU17" s="8">
        <v>25000</v>
      </c>
      <c r="BV17" s="8">
        <v>25000</v>
      </c>
      <c r="BW17" s="5"/>
    </row>
    <row r="18" spans="1:75" x14ac:dyDescent="0.2">
      <c r="A18">
        <v>27457</v>
      </c>
      <c r="B18" t="s">
        <v>12</v>
      </c>
      <c r="C18" s="3">
        <v>13500</v>
      </c>
      <c r="D18" s="1">
        <v>37226</v>
      </c>
      <c r="E18" s="1">
        <v>37256</v>
      </c>
      <c r="F18" t="s">
        <v>8</v>
      </c>
      <c r="G18" s="2"/>
      <c r="H18" s="65" t="s">
        <v>60</v>
      </c>
      <c r="J18" s="5"/>
      <c r="K18" s="108">
        <v>0</v>
      </c>
      <c r="L18" s="5"/>
      <c r="M18" s="5"/>
      <c r="N18" s="8">
        <v>13500</v>
      </c>
      <c r="O18" s="29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</row>
    <row r="19" spans="1:75" x14ac:dyDescent="0.2">
      <c r="A19">
        <v>27456</v>
      </c>
      <c r="B19" t="s">
        <v>12</v>
      </c>
      <c r="C19" s="3">
        <v>21500</v>
      </c>
      <c r="D19" s="1">
        <v>37561</v>
      </c>
      <c r="E19" s="1">
        <v>37621</v>
      </c>
      <c r="F19" t="s">
        <v>8</v>
      </c>
      <c r="G19" s="2"/>
      <c r="H19" s="65" t="s">
        <v>60</v>
      </c>
      <c r="J19" s="5"/>
      <c r="K19" s="108">
        <v>0</v>
      </c>
      <c r="L19" s="5"/>
      <c r="M19" s="5"/>
      <c r="N19" s="5"/>
      <c r="O19" s="29"/>
      <c r="P19" s="5"/>
      <c r="Q19" s="5"/>
      <c r="R19" s="5"/>
      <c r="S19" s="5"/>
      <c r="T19" s="5"/>
      <c r="U19" s="5"/>
      <c r="V19" s="5"/>
      <c r="W19" s="5"/>
      <c r="X19" s="5"/>
      <c r="Y19" s="8">
        <v>21500</v>
      </c>
      <c r="Z19" s="8">
        <v>21500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x14ac:dyDescent="0.2">
      <c r="A20">
        <v>27453</v>
      </c>
      <c r="B20" t="s">
        <v>12</v>
      </c>
      <c r="C20" s="3">
        <v>35000</v>
      </c>
      <c r="D20" s="1">
        <v>37622</v>
      </c>
      <c r="E20" s="1">
        <v>37986</v>
      </c>
      <c r="F20" t="s">
        <v>8</v>
      </c>
      <c r="G20" s="2"/>
      <c r="H20" s="65" t="s">
        <v>60</v>
      </c>
      <c r="J20" s="5"/>
      <c r="K20" s="108">
        <v>0</v>
      </c>
      <c r="L20" s="5"/>
      <c r="M20" s="5"/>
      <c r="N20" s="5"/>
      <c r="O20" s="29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8">
        <v>35000</v>
      </c>
      <c r="AB20" s="8">
        <v>35000</v>
      </c>
      <c r="AC20" s="8">
        <v>35000</v>
      </c>
      <c r="AD20" s="8">
        <v>35000</v>
      </c>
      <c r="AE20" s="8">
        <v>35000</v>
      </c>
      <c r="AF20" s="8">
        <v>35000</v>
      </c>
      <c r="AG20" s="8">
        <v>35000</v>
      </c>
      <c r="AH20" s="8">
        <v>35000</v>
      </c>
      <c r="AI20" s="8">
        <v>35000</v>
      </c>
      <c r="AJ20" s="8">
        <v>35000</v>
      </c>
      <c r="AK20" s="8">
        <v>35000</v>
      </c>
      <c r="AL20" s="8">
        <v>35000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x14ac:dyDescent="0.2">
      <c r="A21">
        <v>24568</v>
      </c>
      <c r="B21" t="s">
        <v>56</v>
      </c>
      <c r="C21" s="3">
        <v>32000</v>
      </c>
      <c r="D21" s="1">
        <v>35400</v>
      </c>
      <c r="E21" s="1">
        <v>37256</v>
      </c>
      <c r="F21" t="s">
        <v>3</v>
      </c>
      <c r="G21" s="2" t="s">
        <v>15</v>
      </c>
      <c r="H21" s="65">
        <v>0.2175</v>
      </c>
      <c r="I21" s="3">
        <v>32000</v>
      </c>
      <c r="J21" s="8">
        <v>32000</v>
      </c>
      <c r="K21" s="108">
        <v>0</v>
      </c>
      <c r="L21" s="8">
        <v>32000</v>
      </c>
      <c r="M21" s="8">
        <v>32000</v>
      </c>
      <c r="N21" s="8">
        <v>32000</v>
      </c>
      <c r="O21" s="27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</row>
    <row r="22" spans="1:75" x14ac:dyDescent="0.2">
      <c r="A22">
        <v>24654</v>
      </c>
      <c r="B22" t="s">
        <v>57</v>
      </c>
      <c r="C22" s="3">
        <v>8000</v>
      </c>
      <c r="D22" s="1">
        <v>35400</v>
      </c>
      <c r="E22" s="1">
        <v>37256</v>
      </c>
      <c r="F22" t="s">
        <v>3</v>
      </c>
      <c r="G22" s="2" t="s">
        <v>15</v>
      </c>
      <c r="H22" s="65">
        <v>0.22</v>
      </c>
      <c r="I22" s="3">
        <v>8000</v>
      </c>
      <c r="J22" s="8">
        <v>8000</v>
      </c>
      <c r="K22" s="108">
        <v>0</v>
      </c>
      <c r="L22" s="8">
        <v>8000</v>
      </c>
      <c r="M22" s="8">
        <v>8000</v>
      </c>
      <c r="N22" s="8">
        <v>8000</v>
      </c>
      <c r="O22" s="27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</row>
    <row r="23" spans="1:75" x14ac:dyDescent="0.2">
      <c r="A23">
        <v>26125</v>
      </c>
      <c r="B23" t="s">
        <v>39</v>
      </c>
      <c r="C23" s="3">
        <v>8600</v>
      </c>
      <c r="D23" s="1">
        <v>35947</v>
      </c>
      <c r="E23" s="1">
        <v>37772</v>
      </c>
      <c r="F23" t="s">
        <v>3</v>
      </c>
      <c r="G23" s="6">
        <v>37407</v>
      </c>
      <c r="H23" s="65" t="s">
        <v>60</v>
      </c>
      <c r="I23" s="3">
        <v>8600</v>
      </c>
      <c r="J23" s="8">
        <v>8600</v>
      </c>
      <c r="K23" s="108">
        <v>0</v>
      </c>
      <c r="L23" s="8">
        <v>8600</v>
      </c>
      <c r="M23" s="8">
        <v>8600</v>
      </c>
      <c r="N23" s="8">
        <v>8600</v>
      </c>
      <c r="O23" s="26">
        <v>8600</v>
      </c>
      <c r="P23" s="8">
        <v>8600</v>
      </c>
      <c r="Q23" s="8">
        <v>8600</v>
      </c>
      <c r="R23" s="8">
        <v>8600</v>
      </c>
      <c r="S23" s="8">
        <v>8600</v>
      </c>
      <c r="T23" s="8">
        <v>8600</v>
      </c>
      <c r="U23" s="8">
        <v>8600</v>
      </c>
      <c r="V23" s="8">
        <v>8600</v>
      </c>
      <c r="W23" s="8">
        <v>8600</v>
      </c>
      <c r="X23" s="8">
        <v>8600</v>
      </c>
      <c r="Y23" s="8">
        <v>8600</v>
      </c>
      <c r="Z23" s="8">
        <v>8600</v>
      </c>
      <c r="AA23" s="8">
        <v>8600</v>
      </c>
      <c r="AB23" s="8">
        <v>8600</v>
      </c>
      <c r="AC23" s="8">
        <v>8600</v>
      </c>
      <c r="AD23" s="8">
        <v>8600</v>
      </c>
      <c r="AE23" s="8">
        <v>8600</v>
      </c>
      <c r="AF23" s="35">
        <v>8600</v>
      </c>
      <c r="AG23" s="35">
        <v>8600</v>
      </c>
      <c r="AH23" s="35">
        <v>8600</v>
      </c>
      <c r="AI23" s="35">
        <v>8600</v>
      </c>
      <c r="AJ23" s="35">
        <v>8600</v>
      </c>
      <c r="AK23" s="35">
        <v>8600</v>
      </c>
      <c r="AL23" s="35">
        <v>8600</v>
      </c>
      <c r="AM23" s="35">
        <v>8600</v>
      </c>
      <c r="AN23" s="35">
        <v>8600</v>
      </c>
      <c r="AO23" s="35">
        <v>8600</v>
      </c>
      <c r="AP23" s="35">
        <v>8600</v>
      </c>
      <c r="AQ23" s="35">
        <v>8600</v>
      </c>
      <c r="AR23" s="35">
        <v>8600</v>
      </c>
      <c r="AS23" s="35">
        <v>8600</v>
      </c>
      <c r="AT23" s="35">
        <v>8600</v>
      </c>
      <c r="AU23" s="35">
        <v>8600</v>
      </c>
      <c r="AV23" s="35">
        <v>8600</v>
      </c>
      <c r="AW23" s="35">
        <v>8600</v>
      </c>
      <c r="AX23" s="35">
        <v>8600</v>
      </c>
      <c r="AY23" s="35">
        <v>8600</v>
      </c>
      <c r="AZ23" s="35">
        <v>8600</v>
      </c>
      <c r="BA23" s="35">
        <v>8600</v>
      </c>
      <c r="BB23" s="35">
        <v>8600</v>
      </c>
      <c r="BC23" s="35">
        <v>8600</v>
      </c>
      <c r="BD23" s="35">
        <v>8600</v>
      </c>
      <c r="BE23" s="35">
        <v>8600</v>
      </c>
      <c r="BF23" s="35">
        <v>8600</v>
      </c>
      <c r="BG23" s="35">
        <v>8600</v>
      </c>
      <c r="BH23" s="35">
        <v>8600</v>
      </c>
      <c r="BI23" s="35">
        <v>8600</v>
      </c>
      <c r="BJ23" s="35">
        <v>8600</v>
      </c>
      <c r="BK23" s="35">
        <v>8600</v>
      </c>
      <c r="BL23" s="35">
        <v>8600</v>
      </c>
      <c r="BM23" s="35">
        <v>8600</v>
      </c>
      <c r="BN23" s="35">
        <v>8600</v>
      </c>
      <c r="BO23" s="35">
        <v>8600</v>
      </c>
      <c r="BP23" s="35">
        <v>8600</v>
      </c>
      <c r="BQ23" s="35">
        <v>8600</v>
      </c>
      <c r="BR23" s="35">
        <v>8600</v>
      </c>
      <c r="BS23" s="35">
        <v>8600</v>
      </c>
      <c r="BT23" s="35">
        <v>8600</v>
      </c>
      <c r="BU23" s="35">
        <v>8600</v>
      </c>
      <c r="BV23" s="35">
        <v>8600</v>
      </c>
      <c r="BW23" s="5"/>
    </row>
    <row r="24" spans="1:75" x14ac:dyDescent="0.2">
      <c r="A24">
        <v>26677</v>
      </c>
      <c r="B24" t="s">
        <v>40</v>
      </c>
      <c r="C24" s="3">
        <v>25000</v>
      </c>
      <c r="D24" s="1">
        <v>36251</v>
      </c>
      <c r="E24" s="1">
        <v>39172</v>
      </c>
      <c r="F24" t="s">
        <v>3</v>
      </c>
      <c r="G24" s="6">
        <v>38807</v>
      </c>
      <c r="H24" s="65">
        <v>0.10630000000000001</v>
      </c>
      <c r="I24" s="3">
        <v>25000</v>
      </c>
      <c r="J24" s="8">
        <v>25000</v>
      </c>
      <c r="K24" s="108">
        <v>969988</v>
      </c>
      <c r="L24" s="8">
        <v>25000</v>
      </c>
      <c r="M24" s="8">
        <v>25000</v>
      </c>
      <c r="N24" s="8">
        <v>25000</v>
      </c>
      <c r="O24" s="26">
        <v>25000</v>
      </c>
      <c r="P24" s="8">
        <v>25000</v>
      </c>
      <c r="Q24" s="8">
        <v>25000</v>
      </c>
      <c r="R24" s="8">
        <v>25000</v>
      </c>
      <c r="S24" s="8">
        <v>25000</v>
      </c>
      <c r="T24" s="8">
        <v>25000</v>
      </c>
      <c r="U24" s="8">
        <v>25000</v>
      </c>
      <c r="V24" s="8">
        <v>25000</v>
      </c>
      <c r="W24" s="8">
        <v>25000</v>
      </c>
      <c r="X24" s="8">
        <v>25000</v>
      </c>
      <c r="Y24" s="8">
        <v>25000</v>
      </c>
      <c r="Z24" s="8">
        <v>25000</v>
      </c>
      <c r="AA24" s="8">
        <v>25000</v>
      </c>
      <c r="AB24" s="8">
        <v>25000</v>
      </c>
      <c r="AC24" s="8">
        <v>25000</v>
      </c>
      <c r="AD24" s="8">
        <v>25000</v>
      </c>
      <c r="AE24" s="8">
        <v>25000</v>
      </c>
      <c r="AF24" s="8">
        <v>25000</v>
      </c>
      <c r="AG24" s="8">
        <v>25000</v>
      </c>
      <c r="AH24" s="8">
        <v>25000</v>
      </c>
      <c r="AI24" s="8">
        <v>25000</v>
      </c>
      <c r="AJ24" s="8">
        <v>25000</v>
      </c>
      <c r="AK24" s="8">
        <v>25000</v>
      </c>
      <c r="AL24" s="8">
        <v>25000</v>
      </c>
      <c r="AM24" s="8">
        <v>25000</v>
      </c>
      <c r="AN24" s="8">
        <v>25000</v>
      </c>
      <c r="AO24" s="8">
        <v>25000</v>
      </c>
      <c r="AP24" s="8">
        <v>25000</v>
      </c>
      <c r="AQ24" s="8">
        <v>25000</v>
      </c>
      <c r="AR24" s="8">
        <v>25000</v>
      </c>
      <c r="AS24" s="8">
        <v>25000</v>
      </c>
      <c r="AT24" s="8">
        <v>25000</v>
      </c>
      <c r="AU24" s="8">
        <v>25000</v>
      </c>
      <c r="AV24" s="8">
        <v>25000</v>
      </c>
      <c r="AW24" s="8">
        <v>25000</v>
      </c>
      <c r="AX24" s="8">
        <v>25000</v>
      </c>
      <c r="AY24" s="8">
        <v>25000</v>
      </c>
      <c r="AZ24" s="8">
        <v>25000</v>
      </c>
      <c r="BA24" s="8">
        <v>25000</v>
      </c>
      <c r="BB24" s="8">
        <v>25000</v>
      </c>
      <c r="BC24" s="8">
        <v>25000</v>
      </c>
      <c r="BD24" s="8">
        <v>25000</v>
      </c>
      <c r="BE24" s="8">
        <v>25000</v>
      </c>
      <c r="BF24" s="8">
        <v>25000</v>
      </c>
      <c r="BG24" s="8">
        <v>25000</v>
      </c>
      <c r="BH24" s="8">
        <v>25000</v>
      </c>
      <c r="BI24" s="8">
        <v>25000</v>
      </c>
      <c r="BJ24" s="8">
        <v>25000</v>
      </c>
      <c r="BK24" s="8">
        <v>25000</v>
      </c>
      <c r="BL24" s="8">
        <v>25000</v>
      </c>
      <c r="BM24" s="8">
        <v>25000</v>
      </c>
      <c r="BN24" s="8">
        <v>25000</v>
      </c>
      <c r="BO24" s="8">
        <v>25000</v>
      </c>
      <c r="BP24" s="8">
        <v>25000</v>
      </c>
      <c r="BQ24" s="8">
        <v>25000</v>
      </c>
      <c r="BR24" s="8">
        <v>25000</v>
      </c>
      <c r="BS24" s="8">
        <v>25000</v>
      </c>
      <c r="BT24" s="8">
        <v>25000</v>
      </c>
      <c r="BU24" s="8">
        <v>25000</v>
      </c>
      <c r="BV24" s="8">
        <v>25000</v>
      </c>
      <c r="BW24" s="5"/>
    </row>
    <row r="25" spans="1:75" x14ac:dyDescent="0.2">
      <c r="A25">
        <v>26884</v>
      </c>
      <c r="B25" t="s">
        <v>40</v>
      </c>
      <c r="C25" s="3">
        <v>40000</v>
      </c>
      <c r="D25" s="1">
        <v>36647</v>
      </c>
      <c r="E25" s="1">
        <v>38656</v>
      </c>
      <c r="F25" t="s">
        <v>3</v>
      </c>
      <c r="G25" s="6">
        <v>38291</v>
      </c>
      <c r="H25" s="65" t="s">
        <v>60</v>
      </c>
      <c r="I25" s="3">
        <v>40000</v>
      </c>
      <c r="J25" s="8">
        <v>40000</v>
      </c>
      <c r="K25" s="108">
        <v>0</v>
      </c>
      <c r="L25" s="8">
        <v>40000</v>
      </c>
      <c r="M25" s="8">
        <v>40000</v>
      </c>
      <c r="N25" s="8">
        <v>40000</v>
      </c>
      <c r="O25" s="26">
        <v>40000</v>
      </c>
      <c r="P25" s="8">
        <v>40000</v>
      </c>
      <c r="Q25" s="8">
        <v>40000</v>
      </c>
      <c r="R25" s="8">
        <v>40000</v>
      </c>
      <c r="S25" s="8">
        <v>40000</v>
      </c>
      <c r="T25" s="8">
        <v>40000</v>
      </c>
      <c r="U25" s="8">
        <v>40000</v>
      </c>
      <c r="V25" s="8">
        <v>40000</v>
      </c>
      <c r="W25" s="8">
        <v>40000</v>
      </c>
      <c r="X25" s="8">
        <v>40000</v>
      </c>
      <c r="Y25" s="8">
        <v>40000</v>
      </c>
      <c r="Z25" s="8">
        <v>40000</v>
      </c>
      <c r="AA25" s="8">
        <v>40000</v>
      </c>
      <c r="AB25" s="8">
        <v>40000</v>
      </c>
      <c r="AC25" s="8">
        <v>40000</v>
      </c>
      <c r="AD25" s="8">
        <v>40000</v>
      </c>
      <c r="AE25" s="8">
        <v>40000</v>
      </c>
      <c r="AF25" s="8">
        <v>40000</v>
      </c>
      <c r="AG25" s="8">
        <v>40000</v>
      </c>
      <c r="AH25" s="8">
        <v>40000</v>
      </c>
      <c r="AI25" s="8">
        <v>40000</v>
      </c>
      <c r="AJ25" s="8">
        <v>40000</v>
      </c>
      <c r="AK25" s="8">
        <v>40000</v>
      </c>
      <c r="AL25" s="8">
        <v>40000</v>
      </c>
      <c r="AM25" s="8">
        <v>40000</v>
      </c>
      <c r="AN25" s="8">
        <v>40000</v>
      </c>
      <c r="AO25" s="8">
        <v>40000</v>
      </c>
      <c r="AP25" s="8">
        <v>40000</v>
      </c>
      <c r="AQ25" s="8">
        <v>40000</v>
      </c>
      <c r="AR25" s="8">
        <v>40000</v>
      </c>
      <c r="AS25" s="8">
        <v>40000</v>
      </c>
      <c r="AT25" s="8">
        <v>40000</v>
      </c>
      <c r="AU25" s="8">
        <v>40000</v>
      </c>
      <c r="AV25" s="8">
        <v>40000</v>
      </c>
      <c r="AW25" s="8">
        <v>40000</v>
      </c>
      <c r="AX25" s="8">
        <v>40000</v>
      </c>
      <c r="AY25" s="8">
        <v>40000</v>
      </c>
      <c r="AZ25" s="8">
        <v>40000</v>
      </c>
      <c r="BA25" s="8">
        <v>40000</v>
      </c>
      <c r="BB25" s="8">
        <v>40000</v>
      </c>
      <c r="BC25" s="8">
        <v>40000</v>
      </c>
      <c r="BD25" s="8">
        <v>40000</v>
      </c>
      <c r="BE25" s="8">
        <v>40000</v>
      </c>
      <c r="BF25" s="8">
        <v>40000</v>
      </c>
      <c r="BG25" s="8">
        <v>40000</v>
      </c>
      <c r="BH25" s="8">
        <v>40000</v>
      </c>
      <c r="BI25" s="35">
        <v>40000</v>
      </c>
      <c r="BJ25" s="35">
        <v>40000</v>
      </c>
      <c r="BK25" s="35">
        <v>40000</v>
      </c>
      <c r="BL25" s="35">
        <v>40000</v>
      </c>
      <c r="BM25" s="35">
        <v>40000</v>
      </c>
      <c r="BN25" s="35">
        <v>40000</v>
      </c>
      <c r="BO25" s="35">
        <v>40000</v>
      </c>
      <c r="BP25" s="35">
        <v>40000</v>
      </c>
      <c r="BQ25" s="35">
        <v>40000</v>
      </c>
      <c r="BR25" s="35">
        <v>40000</v>
      </c>
      <c r="BS25" s="35">
        <v>40000</v>
      </c>
      <c r="BT25" s="35">
        <v>40000</v>
      </c>
      <c r="BU25" s="35">
        <v>40000</v>
      </c>
      <c r="BV25" s="35">
        <v>40000</v>
      </c>
      <c r="BW25" s="5"/>
    </row>
    <row r="26" spans="1:75" x14ac:dyDescent="0.2">
      <c r="A26">
        <v>21372</v>
      </c>
      <c r="B26" t="s">
        <v>58</v>
      </c>
      <c r="C26" s="3">
        <v>1346</v>
      </c>
      <c r="D26" s="1">
        <v>34001</v>
      </c>
      <c r="E26" s="1">
        <v>37986</v>
      </c>
      <c r="F26" t="s">
        <v>3</v>
      </c>
      <c r="G26" s="6">
        <v>37621</v>
      </c>
      <c r="H26" s="65">
        <v>0.14599999999999999</v>
      </c>
      <c r="I26" s="3">
        <v>1346</v>
      </c>
      <c r="J26" s="8">
        <v>1346</v>
      </c>
      <c r="K26" s="108">
        <v>71728</v>
      </c>
      <c r="L26" s="8">
        <v>1346</v>
      </c>
      <c r="M26" s="8">
        <v>1346</v>
      </c>
      <c r="N26" s="8">
        <v>1346</v>
      </c>
      <c r="O26" s="26">
        <v>1346</v>
      </c>
      <c r="P26" s="8">
        <v>1346</v>
      </c>
      <c r="Q26" s="8">
        <v>1346</v>
      </c>
      <c r="R26" s="8">
        <v>1346</v>
      </c>
      <c r="S26" s="8">
        <v>1346</v>
      </c>
      <c r="T26" s="8">
        <v>1346</v>
      </c>
      <c r="U26" s="8">
        <v>1346</v>
      </c>
      <c r="V26" s="8">
        <v>1346</v>
      </c>
      <c r="W26" s="8">
        <v>1346</v>
      </c>
      <c r="X26" s="8">
        <v>1346</v>
      </c>
      <c r="Y26" s="8">
        <v>1346</v>
      </c>
      <c r="Z26" s="8">
        <v>1346</v>
      </c>
      <c r="AA26" s="8">
        <v>1346</v>
      </c>
      <c r="AB26" s="8">
        <v>1346</v>
      </c>
      <c r="AC26" s="8">
        <v>1346</v>
      </c>
      <c r="AD26" s="8">
        <v>1346</v>
      </c>
      <c r="AE26" s="8">
        <v>1346</v>
      </c>
      <c r="AF26" s="8">
        <v>1346</v>
      </c>
      <c r="AG26" s="8">
        <v>1346</v>
      </c>
      <c r="AH26" s="8">
        <v>1346</v>
      </c>
      <c r="AI26" s="8">
        <v>1346</v>
      </c>
      <c r="AJ26" s="8">
        <v>1346</v>
      </c>
      <c r="AK26" s="8">
        <v>1346</v>
      </c>
      <c r="AL26" s="8">
        <v>1346</v>
      </c>
      <c r="AM26" s="35">
        <v>1346</v>
      </c>
      <c r="AN26" s="35">
        <v>1346</v>
      </c>
      <c r="AO26" s="35">
        <v>1346</v>
      </c>
      <c r="AP26" s="35">
        <v>1346</v>
      </c>
      <c r="AQ26" s="35">
        <v>1346</v>
      </c>
      <c r="AR26" s="35">
        <v>1346</v>
      </c>
      <c r="AS26" s="35">
        <v>1346</v>
      </c>
      <c r="AT26" s="35">
        <v>1346</v>
      </c>
      <c r="AU26" s="35">
        <v>1346</v>
      </c>
      <c r="AV26" s="35">
        <v>1346</v>
      </c>
      <c r="AW26" s="35">
        <v>1346</v>
      </c>
      <c r="AX26" s="35">
        <v>1346</v>
      </c>
      <c r="AY26" s="35">
        <v>1346</v>
      </c>
      <c r="AZ26" s="35">
        <v>1346</v>
      </c>
      <c r="BA26" s="35">
        <v>1346</v>
      </c>
      <c r="BB26" s="35">
        <v>1346</v>
      </c>
      <c r="BC26" s="35">
        <v>1346</v>
      </c>
      <c r="BD26" s="35">
        <v>1346</v>
      </c>
      <c r="BE26" s="35">
        <v>1346</v>
      </c>
      <c r="BF26" s="35">
        <v>1346</v>
      </c>
      <c r="BG26" s="35">
        <v>1346</v>
      </c>
      <c r="BH26" s="35">
        <v>1346</v>
      </c>
      <c r="BI26" s="35">
        <v>1346</v>
      </c>
      <c r="BJ26" s="35">
        <v>1346</v>
      </c>
      <c r="BK26" s="35">
        <v>1346</v>
      </c>
      <c r="BL26" s="35">
        <v>1346</v>
      </c>
      <c r="BM26" s="35">
        <v>1346</v>
      </c>
      <c r="BN26" s="35">
        <v>1346</v>
      </c>
      <c r="BO26" s="35">
        <v>1346</v>
      </c>
      <c r="BP26" s="35">
        <v>1346</v>
      </c>
      <c r="BQ26" s="35">
        <v>1346</v>
      </c>
      <c r="BR26" s="35">
        <v>1346</v>
      </c>
      <c r="BS26" s="35">
        <v>1346</v>
      </c>
      <c r="BT26" s="35">
        <v>1346</v>
      </c>
      <c r="BU26" s="35">
        <v>1346</v>
      </c>
      <c r="BV26" s="35">
        <v>1346</v>
      </c>
      <c r="BW26" s="5"/>
    </row>
    <row r="27" spans="1:75" x14ac:dyDescent="0.2">
      <c r="A27">
        <v>26813</v>
      </c>
      <c r="B27" t="s">
        <v>43</v>
      </c>
      <c r="C27" s="3">
        <v>3500</v>
      </c>
      <c r="D27" s="1">
        <v>36647</v>
      </c>
      <c r="E27" s="1">
        <v>39506</v>
      </c>
      <c r="F27" t="s">
        <v>8</v>
      </c>
      <c r="G27" s="11"/>
      <c r="H27" s="65" t="s">
        <v>60</v>
      </c>
      <c r="I27" s="3">
        <v>3500</v>
      </c>
      <c r="J27" s="8">
        <v>3500</v>
      </c>
      <c r="K27" s="108">
        <v>0</v>
      </c>
      <c r="L27" s="8">
        <v>3500</v>
      </c>
      <c r="M27" s="8">
        <v>3500</v>
      </c>
      <c r="N27" s="8">
        <v>3500</v>
      </c>
      <c r="O27" s="26">
        <v>3500</v>
      </c>
      <c r="P27" s="8">
        <v>3500</v>
      </c>
      <c r="Q27" s="8">
        <v>3500</v>
      </c>
      <c r="R27" s="8">
        <v>3500</v>
      </c>
      <c r="S27" s="8">
        <v>3500</v>
      </c>
      <c r="T27" s="8">
        <v>3500</v>
      </c>
      <c r="U27" s="8">
        <v>3500</v>
      </c>
      <c r="V27" s="8">
        <v>3500</v>
      </c>
      <c r="W27" s="8">
        <v>3500</v>
      </c>
      <c r="X27" s="8">
        <v>3500</v>
      </c>
      <c r="Y27" s="8">
        <v>3500</v>
      </c>
      <c r="Z27" s="8">
        <v>3500</v>
      </c>
      <c r="AA27" s="8">
        <v>3500</v>
      </c>
      <c r="AB27" s="8">
        <v>3500</v>
      </c>
      <c r="AC27" s="8">
        <v>3500</v>
      </c>
      <c r="AD27" s="8">
        <v>3500</v>
      </c>
      <c r="AE27" s="8">
        <v>3500</v>
      </c>
      <c r="AF27" s="8">
        <v>3500</v>
      </c>
      <c r="AG27" s="8">
        <v>3500</v>
      </c>
      <c r="AH27" s="8">
        <v>3500</v>
      </c>
      <c r="AI27" s="8">
        <v>3500</v>
      </c>
      <c r="AJ27" s="8">
        <v>3500</v>
      </c>
      <c r="AK27" s="8">
        <v>3500</v>
      </c>
      <c r="AL27" s="8">
        <v>3500</v>
      </c>
      <c r="AM27" s="8">
        <v>3500</v>
      </c>
      <c r="AN27" s="8">
        <v>3500</v>
      </c>
      <c r="AO27" s="8">
        <v>3500</v>
      </c>
      <c r="AP27" s="8">
        <v>3500</v>
      </c>
      <c r="AQ27" s="8">
        <v>3500</v>
      </c>
      <c r="AR27" s="8">
        <v>3500</v>
      </c>
      <c r="AS27" s="8">
        <v>3500</v>
      </c>
      <c r="AT27" s="8">
        <v>3500</v>
      </c>
      <c r="AU27" s="8">
        <v>3500</v>
      </c>
      <c r="AV27" s="8">
        <v>3500</v>
      </c>
      <c r="AW27" s="8">
        <v>3500</v>
      </c>
      <c r="AX27" s="8">
        <v>3500</v>
      </c>
      <c r="AY27" s="8">
        <v>3500</v>
      </c>
      <c r="AZ27" s="8">
        <v>3500</v>
      </c>
      <c r="BA27" s="8">
        <v>3500</v>
      </c>
      <c r="BB27" s="8">
        <v>3500</v>
      </c>
      <c r="BC27" s="8">
        <v>3500</v>
      </c>
      <c r="BD27" s="8">
        <v>3500</v>
      </c>
      <c r="BE27" s="8">
        <v>3500</v>
      </c>
      <c r="BF27" s="8">
        <v>3500</v>
      </c>
      <c r="BG27" s="8">
        <v>3500</v>
      </c>
      <c r="BH27" s="8">
        <v>3500</v>
      </c>
      <c r="BI27" s="8">
        <v>3500</v>
      </c>
      <c r="BJ27" s="8">
        <v>3500</v>
      </c>
      <c r="BK27" s="8">
        <v>3500</v>
      </c>
      <c r="BL27" s="8">
        <v>3500</v>
      </c>
      <c r="BM27" s="8">
        <v>3500</v>
      </c>
      <c r="BN27" s="8">
        <v>3500</v>
      </c>
      <c r="BO27" s="8">
        <v>3500</v>
      </c>
      <c r="BP27" s="8">
        <v>3500</v>
      </c>
      <c r="BQ27" s="8">
        <v>3500</v>
      </c>
      <c r="BR27" s="8">
        <v>3500</v>
      </c>
      <c r="BS27" s="8">
        <v>3500</v>
      </c>
      <c r="BT27" s="8">
        <v>3500</v>
      </c>
      <c r="BU27" s="8">
        <v>3500</v>
      </c>
      <c r="BV27" s="8">
        <v>3500</v>
      </c>
      <c r="BW27" s="5"/>
    </row>
    <row r="28" spans="1:75" x14ac:dyDescent="0.2">
      <c r="A28">
        <v>21175</v>
      </c>
      <c r="B28" s="5" t="s">
        <v>5</v>
      </c>
      <c r="C28" s="3">
        <v>150000</v>
      </c>
      <c r="D28" s="1">
        <v>33679</v>
      </c>
      <c r="E28" s="1">
        <v>39172</v>
      </c>
      <c r="F28" t="s">
        <v>3</v>
      </c>
      <c r="G28" s="6">
        <v>38807</v>
      </c>
      <c r="H28" s="65">
        <v>0.10630000000000001</v>
      </c>
      <c r="I28" s="3">
        <v>150000</v>
      </c>
      <c r="J28" s="8">
        <v>150000</v>
      </c>
      <c r="K28" s="108">
        <v>5819925</v>
      </c>
      <c r="L28" s="8">
        <v>150000</v>
      </c>
      <c r="M28" s="8">
        <v>150000</v>
      </c>
      <c r="N28" s="8">
        <v>150000</v>
      </c>
      <c r="O28" s="26">
        <v>150000</v>
      </c>
      <c r="P28" s="8">
        <v>150000</v>
      </c>
      <c r="Q28" s="8">
        <v>150000</v>
      </c>
      <c r="R28" s="8">
        <v>150000</v>
      </c>
      <c r="S28" s="8">
        <v>150000</v>
      </c>
      <c r="T28" s="8">
        <v>150000</v>
      </c>
      <c r="U28" s="8">
        <v>150000</v>
      </c>
      <c r="V28" s="8">
        <v>150000</v>
      </c>
      <c r="W28" s="8">
        <v>150000</v>
      </c>
      <c r="X28" s="8">
        <v>150000</v>
      </c>
      <c r="Y28" s="8">
        <v>150000</v>
      </c>
      <c r="Z28" s="8">
        <v>150000</v>
      </c>
      <c r="AA28" s="8">
        <v>150000</v>
      </c>
      <c r="AB28" s="8">
        <v>150000</v>
      </c>
      <c r="AC28" s="8">
        <v>150000</v>
      </c>
      <c r="AD28" s="8">
        <v>150000</v>
      </c>
      <c r="AE28" s="8">
        <v>150000</v>
      </c>
      <c r="AF28" s="8">
        <v>150000</v>
      </c>
      <c r="AG28" s="8">
        <v>150000</v>
      </c>
      <c r="AH28" s="8">
        <v>150000</v>
      </c>
      <c r="AI28" s="8">
        <v>150000</v>
      </c>
      <c r="AJ28" s="8">
        <v>150000</v>
      </c>
      <c r="AK28" s="8">
        <v>150000</v>
      </c>
      <c r="AL28" s="8">
        <v>150000</v>
      </c>
      <c r="AM28" s="8">
        <v>150000</v>
      </c>
      <c r="AN28" s="8">
        <v>150000</v>
      </c>
      <c r="AO28" s="8">
        <v>150000</v>
      </c>
      <c r="AP28" s="8">
        <v>150000</v>
      </c>
      <c r="AQ28" s="8">
        <v>150000</v>
      </c>
      <c r="AR28" s="8">
        <v>150000</v>
      </c>
      <c r="AS28" s="8">
        <v>150000</v>
      </c>
      <c r="AT28" s="8">
        <v>150000</v>
      </c>
      <c r="AU28" s="8">
        <v>150000</v>
      </c>
      <c r="AV28" s="8">
        <v>150000</v>
      </c>
      <c r="AW28" s="8">
        <v>150000</v>
      </c>
      <c r="AX28" s="8">
        <v>150000</v>
      </c>
      <c r="AY28" s="8">
        <v>150000</v>
      </c>
      <c r="AZ28" s="8">
        <v>150000</v>
      </c>
      <c r="BA28" s="8">
        <v>150000</v>
      </c>
      <c r="BB28" s="8">
        <v>150000</v>
      </c>
      <c r="BC28" s="8">
        <v>150000</v>
      </c>
      <c r="BD28" s="8">
        <v>150000</v>
      </c>
      <c r="BE28" s="8">
        <v>150000</v>
      </c>
      <c r="BF28" s="8">
        <v>150000</v>
      </c>
      <c r="BG28" s="8">
        <v>150000</v>
      </c>
      <c r="BH28" s="8">
        <v>150000</v>
      </c>
      <c r="BI28" s="8">
        <v>150000</v>
      </c>
      <c r="BJ28" s="8">
        <v>150000</v>
      </c>
      <c r="BK28" s="8">
        <v>150000</v>
      </c>
      <c r="BL28" s="8">
        <v>150000</v>
      </c>
      <c r="BM28" s="8">
        <v>150000</v>
      </c>
      <c r="BN28" s="8">
        <v>150000</v>
      </c>
      <c r="BO28" s="8">
        <v>150000</v>
      </c>
      <c r="BP28" s="8">
        <v>150000</v>
      </c>
      <c r="BQ28" s="8">
        <v>150000</v>
      </c>
      <c r="BR28" s="8">
        <v>150000</v>
      </c>
      <c r="BS28" s="8">
        <v>150000</v>
      </c>
      <c r="BT28" s="8">
        <v>150000</v>
      </c>
      <c r="BU28" s="8">
        <v>150000</v>
      </c>
      <c r="BV28" s="8">
        <v>150000</v>
      </c>
      <c r="BW28" s="5"/>
    </row>
    <row r="29" spans="1:75" x14ac:dyDescent="0.2">
      <c r="A29">
        <v>24809</v>
      </c>
      <c r="B29" s="5" t="s">
        <v>39</v>
      </c>
      <c r="C29" s="3">
        <v>20000</v>
      </c>
      <c r="D29" s="1">
        <v>35400</v>
      </c>
      <c r="E29" s="1">
        <v>37225</v>
      </c>
      <c r="F29" t="s">
        <v>3</v>
      </c>
      <c r="G29" s="2" t="s">
        <v>15</v>
      </c>
      <c r="H29" s="65">
        <v>0.2243</v>
      </c>
      <c r="I29" s="3">
        <v>20000</v>
      </c>
      <c r="J29" s="8">
        <v>20000</v>
      </c>
      <c r="K29" s="108">
        <v>0</v>
      </c>
      <c r="L29" s="8">
        <v>20000</v>
      </c>
      <c r="M29" s="8">
        <v>20000</v>
      </c>
      <c r="N29" s="35"/>
      <c r="O29" s="27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</row>
    <row r="30" spans="1:75" x14ac:dyDescent="0.2">
      <c r="A30">
        <v>27454</v>
      </c>
      <c r="B30" s="5" t="s">
        <v>10</v>
      </c>
      <c r="C30" s="3">
        <v>27500</v>
      </c>
      <c r="D30" s="1">
        <v>37257</v>
      </c>
      <c r="E30" s="1">
        <v>37621</v>
      </c>
      <c r="F30" t="s">
        <v>8</v>
      </c>
      <c r="G30" s="2"/>
      <c r="H30" s="65" t="s">
        <v>60</v>
      </c>
      <c r="J30" s="5"/>
      <c r="K30" s="108">
        <v>0</v>
      </c>
      <c r="L30" s="5"/>
      <c r="M30" s="5"/>
      <c r="N30" s="5"/>
      <c r="O30" s="26">
        <v>27500</v>
      </c>
      <c r="P30" s="8">
        <v>27500</v>
      </c>
      <c r="Q30" s="8">
        <v>27500</v>
      </c>
      <c r="R30" s="8">
        <v>27500</v>
      </c>
      <c r="S30" s="8">
        <v>27500</v>
      </c>
      <c r="T30" s="8">
        <v>27500</v>
      </c>
      <c r="U30" s="8">
        <v>27500</v>
      </c>
      <c r="V30" s="8">
        <v>27500</v>
      </c>
      <c r="W30" s="8">
        <v>27500</v>
      </c>
      <c r="X30" s="8">
        <v>27500</v>
      </c>
      <c r="Y30" s="8">
        <v>27500</v>
      </c>
      <c r="Z30" s="8">
        <v>27500</v>
      </c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</row>
    <row r="31" spans="1:75" x14ac:dyDescent="0.2">
      <c r="A31">
        <v>26816</v>
      </c>
      <c r="B31" t="s">
        <v>47</v>
      </c>
      <c r="C31" s="3">
        <v>21500</v>
      </c>
      <c r="D31" s="1">
        <v>36647</v>
      </c>
      <c r="E31" s="1">
        <v>38472</v>
      </c>
      <c r="F31" t="s">
        <v>8</v>
      </c>
      <c r="G31" s="2"/>
      <c r="H31" s="65" t="s">
        <v>60</v>
      </c>
      <c r="I31" s="3">
        <v>21500</v>
      </c>
      <c r="J31" s="8">
        <v>21500</v>
      </c>
      <c r="K31" s="108">
        <v>0</v>
      </c>
      <c r="L31" s="8">
        <v>21500</v>
      </c>
      <c r="M31" s="8">
        <v>21500</v>
      </c>
      <c r="N31" s="8">
        <v>21500</v>
      </c>
      <c r="O31" s="26">
        <v>21500</v>
      </c>
      <c r="P31" s="8">
        <v>21500</v>
      </c>
      <c r="Q31" s="8">
        <v>21500</v>
      </c>
      <c r="R31" s="8">
        <v>21500</v>
      </c>
      <c r="S31" s="8">
        <v>21500</v>
      </c>
      <c r="T31" s="8">
        <v>21500</v>
      </c>
      <c r="U31" s="8">
        <v>21500</v>
      </c>
      <c r="V31" s="8">
        <v>21500</v>
      </c>
      <c r="W31" s="8">
        <v>21500</v>
      </c>
      <c r="X31" s="8">
        <v>21500</v>
      </c>
      <c r="Y31" s="8">
        <v>21500</v>
      </c>
      <c r="Z31" s="8">
        <v>21500</v>
      </c>
      <c r="AA31" s="8">
        <v>21500</v>
      </c>
      <c r="AB31" s="8">
        <v>21500</v>
      </c>
      <c r="AC31" s="8">
        <v>21500</v>
      </c>
      <c r="AD31" s="8">
        <v>21500</v>
      </c>
      <c r="AE31" s="8">
        <v>21500</v>
      </c>
      <c r="AF31" s="8">
        <v>21500</v>
      </c>
      <c r="AG31" s="8">
        <v>21500</v>
      </c>
      <c r="AH31" s="8">
        <v>21500</v>
      </c>
      <c r="AI31" s="8">
        <v>21500</v>
      </c>
      <c r="AJ31" s="8">
        <v>21500</v>
      </c>
      <c r="AK31" s="8">
        <v>21500</v>
      </c>
      <c r="AL31" s="8">
        <v>21500</v>
      </c>
      <c r="AM31" s="8">
        <v>21500</v>
      </c>
      <c r="AN31" s="8">
        <v>21500</v>
      </c>
      <c r="AO31" s="8">
        <v>21500</v>
      </c>
      <c r="AP31" s="8">
        <v>21500</v>
      </c>
      <c r="AQ31" s="8">
        <v>21500</v>
      </c>
      <c r="AR31" s="8">
        <v>21500</v>
      </c>
      <c r="AS31" s="8">
        <v>21500</v>
      </c>
      <c r="AT31" s="8">
        <v>21500</v>
      </c>
      <c r="AU31" s="8">
        <v>21500</v>
      </c>
      <c r="AV31" s="8">
        <v>21500</v>
      </c>
      <c r="AW31" s="8">
        <v>21500</v>
      </c>
      <c r="AX31" s="8">
        <v>21500</v>
      </c>
      <c r="AY31" s="8">
        <v>21500</v>
      </c>
      <c r="AZ31" s="8">
        <v>21500</v>
      </c>
      <c r="BA31" s="8">
        <v>21500</v>
      </c>
      <c r="BB31" s="8">
        <v>21500</v>
      </c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</row>
    <row r="32" spans="1:75" x14ac:dyDescent="0.2">
      <c r="A32" s="2">
        <v>27504</v>
      </c>
      <c r="B32" t="s">
        <v>9</v>
      </c>
      <c r="C32" s="4">
        <v>35000</v>
      </c>
      <c r="D32" s="6">
        <v>37987</v>
      </c>
      <c r="E32" s="6">
        <v>38717</v>
      </c>
      <c r="F32" t="s">
        <v>8</v>
      </c>
      <c r="G32" s="2"/>
      <c r="H32" s="65" t="s">
        <v>60</v>
      </c>
      <c r="J32" s="5"/>
      <c r="K32" s="108">
        <v>0</v>
      </c>
      <c r="L32" s="5"/>
      <c r="M32" s="5"/>
      <c r="N32" s="5"/>
      <c r="O32" s="29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23">
        <v>35000</v>
      </c>
      <c r="AN32" s="23">
        <v>35000</v>
      </c>
      <c r="AO32" s="23">
        <v>35000</v>
      </c>
      <c r="AP32" s="23">
        <v>35000</v>
      </c>
      <c r="AQ32" s="23">
        <v>35000</v>
      </c>
      <c r="AR32" s="23">
        <v>35000</v>
      </c>
      <c r="AS32" s="23">
        <v>35000</v>
      </c>
      <c r="AT32" s="23">
        <v>35000</v>
      </c>
      <c r="AU32" s="23">
        <v>35000</v>
      </c>
      <c r="AV32" s="23">
        <v>35000</v>
      </c>
      <c r="AW32" s="23">
        <v>35000</v>
      </c>
      <c r="AX32" s="23">
        <v>35000</v>
      </c>
      <c r="AY32" s="23">
        <v>35000</v>
      </c>
      <c r="AZ32" s="23">
        <v>35000</v>
      </c>
      <c r="BA32" s="23">
        <v>35000</v>
      </c>
      <c r="BB32" s="23">
        <v>35000</v>
      </c>
      <c r="BC32" s="23">
        <v>35000</v>
      </c>
      <c r="BD32" s="23">
        <v>35000</v>
      </c>
      <c r="BE32" s="23">
        <v>35000</v>
      </c>
      <c r="BF32" s="23">
        <v>35000</v>
      </c>
      <c r="BG32" s="23">
        <v>35000</v>
      </c>
      <c r="BH32" s="23">
        <v>35000</v>
      </c>
      <c r="BI32" s="23">
        <v>35000</v>
      </c>
      <c r="BJ32" s="23">
        <v>35000</v>
      </c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</row>
    <row r="33" spans="1:107" x14ac:dyDescent="0.2">
      <c r="A33">
        <v>24670</v>
      </c>
      <c r="B33" t="s">
        <v>48</v>
      </c>
      <c r="C33" s="3">
        <v>10000</v>
      </c>
      <c r="D33" s="1">
        <v>35490</v>
      </c>
      <c r="E33" s="1">
        <v>39172</v>
      </c>
      <c r="F33" t="s">
        <v>3</v>
      </c>
      <c r="G33" s="6">
        <v>38807</v>
      </c>
      <c r="H33" s="65" t="s">
        <v>60</v>
      </c>
      <c r="I33" s="3">
        <v>10000</v>
      </c>
      <c r="J33" s="8">
        <v>10000</v>
      </c>
      <c r="K33" s="108">
        <v>0</v>
      </c>
      <c r="L33" s="8">
        <v>10000</v>
      </c>
      <c r="M33" s="8">
        <v>10000</v>
      </c>
      <c r="N33" s="8">
        <v>10000</v>
      </c>
      <c r="O33" s="26">
        <v>10000</v>
      </c>
      <c r="P33" s="8">
        <v>10000</v>
      </c>
      <c r="Q33" s="8">
        <v>10000</v>
      </c>
      <c r="R33" s="8">
        <v>10000</v>
      </c>
      <c r="S33" s="8">
        <v>10000</v>
      </c>
      <c r="T33" s="8">
        <v>10000</v>
      </c>
      <c r="U33" s="8">
        <v>10000</v>
      </c>
      <c r="V33" s="8">
        <v>10000</v>
      </c>
      <c r="W33" s="8">
        <v>10000</v>
      </c>
      <c r="X33" s="8">
        <v>10000</v>
      </c>
      <c r="Y33" s="8">
        <v>10000</v>
      </c>
      <c r="Z33" s="8">
        <v>10000</v>
      </c>
      <c r="AA33" s="8">
        <v>10000</v>
      </c>
      <c r="AB33" s="8">
        <v>10000</v>
      </c>
      <c r="AC33" s="8">
        <v>10000</v>
      </c>
      <c r="AD33" s="8">
        <v>10000</v>
      </c>
      <c r="AE33" s="8">
        <v>10000</v>
      </c>
      <c r="AF33" s="8">
        <v>10000</v>
      </c>
      <c r="AG33" s="8">
        <v>10000</v>
      </c>
      <c r="AH33" s="8">
        <v>10000</v>
      </c>
      <c r="AI33" s="8">
        <v>10000</v>
      </c>
      <c r="AJ33" s="8">
        <v>10000</v>
      </c>
      <c r="AK33" s="8">
        <v>10000</v>
      </c>
      <c r="AL33" s="8">
        <v>10000</v>
      </c>
      <c r="AM33" s="8">
        <v>10000</v>
      </c>
      <c r="AN33" s="8">
        <v>10000</v>
      </c>
      <c r="AO33" s="8">
        <v>10000</v>
      </c>
      <c r="AP33" s="8">
        <v>10000</v>
      </c>
      <c r="AQ33" s="8">
        <v>10000</v>
      </c>
      <c r="AR33" s="8">
        <v>10000</v>
      </c>
      <c r="AS33" s="8">
        <v>10000</v>
      </c>
      <c r="AT33" s="8">
        <v>10000</v>
      </c>
      <c r="AU33" s="8">
        <v>10000</v>
      </c>
      <c r="AV33" s="8">
        <v>10000</v>
      </c>
      <c r="AW33" s="8">
        <v>10000</v>
      </c>
      <c r="AX33" s="8">
        <v>10000</v>
      </c>
      <c r="AY33" s="8">
        <v>10000</v>
      </c>
      <c r="AZ33" s="8">
        <v>10000</v>
      </c>
      <c r="BA33" s="8">
        <v>10000</v>
      </c>
      <c r="BB33" s="8">
        <v>10000</v>
      </c>
      <c r="BC33" s="8">
        <v>10000</v>
      </c>
      <c r="BD33" s="8">
        <v>10000</v>
      </c>
      <c r="BE33" s="8">
        <v>10000</v>
      </c>
      <c r="BF33" s="8">
        <v>10000</v>
      </c>
      <c r="BG33" s="8">
        <v>10000</v>
      </c>
      <c r="BH33" s="8">
        <v>10000</v>
      </c>
      <c r="BI33" s="8">
        <v>10000</v>
      </c>
      <c r="BJ33" s="8">
        <v>10000</v>
      </c>
      <c r="BK33" s="8">
        <v>10000</v>
      </c>
      <c r="BL33" s="8">
        <v>10000</v>
      </c>
      <c r="BM33" s="8">
        <v>10000</v>
      </c>
      <c r="BN33" s="8">
        <v>10000</v>
      </c>
      <c r="BO33" s="8">
        <v>10000</v>
      </c>
      <c r="BP33" s="8">
        <v>10000</v>
      </c>
      <c r="BQ33" s="8">
        <v>10000</v>
      </c>
      <c r="BR33" s="8">
        <v>10000</v>
      </c>
      <c r="BS33" s="8">
        <v>10000</v>
      </c>
      <c r="BT33" s="8">
        <v>10000</v>
      </c>
      <c r="BU33" s="8">
        <v>10000</v>
      </c>
      <c r="BV33" s="8">
        <v>10000</v>
      </c>
      <c r="BW33" s="5"/>
    </row>
    <row r="34" spans="1:107" x14ac:dyDescent="0.2">
      <c r="A34">
        <v>20715</v>
      </c>
      <c r="B34" t="s">
        <v>59</v>
      </c>
      <c r="C34" s="3">
        <v>200000</v>
      </c>
      <c r="D34" s="1">
        <v>33664</v>
      </c>
      <c r="E34" s="1">
        <v>38656</v>
      </c>
      <c r="F34" t="s">
        <v>3</v>
      </c>
      <c r="G34" s="6">
        <v>38291</v>
      </c>
      <c r="H34" s="65">
        <v>0.10630000000000001</v>
      </c>
      <c r="I34" s="3">
        <v>200000</v>
      </c>
      <c r="J34" s="8">
        <v>200000</v>
      </c>
      <c r="K34" s="108">
        <v>7759900</v>
      </c>
      <c r="L34" s="8">
        <v>200000</v>
      </c>
      <c r="M34" s="8">
        <v>200000</v>
      </c>
      <c r="N34" s="8">
        <v>200000</v>
      </c>
      <c r="O34" s="26">
        <v>200000</v>
      </c>
      <c r="P34" s="8">
        <v>200000</v>
      </c>
      <c r="Q34" s="8">
        <v>200000</v>
      </c>
      <c r="R34" s="8">
        <v>200000</v>
      </c>
      <c r="S34" s="8">
        <v>200000</v>
      </c>
      <c r="T34" s="8">
        <v>200000</v>
      </c>
      <c r="U34" s="8">
        <v>200000</v>
      </c>
      <c r="V34" s="8">
        <v>200000</v>
      </c>
      <c r="W34" s="8">
        <v>200000</v>
      </c>
      <c r="X34" s="8">
        <v>200000</v>
      </c>
      <c r="Y34" s="8">
        <v>200000</v>
      </c>
      <c r="Z34" s="8">
        <v>200000</v>
      </c>
      <c r="AA34" s="8">
        <v>200000</v>
      </c>
      <c r="AB34" s="8">
        <v>200000</v>
      </c>
      <c r="AC34" s="8">
        <v>200000</v>
      </c>
      <c r="AD34" s="8">
        <v>200000</v>
      </c>
      <c r="AE34" s="8">
        <v>200000</v>
      </c>
      <c r="AF34" s="8">
        <v>200000</v>
      </c>
      <c r="AG34" s="8">
        <v>200000</v>
      </c>
      <c r="AH34" s="8">
        <v>200000</v>
      </c>
      <c r="AI34" s="8">
        <v>200000</v>
      </c>
      <c r="AJ34" s="8">
        <v>200000</v>
      </c>
      <c r="AK34" s="8">
        <v>200000</v>
      </c>
      <c r="AL34" s="8">
        <v>200000</v>
      </c>
      <c r="AM34" s="8">
        <v>200000</v>
      </c>
      <c r="AN34" s="8">
        <v>200000</v>
      </c>
      <c r="AO34" s="8">
        <v>200000</v>
      </c>
      <c r="AP34" s="8">
        <v>200000</v>
      </c>
      <c r="AQ34" s="8">
        <v>200000</v>
      </c>
      <c r="AR34" s="8">
        <v>200000</v>
      </c>
      <c r="AS34" s="8">
        <v>200000</v>
      </c>
      <c r="AT34" s="8">
        <v>200000</v>
      </c>
      <c r="AU34" s="8">
        <v>200000</v>
      </c>
      <c r="AV34" s="8">
        <v>200000</v>
      </c>
      <c r="AW34" s="8">
        <v>200000</v>
      </c>
      <c r="AX34" s="8">
        <v>200000</v>
      </c>
      <c r="AY34" s="8">
        <v>200000</v>
      </c>
      <c r="AZ34" s="8">
        <v>200000</v>
      </c>
      <c r="BA34" s="8">
        <v>200000</v>
      </c>
      <c r="BB34" s="8">
        <v>200000</v>
      </c>
      <c r="BC34" s="8">
        <v>200000</v>
      </c>
      <c r="BD34" s="8">
        <v>200000</v>
      </c>
      <c r="BE34" s="8">
        <v>200000</v>
      </c>
      <c r="BF34" s="8">
        <v>200000</v>
      </c>
      <c r="BG34" s="8">
        <v>200000</v>
      </c>
      <c r="BH34" s="8">
        <v>200000</v>
      </c>
      <c r="BI34" s="35">
        <v>200000</v>
      </c>
      <c r="BJ34" s="35">
        <v>200000</v>
      </c>
      <c r="BK34" s="35">
        <v>200000</v>
      </c>
      <c r="BL34" s="35">
        <v>200000</v>
      </c>
      <c r="BM34" s="35">
        <v>200000</v>
      </c>
      <c r="BN34" s="35">
        <v>200000</v>
      </c>
      <c r="BO34" s="35">
        <v>200000</v>
      </c>
      <c r="BP34" s="35">
        <v>200000</v>
      </c>
      <c r="BQ34" s="35">
        <v>200000</v>
      </c>
      <c r="BR34" s="35">
        <v>200000</v>
      </c>
      <c r="BS34" s="35">
        <v>200000</v>
      </c>
      <c r="BT34" s="35">
        <v>200000</v>
      </c>
      <c r="BU34" s="35">
        <v>200000</v>
      </c>
      <c r="BV34" s="35">
        <v>200000</v>
      </c>
      <c r="BW34" s="5"/>
    </row>
    <row r="35" spans="1:107" x14ac:dyDescent="0.2">
      <c r="A35">
        <v>26719</v>
      </c>
      <c r="B35" t="s">
        <v>7</v>
      </c>
      <c r="C35" s="3">
        <v>25000</v>
      </c>
      <c r="D35" s="1">
        <v>36647</v>
      </c>
      <c r="E35" s="1">
        <v>38472</v>
      </c>
      <c r="F35" t="s">
        <v>8</v>
      </c>
      <c r="G35" s="6"/>
      <c r="H35" s="65" t="s">
        <v>60</v>
      </c>
      <c r="I35" s="3">
        <v>25000</v>
      </c>
      <c r="J35" s="8">
        <v>25000</v>
      </c>
      <c r="K35" s="108">
        <v>0</v>
      </c>
      <c r="L35" s="8">
        <v>25000</v>
      </c>
      <c r="M35" s="8">
        <v>25000</v>
      </c>
      <c r="N35" s="8">
        <v>25000</v>
      </c>
      <c r="O35" s="26">
        <v>25000</v>
      </c>
      <c r="P35" s="8">
        <v>25000</v>
      </c>
      <c r="Q35" s="8">
        <v>25000</v>
      </c>
      <c r="R35" s="8">
        <v>25000</v>
      </c>
      <c r="S35" s="8">
        <v>25000</v>
      </c>
      <c r="T35" s="8">
        <v>25000</v>
      </c>
      <c r="U35" s="8">
        <v>25000</v>
      </c>
      <c r="V35" s="8">
        <v>25000</v>
      </c>
      <c r="W35" s="8">
        <v>25000</v>
      </c>
      <c r="X35" s="8">
        <v>25000</v>
      </c>
      <c r="Y35" s="8">
        <v>25000</v>
      </c>
      <c r="Z35" s="8">
        <v>25000</v>
      </c>
      <c r="AA35" s="8">
        <v>25000</v>
      </c>
      <c r="AB35" s="8">
        <v>25000</v>
      </c>
      <c r="AC35" s="8">
        <v>25000</v>
      </c>
      <c r="AD35" s="8">
        <v>25000</v>
      </c>
      <c r="AE35" s="8">
        <v>25000</v>
      </c>
      <c r="AF35" s="8">
        <v>25000</v>
      </c>
      <c r="AG35" s="8">
        <v>25000</v>
      </c>
      <c r="AH35" s="8">
        <v>25000</v>
      </c>
      <c r="AI35" s="8">
        <v>25000</v>
      </c>
      <c r="AJ35" s="8">
        <v>25000</v>
      </c>
      <c r="AK35" s="8">
        <v>25000</v>
      </c>
      <c r="AL35" s="8">
        <v>25000</v>
      </c>
      <c r="AM35" s="8">
        <v>25000</v>
      </c>
      <c r="AN35" s="8">
        <v>25000</v>
      </c>
      <c r="AO35" s="8">
        <v>25000</v>
      </c>
      <c r="AP35" s="8">
        <v>25000</v>
      </c>
      <c r="AQ35" s="8">
        <v>25000</v>
      </c>
      <c r="AR35" s="8">
        <v>25000</v>
      </c>
      <c r="AS35" s="8">
        <v>25000</v>
      </c>
      <c r="AT35" s="8">
        <v>25000</v>
      </c>
      <c r="AU35" s="8">
        <v>25000</v>
      </c>
      <c r="AV35" s="8">
        <v>25000</v>
      </c>
      <c r="AW35" s="8">
        <v>25000</v>
      </c>
      <c r="AX35" s="8">
        <v>25000</v>
      </c>
      <c r="AY35" s="8">
        <v>25000</v>
      </c>
      <c r="AZ35" s="8">
        <v>25000</v>
      </c>
      <c r="BA35" s="8">
        <v>25000</v>
      </c>
      <c r="BB35" s="8">
        <v>25000</v>
      </c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</row>
    <row r="36" spans="1:107" x14ac:dyDescent="0.2">
      <c r="A36">
        <v>25923</v>
      </c>
      <c r="B36" t="s">
        <v>52</v>
      </c>
      <c r="C36" s="3">
        <v>20000</v>
      </c>
      <c r="D36" s="1">
        <v>35855</v>
      </c>
      <c r="E36" s="1">
        <v>39141</v>
      </c>
      <c r="F36" t="s">
        <v>3</v>
      </c>
      <c r="G36" s="6">
        <v>38776</v>
      </c>
      <c r="H36" s="65">
        <v>0.10630000000000001</v>
      </c>
      <c r="I36" s="3">
        <v>20000</v>
      </c>
      <c r="J36" s="8">
        <v>20000</v>
      </c>
      <c r="K36" s="108">
        <v>775990</v>
      </c>
      <c r="L36" s="8">
        <v>20000</v>
      </c>
      <c r="M36" s="8">
        <v>20000</v>
      </c>
      <c r="N36" s="8">
        <v>20000</v>
      </c>
      <c r="O36" s="26">
        <v>20000</v>
      </c>
      <c r="P36" s="8">
        <v>20000</v>
      </c>
      <c r="Q36" s="8">
        <v>20000</v>
      </c>
      <c r="R36" s="8">
        <v>20000</v>
      </c>
      <c r="S36" s="8">
        <v>20000</v>
      </c>
      <c r="T36" s="8">
        <v>20000</v>
      </c>
      <c r="U36" s="8">
        <v>20000</v>
      </c>
      <c r="V36" s="8">
        <v>20000</v>
      </c>
      <c r="W36" s="8">
        <v>20000</v>
      </c>
      <c r="X36" s="8">
        <v>20000</v>
      </c>
      <c r="Y36" s="8">
        <v>20000</v>
      </c>
      <c r="Z36" s="8">
        <v>20000</v>
      </c>
      <c r="AA36" s="8">
        <v>20000</v>
      </c>
      <c r="AB36" s="8">
        <v>20000</v>
      </c>
      <c r="AC36" s="8">
        <v>20000</v>
      </c>
      <c r="AD36" s="8">
        <v>20000</v>
      </c>
      <c r="AE36" s="8">
        <v>20000</v>
      </c>
      <c r="AF36" s="8">
        <v>20000</v>
      </c>
      <c r="AG36" s="8">
        <v>20000</v>
      </c>
      <c r="AH36" s="8">
        <v>20000</v>
      </c>
      <c r="AI36" s="8">
        <v>20000</v>
      </c>
      <c r="AJ36" s="8">
        <v>20000</v>
      </c>
      <c r="AK36" s="8">
        <v>20000</v>
      </c>
      <c r="AL36" s="8">
        <v>20000</v>
      </c>
      <c r="AM36" s="8">
        <v>20000</v>
      </c>
      <c r="AN36" s="8">
        <v>20000</v>
      </c>
      <c r="AO36" s="8">
        <v>20000</v>
      </c>
      <c r="AP36" s="8">
        <v>20000</v>
      </c>
      <c r="AQ36" s="8">
        <v>20000</v>
      </c>
      <c r="AR36" s="8">
        <v>20000</v>
      </c>
      <c r="AS36" s="8">
        <v>20000</v>
      </c>
      <c r="AT36" s="8">
        <v>20000</v>
      </c>
      <c r="AU36" s="8">
        <v>20000</v>
      </c>
      <c r="AV36" s="8">
        <v>20000</v>
      </c>
      <c r="AW36" s="8">
        <v>20000</v>
      </c>
      <c r="AX36" s="8">
        <v>20000</v>
      </c>
      <c r="AY36" s="8">
        <v>20000</v>
      </c>
      <c r="AZ36" s="8">
        <v>20000</v>
      </c>
      <c r="BA36" s="8">
        <v>20000</v>
      </c>
      <c r="BB36" s="8">
        <v>20000</v>
      </c>
      <c r="BC36" s="8">
        <v>20000</v>
      </c>
      <c r="BD36" s="8">
        <v>20000</v>
      </c>
      <c r="BE36" s="8">
        <v>20000</v>
      </c>
      <c r="BF36" s="8">
        <v>20000</v>
      </c>
      <c r="BG36" s="8">
        <v>20000</v>
      </c>
      <c r="BH36" s="8">
        <v>20000</v>
      </c>
      <c r="BI36" s="8">
        <v>20000</v>
      </c>
      <c r="BJ36" s="8">
        <v>20000</v>
      </c>
      <c r="BK36" s="8">
        <v>20000</v>
      </c>
      <c r="BL36" s="8">
        <v>20000</v>
      </c>
      <c r="BM36" s="8">
        <v>20000</v>
      </c>
      <c r="BN36" s="8">
        <v>20000</v>
      </c>
      <c r="BO36" s="8">
        <v>20000</v>
      </c>
      <c r="BP36" s="8">
        <v>20000</v>
      </c>
      <c r="BQ36" s="8">
        <v>20000</v>
      </c>
      <c r="BR36" s="8">
        <v>20000</v>
      </c>
      <c r="BS36" s="8">
        <v>20000</v>
      </c>
      <c r="BT36" s="8">
        <v>20000</v>
      </c>
      <c r="BU36" s="8">
        <v>20000</v>
      </c>
      <c r="BV36" s="8">
        <v>20000</v>
      </c>
      <c r="BW36" s="5"/>
    </row>
    <row r="37" spans="1:107" x14ac:dyDescent="0.2">
      <c r="A37">
        <v>26960</v>
      </c>
      <c r="B37" t="s">
        <v>53</v>
      </c>
      <c r="C37" s="3">
        <v>20000</v>
      </c>
      <c r="D37" s="1">
        <v>36617</v>
      </c>
      <c r="E37" s="1">
        <v>38077</v>
      </c>
      <c r="F37" t="s">
        <v>3</v>
      </c>
      <c r="G37" s="6">
        <v>37711</v>
      </c>
      <c r="H37" s="65" t="s">
        <v>60</v>
      </c>
      <c r="I37" s="28">
        <v>20000</v>
      </c>
      <c r="J37" s="28">
        <v>20000</v>
      </c>
      <c r="K37" s="109">
        <v>0</v>
      </c>
      <c r="L37" s="28">
        <v>20000</v>
      </c>
      <c r="M37" s="28">
        <v>20000</v>
      </c>
      <c r="N37" s="28">
        <v>20000</v>
      </c>
      <c r="O37" s="58">
        <v>20000</v>
      </c>
      <c r="P37" s="28">
        <v>20000</v>
      </c>
      <c r="Q37" s="28">
        <v>20000</v>
      </c>
      <c r="R37" s="28">
        <v>20000</v>
      </c>
      <c r="S37" s="28">
        <v>20000</v>
      </c>
      <c r="T37" s="28">
        <v>20000</v>
      </c>
      <c r="U37" s="28">
        <v>20000</v>
      </c>
      <c r="V37" s="28">
        <v>20000</v>
      </c>
      <c r="W37" s="28">
        <v>20000</v>
      </c>
      <c r="X37" s="28">
        <v>20000</v>
      </c>
      <c r="Y37" s="28">
        <v>20000</v>
      </c>
      <c r="Z37" s="28">
        <v>20000</v>
      </c>
      <c r="AA37" s="28">
        <v>20000</v>
      </c>
      <c r="AB37" s="28">
        <v>20000</v>
      </c>
      <c r="AC37" s="28">
        <v>20000</v>
      </c>
      <c r="AD37" s="28">
        <v>20000</v>
      </c>
      <c r="AE37" s="28">
        <v>20000</v>
      </c>
      <c r="AF37" s="28">
        <v>20000</v>
      </c>
      <c r="AG37" s="28">
        <v>20000</v>
      </c>
      <c r="AH37" s="28">
        <v>20000</v>
      </c>
      <c r="AI37" s="28">
        <v>20000</v>
      </c>
      <c r="AJ37" s="28">
        <v>20000</v>
      </c>
      <c r="AK37" s="28">
        <v>20000</v>
      </c>
      <c r="AL37" s="28">
        <v>20000</v>
      </c>
      <c r="AM37" s="28">
        <v>20000</v>
      </c>
      <c r="AN37" s="28">
        <v>20000</v>
      </c>
      <c r="AO37" s="28">
        <v>20000</v>
      </c>
      <c r="AP37" s="59">
        <v>20000</v>
      </c>
      <c r="AQ37" s="59">
        <v>20000</v>
      </c>
      <c r="AR37" s="59">
        <v>20000</v>
      </c>
      <c r="AS37" s="59">
        <v>20000</v>
      </c>
      <c r="AT37" s="59">
        <v>20000</v>
      </c>
      <c r="AU37" s="59">
        <v>20000</v>
      </c>
      <c r="AV37" s="59">
        <v>20000</v>
      </c>
      <c r="AW37" s="59">
        <v>20000</v>
      </c>
      <c r="AX37" s="59">
        <v>20000</v>
      </c>
      <c r="AY37" s="59">
        <v>20000</v>
      </c>
      <c r="AZ37" s="59">
        <v>20000</v>
      </c>
      <c r="BA37" s="59">
        <v>20000</v>
      </c>
      <c r="BB37" s="59">
        <v>20000</v>
      </c>
      <c r="BC37" s="59">
        <v>20000</v>
      </c>
      <c r="BD37" s="59">
        <v>20000</v>
      </c>
      <c r="BE37" s="59">
        <v>20000</v>
      </c>
      <c r="BF37" s="59">
        <v>20000</v>
      </c>
      <c r="BG37" s="59">
        <v>20000</v>
      </c>
      <c r="BH37" s="59">
        <v>20000</v>
      </c>
      <c r="BI37" s="59">
        <v>20000</v>
      </c>
      <c r="BJ37" s="59">
        <v>20000</v>
      </c>
      <c r="BK37" s="59">
        <v>20000</v>
      </c>
      <c r="BL37" s="59">
        <v>20000</v>
      </c>
      <c r="BM37" s="59">
        <v>20000</v>
      </c>
      <c r="BN37" s="59">
        <v>20000</v>
      </c>
      <c r="BO37" s="59">
        <v>20000</v>
      </c>
      <c r="BP37" s="59">
        <v>20000</v>
      </c>
      <c r="BQ37" s="59">
        <v>20000</v>
      </c>
      <c r="BR37" s="59">
        <v>20000</v>
      </c>
      <c r="BS37" s="59">
        <v>20000</v>
      </c>
      <c r="BT37" s="59">
        <v>20000</v>
      </c>
      <c r="BU37" s="59">
        <v>20000</v>
      </c>
      <c r="BV37" s="59">
        <v>20000</v>
      </c>
      <c r="BW37" s="5"/>
    </row>
    <row r="38" spans="1:107" x14ac:dyDescent="0.2">
      <c r="G38" s="10"/>
      <c r="H38" s="60"/>
      <c r="I38" s="3">
        <f t="shared" ref="I38:BJ38" si="0">SUM(I10:I37)</f>
        <v>849946</v>
      </c>
      <c r="J38" s="3">
        <f t="shared" si="0"/>
        <v>849946</v>
      </c>
      <c r="K38" s="61">
        <f>SUM(K10:K37)</f>
        <v>21696941</v>
      </c>
      <c r="L38" s="3">
        <f t="shared" si="0"/>
        <v>849946</v>
      </c>
      <c r="M38" s="3">
        <f t="shared" si="0"/>
        <v>849946</v>
      </c>
      <c r="N38" s="3">
        <f t="shared" si="0"/>
        <v>843446</v>
      </c>
      <c r="O38" s="32">
        <f t="shared" si="0"/>
        <v>817446</v>
      </c>
      <c r="P38" s="3">
        <f t="shared" si="0"/>
        <v>817446</v>
      </c>
      <c r="Q38" s="3">
        <f t="shared" si="0"/>
        <v>817446</v>
      </c>
      <c r="R38" s="3">
        <f t="shared" si="0"/>
        <v>817446</v>
      </c>
      <c r="S38" s="3">
        <f t="shared" si="0"/>
        <v>817446</v>
      </c>
      <c r="T38" s="3">
        <f t="shared" si="0"/>
        <v>817446</v>
      </c>
      <c r="U38" s="3">
        <f t="shared" si="0"/>
        <v>817446</v>
      </c>
      <c r="V38" s="3">
        <f t="shared" si="0"/>
        <v>817446</v>
      </c>
      <c r="W38" s="3">
        <f t="shared" si="0"/>
        <v>817446</v>
      </c>
      <c r="X38" s="3">
        <f t="shared" si="0"/>
        <v>817446</v>
      </c>
      <c r="Y38" s="3">
        <f t="shared" si="0"/>
        <v>838946</v>
      </c>
      <c r="Z38" s="3">
        <f t="shared" si="0"/>
        <v>838946</v>
      </c>
      <c r="AA38" s="3">
        <f t="shared" si="0"/>
        <v>838946</v>
      </c>
      <c r="AB38" s="3">
        <f t="shared" si="0"/>
        <v>838946</v>
      </c>
      <c r="AC38" s="3">
        <f t="shared" si="0"/>
        <v>838946</v>
      </c>
      <c r="AD38" s="3">
        <f t="shared" si="0"/>
        <v>838946</v>
      </c>
      <c r="AE38" s="3">
        <f t="shared" si="0"/>
        <v>838946</v>
      </c>
      <c r="AF38" s="3">
        <f t="shared" si="0"/>
        <v>838946</v>
      </c>
      <c r="AG38" s="3">
        <f t="shared" si="0"/>
        <v>838946</v>
      </c>
      <c r="AH38" s="3">
        <f t="shared" si="0"/>
        <v>838946</v>
      </c>
      <c r="AI38" s="3">
        <f t="shared" si="0"/>
        <v>838946</v>
      </c>
      <c r="AJ38" s="3">
        <f t="shared" si="0"/>
        <v>838946</v>
      </c>
      <c r="AK38" s="3">
        <f t="shared" si="0"/>
        <v>838946</v>
      </c>
      <c r="AL38" s="3">
        <f t="shared" si="0"/>
        <v>838946</v>
      </c>
      <c r="AM38" s="3">
        <f t="shared" si="0"/>
        <v>838946</v>
      </c>
      <c r="AN38" s="3">
        <f t="shared" si="0"/>
        <v>838946</v>
      </c>
      <c r="AO38" s="3">
        <f t="shared" si="0"/>
        <v>838946</v>
      </c>
      <c r="AP38" s="3">
        <f t="shared" si="0"/>
        <v>838946</v>
      </c>
      <c r="AQ38" s="3">
        <f t="shared" si="0"/>
        <v>838946</v>
      </c>
      <c r="AR38" s="3">
        <f t="shared" si="0"/>
        <v>838946</v>
      </c>
      <c r="AS38" s="3">
        <f t="shared" si="0"/>
        <v>838946</v>
      </c>
      <c r="AT38" s="3">
        <f t="shared" si="0"/>
        <v>838946</v>
      </c>
      <c r="AU38" s="3">
        <f t="shared" si="0"/>
        <v>838946</v>
      </c>
      <c r="AV38" s="3">
        <f t="shared" si="0"/>
        <v>838946</v>
      </c>
      <c r="AW38" s="3">
        <f t="shared" si="0"/>
        <v>838946</v>
      </c>
      <c r="AX38" s="3">
        <f t="shared" si="0"/>
        <v>818946</v>
      </c>
      <c r="AY38" s="3">
        <f t="shared" si="0"/>
        <v>818946</v>
      </c>
      <c r="AZ38" s="3">
        <f t="shared" si="0"/>
        <v>818946</v>
      </c>
      <c r="BA38" s="3">
        <f t="shared" si="0"/>
        <v>818946</v>
      </c>
      <c r="BB38" s="3">
        <f t="shared" si="0"/>
        <v>818946</v>
      </c>
      <c r="BC38" s="3">
        <f t="shared" si="0"/>
        <v>772446</v>
      </c>
      <c r="BD38" s="3">
        <f t="shared" si="0"/>
        <v>772446</v>
      </c>
      <c r="BE38" s="3">
        <f t="shared" si="0"/>
        <v>772446</v>
      </c>
      <c r="BF38" s="3">
        <f t="shared" si="0"/>
        <v>772446</v>
      </c>
      <c r="BG38" s="3">
        <f t="shared" si="0"/>
        <v>772446</v>
      </c>
      <c r="BH38" s="3">
        <f t="shared" si="0"/>
        <v>772446</v>
      </c>
      <c r="BI38" s="3">
        <f t="shared" si="0"/>
        <v>772446</v>
      </c>
      <c r="BJ38" s="3">
        <f t="shared" si="0"/>
        <v>772446</v>
      </c>
      <c r="BK38" s="3">
        <f t="shared" ref="BK38:BV38" si="1">SUM(BK10:BK37)</f>
        <v>723446</v>
      </c>
      <c r="BL38" s="3">
        <f t="shared" si="1"/>
        <v>723446</v>
      </c>
      <c r="BM38" s="3">
        <f t="shared" si="1"/>
        <v>723446</v>
      </c>
      <c r="BN38" s="3">
        <f t="shared" si="1"/>
        <v>723446</v>
      </c>
      <c r="BO38" s="3">
        <f t="shared" si="1"/>
        <v>723446</v>
      </c>
      <c r="BP38" s="3">
        <f t="shared" si="1"/>
        <v>723446</v>
      </c>
      <c r="BQ38" s="3">
        <f t="shared" si="1"/>
        <v>723446</v>
      </c>
      <c r="BR38" s="3">
        <f t="shared" si="1"/>
        <v>723446</v>
      </c>
      <c r="BS38" s="3">
        <f t="shared" si="1"/>
        <v>723446</v>
      </c>
      <c r="BT38" s="3">
        <f t="shared" si="1"/>
        <v>723446</v>
      </c>
      <c r="BU38" s="3">
        <f t="shared" si="1"/>
        <v>723446</v>
      </c>
      <c r="BV38" s="3">
        <f t="shared" si="1"/>
        <v>723446</v>
      </c>
    </row>
    <row r="39" spans="1:107" s="99" customFormat="1" x14ac:dyDescent="0.2">
      <c r="A39" s="98" t="s">
        <v>102</v>
      </c>
      <c r="E39" s="100"/>
      <c r="F39" s="100"/>
      <c r="H39" s="101"/>
      <c r="I39" s="101"/>
      <c r="J39" s="101"/>
      <c r="K39" s="102"/>
      <c r="L39" s="101"/>
      <c r="M39" s="103"/>
      <c r="N39" s="103"/>
      <c r="O39" s="104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>
        <f>AVERAGE(O38:Z38)</f>
        <v>821029.33333333337</v>
      </c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>
        <f>AVERAGE(AA38:AL38)</f>
        <v>838946</v>
      </c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>
        <f>AVERAGE(AM38:AX38)</f>
        <v>837279.33333333337</v>
      </c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  <c r="BJ39" s="105">
        <f>AVERAGE(AY38:BJ38)</f>
        <v>787946</v>
      </c>
      <c r="BK39" s="106"/>
      <c r="BL39" s="106"/>
      <c r="BM39" s="106"/>
      <c r="BN39" s="106"/>
      <c r="BO39" s="106"/>
      <c r="BP39" s="106"/>
      <c r="BQ39" s="106"/>
      <c r="BR39" s="106"/>
      <c r="BS39" s="106"/>
      <c r="BT39" s="106"/>
      <c r="BU39" s="106"/>
      <c r="BV39" s="103">
        <f>AVERAGE(BK38:BV38)</f>
        <v>723446</v>
      </c>
      <c r="BW39" s="106"/>
      <c r="BX39" s="106"/>
      <c r="BY39" s="106"/>
      <c r="BZ39" s="106"/>
      <c r="CA39" s="106"/>
      <c r="CB39" s="106"/>
      <c r="CC39" s="106"/>
      <c r="CD39" s="106"/>
      <c r="CE39" s="106"/>
      <c r="CF39" s="106"/>
      <c r="CG39" s="106"/>
      <c r="CH39" s="106"/>
      <c r="CI39" s="106"/>
      <c r="CJ39" s="106"/>
      <c r="CK39" s="106"/>
      <c r="CL39" s="106"/>
      <c r="CM39" s="106"/>
      <c r="CN39" s="106"/>
      <c r="CO39" s="106"/>
      <c r="CP39" s="106"/>
      <c r="CQ39" s="106"/>
      <c r="CR39" s="106"/>
      <c r="CS39" s="106"/>
      <c r="CT39" s="106"/>
      <c r="CU39" s="106"/>
      <c r="CV39" s="106"/>
      <c r="CW39" s="106"/>
      <c r="CX39" s="106"/>
      <c r="CY39" s="106"/>
      <c r="CZ39" s="106"/>
      <c r="DA39" s="106"/>
      <c r="DB39" s="106"/>
      <c r="DC39" s="106"/>
    </row>
    <row r="40" spans="1:107" x14ac:dyDescent="0.2">
      <c r="A40" s="9" t="s">
        <v>27</v>
      </c>
      <c r="C40" s="9"/>
      <c r="E40" s="1"/>
      <c r="G40" s="6"/>
      <c r="H40" s="6"/>
      <c r="I40" s="19">
        <f t="shared" ref="I40:BU40" si="2">850000-I38</f>
        <v>54</v>
      </c>
      <c r="J40" s="19">
        <f t="shared" si="2"/>
        <v>54</v>
      </c>
      <c r="K40" s="19"/>
      <c r="L40" s="19">
        <f t="shared" si="2"/>
        <v>54</v>
      </c>
      <c r="M40" s="19">
        <f t="shared" si="2"/>
        <v>54</v>
      </c>
      <c r="N40" s="19">
        <f t="shared" si="2"/>
        <v>6554</v>
      </c>
      <c r="O40" s="34">
        <f t="shared" si="2"/>
        <v>32554</v>
      </c>
      <c r="P40" s="19">
        <f t="shared" si="2"/>
        <v>32554</v>
      </c>
      <c r="Q40" s="19">
        <f t="shared" si="2"/>
        <v>32554</v>
      </c>
      <c r="R40" s="19">
        <f t="shared" si="2"/>
        <v>32554</v>
      </c>
      <c r="S40" s="19">
        <f t="shared" si="2"/>
        <v>32554</v>
      </c>
      <c r="T40" s="19">
        <f t="shared" si="2"/>
        <v>32554</v>
      </c>
      <c r="U40" s="19">
        <f t="shared" si="2"/>
        <v>32554</v>
      </c>
      <c r="V40" s="19">
        <f t="shared" si="2"/>
        <v>32554</v>
      </c>
      <c r="W40" s="19">
        <f t="shared" si="2"/>
        <v>32554</v>
      </c>
      <c r="X40" s="19">
        <f t="shared" si="2"/>
        <v>32554</v>
      </c>
      <c r="Y40" s="19">
        <f t="shared" si="2"/>
        <v>11054</v>
      </c>
      <c r="Z40" s="19">
        <f t="shared" si="2"/>
        <v>11054</v>
      </c>
      <c r="AA40" s="19">
        <f t="shared" si="2"/>
        <v>11054</v>
      </c>
      <c r="AB40" s="19">
        <f t="shared" si="2"/>
        <v>11054</v>
      </c>
      <c r="AC40" s="19">
        <f t="shared" si="2"/>
        <v>11054</v>
      </c>
      <c r="AD40" s="19">
        <f t="shared" si="2"/>
        <v>11054</v>
      </c>
      <c r="AE40" s="19">
        <f t="shared" si="2"/>
        <v>11054</v>
      </c>
      <c r="AF40" s="19">
        <f t="shared" si="2"/>
        <v>11054</v>
      </c>
      <c r="AG40" s="19">
        <f t="shared" si="2"/>
        <v>11054</v>
      </c>
      <c r="AH40" s="19">
        <f>850000-AH38</f>
        <v>11054</v>
      </c>
      <c r="AI40" s="19">
        <f t="shared" si="2"/>
        <v>11054</v>
      </c>
      <c r="AJ40" s="19">
        <f t="shared" si="2"/>
        <v>11054</v>
      </c>
      <c r="AK40" s="19">
        <f t="shared" si="2"/>
        <v>11054</v>
      </c>
      <c r="AL40" s="19">
        <f t="shared" si="2"/>
        <v>11054</v>
      </c>
      <c r="AM40" s="19">
        <f>850000-AM38</f>
        <v>11054</v>
      </c>
      <c r="AN40" s="19">
        <f t="shared" si="2"/>
        <v>11054</v>
      </c>
      <c r="AO40" s="19">
        <f t="shared" si="2"/>
        <v>11054</v>
      </c>
      <c r="AP40" s="19">
        <f t="shared" si="2"/>
        <v>11054</v>
      </c>
      <c r="AQ40" s="19">
        <f t="shared" si="2"/>
        <v>11054</v>
      </c>
      <c r="AR40" s="19">
        <f t="shared" si="2"/>
        <v>11054</v>
      </c>
      <c r="AS40" s="19">
        <f t="shared" si="2"/>
        <v>11054</v>
      </c>
      <c r="AT40" s="19">
        <f t="shared" si="2"/>
        <v>11054</v>
      </c>
      <c r="AU40" s="19">
        <f t="shared" si="2"/>
        <v>11054</v>
      </c>
      <c r="AV40" s="19">
        <f t="shared" si="2"/>
        <v>11054</v>
      </c>
      <c r="AW40" s="19">
        <f t="shared" si="2"/>
        <v>11054</v>
      </c>
      <c r="AX40" s="19">
        <f t="shared" si="2"/>
        <v>31054</v>
      </c>
      <c r="AY40" s="19">
        <f>850000-AY38</f>
        <v>31054</v>
      </c>
      <c r="AZ40" s="19">
        <f t="shared" si="2"/>
        <v>31054</v>
      </c>
      <c r="BA40" s="19">
        <f t="shared" si="2"/>
        <v>31054</v>
      </c>
      <c r="BB40" s="19">
        <f t="shared" si="2"/>
        <v>31054</v>
      </c>
      <c r="BC40" s="19">
        <f t="shared" si="2"/>
        <v>77554</v>
      </c>
      <c r="BD40" s="19">
        <f t="shared" si="2"/>
        <v>77554</v>
      </c>
      <c r="BE40" s="19">
        <f t="shared" si="2"/>
        <v>77554</v>
      </c>
      <c r="BF40" s="19">
        <f t="shared" si="2"/>
        <v>77554</v>
      </c>
      <c r="BG40" s="19">
        <f t="shared" si="2"/>
        <v>77554</v>
      </c>
      <c r="BH40" s="19">
        <f t="shared" si="2"/>
        <v>77554</v>
      </c>
      <c r="BI40" s="19">
        <f t="shared" si="2"/>
        <v>77554</v>
      </c>
      <c r="BJ40" s="19">
        <f t="shared" si="2"/>
        <v>77554</v>
      </c>
      <c r="BK40" s="19">
        <f t="shared" si="2"/>
        <v>126554</v>
      </c>
      <c r="BL40" s="19">
        <f t="shared" si="2"/>
        <v>126554</v>
      </c>
      <c r="BM40" s="19">
        <f t="shared" si="2"/>
        <v>126554</v>
      </c>
      <c r="BN40" s="19">
        <f t="shared" si="2"/>
        <v>126554</v>
      </c>
      <c r="BO40" s="19">
        <f t="shared" si="2"/>
        <v>126554</v>
      </c>
      <c r="BP40" s="19">
        <f t="shared" si="2"/>
        <v>126554</v>
      </c>
      <c r="BQ40" s="19">
        <f t="shared" si="2"/>
        <v>126554</v>
      </c>
      <c r="BR40" s="19">
        <f t="shared" si="2"/>
        <v>126554</v>
      </c>
      <c r="BS40" s="19">
        <f t="shared" si="2"/>
        <v>126554</v>
      </c>
      <c r="BT40" s="19">
        <f t="shared" si="2"/>
        <v>126554</v>
      </c>
      <c r="BU40" s="19">
        <f t="shared" si="2"/>
        <v>126554</v>
      </c>
      <c r="BV40" s="19">
        <f>850000-BV38</f>
        <v>126554</v>
      </c>
    </row>
    <row r="41" spans="1:107" x14ac:dyDescent="0.2">
      <c r="E41" s="1"/>
      <c r="G41" s="6"/>
      <c r="H41" s="6"/>
      <c r="O41" s="13"/>
    </row>
    <row r="42" spans="1:107" x14ac:dyDescent="0.2">
      <c r="A42" s="9" t="s">
        <v>54</v>
      </c>
      <c r="B42" s="9"/>
      <c r="C42" s="9"/>
      <c r="D42" s="9"/>
      <c r="E42" s="55"/>
      <c r="F42" s="1"/>
      <c r="G42" s="6"/>
      <c r="H42" s="6"/>
      <c r="I42">
        <v>0</v>
      </c>
      <c r="J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s="3">
        <f>AA21</f>
        <v>0</v>
      </c>
      <c r="AB42" s="3">
        <f>AB21</f>
        <v>0</v>
      </c>
      <c r="AC42" s="3">
        <f>AC21</f>
        <v>0</v>
      </c>
      <c r="AD42" s="3">
        <f>AD21</f>
        <v>0</v>
      </c>
      <c r="AE42" s="3">
        <f>AE21</f>
        <v>0</v>
      </c>
      <c r="AF42" s="3">
        <f t="shared" ref="AF42:AK42" si="3">AF21+AF23</f>
        <v>8600</v>
      </c>
      <c r="AG42" s="3">
        <f t="shared" si="3"/>
        <v>8600</v>
      </c>
      <c r="AH42" s="3">
        <f t="shared" si="3"/>
        <v>8600</v>
      </c>
      <c r="AI42" s="3">
        <f t="shared" si="3"/>
        <v>8600</v>
      </c>
      <c r="AJ42" s="3">
        <f t="shared" si="3"/>
        <v>8600</v>
      </c>
      <c r="AK42" s="3">
        <f t="shared" si="3"/>
        <v>8600</v>
      </c>
      <c r="AL42" s="3">
        <f>AL21+AL23</f>
        <v>8600</v>
      </c>
      <c r="AM42" s="3">
        <f>AM21+AM23+AM14</f>
        <v>33600</v>
      </c>
      <c r="AN42" s="3">
        <f>AN21+AN23+AN14</f>
        <v>33600</v>
      </c>
      <c r="AO42" s="3">
        <f>AO21+AO23+AO14</f>
        <v>33600</v>
      </c>
      <c r="AP42" s="3">
        <f t="shared" ref="AP42:AY42" si="4">AP21+AP23+AP14+AP26</f>
        <v>34946</v>
      </c>
      <c r="AQ42" s="3">
        <f t="shared" si="4"/>
        <v>34946</v>
      </c>
      <c r="AR42" s="3">
        <f t="shared" si="4"/>
        <v>34946</v>
      </c>
      <c r="AS42" s="3">
        <f t="shared" si="4"/>
        <v>34946</v>
      </c>
      <c r="AT42" s="3">
        <f t="shared" si="4"/>
        <v>34946</v>
      </c>
      <c r="AU42" s="3">
        <f t="shared" si="4"/>
        <v>34946</v>
      </c>
      <c r="AV42" s="3">
        <f t="shared" si="4"/>
        <v>34946</v>
      </c>
      <c r="AW42" s="3">
        <f t="shared" si="4"/>
        <v>34946</v>
      </c>
      <c r="AX42" s="3">
        <f t="shared" si="4"/>
        <v>34946</v>
      </c>
      <c r="AY42" s="3">
        <f t="shared" si="4"/>
        <v>34946</v>
      </c>
      <c r="AZ42" s="3">
        <f>AZ21+AZ23+AZ14+AZ26+AZ12</f>
        <v>94946</v>
      </c>
      <c r="BA42" s="3">
        <f>BA21+BA23+BA14+BA26+BA12</f>
        <v>94946</v>
      </c>
      <c r="BB42" s="3">
        <f>BB21+BB23+BB14+BB26+BB12</f>
        <v>94946</v>
      </c>
      <c r="BC42" s="3">
        <f t="shared" ref="BC42:BH42" si="5">BC21+BC23+BC14+BC26+BC12</f>
        <v>94946</v>
      </c>
      <c r="BD42" s="3">
        <f t="shared" si="5"/>
        <v>94946</v>
      </c>
      <c r="BE42" s="3">
        <f t="shared" si="5"/>
        <v>94946</v>
      </c>
      <c r="BF42" s="3">
        <f t="shared" si="5"/>
        <v>94946</v>
      </c>
      <c r="BG42" s="3">
        <f t="shared" si="5"/>
        <v>94946</v>
      </c>
      <c r="BH42" s="3">
        <f t="shared" si="5"/>
        <v>94946</v>
      </c>
      <c r="BI42" s="3">
        <f>BI21+BI23+BI14+BI26+BI12+BI10+BI30</f>
        <v>184946</v>
      </c>
      <c r="BJ42" s="3">
        <f t="shared" ref="BJ42:BT42" si="6">BJ21+BJ23+BJ14+BJ26+BJ12+BJ10+BJ30</f>
        <v>184946</v>
      </c>
      <c r="BK42" s="3">
        <f t="shared" si="6"/>
        <v>184946</v>
      </c>
      <c r="BL42" s="3">
        <f t="shared" si="6"/>
        <v>184946</v>
      </c>
      <c r="BM42" s="3">
        <f t="shared" si="6"/>
        <v>184946</v>
      </c>
      <c r="BN42" s="3">
        <f t="shared" si="6"/>
        <v>184946</v>
      </c>
      <c r="BO42" s="3">
        <f t="shared" si="6"/>
        <v>184946</v>
      </c>
      <c r="BP42" s="3">
        <f t="shared" si="6"/>
        <v>184946</v>
      </c>
      <c r="BQ42" s="3">
        <f t="shared" si="6"/>
        <v>184946</v>
      </c>
      <c r="BR42" s="3">
        <f t="shared" si="6"/>
        <v>184946</v>
      </c>
      <c r="BS42" s="3">
        <f t="shared" si="6"/>
        <v>184946</v>
      </c>
      <c r="BT42" s="3">
        <f t="shared" si="6"/>
        <v>184946</v>
      </c>
      <c r="BU42" s="3">
        <f>BU21+BU23+BU14+BU26+BU12+BU10+BU30</f>
        <v>184946</v>
      </c>
      <c r="BV42" s="3">
        <f>BV21+BV23+BV14+BV26+BV12+BV10+BV30+BV19</f>
        <v>184946</v>
      </c>
    </row>
    <row r="43" spans="1:107" x14ac:dyDescent="0.2">
      <c r="E43" s="1"/>
      <c r="G43" s="6"/>
      <c r="H43" s="6"/>
    </row>
    <row r="44" spans="1:107" x14ac:dyDescent="0.2">
      <c r="A44" s="9" t="s">
        <v>31</v>
      </c>
      <c r="D44" s="9"/>
      <c r="E44" s="9"/>
      <c r="J44" s="3">
        <f t="shared" ref="J44:Z44" si="7">SUM(J10:J37)</f>
        <v>849946</v>
      </c>
      <c r="K44" s="3"/>
      <c r="L44" s="3">
        <f t="shared" si="7"/>
        <v>849946</v>
      </c>
      <c r="M44" s="3">
        <f t="shared" si="7"/>
        <v>849946</v>
      </c>
      <c r="N44" s="3">
        <f t="shared" si="7"/>
        <v>843446</v>
      </c>
      <c r="O44" s="3">
        <f t="shared" si="7"/>
        <v>817446</v>
      </c>
      <c r="P44" s="3">
        <f t="shared" si="7"/>
        <v>817446</v>
      </c>
      <c r="Q44" s="3">
        <f t="shared" si="7"/>
        <v>817446</v>
      </c>
      <c r="R44" s="3">
        <f t="shared" si="7"/>
        <v>817446</v>
      </c>
      <c r="S44" s="3">
        <f t="shared" si="7"/>
        <v>817446</v>
      </c>
      <c r="T44" s="3">
        <f t="shared" si="7"/>
        <v>817446</v>
      </c>
      <c r="U44" s="3">
        <f t="shared" si="7"/>
        <v>817446</v>
      </c>
      <c r="V44" s="3">
        <f t="shared" si="7"/>
        <v>817446</v>
      </c>
      <c r="W44" s="3">
        <f t="shared" si="7"/>
        <v>817446</v>
      </c>
      <c r="X44" s="3">
        <f t="shared" si="7"/>
        <v>817446</v>
      </c>
      <c r="Y44" s="3">
        <f t="shared" si="7"/>
        <v>838946</v>
      </c>
      <c r="Z44" s="3">
        <f t="shared" si="7"/>
        <v>838946</v>
      </c>
      <c r="AA44" s="3">
        <f>SUM(AA10:AA37)-AA42</f>
        <v>838946</v>
      </c>
      <c r="AB44" s="3">
        <f t="shared" ref="AB44:BV44" si="8">SUM(AB10:AB37)-AB42</f>
        <v>838946</v>
      </c>
      <c r="AC44" s="3">
        <f t="shared" si="8"/>
        <v>838946</v>
      </c>
      <c r="AD44" s="3">
        <f t="shared" si="8"/>
        <v>838946</v>
      </c>
      <c r="AE44" s="3">
        <f t="shared" si="8"/>
        <v>838946</v>
      </c>
      <c r="AF44" s="3">
        <f t="shared" si="8"/>
        <v>830346</v>
      </c>
      <c r="AG44" s="3">
        <f t="shared" si="8"/>
        <v>830346</v>
      </c>
      <c r="AH44" s="3">
        <f t="shared" si="8"/>
        <v>830346</v>
      </c>
      <c r="AI44" s="3">
        <f t="shared" si="8"/>
        <v>830346</v>
      </c>
      <c r="AJ44" s="3">
        <f t="shared" si="8"/>
        <v>830346</v>
      </c>
      <c r="AK44" s="3">
        <f t="shared" si="8"/>
        <v>830346</v>
      </c>
      <c r="AL44" s="3">
        <f t="shared" si="8"/>
        <v>830346</v>
      </c>
      <c r="AM44" s="3">
        <f t="shared" si="8"/>
        <v>805346</v>
      </c>
      <c r="AN44" s="3">
        <f t="shared" si="8"/>
        <v>805346</v>
      </c>
      <c r="AO44" s="3">
        <f t="shared" si="8"/>
        <v>805346</v>
      </c>
      <c r="AP44" s="3">
        <f t="shared" si="8"/>
        <v>804000</v>
      </c>
      <c r="AQ44" s="3">
        <f t="shared" si="8"/>
        <v>804000</v>
      </c>
      <c r="AR44" s="3">
        <f t="shared" si="8"/>
        <v>804000</v>
      </c>
      <c r="AS44" s="3">
        <f t="shared" si="8"/>
        <v>804000</v>
      </c>
      <c r="AT44" s="3">
        <f t="shared" si="8"/>
        <v>804000</v>
      </c>
      <c r="AU44" s="3">
        <f t="shared" si="8"/>
        <v>804000</v>
      </c>
      <c r="AV44" s="3">
        <f t="shared" si="8"/>
        <v>804000</v>
      </c>
      <c r="AW44" s="3">
        <f t="shared" si="8"/>
        <v>804000</v>
      </c>
      <c r="AX44" s="3">
        <f t="shared" si="8"/>
        <v>784000</v>
      </c>
      <c r="AY44" s="3">
        <f t="shared" si="8"/>
        <v>784000</v>
      </c>
      <c r="AZ44" s="3">
        <f t="shared" si="8"/>
        <v>724000</v>
      </c>
      <c r="BA44" s="3">
        <f t="shared" si="8"/>
        <v>724000</v>
      </c>
      <c r="BB44" s="3">
        <f t="shared" si="8"/>
        <v>724000</v>
      </c>
      <c r="BC44" s="3">
        <f t="shared" si="8"/>
        <v>677500</v>
      </c>
      <c r="BD44" s="3">
        <f t="shared" si="8"/>
        <v>677500</v>
      </c>
      <c r="BE44" s="3">
        <f t="shared" si="8"/>
        <v>677500</v>
      </c>
      <c r="BF44" s="3">
        <f t="shared" si="8"/>
        <v>677500</v>
      </c>
      <c r="BG44" s="3">
        <f t="shared" si="8"/>
        <v>677500</v>
      </c>
      <c r="BH44" s="3">
        <f t="shared" si="8"/>
        <v>677500</v>
      </c>
      <c r="BI44" s="3">
        <f t="shared" si="8"/>
        <v>587500</v>
      </c>
      <c r="BJ44" s="3">
        <f t="shared" si="8"/>
        <v>587500</v>
      </c>
      <c r="BK44" s="3">
        <f t="shared" si="8"/>
        <v>538500</v>
      </c>
      <c r="BL44" s="3">
        <f t="shared" si="8"/>
        <v>538500</v>
      </c>
      <c r="BM44" s="3">
        <f t="shared" si="8"/>
        <v>538500</v>
      </c>
      <c r="BN44" s="3">
        <f t="shared" si="8"/>
        <v>538500</v>
      </c>
      <c r="BO44" s="3">
        <f t="shared" si="8"/>
        <v>538500</v>
      </c>
      <c r="BP44" s="3">
        <f t="shared" si="8"/>
        <v>538500</v>
      </c>
      <c r="BQ44" s="3">
        <f t="shared" si="8"/>
        <v>538500</v>
      </c>
      <c r="BR44" s="3">
        <f t="shared" si="8"/>
        <v>538500</v>
      </c>
      <c r="BS44" s="3">
        <f t="shared" si="8"/>
        <v>538500</v>
      </c>
      <c r="BT44" s="3">
        <f t="shared" si="8"/>
        <v>538500</v>
      </c>
      <c r="BU44" s="3">
        <f t="shared" si="8"/>
        <v>538500</v>
      </c>
      <c r="BV44" s="3">
        <f t="shared" si="8"/>
        <v>538500</v>
      </c>
    </row>
    <row r="45" spans="1:107" x14ac:dyDescent="0.2">
      <c r="D45" s="1"/>
      <c r="E45" s="1"/>
      <c r="G45" s="6"/>
      <c r="H45" s="6"/>
    </row>
    <row r="46" spans="1:107" x14ac:dyDescent="0.2">
      <c r="BJ46" s="19"/>
    </row>
    <row r="47" spans="1:107" x14ac:dyDescent="0.2">
      <c r="E47" s="9"/>
      <c r="F47" s="9"/>
    </row>
    <row r="48" spans="1:107" x14ac:dyDescent="0.2">
      <c r="A48" t="s">
        <v>63</v>
      </c>
      <c r="E48" s="9"/>
      <c r="F48" s="9"/>
    </row>
    <row r="49" spans="1:6" x14ac:dyDescent="0.2">
      <c r="A49" s="9"/>
      <c r="E49" s="9"/>
      <c r="F49" s="9"/>
    </row>
    <row r="50" spans="1:6" x14ac:dyDescent="0.2">
      <c r="E50" s="9"/>
      <c r="F50" s="9"/>
    </row>
    <row r="51" spans="1:6" x14ac:dyDescent="0.2">
      <c r="A51" s="9"/>
      <c r="E51" s="9"/>
      <c r="F51" s="9"/>
    </row>
    <row r="52" spans="1:6" x14ac:dyDescent="0.2">
      <c r="E52" s="9"/>
      <c r="F52" s="9"/>
    </row>
    <row r="53" spans="1:6" x14ac:dyDescent="0.2">
      <c r="A53" s="9"/>
      <c r="D53" s="9"/>
      <c r="E53" s="9"/>
      <c r="F53" s="9"/>
    </row>
    <row r="56" spans="1:6" x14ac:dyDescent="0.2">
      <c r="D56" s="9"/>
      <c r="E56" s="9"/>
    </row>
  </sheetData>
  <phoneticPr fontId="0" type="noConversion"/>
  <printOptions horizontalCentered="1"/>
  <pageMargins left="0.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26"/>
  <sheetViews>
    <sheetView zoomScale="75" zoomScaleNormal="75" workbookViewId="0">
      <pane xSplit="11" ySplit="12" topLeftCell="L35" activePane="bottomRight" state="frozen"/>
      <selection pane="topRight" activeCell="L1" sqref="L1"/>
      <selection pane="bottomLeft" activeCell="A13" sqref="A13"/>
      <selection pane="bottomRight" activeCell="A54" sqref="A54:IV54"/>
    </sheetView>
  </sheetViews>
  <sheetFormatPr defaultRowHeight="12.75" x14ac:dyDescent="0.2"/>
  <cols>
    <col min="1" max="1" width="9.28515625" bestFit="1" customWidth="1"/>
    <col min="2" max="2" width="21.140625" customWidth="1"/>
    <col min="3" max="3" width="9.28515625" bestFit="1" customWidth="1"/>
    <col min="4" max="4" width="9.85546875" hidden="1" customWidth="1"/>
    <col min="5" max="5" width="10.7109375" customWidth="1"/>
    <col min="7" max="7" width="10.7109375" hidden="1" customWidth="1"/>
    <col min="8" max="9" width="9.28515625" hidden="1" customWidth="1"/>
    <col min="10" max="10" width="9.28515625" customWidth="1"/>
    <col min="11" max="11" width="11.7109375" customWidth="1"/>
    <col min="12" max="20" width="9.28515625" bestFit="1" customWidth="1"/>
    <col min="61" max="74" width="9.140625" customWidth="1"/>
  </cols>
  <sheetData>
    <row r="1" spans="1:74" x14ac:dyDescent="0.2">
      <c r="A1" s="18" t="s">
        <v>25</v>
      </c>
    </row>
    <row r="3" spans="1:74" ht="15.75" x14ac:dyDescent="0.25">
      <c r="A3" s="74" t="s">
        <v>30</v>
      </c>
    </row>
    <row r="4" spans="1:74" ht="15.75" x14ac:dyDescent="0.25">
      <c r="A4" s="74"/>
    </row>
    <row r="5" spans="1:74" ht="15.75" x14ac:dyDescent="0.25">
      <c r="A5" s="77" t="s">
        <v>75</v>
      </c>
      <c r="B5" s="77"/>
      <c r="C5" s="77"/>
      <c r="D5" s="77"/>
      <c r="E5" s="77"/>
      <c r="F5" s="77"/>
      <c r="G5" s="74"/>
      <c r="H5" s="74"/>
      <c r="I5" s="74"/>
      <c r="J5" s="74"/>
      <c r="K5" s="74"/>
      <c r="L5" s="75"/>
    </row>
    <row r="6" spans="1:74" ht="15.75" x14ac:dyDescent="0.25">
      <c r="A6" s="77" t="s">
        <v>76</v>
      </c>
      <c r="B6" s="77"/>
      <c r="C6" s="77"/>
      <c r="D6" s="77"/>
      <c r="E6" s="77"/>
      <c r="F6" s="77"/>
      <c r="G6" s="74"/>
      <c r="H6" s="74"/>
      <c r="I6" s="74"/>
      <c r="J6" s="74"/>
      <c r="K6" s="74"/>
      <c r="L6" s="75"/>
    </row>
    <row r="7" spans="1:74" ht="15.75" x14ac:dyDescent="0.25">
      <c r="A7" s="77" t="s">
        <v>77</v>
      </c>
      <c r="B7" s="77"/>
      <c r="C7" s="77"/>
      <c r="D7" s="77"/>
      <c r="E7" s="77"/>
      <c r="F7" s="77"/>
      <c r="G7" s="74"/>
      <c r="H7" s="74"/>
      <c r="I7" s="74"/>
      <c r="J7" s="74"/>
      <c r="K7" s="74"/>
      <c r="L7" s="75"/>
    </row>
    <row r="8" spans="1:74" ht="15.75" x14ac:dyDescent="0.25">
      <c r="A8" s="77" t="s">
        <v>78</v>
      </c>
      <c r="B8" s="77"/>
      <c r="C8" s="77"/>
      <c r="D8" s="77"/>
      <c r="E8" s="77"/>
      <c r="F8" s="77"/>
      <c r="G8" s="74"/>
      <c r="H8" s="74"/>
      <c r="I8" s="74"/>
      <c r="J8" s="74"/>
      <c r="K8" s="74"/>
      <c r="L8" s="75"/>
    </row>
    <row r="9" spans="1:74" ht="15" x14ac:dyDescent="0.2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</row>
    <row r="10" spans="1:74" x14ac:dyDescent="0.2">
      <c r="A10" s="7" t="s">
        <v>22</v>
      </c>
      <c r="B10" s="5"/>
      <c r="C10" s="5"/>
      <c r="D10" s="5"/>
      <c r="E10" s="5"/>
      <c r="F10" s="5"/>
      <c r="G10" s="10"/>
    </row>
    <row r="11" spans="1:74" x14ac:dyDescent="0.2">
      <c r="A11" s="5"/>
      <c r="B11" s="5"/>
      <c r="C11" s="5"/>
      <c r="D11" s="5"/>
      <c r="E11" s="5"/>
      <c r="F11" s="5"/>
      <c r="G11" s="10"/>
      <c r="H11" s="5"/>
      <c r="I11" s="5"/>
      <c r="J11" s="57" t="s">
        <v>16</v>
      </c>
      <c r="K11" s="66">
        <v>2002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pans="1:74" x14ac:dyDescent="0.2">
      <c r="A12" s="2" t="s">
        <v>1</v>
      </c>
      <c r="B12" t="s">
        <v>2</v>
      </c>
      <c r="C12" s="2" t="s">
        <v>17</v>
      </c>
      <c r="D12" t="s">
        <v>18</v>
      </c>
      <c r="E12" t="s">
        <v>14</v>
      </c>
      <c r="F12" s="5" t="s">
        <v>0</v>
      </c>
      <c r="G12" s="10" t="s">
        <v>19</v>
      </c>
      <c r="H12" s="30">
        <v>37104</v>
      </c>
      <c r="I12" s="30">
        <v>37135</v>
      </c>
      <c r="J12" s="72" t="s">
        <v>38</v>
      </c>
      <c r="K12" s="63" t="s">
        <v>65</v>
      </c>
      <c r="L12" s="30">
        <v>37165</v>
      </c>
      <c r="M12" s="30">
        <v>37196</v>
      </c>
      <c r="N12" s="30">
        <v>37226</v>
      </c>
      <c r="O12" s="30">
        <v>37257</v>
      </c>
      <c r="P12" s="30">
        <v>37288</v>
      </c>
      <c r="Q12" s="30">
        <v>37316</v>
      </c>
      <c r="R12" s="30">
        <v>37347</v>
      </c>
      <c r="S12" s="30">
        <v>37377</v>
      </c>
      <c r="T12" s="30">
        <v>37408</v>
      </c>
      <c r="U12" s="30">
        <v>37438</v>
      </c>
      <c r="V12" s="30">
        <v>37469</v>
      </c>
      <c r="W12" s="30">
        <v>37500</v>
      </c>
      <c r="X12" s="30">
        <v>37530</v>
      </c>
      <c r="Y12" s="30">
        <v>37561</v>
      </c>
      <c r="Z12" s="30">
        <v>37591</v>
      </c>
      <c r="AA12" s="30">
        <v>37622</v>
      </c>
      <c r="AB12" s="30">
        <v>37653</v>
      </c>
      <c r="AC12" s="30">
        <v>37681</v>
      </c>
      <c r="AD12" s="30">
        <v>37712</v>
      </c>
      <c r="AE12" s="30">
        <v>37742</v>
      </c>
      <c r="AF12" s="30">
        <v>37773</v>
      </c>
      <c r="AG12" s="30">
        <v>37803</v>
      </c>
      <c r="AH12" s="30">
        <v>37834</v>
      </c>
      <c r="AI12" s="30">
        <v>37865</v>
      </c>
      <c r="AJ12" s="30">
        <v>37895</v>
      </c>
      <c r="AK12" s="30">
        <v>37926</v>
      </c>
      <c r="AL12" s="30">
        <v>37956</v>
      </c>
      <c r="AM12" s="30">
        <v>37987</v>
      </c>
      <c r="AN12" s="30">
        <v>38018</v>
      </c>
      <c r="AO12" s="30">
        <v>38047</v>
      </c>
      <c r="AP12" s="30">
        <v>38078</v>
      </c>
      <c r="AQ12" s="30">
        <v>38108</v>
      </c>
      <c r="AR12" s="30">
        <v>38139</v>
      </c>
      <c r="AS12" s="12">
        <v>38169</v>
      </c>
      <c r="AT12" s="12">
        <v>38200</v>
      </c>
      <c r="AU12" s="12">
        <v>38231</v>
      </c>
      <c r="AV12" s="12">
        <v>38261</v>
      </c>
      <c r="AW12" s="12">
        <v>38292</v>
      </c>
      <c r="AX12" s="12">
        <v>38322</v>
      </c>
      <c r="AY12" s="12">
        <v>38353</v>
      </c>
      <c r="AZ12" s="12">
        <v>38384</v>
      </c>
      <c r="BA12" s="12">
        <v>38412</v>
      </c>
      <c r="BB12" s="12">
        <v>38443</v>
      </c>
      <c r="BC12" s="12">
        <v>38473</v>
      </c>
      <c r="BD12" s="12">
        <v>38504</v>
      </c>
      <c r="BE12" s="12">
        <v>38534</v>
      </c>
      <c r="BF12" s="12">
        <v>38565</v>
      </c>
      <c r="BG12" s="12">
        <v>38596</v>
      </c>
      <c r="BH12" s="12">
        <v>38626</v>
      </c>
      <c r="BI12" s="12">
        <v>38657</v>
      </c>
      <c r="BJ12" s="12">
        <v>38687</v>
      </c>
      <c r="BK12" s="12">
        <v>38718</v>
      </c>
      <c r="BL12" s="12">
        <v>38749</v>
      </c>
      <c r="BM12" s="12">
        <v>38777</v>
      </c>
      <c r="BN12" s="12">
        <v>38808</v>
      </c>
      <c r="BO12" s="12">
        <v>38838</v>
      </c>
      <c r="BP12" s="12">
        <v>38869</v>
      </c>
      <c r="BQ12" s="12">
        <v>38899</v>
      </c>
      <c r="BR12" s="12">
        <v>38930</v>
      </c>
      <c r="BS12" s="12">
        <v>38961</v>
      </c>
      <c r="BT12" s="12">
        <v>38991</v>
      </c>
      <c r="BU12" s="12">
        <v>39022</v>
      </c>
      <c r="BV12" s="12">
        <v>39052</v>
      </c>
    </row>
    <row r="13" spans="1:74" x14ac:dyDescent="0.2">
      <c r="A13" s="10"/>
      <c r="B13" s="5"/>
      <c r="C13" s="10"/>
      <c r="D13" s="10"/>
      <c r="E13" s="10"/>
      <c r="F13" s="5"/>
      <c r="G13" s="10"/>
      <c r="H13" s="5"/>
      <c r="I13" s="5"/>
      <c r="J13" s="53"/>
      <c r="K13" s="5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74" x14ac:dyDescent="0.2">
      <c r="A14" s="5">
        <v>24924</v>
      </c>
      <c r="B14" s="5" t="s">
        <v>57</v>
      </c>
      <c r="C14" s="8">
        <v>25000</v>
      </c>
      <c r="D14" s="24">
        <v>35309</v>
      </c>
      <c r="E14" s="24">
        <v>38017</v>
      </c>
      <c r="F14" s="5" t="s">
        <v>3</v>
      </c>
      <c r="G14" s="25">
        <v>37652</v>
      </c>
      <c r="H14" s="8">
        <v>25000</v>
      </c>
      <c r="I14" s="8">
        <v>25000</v>
      </c>
      <c r="J14" s="53">
        <v>0.06</v>
      </c>
      <c r="K14" s="70">
        <f>ROUND((O14*31+P14*28+Q14*31+R14*30+S14*31+T14*30+U14*31+V14*31+W14*30+X14*31+Y14*30+Z14*31)*J14,0)</f>
        <v>547500</v>
      </c>
      <c r="L14" s="8">
        <v>25000</v>
      </c>
      <c r="M14" s="8">
        <v>25000</v>
      </c>
      <c r="N14" s="8">
        <v>25000</v>
      </c>
      <c r="O14" s="8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27">
        <v>25000</v>
      </c>
      <c r="AO14" s="27">
        <v>25000</v>
      </c>
      <c r="AP14" s="27">
        <v>25000</v>
      </c>
      <c r="AQ14" s="27">
        <v>25000</v>
      </c>
      <c r="AR14" s="27">
        <v>25000</v>
      </c>
      <c r="AS14" s="27">
        <v>25000</v>
      </c>
      <c r="AT14" s="27">
        <v>25000</v>
      </c>
      <c r="AU14" s="27">
        <v>25000</v>
      </c>
      <c r="AV14" s="27">
        <v>25000</v>
      </c>
      <c r="AW14" s="27">
        <v>25000</v>
      </c>
      <c r="AX14" s="27">
        <v>25000</v>
      </c>
      <c r="AY14" s="27">
        <v>25000</v>
      </c>
      <c r="AZ14" s="27">
        <v>25000</v>
      </c>
      <c r="BA14" s="27">
        <v>25000</v>
      </c>
      <c r="BB14" s="27">
        <v>25000</v>
      </c>
      <c r="BC14" s="27">
        <v>25000</v>
      </c>
      <c r="BD14" s="27">
        <v>25000</v>
      </c>
      <c r="BE14" s="27">
        <v>25000</v>
      </c>
      <c r="BF14" s="27">
        <v>25000</v>
      </c>
      <c r="BG14" s="27">
        <v>25000</v>
      </c>
      <c r="BH14" s="27">
        <v>25000</v>
      </c>
      <c r="BI14" s="27">
        <v>25000</v>
      </c>
      <c r="BJ14" s="27">
        <v>25000</v>
      </c>
      <c r="BK14" s="27">
        <v>25000</v>
      </c>
      <c r="BL14" s="27">
        <v>25000</v>
      </c>
      <c r="BM14" s="27">
        <v>25000</v>
      </c>
      <c r="BN14" s="27">
        <v>25000</v>
      </c>
      <c r="BO14" s="27">
        <v>25000</v>
      </c>
      <c r="BP14" s="27">
        <v>25000</v>
      </c>
      <c r="BQ14" s="27">
        <v>25000</v>
      </c>
      <c r="BR14" s="27">
        <v>25000</v>
      </c>
      <c r="BS14" s="27">
        <v>25000</v>
      </c>
      <c r="BT14" s="27">
        <v>25000</v>
      </c>
      <c r="BU14" s="27">
        <v>25000</v>
      </c>
      <c r="BV14" s="27">
        <v>25000</v>
      </c>
    </row>
    <row r="15" spans="1:74" x14ac:dyDescent="0.2">
      <c r="A15" s="5">
        <v>24925</v>
      </c>
      <c r="B15" s="5" t="s">
        <v>68</v>
      </c>
      <c r="C15" s="8">
        <v>100000</v>
      </c>
      <c r="D15" s="24">
        <v>35309</v>
      </c>
      <c r="E15" s="24">
        <v>38017</v>
      </c>
      <c r="F15" s="5" t="s">
        <v>3</v>
      </c>
      <c r="G15" s="25">
        <v>37652</v>
      </c>
      <c r="H15" s="8">
        <v>100000</v>
      </c>
      <c r="I15" s="8">
        <v>100000</v>
      </c>
      <c r="J15" s="53">
        <v>0.06</v>
      </c>
      <c r="K15" s="70">
        <f t="shared" ref="K15:K25" si="0">ROUND((O15*31+P15*28+Q15*31+R15*30+S15*31+T15*30+U15*31+V15*31+W15*30+X15*31+Y15*30+Z15*31)*J15,0)</f>
        <v>2190000</v>
      </c>
      <c r="L15" s="8">
        <v>100000</v>
      </c>
      <c r="M15" s="8">
        <v>100000</v>
      </c>
      <c r="N15" s="8">
        <v>100000</v>
      </c>
      <c r="O15" s="8">
        <v>100000</v>
      </c>
      <c r="P15" s="8">
        <v>100000</v>
      </c>
      <c r="Q15" s="8">
        <v>100000</v>
      </c>
      <c r="R15" s="8">
        <v>100000</v>
      </c>
      <c r="S15" s="8">
        <v>100000</v>
      </c>
      <c r="T15" s="8">
        <v>100000</v>
      </c>
      <c r="U15" s="8">
        <v>100000</v>
      </c>
      <c r="V15" s="8">
        <v>100000</v>
      </c>
      <c r="W15" s="8">
        <v>100000</v>
      </c>
      <c r="X15" s="8">
        <v>100000</v>
      </c>
      <c r="Y15" s="8">
        <v>100000</v>
      </c>
      <c r="Z15" s="8">
        <v>100000</v>
      </c>
      <c r="AA15" s="8">
        <v>100000</v>
      </c>
      <c r="AB15" s="8">
        <v>100000</v>
      </c>
      <c r="AC15" s="8">
        <v>100000</v>
      </c>
      <c r="AD15" s="8">
        <v>100000</v>
      </c>
      <c r="AE15" s="8">
        <v>100000</v>
      </c>
      <c r="AF15" s="8">
        <v>100000</v>
      </c>
      <c r="AG15" s="8">
        <v>100000</v>
      </c>
      <c r="AH15" s="8">
        <v>100000</v>
      </c>
      <c r="AI15" s="8">
        <v>100000</v>
      </c>
      <c r="AJ15" s="8">
        <v>100000</v>
      </c>
      <c r="AK15" s="8">
        <v>100000</v>
      </c>
      <c r="AL15" s="8">
        <v>100000</v>
      </c>
      <c r="AM15" s="8">
        <v>100000</v>
      </c>
      <c r="AN15" s="27">
        <v>100000</v>
      </c>
      <c r="AO15" s="27">
        <v>100000</v>
      </c>
      <c r="AP15" s="27">
        <v>100000</v>
      </c>
      <c r="AQ15" s="27">
        <v>100000</v>
      </c>
      <c r="AR15" s="27">
        <v>100000</v>
      </c>
      <c r="AS15" s="27">
        <v>100000</v>
      </c>
      <c r="AT15" s="27">
        <v>100000</v>
      </c>
      <c r="AU15" s="27">
        <v>100000</v>
      </c>
      <c r="AV15" s="27">
        <v>100000</v>
      </c>
      <c r="AW15" s="27">
        <v>100000</v>
      </c>
      <c r="AX15" s="27">
        <v>100000</v>
      </c>
      <c r="AY15" s="27">
        <v>100000</v>
      </c>
      <c r="AZ15" s="27">
        <v>100000</v>
      </c>
      <c r="BA15" s="27">
        <v>100000</v>
      </c>
      <c r="BB15" s="27">
        <v>100000</v>
      </c>
      <c r="BC15" s="27">
        <v>100000</v>
      </c>
      <c r="BD15" s="27">
        <v>100000</v>
      </c>
      <c r="BE15" s="27">
        <v>100000</v>
      </c>
      <c r="BF15" s="27">
        <v>100000</v>
      </c>
      <c r="BG15" s="27">
        <v>100000</v>
      </c>
      <c r="BH15" s="27">
        <v>100000</v>
      </c>
      <c r="BI15" s="27">
        <v>100000</v>
      </c>
      <c r="BJ15" s="27">
        <v>100000</v>
      </c>
      <c r="BK15" s="27">
        <v>100000</v>
      </c>
      <c r="BL15" s="27">
        <v>100000</v>
      </c>
      <c r="BM15" s="27">
        <v>100000</v>
      </c>
      <c r="BN15" s="27">
        <v>100000</v>
      </c>
      <c r="BO15" s="27">
        <v>100000</v>
      </c>
      <c r="BP15" s="27">
        <v>100000</v>
      </c>
      <c r="BQ15" s="27">
        <v>100000</v>
      </c>
      <c r="BR15" s="27">
        <v>100000</v>
      </c>
      <c r="BS15" s="27">
        <v>100000</v>
      </c>
      <c r="BT15" s="27">
        <v>100000</v>
      </c>
      <c r="BU15" s="27">
        <v>100000</v>
      </c>
      <c r="BV15" s="27">
        <v>100000</v>
      </c>
    </row>
    <row r="16" spans="1:74" x14ac:dyDescent="0.2">
      <c r="A16" s="5">
        <v>24927</v>
      </c>
      <c r="B16" s="5" t="s">
        <v>67</v>
      </c>
      <c r="C16" s="8">
        <v>30000</v>
      </c>
      <c r="D16" s="24">
        <v>35309</v>
      </c>
      <c r="E16" s="24">
        <v>38748</v>
      </c>
      <c r="F16" s="5" t="s">
        <v>3</v>
      </c>
      <c r="G16" s="25">
        <v>38383</v>
      </c>
      <c r="H16" s="8">
        <v>30000</v>
      </c>
      <c r="I16" s="8">
        <v>30000</v>
      </c>
      <c r="J16" s="53">
        <v>0.04</v>
      </c>
      <c r="K16" s="70">
        <f t="shared" si="0"/>
        <v>438000</v>
      </c>
      <c r="L16" s="8">
        <v>30000</v>
      </c>
      <c r="M16" s="8">
        <v>30000</v>
      </c>
      <c r="N16" s="8">
        <v>30000</v>
      </c>
      <c r="O16" s="8">
        <v>30000</v>
      </c>
      <c r="P16" s="8">
        <v>30000</v>
      </c>
      <c r="Q16" s="8">
        <v>30000</v>
      </c>
      <c r="R16" s="8">
        <v>30000</v>
      </c>
      <c r="S16" s="8">
        <v>30000</v>
      </c>
      <c r="T16" s="8">
        <v>30000</v>
      </c>
      <c r="U16" s="8">
        <v>30000</v>
      </c>
      <c r="V16" s="8">
        <v>30000</v>
      </c>
      <c r="W16" s="8">
        <v>30000</v>
      </c>
      <c r="X16" s="8">
        <v>30000</v>
      </c>
      <c r="Y16" s="8">
        <v>30000</v>
      </c>
      <c r="Z16" s="8">
        <v>30000</v>
      </c>
      <c r="AA16" s="8">
        <v>30000</v>
      </c>
      <c r="AB16" s="8">
        <v>30000</v>
      </c>
      <c r="AC16" s="8">
        <v>30000</v>
      </c>
      <c r="AD16" s="8">
        <v>30000</v>
      </c>
      <c r="AE16" s="8">
        <v>30000</v>
      </c>
      <c r="AF16" s="8">
        <v>30000</v>
      </c>
      <c r="AG16" s="8">
        <v>30000</v>
      </c>
      <c r="AH16" s="8">
        <v>30000</v>
      </c>
      <c r="AI16" s="8">
        <v>30000</v>
      </c>
      <c r="AJ16" s="8">
        <v>30000</v>
      </c>
      <c r="AK16" s="8">
        <v>30000</v>
      </c>
      <c r="AL16" s="8">
        <v>30000</v>
      </c>
      <c r="AM16" s="8">
        <v>30000</v>
      </c>
      <c r="AN16" s="8">
        <v>30000</v>
      </c>
      <c r="AO16" s="8">
        <v>30000</v>
      </c>
      <c r="AP16" s="8">
        <v>30000</v>
      </c>
      <c r="AQ16" s="8">
        <v>30000</v>
      </c>
      <c r="AR16" s="8">
        <v>30000</v>
      </c>
      <c r="AS16" s="8">
        <v>30000</v>
      </c>
      <c r="AT16" s="8">
        <v>30000</v>
      </c>
      <c r="AU16" s="8">
        <v>30000</v>
      </c>
      <c r="AV16" s="8">
        <v>30000</v>
      </c>
      <c r="AW16" s="8">
        <v>30000</v>
      </c>
      <c r="AX16" s="8">
        <v>30000</v>
      </c>
      <c r="AY16" s="8">
        <v>30000</v>
      </c>
      <c r="AZ16" s="8">
        <v>30000</v>
      </c>
      <c r="BA16" s="8">
        <v>30000</v>
      </c>
      <c r="BB16" s="8">
        <v>30000</v>
      </c>
      <c r="BC16" s="8">
        <v>30000</v>
      </c>
      <c r="BD16" s="8">
        <v>30000</v>
      </c>
      <c r="BE16" s="8">
        <v>30000</v>
      </c>
      <c r="BF16" s="8">
        <v>30000</v>
      </c>
      <c r="BG16" s="8">
        <v>30000</v>
      </c>
      <c r="BH16" s="8">
        <v>30000</v>
      </c>
      <c r="BI16" s="8">
        <v>30000</v>
      </c>
      <c r="BJ16" s="8">
        <v>30000</v>
      </c>
      <c r="BK16" s="8">
        <v>30000</v>
      </c>
      <c r="BL16" s="35">
        <v>30000</v>
      </c>
      <c r="BM16" s="35">
        <v>30000</v>
      </c>
      <c r="BN16" s="35">
        <v>30000</v>
      </c>
      <c r="BO16" s="35">
        <v>30000</v>
      </c>
      <c r="BP16" s="35">
        <v>30000</v>
      </c>
      <c r="BQ16" s="35">
        <v>30000</v>
      </c>
      <c r="BR16" s="35">
        <v>30000</v>
      </c>
      <c r="BS16" s="35">
        <v>30000</v>
      </c>
      <c r="BT16" s="35">
        <v>30000</v>
      </c>
      <c r="BU16" s="35">
        <v>30000</v>
      </c>
      <c r="BV16" s="35">
        <v>30000</v>
      </c>
    </row>
    <row r="17" spans="1:81" x14ac:dyDescent="0.2">
      <c r="A17" s="5">
        <v>25067</v>
      </c>
      <c r="B17" s="5" t="s">
        <v>66</v>
      </c>
      <c r="C17" s="8">
        <v>15000</v>
      </c>
      <c r="D17" s="24">
        <v>35309</v>
      </c>
      <c r="E17" s="24">
        <v>37225</v>
      </c>
      <c r="F17" s="5" t="s">
        <v>3</v>
      </c>
      <c r="G17" s="10" t="s">
        <v>15</v>
      </c>
      <c r="H17" s="8">
        <v>15000</v>
      </c>
      <c r="I17" s="8">
        <v>15000</v>
      </c>
      <c r="J17" s="53">
        <v>4.4999999999999998E-2</v>
      </c>
      <c r="K17" s="70">
        <f t="shared" si="0"/>
        <v>0</v>
      </c>
      <c r="L17" s="8">
        <v>15000</v>
      </c>
      <c r="M17" s="8">
        <v>15000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Y17" s="5"/>
      <c r="AZ17" s="5"/>
      <c r="BA17" s="5"/>
    </row>
    <row r="18" spans="1:81" x14ac:dyDescent="0.2">
      <c r="A18" s="5">
        <v>25397</v>
      </c>
      <c r="B18" s="5" t="s">
        <v>69</v>
      </c>
      <c r="C18" s="8">
        <v>10000</v>
      </c>
      <c r="D18" s="24">
        <v>35886</v>
      </c>
      <c r="E18" s="24">
        <v>37711</v>
      </c>
      <c r="F18" s="5" t="s">
        <v>3</v>
      </c>
      <c r="G18" s="25">
        <v>37346</v>
      </c>
      <c r="H18" s="8">
        <v>10000</v>
      </c>
      <c r="I18" s="8">
        <v>10000</v>
      </c>
      <c r="J18" s="53">
        <v>0.03</v>
      </c>
      <c r="K18" s="70">
        <f t="shared" si="0"/>
        <v>109500</v>
      </c>
      <c r="L18" s="8">
        <v>10000</v>
      </c>
      <c r="M18" s="8">
        <v>10000</v>
      </c>
      <c r="N18" s="8">
        <v>10000</v>
      </c>
      <c r="O18" s="8">
        <v>10000</v>
      </c>
      <c r="P18" s="8">
        <v>10000</v>
      </c>
      <c r="Q18" s="8">
        <v>10000</v>
      </c>
      <c r="R18" s="8">
        <v>10000</v>
      </c>
      <c r="S18" s="8">
        <v>10000</v>
      </c>
      <c r="T18" s="8">
        <v>10000</v>
      </c>
      <c r="U18" s="8">
        <v>10000</v>
      </c>
      <c r="V18" s="8">
        <v>10000</v>
      </c>
      <c r="W18" s="8">
        <v>10000</v>
      </c>
      <c r="X18" s="8">
        <v>10000</v>
      </c>
      <c r="Y18" s="8">
        <v>10000</v>
      </c>
      <c r="Z18" s="8">
        <v>10000</v>
      </c>
      <c r="AA18" s="8">
        <v>10000</v>
      </c>
      <c r="AB18" s="8">
        <v>10000</v>
      </c>
      <c r="AC18" s="8">
        <v>10000</v>
      </c>
      <c r="AD18" s="27">
        <v>10000</v>
      </c>
      <c r="AE18" s="27">
        <v>10000</v>
      </c>
      <c r="AF18" s="27">
        <v>10000</v>
      </c>
      <c r="AG18" s="27">
        <v>10000</v>
      </c>
      <c r="AH18" s="27">
        <v>10000</v>
      </c>
      <c r="AI18" s="27">
        <v>10000</v>
      </c>
      <c r="AJ18" s="27">
        <v>10000</v>
      </c>
      <c r="AK18" s="27">
        <v>10000</v>
      </c>
      <c r="AL18" s="27">
        <v>10000</v>
      </c>
      <c r="AM18" s="27">
        <v>10000</v>
      </c>
      <c r="AN18" s="27">
        <v>10000</v>
      </c>
      <c r="AO18" s="27">
        <v>10000</v>
      </c>
      <c r="AP18" s="27">
        <v>10000</v>
      </c>
      <c r="AQ18" s="27">
        <v>10000</v>
      </c>
      <c r="AR18" s="27">
        <v>10000</v>
      </c>
      <c r="AS18" s="27">
        <v>10000</v>
      </c>
      <c r="AT18" s="27">
        <v>10000</v>
      </c>
      <c r="AU18" s="27">
        <v>10000</v>
      </c>
      <c r="AV18" s="27">
        <v>10000</v>
      </c>
      <c r="AW18" s="27">
        <v>10000</v>
      </c>
      <c r="AX18" s="27">
        <v>10000</v>
      </c>
      <c r="AY18" s="27">
        <v>10000</v>
      </c>
      <c r="AZ18" s="27">
        <v>10000</v>
      </c>
      <c r="BA18" s="27">
        <v>10000</v>
      </c>
      <c r="BB18" s="27">
        <v>10000</v>
      </c>
      <c r="BC18" s="27">
        <v>10000</v>
      </c>
      <c r="BD18" s="27">
        <v>10000</v>
      </c>
      <c r="BE18" s="27">
        <v>10000</v>
      </c>
      <c r="BF18" s="27">
        <v>10000</v>
      </c>
      <c r="BG18" s="27">
        <v>10000</v>
      </c>
      <c r="BH18" s="27">
        <v>10000</v>
      </c>
      <c r="BI18" s="27">
        <v>10000</v>
      </c>
      <c r="BJ18" s="27">
        <v>10000</v>
      </c>
      <c r="BK18" s="27">
        <v>10000</v>
      </c>
      <c r="BL18" s="27">
        <v>10000</v>
      </c>
      <c r="BM18" s="27">
        <v>10000</v>
      </c>
      <c r="BN18" s="27">
        <v>10000</v>
      </c>
      <c r="BO18" s="27">
        <v>10000</v>
      </c>
      <c r="BP18" s="27">
        <v>10000</v>
      </c>
      <c r="BQ18" s="27">
        <v>10000</v>
      </c>
      <c r="BR18" s="27">
        <v>10000</v>
      </c>
      <c r="BS18" s="27">
        <v>10000</v>
      </c>
      <c r="BT18" s="27">
        <v>10000</v>
      </c>
      <c r="BU18" s="27">
        <v>10000</v>
      </c>
      <c r="BV18" s="27">
        <v>10000</v>
      </c>
    </row>
    <row r="19" spans="1:81" x14ac:dyDescent="0.2">
      <c r="A19" s="5">
        <v>26044</v>
      </c>
      <c r="B19" s="5" t="s">
        <v>70</v>
      </c>
      <c r="C19" s="8">
        <v>85000</v>
      </c>
      <c r="D19" s="24">
        <v>35886</v>
      </c>
      <c r="E19" s="24">
        <v>37925</v>
      </c>
      <c r="F19" s="5" t="s">
        <v>3</v>
      </c>
      <c r="G19" s="25">
        <v>37560</v>
      </c>
      <c r="H19" s="8">
        <v>85000</v>
      </c>
      <c r="I19" s="8">
        <v>85000</v>
      </c>
      <c r="J19" s="53">
        <v>0.03</v>
      </c>
      <c r="K19" s="70">
        <f t="shared" si="0"/>
        <v>930750</v>
      </c>
      <c r="L19" s="8">
        <v>85000</v>
      </c>
      <c r="M19" s="8">
        <v>85000</v>
      </c>
      <c r="N19" s="8">
        <v>85000</v>
      </c>
      <c r="O19" s="8">
        <v>85000</v>
      </c>
      <c r="P19" s="8">
        <v>85000</v>
      </c>
      <c r="Q19" s="8">
        <v>85000</v>
      </c>
      <c r="R19" s="8">
        <v>85000</v>
      </c>
      <c r="S19" s="8">
        <v>85000</v>
      </c>
      <c r="T19" s="8">
        <v>85000</v>
      </c>
      <c r="U19" s="8">
        <v>85000</v>
      </c>
      <c r="V19" s="8">
        <v>85000</v>
      </c>
      <c r="W19" s="8">
        <v>85000</v>
      </c>
      <c r="X19" s="8">
        <v>85000</v>
      </c>
      <c r="Y19" s="8">
        <v>85000</v>
      </c>
      <c r="Z19" s="8">
        <v>85000</v>
      </c>
      <c r="AA19" s="8">
        <v>85000</v>
      </c>
      <c r="AB19" s="8">
        <v>85000</v>
      </c>
      <c r="AC19" s="8">
        <v>85000</v>
      </c>
      <c r="AD19" s="8">
        <v>85000</v>
      </c>
      <c r="AE19" s="8">
        <v>85000</v>
      </c>
      <c r="AF19" s="8">
        <v>85000</v>
      </c>
      <c r="AG19" s="8">
        <v>85000</v>
      </c>
      <c r="AH19" s="8">
        <v>85000</v>
      </c>
      <c r="AI19" s="8">
        <v>85000</v>
      </c>
      <c r="AJ19" s="8">
        <v>85000</v>
      </c>
      <c r="AK19" s="27">
        <v>85000</v>
      </c>
      <c r="AL19" s="27">
        <v>85000</v>
      </c>
      <c r="AM19" s="27">
        <v>85000</v>
      </c>
      <c r="AN19" s="27">
        <v>85000</v>
      </c>
      <c r="AO19" s="27">
        <v>85000</v>
      </c>
      <c r="AP19" s="27">
        <v>85000</v>
      </c>
      <c r="AQ19" s="27">
        <v>85000</v>
      </c>
      <c r="AR19" s="27">
        <v>85000</v>
      </c>
      <c r="AS19" s="27">
        <v>85000</v>
      </c>
      <c r="AT19" s="27">
        <v>85000</v>
      </c>
      <c r="AU19" s="27">
        <v>85000</v>
      </c>
      <c r="AV19" s="27">
        <v>85000</v>
      </c>
      <c r="AW19" s="27">
        <v>85000</v>
      </c>
      <c r="AX19" s="27">
        <v>85000</v>
      </c>
      <c r="AY19" s="27">
        <v>85000</v>
      </c>
      <c r="AZ19" s="27">
        <v>85000</v>
      </c>
      <c r="BA19" s="27">
        <v>85000</v>
      </c>
      <c r="BB19" s="27">
        <v>85000</v>
      </c>
      <c r="BC19" s="27">
        <v>85000</v>
      </c>
      <c r="BD19" s="27">
        <v>85000</v>
      </c>
      <c r="BE19" s="27">
        <v>85000</v>
      </c>
      <c r="BF19" s="27">
        <v>85000</v>
      </c>
      <c r="BG19" s="27">
        <v>85000</v>
      </c>
      <c r="BH19" s="27">
        <v>85000</v>
      </c>
      <c r="BI19" s="27">
        <v>85000</v>
      </c>
      <c r="BJ19" s="27">
        <v>85000</v>
      </c>
      <c r="BK19" s="27">
        <v>85000</v>
      </c>
      <c r="BL19" s="27">
        <v>85000</v>
      </c>
      <c r="BM19" s="27">
        <v>85000</v>
      </c>
      <c r="BN19" s="27">
        <v>85000</v>
      </c>
      <c r="BO19" s="27">
        <v>85000</v>
      </c>
      <c r="BP19" s="27">
        <v>85000</v>
      </c>
      <c r="BQ19" s="27">
        <v>85000</v>
      </c>
      <c r="BR19" s="27">
        <v>85000</v>
      </c>
      <c r="BS19" s="27">
        <v>85000</v>
      </c>
      <c r="BT19" s="27">
        <v>85000</v>
      </c>
      <c r="BU19" s="27">
        <v>85000</v>
      </c>
      <c r="BV19" s="27">
        <v>85000</v>
      </c>
    </row>
    <row r="20" spans="1:81" x14ac:dyDescent="0.2">
      <c r="A20" s="5">
        <v>26436</v>
      </c>
      <c r="B20" s="5" t="s">
        <v>70</v>
      </c>
      <c r="C20" s="8">
        <v>59000</v>
      </c>
      <c r="D20" s="24">
        <v>36100</v>
      </c>
      <c r="E20" s="24">
        <v>37925</v>
      </c>
      <c r="F20" s="5" t="s">
        <v>3</v>
      </c>
      <c r="G20" s="25">
        <v>37560</v>
      </c>
      <c r="H20" s="8">
        <v>59000</v>
      </c>
      <c r="I20" s="8">
        <v>59000</v>
      </c>
      <c r="J20" s="53">
        <v>0.05</v>
      </c>
      <c r="K20" s="70">
        <f t="shared" si="0"/>
        <v>1076750</v>
      </c>
      <c r="L20" s="8">
        <v>59000</v>
      </c>
      <c r="M20" s="8">
        <v>59000</v>
      </c>
      <c r="N20" s="8">
        <v>59000</v>
      </c>
      <c r="O20" s="8">
        <v>59000</v>
      </c>
      <c r="P20" s="8">
        <v>59000</v>
      </c>
      <c r="Q20" s="8">
        <v>59000</v>
      </c>
      <c r="R20" s="8">
        <v>59000</v>
      </c>
      <c r="S20" s="8">
        <v>59000</v>
      </c>
      <c r="T20" s="8">
        <v>59000</v>
      </c>
      <c r="U20" s="8">
        <v>59000</v>
      </c>
      <c r="V20" s="8">
        <v>59000</v>
      </c>
      <c r="W20" s="8">
        <v>59000</v>
      </c>
      <c r="X20" s="8">
        <v>59000</v>
      </c>
      <c r="Y20" s="8">
        <v>59000</v>
      </c>
      <c r="Z20" s="8">
        <v>59000</v>
      </c>
      <c r="AA20" s="8">
        <v>59000</v>
      </c>
      <c r="AB20" s="8">
        <v>59000</v>
      </c>
      <c r="AC20" s="8">
        <v>59000</v>
      </c>
      <c r="AD20" s="8">
        <v>59000</v>
      </c>
      <c r="AE20" s="8">
        <v>59000</v>
      </c>
      <c r="AF20" s="8">
        <v>59000</v>
      </c>
      <c r="AG20" s="8">
        <v>59000</v>
      </c>
      <c r="AH20" s="8">
        <v>59000</v>
      </c>
      <c r="AI20" s="8">
        <v>59000</v>
      </c>
      <c r="AJ20" s="8">
        <v>59000</v>
      </c>
      <c r="AK20" s="27">
        <v>59000</v>
      </c>
      <c r="AL20" s="27">
        <v>59000</v>
      </c>
      <c r="AM20" s="27">
        <v>59000</v>
      </c>
      <c r="AN20" s="27">
        <v>59000</v>
      </c>
      <c r="AO20" s="27">
        <v>59000</v>
      </c>
      <c r="AP20" s="27">
        <v>59000</v>
      </c>
      <c r="AQ20" s="27">
        <v>59000</v>
      </c>
      <c r="AR20" s="27">
        <v>59000</v>
      </c>
      <c r="AS20" s="27">
        <v>59000</v>
      </c>
      <c r="AT20" s="27">
        <v>59000</v>
      </c>
      <c r="AU20" s="27">
        <v>59000</v>
      </c>
      <c r="AV20" s="27">
        <v>59000</v>
      </c>
      <c r="AW20" s="27">
        <v>59000</v>
      </c>
      <c r="AX20" s="27">
        <v>59000</v>
      </c>
      <c r="AY20" s="27">
        <v>59000</v>
      </c>
      <c r="AZ20" s="27">
        <v>59000</v>
      </c>
      <c r="BA20" s="27">
        <v>59000</v>
      </c>
      <c r="BB20" s="27">
        <v>59000</v>
      </c>
      <c r="BC20" s="27">
        <v>59000</v>
      </c>
      <c r="BD20" s="27">
        <v>59000</v>
      </c>
      <c r="BE20" s="27">
        <v>59000</v>
      </c>
      <c r="BF20" s="27">
        <v>59000</v>
      </c>
      <c r="BG20" s="27">
        <v>59000</v>
      </c>
      <c r="BH20" s="27">
        <v>59000</v>
      </c>
      <c r="BI20" s="27">
        <v>59000</v>
      </c>
      <c r="BJ20" s="27">
        <v>59000</v>
      </c>
      <c r="BK20" s="27">
        <v>59000</v>
      </c>
      <c r="BL20" s="27">
        <v>59000</v>
      </c>
      <c r="BM20" s="27">
        <v>59000</v>
      </c>
      <c r="BN20" s="27">
        <v>59000</v>
      </c>
      <c r="BO20" s="27">
        <v>59000</v>
      </c>
      <c r="BP20" s="27">
        <v>59000</v>
      </c>
      <c r="BQ20" s="27">
        <v>59000</v>
      </c>
      <c r="BR20" s="27">
        <v>59000</v>
      </c>
      <c r="BS20" s="27">
        <v>59000</v>
      </c>
      <c r="BT20" s="27">
        <v>59000</v>
      </c>
      <c r="BU20" s="27">
        <v>59000</v>
      </c>
      <c r="BV20" s="27">
        <v>59000</v>
      </c>
      <c r="BW20" s="5"/>
      <c r="BX20" s="5"/>
      <c r="BY20" s="5"/>
      <c r="BZ20" s="5"/>
      <c r="CA20" s="5"/>
      <c r="CB20" s="5"/>
      <c r="CC20" s="5"/>
    </row>
    <row r="21" spans="1:81" x14ac:dyDescent="0.2">
      <c r="A21" s="5">
        <v>27342</v>
      </c>
      <c r="B21" s="5" t="s">
        <v>47</v>
      </c>
      <c r="C21" s="8">
        <v>30000</v>
      </c>
      <c r="D21" s="24">
        <v>36892</v>
      </c>
      <c r="E21" s="24">
        <v>37621</v>
      </c>
      <c r="F21" s="5" t="s">
        <v>3</v>
      </c>
      <c r="G21" s="25">
        <v>37437</v>
      </c>
      <c r="H21" s="8">
        <v>30000</v>
      </c>
      <c r="I21" s="8">
        <v>30000</v>
      </c>
      <c r="J21" s="53">
        <v>0.06</v>
      </c>
      <c r="K21" s="70">
        <f t="shared" si="0"/>
        <v>657000</v>
      </c>
      <c r="L21" s="8">
        <v>30000</v>
      </c>
      <c r="M21" s="8">
        <v>30000</v>
      </c>
      <c r="N21" s="8">
        <v>30000</v>
      </c>
      <c r="O21" s="31">
        <v>30000</v>
      </c>
      <c r="P21" s="31">
        <v>30000</v>
      </c>
      <c r="Q21" s="31">
        <v>30000</v>
      </c>
      <c r="R21" s="31">
        <v>30000</v>
      </c>
      <c r="S21" s="31">
        <v>30000</v>
      </c>
      <c r="T21" s="31">
        <v>30000</v>
      </c>
      <c r="U21" s="31">
        <v>30000</v>
      </c>
      <c r="V21" s="31">
        <v>30000</v>
      </c>
      <c r="W21" s="31">
        <v>30000</v>
      </c>
      <c r="X21" s="31">
        <v>30000</v>
      </c>
      <c r="Y21" s="31">
        <v>30000</v>
      </c>
      <c r="Z21" s="31">
        <v>30000</v>
      </c>
      <c r="AA21" s="27">
        <v>30000</v>
      </c>
      <c r="AB21" s="27">
        <v>30000</v>
      </c>
      <c r="AC21" s="27">
        <v>30000</v>
      </c>
      <c r="AD21" s="27">
        <v>30000</v>
      </c>
      <c r="AE21" s="27">
        <v>30000</v>
      </c>
      <c r="AF21" s="27">
        <v>30000</v>
      </c>
      <c r="AG21" s="27">
        <v>30000</v>
      </c>
      <c r="AH21" s="27">
        <v>30000</v>
      </c>
      <c r="AI21" s="27">
        <v>30000</v>
      </c>
      <c r="AJ21" s="27">
        <v>30000</v>
      </c>
      <c r="AK21" s="27">
        <v>30000</v>
      </c>
      <c r="AL21" s="27">
        <v>30000</v>
      </c>
      <c r="AM21" s="27">
        <v>30000</v>
      </c>
      <c r="AN21" s="27">
        <v>30000</v>
      </c>
      <c r="AO21" s="27">
        <v>30000</v>
      </c>
      <c r="AP21" s="27">
        <v>30000</v>
      </c>
      <c r="AQ21" s="27">
        <v>30000</v>
      </c>
      <c r="AR21" s="27">
        <v>30000</v>
      </c>
      <c r="AS21" s="27">
        <v>30000</v>
      </c>
      <c r="AT21" s="27">
        <v>30000</v>
      </c>
      <c r="AU21" s="27">
        <v>30000</v>
      </c>
      <c r="AV21" s="27">
        <v>30000</v>
      </c>
      <c r="AW21" s="27">
        <v>30000</v>
      </c>
      <c r="AX21" s="27">
        <v>30000</v>
      </c>
      <c r="AY21" s="27">
        <v>30000</v>
      </c>
      <c r="AZ21" s="27">
        <v>30000</v>
      </c>
      <c r="BA21" s="27">
        <v>30000</v>
      </c>
      <c r="BB21" s="27">
        <v>30000</v>
      </c>
      <c r="BC21" s="27">
        <v>30000</v>
      </c>
      <c r="BD21" s="27">
        <v>30000</v>
      </c>
      <c r="BE21" s="27">
        <v>30000</v>
      </c>
      <c r="BF21" s="27">
        <v>30000</v>
      </c>
      <c r="BG21" s="27">
        <v>30000</v>
      </c>
      <c r="BH21" s="27">
        <v>30000</v>
      </c>
      <c r="BI21" s="27">
        <v>30000</v>
      </c>
      <c r="BJ21" s="27">
        <v>30000</v>
      </c>
      <c r="BK21" s="27">
        <v>30000</v>
      </c>
      <c r="BL21" s="27">
        <v>30000</v>
      </c>
      <c r="BM21" s="27">
        <v>30000</v>
      </c>
      <c r="BN21" s="27">
        <v>30000</v>
      </c>
      <c r="BO21" s="27">
        <v>30000</v>
      </c>
      <c r="BP21" s="27">
        <v>30000</v>
      </c>
      <c r="BQ21" s="27">
        <v>30000</v>
      </c>
      <c r="BR21" s="27">
        <v>30000</v>
      </c>
      <c r="BS21" s="27">
        <v>30000</v>
      </c>
      <c r="BT21" s="27">
        <v>30000</v>
      </c>
      <c r="BU21" s="27">
        <v>30000</v>
      </c>
      <c r="BV21" s="27">
        <v>30000</v>
      </c>
      <c r="BW21" s="5"/>
      <c r="BX21" s="5"/>
      <c r="BY21" s="5"/>
      <c r="BZ21" s="5"/>
      <c r="CA21" s="5"/>
      <c r="CB21" s="5"/>
      <c r="CC21" s="5"/>
    </row>
    <row r="22" spans="1:81" x14ac:dyDescent="0.2">
      <c r="A22" s="5">
        <v>27370</v>
      </c>
      <c r="B22" s="5" t="s">
        <v>11</v>
      </c>
      <c r="C22" s="8">
        <v>22000</v>
      </c>
      <c r="D22" s="24">
        <v>36892</v>
      </c>
      <c r="E22" s="24">
        <v>37621</v>
      </c>
      <c r="F22" s="5" t="s">
        <v>3</v>
      </c>
      <c r="G22" s="25">
        <v>37437</v>
      </c>
      <c r="H22" s="8">
        <v>22000</v>
      </c>
      <c r="I22" s="8">
        <v>22000</v>
      </c>
      <c r="J22" s="53">
        <v>7.0000000000000007E-2</v>
      </c>
      <c r="K22" s="70">
        <f t="shared" si="0"/>
        <v>562100</v>
      </c>
      <c r="L22" s="8">
        <v>22000</v>
      </c>
      <c r="M22" s="8">
        <v>22000</v>
      </c>
      <c r="N22" s="8">
        <v>22000</v>
      </c>
      <c r="O22" s="31">
        <v>22000</v>
      </c>
      <c r="P22" s="31">
        <v>22000</v>
      </c>
      <c r="Q22" s="31">
        <v>22000</v>
      </c>
      <c r="R22" s="31">
        <v>22000</v>
      </c>
      <c r="S22" s="31">
        <v>22000</v>
      </c>
      <c r="T22" s="31">
        <v>22000</v>
      </c>
      <c r="U22" s="31">
        <v>22000</v>
      </c>
      <c r="V22" s="31">
        <v>22000</v>
      </c>
      <c r="W22" s="31">
        <v>22000</v>
      </c>
      <c r="X22" s="31">
        <v>22000</v>
      </c>
      <c r="Y22" s="31">
        <v>22000</v>
      </c>
      <c r="Z22" s="31">
        <v>22000</v>
      </c>
      <c r="AA22" s="27">
        <v>22000</v>
      </c>
      <c r="AB22" s="27">
        <v>22000</v>
      </c>
      <c r="AC22" s="27">
        <v>22000</v>
      </c>
      <c r="AD22" s="27">
        <v>22000</v>
      </c>
      <c r="AE22" s="27">
        <v>22000</v>
      </c>
      <c r="AF22" s="27">
        <v>22000</v>
      </c>
      <c r="AG22" s="27">
        <v>22000</v>
      </c>
      <c r="AH22" s="27">
        <v>22000</v>
      </c>
      <c r="AI22" s="27">
        <v>22000</v>
      </c>
      <c r="AJ22" s="27">
        <v>22000</v>
      </c>
      <c r="AK22" s="27">
        <v>22000</v>
      </c>
      <c r="AL22" s="27">
        <v>22000</v>
      </c>
      <c r="AM22" s="27">
        <v>22000</v>
      </c>
      <c r="AN22" s="27">
        <v>22000</v>
      </c>
      <c r="AO22" s="27">
        <v>22000</v>
      </c>
      <c r="AP22" s="27">
        <v>22000</v>
      </c>
      <c r="AQ22" s="27">
        <v>22000</v>
      </c>
      <c r="AR22" s="27">
        <v>22000</v>
      </c>
      <c r="AS22" s="27">
        <v>22000</v>
      </c>
      <c r="AT22" s="27">
        <v>22000</v>
      </c>
      <c r="AU22" s="27">
        <v>22000</v>
      </c>
      <c r="AV22" s="27">
        <v>22000</v>
      </c>
      <c r="AW22" s="27">
        <v>22000</v>
      </c>
      <c r="AX22" s="27">
        <v>22000</v>
      </c>
      <c r="AY22" s="27">
        <v>22000</v>
      </c>
      <c r="AZ22" s="27">
        <v>22000</v>
      </c>
      <c r="BA22" s="27">
        <v>22000</v>
      </c>
      <c r="BB22" s="27">
        <v>22000</v>
      </c>
      <c r="BC22" s="27">
        <v>22000</v>
      </c>
      <c r="BD22" s="27">
        <v>22000</v>
      </c>
      <c r="BE22" s="27">
        <v>22000</v>
      </c>
      <c r="BF22" s="27">
        <v>22000</v>
      </c>
      <c r="BG22" s="27">
        <v>22000</v>
      </c>
      <c r="BH22" s="27">
        <v>22000</v>
      </c>
      <c r="BI22" s="27">
        <v>22000</v>
      </c>
      <c r="BJ22" s="27">
        <v>22000</v>
      </c>
      <c r="BK22" s="27">
        <v>22000</v>
      </c>
      <c r="BL22" s="27">
        <v>22000</v>
      </c>
      <c r="BM22" s="27">
        <v>22000</v>
      </c>
      <c r="BN22" s="27">
        <v>22000</v>
      </c>
      <c r="BO22" s="27">
        <v>22000</v>
      </c>
      <c r="BP22" s="27">
        <v>22000</v>
      </c>
      <c r="BQ22" s="27">
        <v>22000</v>
      </c>
      <c r="BR22" s="27">
        <v>22000</v>
      </c>
      <c r="BS22" s="27">
        <v>22000</v>
      </c>
      <c r="BT22" s="27">
        <v>22000</v>
      </c>
      <c r="BU22" s="27">
        <v>22000</v>
      </c>
      <c r="BV22" s="27">
        <v>22000</v>
      </c>
      <c r="BW22" s="5"/>
      <c r="BX22" s="5"/>
      <c r="BY22" s="5"/>
      <c r="BZ22" s="5"/>
      <c r="CA22" s="5"/>
      <c r="CB22" s="5"/>
      <c r="CC22" s="5"/>
    </row>
    <row r="23" spans="1:81" x14ac:dyDescent="0.2">
      <c r="A23" s="5">
        <v>24568</v>
      </c>
      <c r="B23" s="5" t="s">
        <v>24</v>
      </c>
      <c r="C23" s="8">
        <v>32000</v>
      </c>
      <c r="D23" s="24">
        <v>35400</v>
      </c>
      <c r="E23" s="24">
        <v>37256</v>
      </c>
      <c r="F23" s="5" t="s">
        <v>3</v>
      </c>
      <c r="G23" s="10" t="s">
        <v>15</v>
      </c>
      <c r="H23" s="8">
        <v>32000</v>
      </c>
      <c r="I23" s="8">
        <v>32000</v>
      </c>
      <c r="J23" s="54" t="s">
        <v>60</v>
      </c>
      <c r="K23" s="70">
        <v>0</v>
      </c>
      <c r="L23" s="8">
        <v>32000</v>
      </c>
      <c r="M23" s="8">
        <v>32000</v>
      </c>
      <c r="N23" s="8">
        <v>32000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</row>
    <row r="24" spans="1:81" x14ac:dyDescent="0.2">
      <c r="A24" s="5">
        <v>24654</v>
      </c>
      <c r="B24" s="5" t="s">
        <v>57</v>
      </c>
      <c r="C24" s="8">
        <v>8000</v>
      </c>
      <c r="D24" s="24">
        <v>35400</v>
      </c>
      <c r="E24" s="24">
        <v>37256</v>
      </c>
      <c r="F24" s="5" t="s">
        <v>3</v>
      </c>
      <c r="G24" s="10" t="s">
        <v>15</v>
      </c>
      <c r="H24" s="8">
        <v>8000</v>
      </c>
      <c r="I24" s="8">
        <v>8000</v>
      </c>
      <c r="J24" s="54" t="s">
        <v>60</v>
      </c>
      <c r="K24" s="70">
        <v>0</v>
      </c>
      <c r="L24" s="8">
        <v>8000</v>
      </c>
      <c r="M24" s="8">
        <v>8000</v>
      </c>
      <c r="N24" s="8">
        <v>8000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</row>
    <row r="25" spans="1:81" x14ac:dyDescent="0.2">
      <c r="A25" s="29">
        <v>27460</v>
      </c>
      <c r="B25" s="29" t="s">
        <v>11</v>
      </c>
      <c r="C25" s="8">
        <v>55000</v>
      </c>
      <c r="D25" s="24">
        <v>37257</v>
      </c>
      <c r="E25" s="24">
        <v>37986</v>
      </c>
      <c r="F25" s="29" t="s">
        <v>3</v>
      </c>
      <c r="G25" s="25">
        <v>37802</v>
      </c>
      <c r="H25" s="8"/>
      <c r="I25" s="8"/>
      <c r="J25" s="53">
        <v>0.10630000000000001</v>
      </c>
      <c r="K25" s="70">
        <f t="shared" si="0"/>
        <v>2133973</v>
      </c>
      <c r="L25" s="8"/>
      <c r="M25" s="8"/>
      <c r="N25" s="8"/>
      <c r="O25" s="8">
        <v>55000</v>
      </c>
      <c r="P25" s="8">
        <v>55000</v>
      </c>
      <c r="Q25" s="8">
        <v>55000</v>
      </c>
      <c r="R25" s="8">
        <v>55000</v>
      </c>
      <c r="S25" s="8">
        <v>55000</v>
      </c>
      <c r="T25" s="8">
        <v>55000</v>
      </c>
      <c r="U25" s="8">
        <v>55000</v>
      </c>
      <c r="V25" s="8">
        <v>55000</v>
      </c>
      <c r="W25" s="8">
        <v>55000</v>
      </c>
      <c r="X25" s="8">
        <v>55000</v>
      </c>
      <c r="Y25" s="8">
        <v>55000</v>
      </c>
      <c r="Z25" s="8">
        <v>55000</v>
      </c>
      <c r="AA25" s="8">
        <v>20000</v>
      </c>
      <c r="AB25" s="8">
        <v>20000</v>
      </c>
      <c r="AC25" s="8">
        <v>20000</v>
      </c>
      <c r="AD25" s="8">
        <v>20000</v>
      </c>
      <c r="AE25" s="8">
        <v>20000</v>
      </c>
      <c r="AF25" s="8">
        <v>20000</v>
      </c>
      <c r="AG25" s="8">
        <v>20000</v>
      </c>
      <c r="AH25" s="8">
        <v>20000</v>
      </c>
      <c r="AI25" s="8">
        <v>20000</v>
      </c>
      <c r="AJ25" s="8">
        <v>20000</v>
      </c>
      <c r="AK25" s="8">
        <v>20000</v>
      </c>
      <c r="AL25" s="8">
        <v>20000</v>
      </c>
      <c r="AM25" s="27">
        <v>20000</v>
      </c>
      <c r="AN25" s="27">
        <v>20000</v>
      </c>
      <c r="AO25" s="27">
        <v>20000</v>
      </c>
      <c r="AP25" s="27">
        <v>20000</v>
      </c>
      <c r="AQ25" s="27">
        <v>20000</v>
      </c>
      <c r="AR25" s="27">
        <v>20000</v>
      </c>
      <c r="AS25" s="27">
        <v>20000</v>
      </c>
      <c r="AT25" s="27">
        <v>20000</v>
      </c>
      <c r="AU25" s="27">
        <v>20000</v>
      </c>
      <c r="AV25" s="27">
        <v>20000</v>
      </c>
      <c r="AW25" s="27">
        <v>20000</v>
      </c>
      <c r="AX25" s="27">
        <v>20000</v>
      </c>
      <c r="AY25" s="27">
        <v>20000</v>
      </c>
      <c r="AZ25" s="27">
        <v>20000</v>
      </c>
      <c r="BA25" s="27">
        <v>20000</v>
      </c>
      <c r="BB25" s="27">
        <v>20000</v>
      </c>
      <c r="BC25" s="27">
        <v>20000</v>
      </c>
      <c r="BD25" s="27">
        <v>20000</v>
      </c>
      <c r="BE25" s="27">
        <v>20000</v>
      </c>
      <c r="BF25" s="27">
        <v>20000</v>
      </c>
      <c r="BG25" s="27">
        <v>20000</v>
      </c>
      <c r="BH25" s="27">
        <v>20000</v>
      </c>
      <c r="BI25" s="27">
        <v>20000</v>
      </c>
      <c r="BJ25" s="27">
        <v>20000</v>
      </c>
      <c r="BK25" s="27">
        <v>20000</v>
      </c>
      <c r="BL25" s="27">
        <v>20000</v>
      </c>
      <c r="BM25" s="27">
        <v>20000</v>
      </c>
      <c r="BN25" s="27">
        <v>20000</v>
      </c>
      <c r="BO25" s="27">
        <v>20000</v>
      </c>
      <c r="BP25" s="27">
        <v>20000</v>
      </c>
      <c r="BQ25" s="27">
        <v>20000</v>
      </c>
      <c r="BR25" s="27">
        <v>20000</v>
      </c>
      <c r="BS25" s="27">
        <v>20000</v>
      </c>
      <c r="BT25" s="27">
        <v>20000</v>
      </c>
      <c r="BU25" s="27">
        <v>20000</v>
      </c>
      <c r="BV25" s="27">
        <v>20000</v>
      </c>
      <c r="BW25" s="5"/>
      <c r="BX25" s="5"/>
      <c r="BY25" s="5"/>
      <c r="BZ25" s="5"/>
      <c r="CA25" s="5"/>
      <c r="CB25" s="5"/>
      <c r="CC25" s="5"/>
    </row>
    <row r="26" spans="1:81" x14ac:dyDescent="0.2">
      <c r="A26" s="29">
        <v>27453</v>
      </c>
      <c r="B26" s="29" t="s">
        <v>12</v>
      </c>
      <c r="C26" s="8">
        <v>35000</v>
      </c>
      <c r="D26" s="24">
        <v>37622</v>
      </c>
      <c r="E26" s="24">
        <v>37986</v>
      </c>
      <c r="F26" s="29" t="s">
        <v>8</v>
      </c>
      <c r="G26" s="25"/>
      <c r="H26" s="8"/>
      <c r="I26" s="8"/>
      <c r="J26" s="54" t="s">
        <v>60</v>
      </c>
      <c r="K26" s="70">
        <v>0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>
        <v>35000</v>
      </c>
      <c r="AB26" s="8">
        <v>35000</v>
      </c>
      <c r="AC26" s="8">
        <v>35000</v>
      </c>
      <c r="AD26" s="8">
        <v>35000</v>
      </c>
      <c r="AE26" s="8">
        <v>35000</v>
      </c>
      <c r="AF26" s="8">
        <v>35000</v>
      </c>
      <c r="AG26" s="8">
        <v>35000</v>
      </c>
      <c r="AH26" s="8">
        <v>35000</v>
      </c>
      <c r="AI26" s="8">
        <v>35000</v>
      </c>
      <c r="AJ26" s="8">
        <v>35000</v>
      </c>
      <c r="AK26" s="8">
        <v>35000</v>
      </c>
      <c r="AL26" s="8">
        <v>35000</v>
      </c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5"/>
      <c r="BX26" s="5"/>
      <c r="BY26" s="5"/>
      <c r="BZ26" s="5"/>
      <c r="CA26" s="5"/>
      <c r="CB26" s="5"/>
      <c r="CC26" s="5"/>
    </row>
    <row r="27" spans="1:81" x14ac:dyDescent="0.2">
      <c r="A27" s="5">
        <v>25071</v>
      </c>
      <c r="B27" s="5" t="s">
        <v>11</v>
      </c>
      <c r="C27" s="8">
        <v>60000</v>
      </c>
      <c r="D27" s="24">
        <v>35400</v>
      </c>
      <c r="E27" s="24">
        <v>39782</v>
      </c>
      <c r="F27" s="5" t="s">
        <v>3</v>
      </c>
      <c r="G27" s="25">
        <v>39416</v>
      </c>
      <c r="H27" s="8">
        <v>60000</v>
      </c>
      <c r="I27" s="8">
        <v>60000</v>
      </c>
      <c r="J27" s="54" t="s">
        <v>60</v>
      </c>
      <c r="K27" s="70">
        <v>0</v>
      </c>
      <c r="L27" s="8">
        <v>60000</v>
      </c>
      <c r="M27" s="8">
        <v>60000</v>
      </c>
      <c r="N27" s="8">
        <v>60000</v>
      </c>
      <c r="O27" s="8">
        <v>60000</v>
      </c>
      <c r="P27" s="8">
        <v>60000</v>
      </c>
      <c r="Q27" s="8">
        <v>60000</v>
      </c>
      <c r="R27" s="8">
        <v>60000</v>
      </c>
      <c r="S27" s="8">
        <v>60000</v>
      </c>
      <c r="T27" s="8">
        <v>60000</v>
      </c>
      <c r="U27" s="8">
        <v>60000</v>
      </c>
      <c r="V27" s="8">
        <v>60000</v>
      </c>
      <c r="W27" s="8">
        <v>60000</v>
      </c>
      <c r="X27" s="8">
        <v>60000</v>
      </c>
      <c r="Y27" s="8">
        <v>60000</v>
      </c>
      <c r="Z27" s="8">
        <v>60000</v>
      </c>
      <c r="AA27" s="8">
        <v>60000</v>
      </c>
      <c r="AB27" s="8">
        <v>60000</v>
      </c>
      <c r="AC27" s="8">
        <v>60000</v>
      </c>
      <c r="AD27" s="8">
        <v>60000</v>
      </c>
      <c r="AE27" s="8">
        <v>60000</v>
      </c>
      <c r="AF27" s="8">
        <v>60000</v>
      </c>
      <c r="AG27" s="8">
        <v>60000</v>
      </c>
      <c r="AH27" s="8">
        <v>60000</v>
      </c>
      <c r="AI27" s="8">
        <v>60000</v>
      </c>
      <c r="AJ27" s="8">
        <v>60000</v>
      </c>
      <c r="AK27" s="8">
        <v>60000</v>
      </c>
      <c r="AL27" s="8">
        <v>60000</v>
      </c>
      <c r="AM27" s="8">
        <v>60000</v>
      </c>
      <c r="AN27" s="8">
        <v>60000</v>
      </c>
      <c r="AO27" s="8">
        <v>60000</v>
      </c>
      <c r="AP27" s="8">
        <v>60000</v>
      </c>
      <c r="AQ27" s="8">
        <v>60000</v>
      </c>
      <c r="AR27" s="8">
        <v>60000</v>
      </c>
      <c r="AS27" s="8">
        <v>60000</v>
      </c>
      <c r="AT27" s="8">
        <v>60000</v>
      </c>
      <c r="AU27" s="8">
        <v>60000</v>
      </c>
      <c r="AV27" s="8">
        <v>60000</v>
      </c>
      <c r="AW27" s="8">
        <v>60000</v>
      </c>
      <c r="AX27" s="8">
        <v>60000</v>
      </c>
      <c r="AY27" s="8">
        <v>60000</v>
      </c>
      <c r="AZ27" s="8">
        <v>60000</v>
      </c>
      <c r="BA27" s="8">
        <v>60000</v>
      </c>
      <c r="BB27" s="8">
        <v>60000</v>
      </c>
      <c r="BC27" s="8">
        <v>60000</v>
      </c>
      <c r="BD27" s="8">
        <v>60000</v>
      </c>
      <c r="BE27" s="8">
        <v>60000</v>
      </c>
      <c r="BF27" s="8">
        <v>60000</v>
      </c>
      <c r="BG27" s="8">
        <v>60000</v>
      </c>
      <c r="BH27" s="8">
        <v>60000</v>
      </c>
      <c r="BI27" s="8">
        <v>60000</v>
      </c>
      <c r="BJ27" s="8">
        <v>60000</v>
      </c>
      <c r="BK27" s="8">
        <v>60000</v>
      </c>
      <c r="BL27" s="8">
        <v>60000</v>
      </c>
      <c r="BM27" s="8">
        <v>60000</v>
      </c>
      <c r="BN27" s="8">
        <v>60000</v>
      </c>
      <c r="BO27" s="8">
        <v>60000</v>
      </c>
      <c r="BP27" s="8">
        <v>60000</v>
      </c>
      <c r="BQ27" s="8">
        <v>60000</v>
      </c>
      <c r="BR27" s="8">
        <v>60000</v>
      </c>
      <c r="BS27" s="8">
        <v>60000</v>
      </c>
      <c r="BT27" s="8">
        <v>60000</v>
      </c>
      <c r="BU27" s="8">
        <v>60000</v>
      </c>
      <c r="BV27" s="8">
        <v>60000</v>
      </c>
      <c r="BW27" s="5"/>
      <c r="BX27" s="5"/>
      <c r="BY27" s="5"/>
      <c r="BZ27" s="5"/>
      <c r="CA27" s="5"/>
      <c r="CB27" s="5"/>
      <c r="CC27" s="5"/>
    </row>
    <row r="28" spans="1:81" x14ac:dyDescent="0.2">
      <c r="A28" s="5"/>
      <c r="B28" s="5"/>
      <c r="C28" s="5"/>
      <c r="D28" s="5"/>
      <c r="E28" s="5"/>
      <c r="F28" s="5"/>
      <c r="G28" s="5"/>
      <c r="H28" s="8">
        <f t="shared" ref="H28:BJ28" si="1">SUM(H14:H27)</f>
        <v>476000</v>
      </c>
      <c r="I28" s="8">
        <f t="shared" si="1"/>
        <v>476000</v>
      </c>
      <c r="J28" s="53"/>
      <c r="K28" s="70">
        <f>SUM(K14:K27)</f>
        <v>8645573</v>
      </c>
      <c r="L28" s="8">
        <f t="shared" si="1"/>
        <v>476000</v>
      </c>
      <c r="M28" s="8">
        <f t="shared" si="1"/>
        <v>476000</v>
      </c>
      <c r="N28" s="8">
        <f t="shared" si="1"/>
        <v>461000</v>
      </c>
      <c r="O28" s="8">
        <f t="shared" si="1"/>
        <v>476000</v>
      </c>
      <c r="P28" s="8">
        <f t="shared" si="1"/>
        <v>476000</v>
      </c>
      <c r="Q28" s="8">
        <f t="shared" si="1"/>
        <v>476000</v>
      </c>
      <c r="R28" s="8">
        <f t="shared" si="1"/>
        <v>476000</v>
      </c>
      <c r="S28" s="8">
        <f t="shared" si="1"/>
        <v>476000</v>
      </c>
      <c r="T28" s="8">
        <f t="shared" si="1"/>
        <v>476000</v>
      </c>
      <c r="U28" s="8">
        <f t="shared" si="1"/>
        <v>476000</v>
      </c>
      <c r="V28" s="8">
        <f t="shared" si="1"/>
        <v>476000</v>
      </c>
      <c r="W28" s="8">
        <f t="shared" si="1"/>
        <v>476000</v>
      </c>
      <c r="X28" s="8">
        <f t="shared" si="1"/>
        <v>476000</v>
      </c>
      <c r="Y28" s="8">
        <f t="shared" si="1"/>
        <v>476000</v>
      </c>
      <c r="Z28" s="8">
        <f t="shared" si="1"/>
        <v>476000</v>
      </c>
      <c r="AA28" s="8">
        <f t="shared" si="1"/>
        <v>476000</v>
      </c>
      <c r="AB28" s="8">
        <f t="shared" si="1"/>
        <v>476000</v>
      </c>
      <c r="AC28" s="8">
        <f t="shared" si="1"/>
        <v>476000</v>
      </c>
      <c r="AD28" s="8">
        <f t="shared" si="1"/>
        <v>476000</v>
      </c>
      <c r="AE28" s="8">
        <f t="shared" si="1"/>
        <v>476000</v>
      </c>
      <c r="AF28" s="8">
        <f t="shared" si="1"/>
        <v>476000</v>
      </c>
      <c r="AG28" s="8">
        <f t="shared" si="1"/>
        <v>476000</v>
      </c>
      <c r="AH28" s="8">
        <f t="shared" si="1"/>
        <v>476000</v>
      </c>
      <c r="AI28" s="8">
        <f t="shared" si="1"/>
        <v>476000</v>
      </c>
      <c r="AJ28" s="8">
        <f t="shared" si="1"/>
        <v>476000</v>
      </c>
      <c r="AK28" s="8">
        <f t="shared" si="1"/>
        <v>476000</v>
      </c>
      <c r="AL28" s="8">
        <f t="shared" si="1"/>
        <v>476000</v>
      </c>
      <c r="AM28" s="8">
        <f t="shared" si="1"/>
        <v>441000</v>
      </c>
      <c r="AN28" s="8">
        <f t="shared" si="1"/>
        <v>441000</v>
      </c>
      <c r="AO28" s="8">
        <f t="shared" si="1"/>
        <v>441000</v>
      </c>
      <c r="AP28" s="8">
        <f t="shared" si="1"/>
        <v>441000</v>
      </c>
      <c r="AQ28" s="8">
        <f t="shared" si="1"/>
        <v>441000</v>
      </c>
      <c r="AR28" s="8">
        <f t="shared" si="1"/>
        <v>441000</v>
      </c>
      <c r="AS28" s="8">
        <f t="shared" si="1"/>
        <v>441000</v>
      </c>
      <c r="AT28" s="8">
        <f t="shared" si="1"/>
        <v>441000</v>
      </c>
      <c r="AU28" s="8">
        <f t="shared" si="1"/>
        <v>441000</v>
      </c>
      <c r="AV28" s="8">
        <f t="shared" si="1"/>
        <v>441000</v>
      </c>
      <c r="AW28" s="8">
        <f t="shared" si="1"/>
        <v>441000</v>
      </c>
      <c r="AX28" s="8">
        <f t="shared" si="1"/>
        <v>441000</v>
      </c>
      <c r="AY28" s="8">
        <f t="shared" si="1"/>
        <v>441000</v>
      </c>
      <c r="AZ28" s="8">
        <f t="shared" si="1"/>
        <v>441000</v>
      </c>
      <c r="BA28" s="8">
        <f t="shared" si="1"/>
        <v>441000</v>
      </c>
      <c r="BB28" s="8">
        <f t="shared" si="1"/>
        <v>441000</v>
      </c>
      <c r="BC28" s="8">
        <f t="shared" si="1"/>
        <v>441000</v>
      </c>
      <c r="BD28" s="8">
        <f t="shared" si="1"/>
        <v>441000</v>
      </c>
      <c r="BE28" s="8">
        <f t="shared" si="1"/>
        <v>441000</v>
      </c>
      <c r="BF28" s="8">
        <f t="shared" si="1"/>
        <v>441000</v>
      </c>
      <c r="BG28" s="8">
        <f t="shared" si="1"/>
        <v>441000</v>
      </c>
      <c r="BH28" s="8">
        <f t="shared" si="1"/>
        <v>441000</v>
      </c>
      <c r="BI28" s="8">
        <f t="shared" si="1"/>
        <v>441000</v>
      </c>
      <c r="BJ28" s="8">
        <f t="shared" si="1"/>
        <v>441000</v>
      </c>
      <c r="BK28" s="8">
        <f t="shared" ref="BK28:BV28" si="2">SUM(BK14:BK27)</f>
        <v>441000</v>
      </c>
      <c r="BL28" s="8">
        <f t="shared" si="2"/>
        <v>441000</v>
      </c>
      <c r="BM28" s="8">
        <f t="shared" si="2"/>
        <v>441000</v>
      </c>
      <c r="BN28" s="8">
        <f t="shared" si="2"/>
        <v>441000</v>
      </c>
      <c r="BO28" s="8">
        <f t="shared" si="2"/>
        <v>441000</v>
      </c>
      <c r="BP28" s="8">
        <f t="shared" si="2"/>
        <v>441000</v>
      </c>
      <c r="BQ28" s="8">
        <f t="shared" si="2"/>
        <v>441000</v>
      </c>
      <c r="BR28" s="8">
        <f t="shared" si="2"/>
        <v>441000</v>
      </c>
      <c r="BS28" s="8">
        <f t="shared" si="2"/>
        <v>441000</v>
      </c>
      <c r="BT28" s="8">
        <f t="shared" si="2"/>
        <v>441000</v>
      </c>
      <c r="BU28" s="8">
        <f t="shared" si="2"/>
        <v>441000</v>
      </c>
      <c r="BV28" s="8">
        <f t="shared" si="2"/>
        <v>441000</v>
      </c>
      <c r="BW28" s="5"/>
      <c r="BX28" s="5"/>
      <c r="BY28" s="5"/>
      <c r="BZ28" s="5"/>
      <c r="CA28" s="5"/>
      <c r="CB28" s="5"/>
      <c r="CC28" s="5"/>
    </row>
    <row r="29" spans="1:81" x14ac:dyDescent="0.2">
      <c r="A29" s="5"/>
      <c r="B29" s="5"/>
      <c r="C29" s="5"/>
      <c r="D29" s="5"/>
      <c r="E29" s="5"/>
      <c r="F29" s="5"/>
      <c r="G29" s="5"/>
      <c r="H29" s="8"/>
      <c r="I29" s="8"/>
      <c r="J29" s="53"/>
      <c r="K29" s="53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</row>
    <row r="30" spans="1:81" x14ac:dyDescent="0.2">
      <c r="B30" s="9" t="s">
        <v>21</v>
      </c>
      <c r="C30" s="5"/>
      <c r="D30" s="5"/>
      <c r="E30" s="5"/>
      <c r="F30" s="5"/>
      <c r="G30" s="5"/>
      <c r="H30" s="8">
        <f>476000-H28</f>
        <v>0</v>
      </c>
      <c r="I30" s="8">
        <f>476000-I28</f>
        <v>0</v>
      </c>
      <c r="J30" s="53"/>
      <c r="K30" s="53"/>
      <c r="L30" s="8">
        <f t="shared" ref="L30:BU30" si="3">476000-L28</f>
        <v>0</v>
      </c>
      <c r="M30" s="8">
        <f t="shared" si="3"/>
        <v>0</v>
      </c>
      <c r="N30" s="8">
        <f t="shared" si="3"/>
        <v>15000</v>
      </c>
      <c r="O30" s="8">
        <f>476000-O28</f>
        <v>0</v>
      </c>
      <c r="P30" s="8">
        <f t="shared" si="3"/>
        <v>0</v>
      </c>
      <c r="Q30" s="8">
        <f t="shared" si="3"/>
        <v>0</v>
      </c>
      <c r="R30" s="8">
        <f t="shared" si="3"/>
        <v>0</v>
      </c>
      <c r="S30" s="8">
        <f t="shared" si="3"/>
        <v>0</v>
      </c>
      <c r="T30" s="8">
        <f t="shared" si="3"/>
        <v>0</v>
      </c>
      <c r="U30" s="8">
        <f t="shared" si="3"/>
        <v>0</v>
      </c>
      <c r="V30" s="8">
        <f t="shared" si="3"/>
        <v>0</v>
      </c>
      <c r="W30" s="8">
        <f t="shared" si="3"/>
        <v>0</v>
      </c>
      <c r="X30" s="8">
        <f t="shared" si="3"/>
        <v>0</v>
      </c>
      <c r="Y30" s="8">
        <f t="shared" si="3"/>
        <v>0</v>
      </c>
      <c r="Z30" s="8">
        <f t="shared" si="3"/>
        <v>0</v>
      </c>
      <c r="AA30" s="8">
        <f>476000-AA28</f>
        <v>0</v>
      </c>
      <c r="AB30" s="8">
        <f t="shared" si="3"/>
        <v>0</v>
      </c>
      <c r="AC30" s="8">
        <f t="shared" si="3"/>
        <v>0</v>
      </c>
      <c r="AD30" s="8">
        <f t="shared" si="3"/>
        <v>0</v>
      </c>
      <c r="AE30" s="8">
        <f t="shared" si="3"/>
        <v>0</v>
      </c>
      <c r="AF30" s="8">
        <f t="shared" si="3"/>
        <v>0</v>
      </c>
      <c r="AG30" s="8">
        <f t="shared" si="3"/>
        <v>0</v>
      </c>
      <c r="AH30" s="8">
        <f t="shared" si="3"/>
        <v>0</v>
      </c>
      <c r="AI30" s="8">
        <f t="shared" si="3"/>
        <v>0</v>
      </c>
      <c r="AJ30" s="8">
        <f t="shared" si="3"/>
        <v>0</v>
      </c>
      <c r="AK30" s="8">
        <f t="shared" si="3"/>
        <v>0</v>
      </c>
      <c r="AL30" s="8">
        <f t="shared" si="3"/>
        <v>0</v>
      </c>
      <c r="AM30" s="8">
        <f t="shared" si="3"/>
        <v>35000</v>
      </c>
      <c r="AN30" s="8">
        <f t="shared" si="3"/>
        <v>35000</v>
      </c>
      <c r="AO30" s="8">
        <f t="shared" si="3"/>
        <v>35000</v>
      </c>
      <c r="AP30" s="8">
        <f t="shared" si="3"/>
        <v>35000</v>
      </c>
      <c r="AQ30" s="8">
        <f t="shared" si="3"/>
        <v>35000</v>
      </c>
      <c r="AR30" s="8">
        <f t="shared" si="3"/>
        <v>35000</v>
      </c>
      <c r="AS30" s="8">
        <f t="shared" si="3"/>
        <v>35000</v>
      </c>
      <c r="AT30" s="8">
        <f t="shared" si="3"/>
        <v>35000</v>
      </c>
      <c r="AU30" s="8">
        <f t="shared" si="3"/>
        <v>35000</v>
      </c>
      <c r="AV30" s="8">
        <f t="shared" si="3"/>
        <v>35000</v>
      </c>
      <c r="AW30" s="8">
        <f t="shared" si="3"/>
        <v>35000</v>
      </c>
      <c r="AX30" s="8">
        <f t="shared" si="3"/>
        <v>35000</v>
      </c>
      <c r="AY30" s="8">
        <f t="shared" si="3"/>
        <v>35000</v>
      </c>
      <c r="AZ30" s="8">
        <f t="shared" si="3"/>
        <v>35000</v>
      </c>
      <c r="BA30" s="8">
        <f t="shared" si="3"/>
        <v>35000</v>
      </c>
      <c r="BB30" s="8">
        <f t="shared" si="3"/>
        <v>35000</v>
      </c>
      <c r="BC30" s="8">
        <f t="shared" si="3"/>
        <v>35000</v>
      </c>
      <c r="BD30" s="8">
        <f t="shared" si="3"/>
        <v>35000</v>
      </c>
      <c r="BE30" s="8">
        <f t="shared" si="3"/>
        <v>35000</v>
      </c>
      <c r="BF30" s="8">
        <f t="shared" si="3"/>
        <v>35000</v>
      </c>
      <c r="BG30" s="8">
        <f t="shared" si="3"/>
        <v>35000</v>
      </c>
      <c r="BH30" s="8">
        <f t="shared" si="3"/>
        <v>35000</v>
      </c>
      <c r="BI30" s="8">
        <f t="shared" si="3"/>
        <v>35000</v>
      </c>
      <c r="BJ30" s="8">
        <f t="shared" si="3"/>
        <v>35000</v>
      </c>
      <c r="BK30" s="8">
        <f t="shared" si="3"/>
        <v>35000</v>
      </c>
      <c r="BL30" s="8">
        <f t="shared" si="3"/>
        <v>35000</v>
      </c>
      <c r="BM30" s="8">
        <f t="shared" si="3"/>
        <v>35000</v>
      </c>
      <c r="BN30" s="8">
        <f t="shared" si="3"/>
        <v>35000</v>
      </c>
      <c r="BO30" s="8">
        <f t="shared" si="3"/>
        <v>35000</v>
      </c>
      <c r="BP30" s="8">
        <f t="shared" si="3"/>
        <v>35000</v>
      </c>
      <c r="BQ30" s="8">
        <f t="shared" si="3"/>
        <v>35000</v>
      </c>
      <c r="BR30" s="8">
        <f t="shared" si="3"/>
        <v>35000</v>
      </c>
      <c r="BS30" s="8">
        <f t="shared" si="3"/>
        <v>35000</v>
      </c>
      <c r="BT30" s="8">
        <f t="shared" si="3"/>
        <v>35000</v>
      </c>
      <c r="BU30" s="8">
        <f t="shared" si="3"/>
        <v>35000</v>
      </c>
      <c r="BV30" s="8">
        <f>476000-BV28</f>
        <v>35000</v>
      </c>
      <c r="BW30" s="5"/>
      <c r="BX30" s="5"/>
      <c r="BY30" s="5"/>
      <c r="BZ30" s="5"/>
      <c r="CA30" s="5"/>
      <c r="CB30" s="5"/>
      <c r="CC30" s="5"/>
    </row>
    <row r="31" spans="1:81" x14ac:dyDescent="0.2">
      <c r="C31" s="5"/>
      <c r="D31" s="5"/>
      <c r="E31" s="5"/>
      <c r="F31" s="5"/>
      <c r="G31" s="5"/>
      <c r="H31" s="8"/>
      <c r="I31" s="8"/>
      <c r="J31" s="53"/>
      <c r="K31" s="53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</row>
    <row r="32" spans="1:81" x14ac:dyDescent="0.2">
      <c r="B32" s="9" t="s">
        <v>71</v>
      </c>
      <c r="C32" s="5"/>
      <c r="D32" s="5"/>
      <c r="E32" s="5"/>
      <c r="F32" s="5"/>
      <c r="G32" s="5"/>
      <c r="H32" s="8">
        <v>0</v>
      </c>
      <c r="I32" s="8">
        <v>0</v>
      </c>
      <c r="J32" s="53"/>
      <c r="K32" s="53"/>
      <c r="L32" s="8">
        <v>0</v>
      </c>
      <c r="M32" s="8">
        <v>0</v>
      </c>
      <c r="N32" s="8">
        <v>0</v>
      </c>
      <c r="O32" s="8">
        <f>O21</f>
        <v>30000</v>
      </c>
      <c r="P32" s="8">
        <f t="shared" ref="P32:Z32" si="4">P21</f>
        <v>30000</v>
      </c>
      <c r="Q32" s="8">
        <f t="shared" si="4"/>
        <v>30000</v>
      </c>
      <c r="R32" s="8">
        <f t="shared" si="4"/>
        <v>30000</v>
      </c>
      <c r="S32" s="8">
        <f t="shared" si="4"/>
        <v>30000</v>
      </c>
      <c r="T32" s="8">
        <f t="shared" si="4"/>
        <v>30000</v>
      </c>
      <c r="U32" s="8">
        <f t="shared" si="4"/>
        <v>30000</v>
      </c>
      <c r="V32" s="8">
        <f t="shared" si="4"/>
        <v>30000</v>
      </c>
      <c r="W32" s="8">
        <f t="shared" si="4"/>
        <v>30000</v>
      </c>
      <c r="X32" s="8">
        <f t="shared" si="4"/>
        <v>30000</v>
      </c>
      <c r="Y32" s="8">
        <f t="shared" si="4"/>
        <v>30000</v>
      </c>
      <c r="Z32" s="8">
        <f t="shared" si="4"/>
        <v>30000</v>
      </c>
      <c r="AA32" s="8">
        <f>AA21+AA22</f>
        <v>52000</v>
      </c>
      <c r="AB32" s="8">
        <f>AB21+AB22</f>
        <v>52000</v>
      </c>
      <c r="AC32" s="8">
        <f>AC21+AC22</f>
        <v>52000</v>
      </c>
      <c r="AD32" s="8">
        <f>AD21+AD22+AD18</f>
        <v>62000</v>
      </c>
      <c r="AE32" s="8">
        <f t="shared" ref="AE32:AJ32" si="5">AE21+AE22+AE18</f>
        <v>62000</v>
      </c>
      <c r="AF32" s="8">
        <f t="shared" si="5"/>
        <v>62000</v>
      </c>
      <c r="AG32" s="8">
        <f t="shared" si="5"/>
        <v>62000</v>
      </c>
      <c r="AH32" s="8">
        <f t="shared" si="5"/>
        <v>62000</v>
      </c>
      <c r="AI32" s="8">
        <f t="shared" si="5"/>
        <v>62000</v>
      </c>
      <c r="AJ32" s="8">
        <f t="shared" si="5"/>
        <v>62000</v>
      </c>
      <c r="AK32" s="8">
        <f>AK21+AK22+AK18+AK19+AK20</f>
        <v>206000</v>
      </c>
      <c r="AL32" s="8">
        <f>AL21+AL22+AL18+AL19+AL20</f>
        <v>206000</v>
      </c>
      <c r="AM32" s="8">
        <f>AM21+AM22+AM18+AM19+AM20+AM25</f>
        <v>226000</v>
      </c>
      <c r="AN32" s="8">
        <f>AN21+AN22+AN18+AN19+AN20+AN25+AN14+AN15</f>
        <v>351000</v>
      </c>
      <c r="AO32" s="8">
        <f t="shared" ref="AO32:BI32" si="6">AO21+AO22+AO18+AO19+AO20+AO25+AO14+AO15</f>
        <v>351000</v>
      </c>
      <c r="AP32" s="8">
        <f t="shared" si="6"/>
        <v>351000</v>
      </c>
      <c r="AQ32" s="8">
        <f t="shared" si="6"/>
        <v>351000</v>
      </c>
      <c r="AR32" s="8">
        <f t="shared" si="6"/>
        <v>351000</v>
      </c>
      <c r="AS32" s="8">
        <f t="shared" si="6"/>
        <v>351000</v>
      </c>
      <c r="AT32" s="8">
        <f t="shared" si="6"/>
        <v>351000</v>
      </c>
      <c r="AU32" s="8">
        <f t="shared" si="6"/>
        <v>351000</v>
      </c>
      <c r="AV32" s="8">
        <f t="shared" si="6"/>
        <v>351000</v>
      </c>
      <c r="AW32" s="8">
        <f t="shared" si="6"/>
        <v>351000</v>
      </c>
      <c r="AX32" s="8">
        <f t="shared" si="6"/>
        <v>351000</v>
      </c>
      <c r="AY32" s="8">
        <f t="shared" si="6"/>
        <v>351000</v>
      </c>
      <c r="AZ32" s="8">
        <f t="shared" si="6"/>
        <v>351000</v>
      </c>
      <c r="BA32" s="8">
        <f t="shared" si="6"/>
        <v>351000</v>
      </c>
      <c r="BB32" s="8">
        <f t="shared" si="6"/>
        <v>351000</v>
      </c>
      <c r="BC32" s="8">
        <f t="shared" si="6"/>
        <v>351000</v>
      </c>
      <c r="BD32" s="8">
        <f t="shared" si="6"/>
        <v>351000</v>
      </c>
      <c r="BE32" s="8">
        <f t="shared" si="6"/>
        <v>351000</v>
      </c>
      <c r="BF32" s="8">
        <f t="shared" si="6"/>
        <v>351000</v>
      </c>
      <c r="BG32" s="8">
        <f t="shared" si="6"/>
        <v>351000</v>
      </c>
      <c r="BH32" s="8">
        <f t="shared" si="6"/>
        <v>351000</v>
      </c>
      <c r="BI32" s="8">
        <f t="shared" si="6"/>
        <v>351000</v>
      </c>
      <c r="BJ32" s="8">
        <f>BJ21+BJ22+BJ18+BJ19+BJ20+BJ25+BJ14+BJ15</f>
        <v>351000</v>
      </c>
      <c r="BK32" s="8">
        <f>BK21+BK22+BK18+BK19+BK20+BK25+BK14+BK15</f>
        <v>351000</v>
      </c>
      <c r="BL32" s="8">
        <f>BL21+BL22+BL18+BL19+BL20+BL25+BL14+BL15+BL16</f>
        <v>381000</v>
      </c>
      <c r="BM32" s="8">
        <f t="shared" ref="BM32:BU32" si="7">BM21+BM22+BM18+BM19+BM20+BM25+BM14+BM15+BM16</f>
        <v>381000</v>
      </c>
      <c r="BN32" s="8">
        <f t="shared" si="7"/>
        <v>381000</v>
      </c>
      <c r="BO32" s="8">
        <f t="shared" si="7"/>
        <v>381000</v>
      </c>
      <c r="BP32" s="8">
        <f t="shared" si="7"/>
        <v>381000</v>
      </c>
      <c r="BQ32" s="8">
        <f t="shared" si="7"/>
        <v>381000</v>
      </c>
      <c r="BR32" s="8">
        <f t="shared" si="7"/>
        <v>381000</v>
      </c>
      <c r="BS32" s="8">
        <f t="shared" si="7"/>
        <v>381000</v>
      </c>
      <c r="BT32" s="8">
        <f t="shared" si="7"/>
        <v>381000</v>
      </c>
      <c r="BU32" s="8">
        <f t="shared" si="7"/>
        <v>381000</v>
      </c>
      <c r="BV32" s="8">
        <f>BV21+BV22+BV18+BV19+BV20+BV25+BV14+BV15+BV16</f>
        <v>381000</v>
      </c>
      <c r="BW32" s="5"/>
      <c r="BX32" s="5"/>
      <c r="BY32" s="5"/>
      <c r="BZ32" s="5"/>
      <c r="CA32" s="5"/>
      <c r="CB32" s="5"/>
      <c r="CC32" s="5"/>
    </row>
    <row r="33" spans="1:107" x14ac:dyDescent="0.2">
      <c r="C33" s="5"/>
      <c r="D33" s="5"/>
      <c r="E33" s="5"/>
      <c r="F33" s="5"/>
      <c r="G33" s="5"/>
      <c r="H33" s="8"/>
      <c r="I33" s="8"/>
      <c r="J33" s="53"/>
      <c r="K33" s="53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</row>
    <row r="34" spans="1:107" x14ac:dyDescent="0.2">
      <c r="B34" s="9" t="s">
        <v>20</v>
      </c>
      <c r="C34" s="5"/>
      <c r="D34" s="5"/>
      <c r="E34" s="5"/>
      <c r="F34" s="5"/>
      <c r="G34" s="5"/>
      <c r="H34" s="8">
        <f>SUM(H14:H27)</f>
        <v>476000</v>
      </c>
      <c r="I34" s="8">
        <f>SUM(I14:I27)</f>
        <v>476000</v>
      </c>
      <c r="J34" s="53"/>
      <c r="K34" s="53"/>
      <c r="L34" s="8">
        <f>SUM(L14:L27)</f>
        <v>476000</v>
      </c>
      <c r="M34" s="8">
        <f>SUM(M14:M27)</f>
        <v>476000</v>
      </c>
      <c r="N34" s="8">
        <f>SUM(N14:N27)</f>
        <v>461000</v>
      </c>
      <c r="O34" s="8">
        <f>SUM(O14:O27)-O21</f>
        <v>446000</v>
      </c>
      <c r="P34" s="8">
        <f t="shared" ref="P34:Y34" si="8">SUM(P14:P27)-P21</f>
        <v>446000</v>
      </c>
      <c r="Q34" s="8">
        <f t="shared" si="8"/>
        <v>446000</v>
      </c>
      <c r="R34" s="8">
        <f t="shared" si="8"/>
        <v>446000</v>
      </c>
      <c r="S34" s="8">
        <f t="shared" si="8"/>
        <v>446000</v>
      </c>
      <c r="T34" s="8">
        <f t="shared" si="8"/>
        <v>446000</v>
      </c>
      <c r="U34" s="8">
        <f t="shared" si="8"/>
        <v>446000</v>
      </c>
      <c r="V34" s="8">
        <f t="shared" si="8"/>
        <v>446000</v>
      </c>
      <c r="W34" s="8">
        <f t="shared" si="8"/>
        <v>446000</v>
      </c>
      <c r="X34" s="8">
        <f t="shared" si="8"/>
        <v>446000</v>
      </c>
      <c r="Y34" s="8">
        <f t="shared" si="8"/>
        <v>446000</v>
      </c>
      <c r="Z34" s="8">
        <f>SUM(Z14:Z27)-Z21</f>
        <v>446000</v>
      </c>
      <c r="AA34" s="8">
        <f>SUM(AA14:AA27)-(AA21+AA22)</f>
        <v>424000</v>
      </c>
      <c r="AB34" s="8">
        <f>SUM(AB14:AB27)-(AB21+AB22)</f>
        <v>424000</v>
      </c>
      <c r="AC34" s="8">
        <f>SUM(AC14:AC27)-(AC21+AC22)</f>
        <v>424000</v>
      </c>
      <c r="AD34" s="8">
        <f>SUM(AD14:AD27)-(AD21+AD22+AD18)</f>
        <v>414000</v>
      </c>
      <c r="AE34" s="8">
        <f t="shared" ref="AE34:AJ34" si="9">SUM(AE14:AE27)-(AE21+AE22+AE18)</f>
        <v>414000</v>
      </c>
      <c r="AF34" s="8">
        <f t="shared" si="9"/>
        <v>414000</v>
      </c>
      <c r="AG34" s="8">
        <f t="shared" si="9"/>
        <v>414000</v>
      </c>
      <c r="AH34" s="8">
        <f t="shared" si="9"/>
        <v>414000</v>
      </c>
      <c r="AI34" s="8">
        <f t="shared" si="9"/>
        <v>414000</v>
      </c>
      <c r="AJ34" s="8">
        <f t="shared" si="9"/>
        <v>414000</v>
      </c>
      <c r="AK34" s="8">
        <f>SUM(AK14:AK27)-(AK21+AK22+AK18+AK19+AK20)</f>
        <v>270000</v>
      </c>
      <c r="AL34" s="8">
        <f>SUM(AL14:AL27)-(AL21+AL22+AL18+AL19+AL20)</f>
        <v>270000</v>
      </c>
      <c r="AM34" s="8">
        <f>SUM(AM14:AM27)-(AM21+AM22+AM18+AM19+AM20+AM25)</f>
        <v>215000</v>
      </c>
      <c r="AN34" s="8">
        <f>AN28-AN32</f>
        <v>90000</v>
      </c>
      <c r="AO34" s="8">
        <f t="shared" ref="AO34:BV34" si="10">AO28-AO32</f>
        <v>90000</v>
      </c>
      <c r="AP34" s="8">
        <f t="shared" si="10"/>
        <v>90000</v>
      </c>
      <c r="AQ34" s="8">
        <f t="shared" si="10"/>
        <v>90000</v>
      </c>
      <c r="AR34" s="8">
        <f t="shared" si="10"/>
        <v>90000</v>
      </c>
      <c r="AS34" s="3">
        <f t="shared" si="10"/>
        <v>90000</v>
      </c>
      <c r="AT34" s="3">
        <f t="shared" si="10"/>
        <v>90000</v>
      </c>
      <c r="AU34" s="3">
        <f t="shared" si="10"/>
        <v>90000</v>
      </c>
      <c r="AV34" s="3">
        <f t="shared" si="10"/>
        <v>90000</v>
      </c>
      <c r="AW34" s="3">
        <f t="shared" si="10"/>
        <v>90000</v>
      </c>
      <c r="AX34" s="3">
        <f t="shared" si="10"/>
        <v>90000</v>
      </c>
      <c r="AY34" s="8">
        <f t="shared" si="10"/>
        <v>90000</v>
      </c>
      <c r="AZ34" s="8">
        <f t="shared" si="10"/>
        <v>90000</v>
      </c>
      <c r="BA34" s="8">
        <f t="shared" si="10"/>
        <v>90000</v>
      </c>
      <c r="BB34" s="3">
        <f t="shared" si="10"/>
        <v>90000</v>
      </c>
      <c r="BC34" s="3">
        <f t="shared" si="10"/>
        <v>90000</v>
      </c>
      <c r="BD34" s="3">
        <f t="shared" si="10"/>
        <v>90000</v>
      </c>
      <c r="BE34" s="3">
        <f t="shared" si="10"/>
        <v>90000</v>
      </c>
      <c r="BF34" s="3">
        <f t="shared" si="10"/>
        <v>90000</v>
      </c>
      <c r="BG34" s="3">
        <f t="shared" si="10"/>
        <v>90000</v>
      </c>
      <c r="BH34" s="3">
        <f t="shared" si="10"/>
        <v>90000</v>
      </c>
      <c r="BI34" s="3">
        <f t="shared" si="10"/>
        <v>90000</v>
      </c>
      <c r="BJ34" s="3">
        <f t="shared" si="10"/>
        <v>90000</v>
      </c>
      <c r="BK34" s="3">
        <f t="shared" si="10"/>
        <v>90000</v>
      </c>
      <c r="BL34" s="3">
        <f t="shared" si="10"/>
        <v>60000</v>
      </c>
      <c r="BM34" s="3">
        <f t="shared" si="10"/>
        <v>60000</v>
      </c>
      <c r="BN34" s="3">
        <f t="shared" si="10"/>
        <v>60000</v>
      </c>
      <c r="BO34" s="3">
        <f t="shared" si="10"/>
        <v>60000</v>
      </c>
      <c r="BP34" s="3">
        <f t="shared" si="10"/>
        <v>60000</v>
      </c>
      <c r="BQ34" s="3">
        <f t="shared" si="10"/>
        <v>60000</v>
      </c>
      <c r="BR34" s="3">
        <f t="shared" si="10"/>
        <v>60000</v>
      </c>
      <c r="BS34" s="3">
        <f t="shared" si="10"/>
        <v>60000</v>
      </c>
      <c r="BT34" s="3">
        <f t="shared" si="10"/>
        <v>60000</v>
      </c>
      <c r="BU34" s="3">
        <f t="shared" si="10"/>
        <v>60000</v>
      </c>
      <c r="BV34" s="3">
        <f t="shared" si="10"/>
        <v>60000</v>
      </c>
    </row>
    <row r="35" spans="1:107" s="99" customFormat="1" x14ac:dyDescent="0.2">
      <c r="A35" s="98" t="s">
        <v>102</v>
      </c>
      <c r="E35" s="100"/>
      <c r="F35" s="100"/>
      <c r="H35" s="101"/>
      <c r="I35" s="101"/>
      <c r="J35" s="101"/>
      <c r="K35" s="102"/>
      <c r="L35" s="101"/>
      <c r="M35" s="103"/>
      <c r="N35" s="103"/>
      <c r="O35" s="104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>
        <f>AVERAGE(O34:Z34)</f>
        <v>446000</v>
      </c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>
        <f>AVERAGE(AA34:AL34)</f>
        <v>392500</v>
      </c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>
        <f>AVERAGE(AM34:AX34)</f>
        <v>100416.66666666667</v>
      </c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  <c r="BJ35" s="105">
        <f>AVERAGE(AY34:BJ34)</f>
        <v>90000</v>
      </c>
      <c r="BK35" s="106"/>
      <c r="BL35" s="106"/>
      <c r="BM35" s="106"/>
      <c r="BN35" s="106"/>
      <c r="BO35" s="106"/>
      <c r="BP35" s="106"/>
      <c r="BQ35" s="106"/>
      <c r="BR35" s="106"/>
      <c r="BS35" s="106"/>
      <c r="BT35" s="106"/>
      <c r="BU35" s="106"/>
      <c r="BV35" s="103">
        <f>AVERAGE(BK34:BV34)</f>
        <v>62500</v>
      </c>
      <c r="BW35" s="106"/>
      <c r="BX35" s="106"/>
      <c r="BY35" s="106"/>
      <c r="BZ35" s="106"/>
      <c r="CA35" s="106"/>
      <c r="CB35" s="106"/>
      <c r="CC35" s="106"/>
      <c r="CD35" s="106"/>
      <c r="CE35" s="106"/>
      <c r="CF35" s="106"/>
      <c r="CG35" s="106"/>
      <c r="CH35" s="106"/>
      <c r="CI35" s="106"/>
      <c r="CJ35" s="106"/>
      <c r="CK35" s="106"/>
      <c r="CL35" s="106"/>
      <c r="CM35" s="106"/>
      <c r="CN35" s="106"/>
      <c r="CO35" s="106"/>
      <c r="CP35" s="106"/>
      <c r="CQ35" s="106"/>
      <c r="CR35" s="106"/>
      <c r="CS35" s="106"/>
      <c r="CT35" s="106"/>
      <c r="CU35" s="106"/>
      <c r="CV35" s="106"/>
      <c r="CW35" s="106"/>
      <c r="CX35" s="106"/>
      <c r="CY35" s="106"/>
      <c r="CZ35" s="106"/>
      <c r="DA35" s="106"/>
      <c r="DB35" s="106"/>
      <c r="DC35" s="106"/>
    </row>
    <row r="36" spans="1:107" x14ac:dyDescent="0.2">
      <c r="A36" s="7" t="s">
        <v>23</v>
      </c>
      <c r="F36" s="5"/>
      <c r="G36" s="5"/>
      <c r="H36" s="8"/>
      <c r="I36" s="8"/>
      <c r="J36" s="5"/>
      <c r="K36" s="73">
        <v>2002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3"/>
      <c r="AT36" s="3"/>
      <c r="AU36" s="3"/>
      <c r="AV36" s="3"/>
      <c r="AW36" s="3"/>
      <c r="AX36" s="3"/>
      <c r="AY36" s="8"/>
      <c r="AZ36" s="8"/>
      <c r="BA36" s="8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</row>
    <row r="37" spans="1:107" x14ac:dyDescent="0.2">
      <c r="F37" s="5"/>
      <c r="G37" s="5"/>
      <c r="H37" s="5"/>
      <c r="I37" s="5"/>
      <c r="J37" s="57" t="s">
        <v>16</v>
      </c>
      <c r="K37" s="71" t="s">
        <v>61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Y37" s="5"/>
      <c r="AZ37" s="5"/>
      <c r="BA37" s="5"/>
    </row>
    <row r="38" spans="1:107" x14ac:dyDescent="0.2">
      <c r="A38" s="2" t="s">
        <v>1</v>
      </c>
      <c r="B38" t="s">
        <v>2</v>
      </c>
      <c r="C38" s="2" t="s">
        <v>17</v>
      </c>
      <c r="D38" t="s">
        <v>18</v>
      </c>
      <c r="E38" t="s">
        <v>14</v>
      </c>
      <c r="F38" s="5" t="s">
        <v>0</v>
      </c>
      <c r="G38" s="10" t="s">
        <v>19</v>
      </c>
      <c r="H38" s="30">
        <v>37104</v>
      </c>
      <c r="I38" s="30">
        <v>37135</v>
      </c>
      <c r="J38" s="72" t="s">
        <v>38</v>
      </c>
      <c r="K38" s="63" t="s">
        <v>65</v>
      </c>
      <c r="L38" s="30">
        <v>37165</v>
      </c>
      <c r="M38" s="30">
        <v>37196</v>
      </c>
      <c r="N38" s="30">
        <v>37226</v>
      </c>
      <c r="O38" s="30">
        <v>37257</v>
      </c>
      <c r="P38" s="30">
        <v>37288</v>
      </c>
      <c r="Q38" s="30">
        <v>37316</v>
      </c>
      <c r="R38" s="30">
        <v>37347</v>
      </c>
      <c r="S38" s="30">
        <v>37377</v>
      </c>
      <c r="T38" s="30">
        <v>37408</v>
      </c>
      <c r="U38" s="30">
        <v>37438</v>
      </c>
      <c r="V38" s="30">
        <v>37469</v>
      </c>
      <c r="W38" s="30">
        <v>37500</v>
      </c>
      <c r="X38" s="30">
        <v>37530</v>
      </c>
      <c r="Y38" s="30">
        <v>37561</v>
      </c>
      <c r="Z38" s="30">
        <v>37591</v>
      </c>
      <c r="AA38" s="30">
        <v>37622</v>
      </c>
      <c r="AB38" s="30">
        <v>37653</v>
      </c>
      <c r="AC38" s="30">
        <v>37681</v>
      </c>
      <c r="AD38" s="30">
        <v>37712</v>
      </c>
      <c r="AE38" s="30">
        <v>37742</v>
      </c>
      <c r="AF38" s="30">
        <v>37773</v>
      </c>
      <c r="AG38" s="30">
        <v>37803</v>
      </c>
      <c r="AH38" s="30">
        <v>37834</v>
      </c>
      <c r="AI38" s="30">
        <v>37865</v>
      </c>
      <c r="AJ38" s="30">
        <v>37895</v>
      </c>
      <c r="AK38" s="30">
        <v>37926</v>
      </c>
      <c r="AL38" s="30">
        <v>37956</v>
      </c>
      <c r="AM38" s="30">
        <v>37987</v>
      </c>
      <c r="AN38" s="30">
        <v>38018</v>
      </c>
      <c r="AO38" s="30">
        <v>38047</v>
      </c>
      <c r="AP38" s="30">
        <v>38078</v>
      </c>
      <c r="AQ38" s="30">
        <v>38108</v>
      </c>
      <c r="AR38" s="30">
        <v>38139</v>
      </c>
      <c r="AS38" s="12">
        <v>38169</v>
      </c>
      <c r="AT38" s="12">
        <v>38200</v>
      </c>
      <c r="AU38" s="12">
        <v>38231</v>
      </c>
      <c r="AV38" s="12">
        <v>38261</v>
      </c>
      <c r="AW38" s="12">
        <v>38292</v>
      </c>
      <c r="AX38" s="12">
        <v>38322</v>
      </c>
      <c r="AY38" s="30">
        <v>38353</v>
      </c>
      <c r="AZ38" s="30">
        <v>38384</v>
      </c>
      <c r="BA38" s="30">
        <v>38412</v>
      </c>
      <c r="BB38" s="12">
        <v>38443</v>
      </c>
      <c r="BC38" s="12">
        <v>38473</v>
      </c>
      <c r="BD38" s="12">
        <v>38504</v>
      </c>
      <c r="BE38" s="12">
        <v>38534</v>
      </c>
      <c r="BF38" s="12">
        <v>38565</v>
      </c>
      <c r="BG38" s="12">
        <v>38596</v>
      </c>
      <c r="BH38" s="12">
        <v>38626</v>
      </c>
      <c r="BI38" s="12">
        <v>38657</v>
      </c>
      <c r="BJ38" s="12">
        <v>38687</v>
      </c>
      <c r="BK38" s="12">
        <v>38718</v>
      </c>
      <c r="BL38" s="12">
        <v>38749</v>
      </c>
      <c r="BM38" s="12">
        <v>38777</v>
      </c>
      <c r="BN38" s="12">
        <v>38808</v>
      </c>
      <c r="BO38" s="12">
        <v>38838</v>
      </c>
      <c r="BP38" s="12">
        <v>38869</v>
      </c>
      <c r="BQ38" s="12">
        <v>38899</v>
      </c>
      <c r="BR38" s="12">
        <v>38930</v>
      </c>
      <c r="BS38" s="12">
        <v>38961</v>
      </c>
      <c r="BT38" s="12">
        <v>38991</v>
      </c>
      <c r="BU38" s="12">
        <v>39022</v>
      </c>
      <c r="BV38" s="12">
        <v>39052</v>
      </c>
    </row>
    <row r="39" spans="1:107" x14ac:dyDescent="0.2">
      <c r="A39" s="2"/>
      <c r="C39" s="2"/>
      <c r="F39" s="5"/>
      <c r="G39" s="10"/>
      <c r="H39" s="5"/>
      <c r="I39" s="5"/>
      <c r="J39" s="53"/>
      <c r="K39" s="53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Y39" s="5"/>
      <c r="AZ39" s="5"/>
      <c r="BA39" s="5"/>
    </row>
    <row r="40" spans="1:107" x14ac:dyDescent="0.2">
      <c r="A40" s="5">
        <v>24669</v>
      </c>
      <c r="B40" s="5" t="s">
        <v>72</v>
      </c>
      <c r="C40" s="8">
        <v>12500</v>
      </c>
      <c r="D40" s="24">
        <v>35309</v>
      </c>
      <c r="E40" s="24">
        <v>38748</v>
      </c>
      <c r="F40" s="5" t="s">
        <v>3</v>
      </c>
      <c r="G40" s="25">
        <v>38383</v>
      </c>
      <c r="H40" s="8">
        <v>12500</v>
      </c>
      <c r="I40" s="8">
        <v>12500</v>
      </c>
      <c r="J40" s="53">
        <v>0.06</v>
      </c>
      <c r="K40" s="70">
        <f>ROUND((O40*31+P40*28+Q40*31+R40*30+S40*31+T40*30+U40*31+V40*31+W40*30+X40*31+Y40*30+Z40*31)*J40,0)</f>
        <v>273750</v>
      </c>
      <c r="L40" s="8">
        <v>12500</v>
      </c>
      <c r="M40" s="8">
        <v>12500</v>
      </c>
      <c r="N40" s="8">
        <v>12500</v>
      </c>
      <c r="O40" s="8">
        <v>12500</v>
      </c>
      <c r="P40" s="8">
        <v>12500</v>
      </c>
      <c r="Q40" s="8">
        <v>12500</v>
      </c>
      <c r="R40" s="8">
        <v>12500</v>
      </c>
      <c r="S40" s="8">
        <v>12500</v>
      </c>
      <c r="T40" s="8">
        <v>12500</v>
      </c>
      <c r="U40" s="8">
        <v>12500</v>
      </c>
      <c r="V40" s="8">
        <v>12500</v>
      </c>
      <c r="W40" s="8">
        <v>12500</v>
      </c>
      <c r="X40" s="8">
        <v>12500</v>
      </c>
      <c r="Y40" s="8">
        <v>12500</v>
      </c>
      <c r="Z40" s="8">
        <v>12500</v>
      </c>
      <c r="AA40" s="8">
        <v>12500</v>
      </c>
      <c r="AB40" s="8">
        <v>12500</v>
      </c>
      <c r="AC40" s="8">
        <v>12500</v>
      </c>
      <c r="AD40" s="8">
        <v>12500</v>
      </c>
      <c r="AE40" s="8">
        <v>12500</v>
      </c>
      <c r="AF40" s="8">
        <v>12500</v>
      </c>
      <c r="AG40" s="8">
        <v>12500</v>
      </c>
      <c r="AH40" s="8">
        <v>12500</v>
      </c>
      <c r="AI40" s="8">
        <v>12500</v>
      </c>
      <c r="AJ40" s="8">
        <v>12500</v>
      </c>
      <c r="AK40" s="8">
        <v>12500</v>
      </c>
      <c r="AL40" s="8">
        <v>12500</v>
      </c>
      <c r="AM40" s="8">
        <v>12500</v>
      </c>
      <c r="AN40" s="8">
        <v>12500</v>
      </c>
      <c r="AO40" s="8">
        <v>12500</v>
      </c>
      <c r="AP40" s="8">
        <v>12500</v>
      </c>
      <c r="AQ40" s="8">
        <v>12500</v>
      </c>
      <c r="AR40" s="8">
        <v>12500</v>
      </c>
      <c r="AS40" s="8">
        <v>12500</v>
      </c>
      <c r="AT40" s="8">
        <v>12500</v>
      </c>
      <c r="AU40" s="8">
        <v>12500</v>
      </c>
      <c r="AV40" s="8">
        <v>12500</v>
      </c>
      <c r="AW40" s="8">
        <v>12500</v>
      </c>
      <c r="AX40" s="8">
        <v>12500</v>
      </c>
      <c r="AY40" s="8">
        <v>12500</v>
      </c>
      <c r="AZ40" s="8">
        <v>12500</v>
      </c>
      <c r="BA40" s="8">
        <v>12500</v>
      </c>
      <c r="BB40" s="8">
        <v>12500</v>
      </c>
      <c r="BC40" s="8">
        <v>12500</v>
      </c>
      <c r="BD40" s="8">
        <v>12500</v>
      </c>
      <c r="BE40" s="8">
        <v>12500</v>
      </c>
      <c r="BF40" s="8">
        <v>12500</v>
      </c>
      <c r="BG40" s="8">
        <v>12500</v>
      </c>
      <c r="BH40" s="8">
        <v>12500</v>
      </c>
      <c r="BI40" s="8">
        <v>12500</v>
      </c>
      <c r="BJ40" s="8">
        <v>12500</v>
      </c>
      <c r="BK40" s="8">
        <v>12500</v>
      </c>
      <c r="BL40" s="35">
        <v>12500</v>
      </c>
      <c r="BM40" s="35">
        <v>12500</v>
      </c>
      <c r="BN40" s="35">
        <v>12500</v>
      </c>
      <c r="BO40" s="35">
        <v>12500</v>
      </c>
      <c r="BP40" s="35">
        <v>12500</v>
      </c>
      <c r="BQ40" s="35">
        <v>12500</v>
      </c>
      <c r="BR40" s="35">
        <v>12500</v>
      </c>
      <c r="BS40" s="35">
        <v>12500</v>
      </c>
      <c r="BT40" s="35">
        <v>12500</v>
      </c>
      <c r="BU40" s="35">
        <v>12500</v>
      </c>
      <c r="BV40" s="35">
        <v>12500</v>
      </c>
    </row>
    <row r="41" spans="1:107" x14ac:dyDescent="0.2">
      <c r="A41" s="5">
        <v>27047</v>
      </c>
      <c r="B41" s="5" t="s">
        <v>73</v>
      </c>
      <c r="C41" s="8">
        <v>125000</v>
      </c>
      <c r="D41" s="24">
        <v>36557</v>
      </c>
      <c r="E41" s="24">
        <v>38717</v>
      </c>
      <c r="F41" s="5" t="s">
        <v>8</v>
      </c>
      <c r="G41" s="25"/>
      <c r="H41" s="8">
        <v>125000</v>
      </c>
      <c r="I41" s="8">
        <v>125000</v>
      </c>
      <c r="J41" s="53">
        <v>0.03</v>
      </c>
      <c r="K41" s="61">
        <f>ROUND((O41*31+P41*28+Q41*31+R41*30+S41*31+T41*30+U41*31+V41*31+W41*30+X41*31+Y41*30+Z41*31)*J41,0)</f>
        <v>1642500</v>
      </c>
      <c r="L41" s="8">
        <v>125000</v>
      </c>
      <c r="M41" s="8">
        <v>125000</v>
      </c>
      <c r="N41" s="8">
        <v>125000</v>
      </c>
      <c r="O41" s="26">
        <v>150000</v>
      </c>
      <c r="P41" s="26">
        <v>150000</v>
      </c>
      <c r="Q41" s="26">
        <v>150000</v>
      </c>
      <c r="R41" s="26">
        <v>150000</v>
      </c>
      <c r="S41" s="26">
        <v>150000</v>
      </c>
      <c r="T41" s="26">
        <v>150000</v>
      </c>
      <c r="U41" s="26">
        <v>150000</v>
      </c>
      <c r="V41" s="26">
        <v>150000</v>
      </c>
      <c r="W41" s="26">
        <v>150000</v>
      </c>
      <c r="X41" s="26">
        <v>150000</v>
      </c>
      <c r="Y41" s="26">
        <v>150000</v>
      </c>
      <c r="Z41" s="26">
        <v>150000</v>
      </c>
      <c r="AA41" s="26">
        <v>150000</v>
      </c>
      <c r="AB41" s="26">
        <v>150000</v>
      </c>
      <c r="AC41" s="26">
        <v>150000</v>
      </c>
      <c r="AD41" s="26">
        <v>150000</v>
      </c>
      <c r="AE41" s="26">
        <v>150000</v>
      </c>
      <c r="AF41" s="26">
        <v>150000</v>
      </c>
      <c r="AG41" s="26">
        <v>150000</v>
      </c>
      <c r="AH41" s="26">
        <v>150000</v>
      </c>
      <c r="AI41" s="26">
        <v>150000</v>
      </c>
      <c r="AJ41" s="26">
        <v>150000</v>
      </c>
      <c r="AK41" s="26">
        <v>150000</v>
      </c>
      <c r="AL41" s="26">
        <v>150000</v>
      </c>
      <c r="AM41" s="26">
        <v>150000</v>
      </c>
      <c r="AN41" s="26">
        <v>150000</v>
      </c>
      <c r="AO41" s="26">
        <v>150000</v>
      </c>
      <c r="AP41" s="26">
        <v>150000</v>
      </c>
      <c r="AQ41" s="26">
        <v>150000</v>
      </c>
      <c r="AR41" s="26">
        <v>150000</v>
      </c>
      <c r="AS41" s="26">
        <v>150000</v>
      </c>
      <c r="AT41" s="26">
        <v>150000</v>
      </c>
      <c r="AU41" s="26">
        <v>150000</v>
      </c>
      <c r="AV41" s="26">
        <v>150000</v>
      </c>
      <c r="AW41" s="26">
        <v>150000</v>
      </c>
      <c r="AX41" s="26">
        <v>150000</v>
      </c>
      <c r="AY41" s="26">
        <v>150000</v>
      </c>
      <c r="AZ41" s="26">
        <v>150000</v>
      </c>
      <c r="BA41" s="26">
        <v>150000</v>
      </c>
      <c r="BB41" s="26">
        <v>150000</v>
      </c>
      <c r="BC41" s="26">
        <v>150000</v>
      </c>
      <c r="BD41" s="26">
        <v>150000</v>
      </c>
      <c r="BE41" s="26">
        <v>150000</v>
      </c>
      <c r="BF41" s="26">
        <v>150000</v>
      </c>
      <c r="BG41" s="26">
        <v>150000</v>
      </c>
      <c r="BH41" s="26">
        <v>150000</v>
      </c>
      <c r="BI41" s="26">
        <v>150000</v>
      </c>
      <c r="BJ41" s="26">
        <v>150000</v>
      </c>
    </row>
    <row r="42" spans="1:107" x14ac:dyDescent="0.2">
      <c r="A42" s="5">
        <v>27344</v>
      </c>
      <c r="B42" s="5" t="s">
        <v>6</v>
      </c>
      <c r="C42" s="8">
        <v>13500</v>
      </c>
      <c r="D42" s="24">
        <v>36892</v>
      </c>
      <c r="E42" s="24">
        <v>37621</v>
      </c>
      <c r="F42" s="5" t="s">
        <v>8</v>
      </c>
      <c r="G42" s="10"/>
      <c r="H42" s="8">
        <v>13500</v>
      </c>
      <c r="I42" s="8">
        <v>13500</v>
      </c>
      <c r="J42" s="53">
        <v>4.4999999999999998E-2</v>
      </c>
      <c r="K42" s="61">
        <f>ROUND((O42*31+P42*28+Q42*31+R42*30+S42*31+T42*30+U42*31+V42*31+W42*30+X42*31+Y42*30+Z42*31)*J42,0)</f>
        <v>221738</v>
      </c>
      <c r="L42" s="8">
        <v>13500</v>
      </c>
      <c r="M42" s="8">
        <v>13500</v>
      </c>
      <c r="N42" s="8">
        <v>13500</v>
      </c>
      <c r="O42" s="8">
        <v>13500</v>
      </c>
      <c r="P42" s="8">
        <v>13500</v>
      </c>
      <c r="Q42" s="8">
        <v>13500</v>
      </c>
      <c r="R42" s="8">
        <v>13500</v>
      </c>
      <c r="S42" s="8">
        <v>13500</v>
      </c>
      <c r="T42" s="8">
        <v>13500</v>
      </c>
      <c r="U42" s="8">
        <v>13500</v>
      </c>
      <c r="V42" s="8">
        <v>13500</v>
      </c>
      <c r="W42" s="8">
        <v>13500</v>
      </c>
      <c r="X42" s="8">
        <v>13500</v>
      </c>
      <c r="Y42" s="8">
        <v>13500</v>
      </c>
      <c r="Z42" s="8">
        <v>13500</v>
      </c>
    </row>
    <row r="43" spans="1:107" x14ac:dyDescent="0.2">
      <c r="A43" s="5">
        <v>27371</v>
      </c>
      <c r="B43" s="5" t="s">
        <v>11</v>
      </c>
      <c r="C43" s="8">
        <v>21200</v>
      </c>
      <c r="D43" s="24">
        <v>36923</v>
      </c>
      <c r="E43" s="24">
        <v>37256</v>
      </c>
      <c r="F43" s="5" t="s">
        <v>8</v>
      </c>
      <c r="G43" s="10"/>
      <c r="H43" s="28">
        <v>21200</v>
      </c>
      <c r="I43" s="28">
        <v>21200</v>
      </c>
      <c r="J43" s="69">
        <v>4.4999999999999998E-2</v>
      </c>
      <c r="K43" s="67">
        <f>ROUND((O43*31+P43*28+Q43*31+R43*30+S43*31+T43*30+U43*31+V43*31+W43*30+X43*31+Y43*30+Z43*31)*J43,0)</f>
        <v>0</v>
      </c>
      <c r="L43" s="28">
        <v>21200</v>
      </c>
      <c r="M43" s="28">
        <v>21200</v>
      </c>
      <c r="N43" s="28">
        <v>21200</v>
      </c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</row>
    <row r="44" spans="1:107" x14ac:dyDescent="0.2">
      <c r="H44" s="3">
        <f>SUM(H40:H43)</f>
        <v>172200</v>
      </c>
      <c r="I44" s="3">
        <f>SUM(I40:I43)</f>
        <v>172200</v>
      </c>
      <c r="J44" s="68"/>
      <c r="K44" s="61">
        <f t="shared" ref="K44:AP44" si="11">SUM(K40:K43)</f>
        <v>2137988</v>
      </c>
      <c r="L44" s="3">
        <f t="shared" si="11"/>
        <v>172200</v>
      </c>
      <c r="M44" s="3">
        <f t="shared" si="11"/>
        <v>172200</v>
      </c>
      <c r="N44" s="3">
        <f t="shared" si="11"/>
        <v>172200</v>
      </c>
      <c r="O44" s="3">
        <f t="shared" si="11"/>
        <v>176000</v>
      </c>
      <c r="P44" s="3">
        <f t="shared" si="11"/>
        <v>176000</v>
      </c>
      <c r="Q44" s="3">
        <f t="shared" si="11"/>
        <v>176000</v>
      </c>
      <c r="R44" s="3">
        <f t="shared" si="11"/>
        <v>176000</v>
      </c>
      <c r="S44" s="3">
        <f t="shared" si="11"/>
        <v>176000</v>
      </c>
      <c r="T44" s="3">
        <f t="shared" si="11"/>
        <v>176000</v>
      </c>
      <c r="U44" s="3">
        <f t="shared" si="11"/>
        <v>176000</v>
      </c>
      <c r="V44" s="3">
        <f t="shared" si="11"/>
        <v>176000</v>
      </c>
      <c r="W44" s="3">
        <f t="shared" si="11"/>
        <v>176000</v>
      </c>
      <c r="X44" s="3">
        <f t="shared" si="11"/>
        <v>176000</v>
      </c>
      <c r="Y44" s="3">
        <f t="shared" si="11"/>
        <v>176000</v>
      </c>
      <c r="Z44" s="3">
        <f t="shared" si="11"/>
        <v>176000</v>
      </c>
      <c r="AA44" s="3">
        <f t="shared" si="11"/>
        <v>162500</v>
      </c>
      <c r="AB44" s="3">
        <f t="shared" si="11"/>
        <v>162500</v>
      </c>
      <c r="AC44" s="3">
        <f t="shared" si="11"/>
        <v>162500</v>
      </c>
      <c r="AD44" s="3">
        <f t="shared" si="11"/>
        <v>162500</v>
      </c>
      <c r="AE44" s="3">
        <f t="shared" si="11"/>
        <v>162500</v>
      </c>
      <c r="AF44" s="3">
        <f t="shared" si="11"/>
        <v>162500</v>
      </c>
      <c r="AG44" s="3">
        <f t="shared" si="11"/>
        <v>162500</v>
      </c>
      <c r="AH44" s="3">
        <f t="shared" si="11"/>
        <v>162500</v>
      </c>
      <c r="AI44" s="3">
        <f t="shared" si="11"/>
        <v>162500</v>
      </c>
      <c r="AJ44" s="3">
        <f t="shared" si="11"/>
        <v>162500</v>
      </c>
      <c r="AK44" s="3">
        <f t="shared" si="11"/>
        <v>162500</v>
      </c>
      <c r="AL44" s="3">
        <f t="shared" si="11"/>
        <v>162500</v>
      </c>
      <c r="AM44" s="3">
        <f t="shared" si="11"/>
        <v>162500</v>
      </c>
      <c r="AN44" s="3">
        <f t="shared" si="11"/>
        <v>162500</v>
      </c>
      <c r="AO44" s="3">
        <f t="shared" si="11"/>
        <v>162500</v>
      </c>
      <c r="AP44" s="3">
        <f t="shared" si="11"/>
        <v>162500</v>
      </c>
      <c r="AQ44" s="3">
        <f t="shared" ref="AQ44:BV44" si="12">SUM(AQ40:AQ43)</f>
        <v>162500</v>
      </c>
      <c r="AR44" s="3">
        <f t="shared" si="12"/>
        <v>162500</v>
      </c>
      <c r="AS44" s="3">
        <f t="shared" si="12"/>
        <v>162500</v>
      </c>
      <c r="AT44" s="3">
        <f t="shared" si="12"/>
        <v>162500</v>
      </c>
      <c r="AU44" s="3">
        <f t="shared" si="12"/>
        <v>162500</v>
      </c>
      <c r="AV44" s="3">
        <f t="shared" si="12"/>
        <v>162500</v>
      </c>
      <c r="AW44" s="3">
        <f t="shared" si="12"/>
        <v>162500</v>
      </c>
      <c r="AX44" s="3">
        <f t="shared" si="12"/>
        <v>162500</v>
      </c>
      <c r="AY44" s="3">
        <f t="shared" si="12"/>
        <v>162500</v>
      </c>
      <c r="AZ44" s="3">
        <f t="shared" si="12"/>
        <v>162500</v>
      </c>
      <c r="BA44" s="3">
        <f t="shared" si="12"/>
        <v>162500</v>
      </c>
      <c r="BB44" s="3">
        <f t="shared" si="12"/>
        <v>162500</v>
      </c>
      <c r="BC44" s="3">
        <f t="shared" si="12"/>
        <v>162500</v>
      </c>
      <c r="BD44" s="3">
        <f t="shared" si="12"/>
        <v>162500</v>
      </c>
      <c r="BE44" s="3">
        <f t="shared" si="12"/>
        <v>162500</v>
      </c>
      <c r="BF44" s="3">
        <f t="shared" si="12"/>
        <v>162500</v>
      </c>
      <c r="BG44" s="3">
        <f t="shared" si="12"/>
        <v>162500</v>
      </c>
      <c r="BH44" s="3">
        <f t="shared" si="12"/>
        <v>162500</v>
      </c>
      <c r="BI44" s="3">
        <f t="shared" si="12"/>
        <v>162500</v>
      </c>
      <c r="BJ44" s="3">
        <f t="shared" si="12"/>
        <v>162500</v>
      </c>
      <c r="BK44" s="3">
        <f t="shared" si="12"/>
        <v>12500</v>
      </c>
      <c r="BL44" s="3">
        <f t="shared" si="12"/>
        <v>12500</v>
      </c>
      <c r="BM44" s="3">
        <f t="shared" si="12"/>
        <v>12500</v>
      </c>
      <c r="BN44" s="3">
        <f t="shared" si="12"/>
        <v>12500</v>
      </c>
      <c r="BO44" s="3">
        <f t="shared" si="12"/>
        <v>12500</v>
      </c>
      <c r="BP44" s="3">
        <f t="shared" si="12"/>
        <v>12500</v>
      </c>
      <c r="BQ44" s="3">
        <f t="shared" si="12"/>
        <v>12500</v>
      </c>
      <c r="BR44" s="3">
        <f t="shared" si="12"/>
        <v>12500</v>
      </c>
      <c r="BS44" s="3">
        <f t="shared" si="12"/>
        <v>12500</v>
      </c>
      <c r="BT44" s="3">
        <f t="shared" si="12"/>
        <v>12500</v>
      </c>
      <c r="BU44" s="3">
        <f t="shared" si="12"/>
        <v>12500</v>
      </c>
      <c r="BV44" s="3">
        <f t="shared" si="12"/>
        <v>12500</v>
      </c>
    </row>
    <row r="45" spans="1:107" x14ac:dyDescent="0.2">
      <c r="H45" s="3"/>
      <c r="I45" s="3"/>
      <c r="J45" s="68"/>
      <c r="K45" s="6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</row>
    <row r="46" spans="1:107" x14ac:dyDescent="0.2">
      <c r="H46" s="3"/>
      <c r="I46" s="3"/>
      <c r="J46" s="68"/>
      <c r="K46" s="61">
        <f>+K28+K44</f>
        <v>10783561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</row>
    <row r="47" spans="1:107" x14ac:dyDescent="0.2">
      <c r="H47" s="3"/>
      <c r="I47" s="3"/>
      <c r="J47" s="68"/>
      <c r="K47" s="6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</row>
    <row r="48" spans="1:107" x14ac:dyDescent="0.2">
      <c r="J48" s="68"/>
      <c r="K48" s="68"/>
    </row>
    <row r="49" spans="1:107" x14ac:dyDescent="0.2">
      <c r="B49" s="9" t="s">
        <v>21</v>
      </c>
      <c r="C49" s="9"/>
      <c r="H49" s="3">
        <f t="shared" ref="H49:BU49" si="13">205000-H44</f>
        <v>32800</v>
      </c>
      <c r="I49" s="3">
        <f t="shared" si="13"/>
        <v>32800</v>
      </c>
      <c r="J49" s="68"/>
      <c r="K49" s="68"/>
      <c r="L49" s="3">
        <f t="shared" si="13"/>
        <v>32800</v>
      </c>
      <c r="M49" s="3">
        <f t="shared" si="13"/>
        <v>32800</v>
      </c>
      <c r="N49" s="3">
        <f t="shared" si="13"/>
        <v>32800</v>
      </c>
      <c r="O49" s="3">
        <f t="shared" si="13"/>
        <v>29000</v>
      </c>
      <c r="P49" s="3">
        <f t="shared" si="13"/>
        <v>29000</v>
      </c>
      <c r="Q49" s="3">
        <f t="shared" si="13"/>
        <v>29000</v>
      </c>
      <c r="R49" s="3">
        <f t="shared" si="13"/>
        <v>29000</v>
      </c>
      <c r="S49" s="3">
        <f t="shared" si="13"/>
        <v>29000</v>
      </c>
      <c r="T49" s="3">
        <f t="shared" si="13"/>
        <v>29000</v>
      </c>
      <c r="U49" s="3">
        <f t="shared" si="13"/>
        <v>29000</v>
      </c>
      <c r="V49" s="3">
        <f t="shared" si="13"/>
        <v>29000</v>
      </c>
      <c r="W49" s="3">
        <f t="shared" si="13"/>
        <v>29000</v>
      </c>
      <c r="X49" s="3">
        <f t="shared" si="13"/>
        <v>29000</v>
      </c>
      <c r="Y49" s="3">
        <f t="shared" si="13"/>
        <v>29000</v>
      </c>
      <c r="Z49" s="3">
        <f t="shared" si="13"/>
        <v>29000</v>
      </c>
      <c r="AA49" s="3">
        <f t="shared" si="13"/>
        <v>42500</v>
      </c>
      <c r="AB49" s="3">
        <f t="shared" si="13"/>
        <v>42500</v>
      </c>
      <c r="AC49" s="3">
        <f t="shared" si="13"/>
        <v>42500</v>
      </c>
      <c r="AD49" s="3">
        <f t="shared" si="13"/>
        <v>42500</v>
      </c>
      <c r="AE49" s="3">
        <f t="shared" si="13"/>
        <v>42500</v>
      </c>
      <c r="AF49" s="3">
        <f t="shared" si="13"/>
        <v>42500</v>
      </c>
      <c r="AG49" s="3">
        <f t="shared" si="13"/>
        <v>42500</v>
      </c>
      <c r="AH49" s="3">
        <f t="shared" si="13"/>
        <v>42500</v>
      </c>
      <c r="AI49" s="3">
        <f t="shared" si="13"/>
        <v>42500</v>
      </c>
      <c r="AJ49" s="3">
        <f t="shared" si="13"/>
        <v>42500</v>
      </c>
      <c r="AK49" s="3">
        <f t="shared" si="13"/>
        <v>42500</v>
      </c>
      <c r="AL49" s="3">
        <f t="shared" si="13"/>
        <v>42500</v>
      </c>
      <c r="AM49" s="3">
        <f t="shared" si="13"/>
        <v>42500</v>
      </c>
      <c r="AN49" s="3">
        <f t="shared" si="13"/>
        <v>42500</v>
      </c>
      <c r="AO49" s="3">
        <f t="shared" si="13"/>
        <v>42500</v>
      </c>
      <c r="AP49" s="3">
        <f t="shared" si="13"/>
        <v>42500</v>
      </c>
      <c r="AQ49" s="3">
        <f t="shared" si="13"/>
        <v>42500</v>
      </c>
      <c r="AR49" s="3">
        <f t="shared" si="13"/>
        <v>42500</v>
      </c>
      <c r="AS49" s="3">
        <f t="shared" si="13"/>
        <v>42500</v>
      </c>
      <c r="AT49" s="3">
        <f t="shared" si="13"/>
        <v>42500</v>
      </c>
      <c r="AU49" s="3">
        <f t="shared" si="13"/>
        <v>42500</v>
      </c>
      <c r="AV49" s="3">
        <f t="shared" si="13"/>
        <v>42500</v>
      </c>
      <c r="AW49" s="3">
        <f t="shared" si="13"/>
        <v>42500</v>
      </c>
      <c r="AX49" s="3">
        <f t="shared" si="13"/>
        <v>42500</v>
      </c>
      <c r="AY49" s="3">
        <f t="shared" si="13"/>
        <v>42500</v>
      </c>
      <c r="AZ49" s="3">
        <f t="shared" si="13"/>
        <v>42500</v>
      </c>
      <c r="BA49" s="3">
        <f t="shared" si="13"/>
        <v>42500</v>
      </c>
      <c r="BB49" s="3">
        <f t="shared" si="13"/>
        <v>42500</v>
      </c>
      <c r="BC49" s="3">
        <f t="shared" si="13"/>
        <v>42500</v>
      </c>
      <c r="BD49" s="3">
        <f t="shared" si="13"/>
        <v>42500</v>
      </c>
      <c r="BE49" s="3">
        <f t="shared" si="13"/>
        <v>42500</v>
      </c>
      <c r="BF49" s="3">
        <f t="shared" si="13"/>
        <v>42500</v>
      </c>
      <c r="BG49" s="3">
        <f t="shared" si="13"/>
        <v>42500</v>
      </c>
      <c r="BH49" s="3">
        <f t="shared" si="13"/>
        <v>42500</v>
      </c>
      <c r="BI49" s="3">
        <f t="shared" si="13"/>
        <v>42500</v>
      </c>
      <c r="BJ49" s="3">
        <f t="shared" si="13"/>
        <v>42500</v>
      </c>
      <c r="BK49" s="3">
        <f t="shared" si="13"/>
        <v>192500</v>
      </c>
      <c r="BL49" s="3">
        <f t="shared" si="13"/>
        <v>192500</v>
      </c>
      <c r="BM49" s="3">
        <f t="shared" si="13"/>
        <v>192500</v>
      </c>
      <c r="BN49" s="3">
        <f t="shared" si="13"/>
        <v>192500</v>
      </c>
      <c r="BO49" s="3">
        <f t="shared" si="13"/>
        <v>192500</v>
      </c>
      <c r="BP49" s="3">
        <f t="shared" si="13"/>
        <v>192500</v>
      </c>
      <c r="BQ49" s="3">
        <f t="shared" si="13"/>
        <v>192500</v>
      </c>
      <c r="BR49" s="3">
        <f t="shared" si="13"/>
        <v>192500</v>
      </c>
      <c r="BS49" s="3">
        <f t="shared" si="13"/>
        <v>192500</v>
      </c>
      <c r="BT49" s="3">
        <f t="shared" si="13"/>
        <v>192500</v>
      </c>
      <c r="BU49" s="3">
        <f t="shared" si="13"/>
        <v>192500</v>
      </c>
      <c r="BV49" s="3">
        <f>205000-BV44</f>
        <v>192500</v>
      </c>
    </row>
    <row r="50" spans="1:107" x14ac:dyDescent="0.2">
      <c r="J50" s="68"/>
      <c r="K50" s="68"/>
    </row>
    <row r="51" spans="1:107" x14ac:dyDescent="0.2">
      <c r="B51" s="9" t="s">
        <v>71</v>
      </c>
      <c r="C51" s="9"/>
      <c r="H51">
        <v>0</v>
      </c>
      <c r="I51">
        <v>0</v>
      </c>
      <c r="J51" s="68"/>
      <c r="K51" s="68"/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 s="3">
        <f>BL40</f>
        <v>12500</v>
      </c>
      <c r="BM51" s="3">
        <f t="shared" ref="BM51:BV51" si="14">BM40</f>
        <v>12500</v>
      </c>
      <c r="BN51" s="3">
        <f t="shared" si="14"/>
        <v>12500</v>
      </c>
      <c r="BO51" s="3">
        <f t="shared" si="14"/>
        <v>12500</v>
      </c>
      <c r="BP51" s="3">
        <f t="shared" si="14"/>
        <v>12500</v>
      </c>
      <c r="BQ51" s="3">
        <f t="shared" si="14"/>
        <v>12500</v>
      </c>
      <c r="BR51" s="3">
        <f t="shared" si="14"/>
        <v>12500</v>
      </c>
      <c r="BS51" s="3">
        <f t="shared" si="14"/>
        <v>12500</v>
      </c>
      <c r="BT51" s="3">
        <f t="shared" si="14"/>
        <v>12500</v>
      </c>
      <c r="BU51" s="3">
        <f t="shared" si="14"/>
        <v>12500</v>
      </c>
      <c r="BV51" s="3">
        <f t="shared" si="14"/>
        <v>12500</v>
      </c>
    </row>
    <row r="52" spans="1:107" x14ac:dyDescent="0.2">
      <c r="J52" s="68"/>
      <c r="K52" s="68"/>
    </row>
    <row r="53" spans="1:107" x14ac:dyDescent="0.2">
      <c r="B53" s="9" t="s">
        <v>20</v>
      </c>
      <c r="C53" s="9"/>
      <c r="H53" s="3">
        <f>H44-H51</f>
        <v>172200</v>
      </c>
      <c r="I53" s="3">
        <f t="shared" ref="I53:BV53" si="15">I44-I51</f>
        <v>172200</v>
      </c>
      <c r="J53" s="68"/>
      <c r="K53" s="68"/>
      <c r="L53" s="3">
        <f t="shared" si="15"/>
        <v>172200</v>
      </c>
      <c r="M53" s="3">
        <f t="shared" si="15"/>
        <v>172200</v>
      </c>
      <c r="N53" s="3">
        <f t="shared" si="15"/>
        <v>172200</v>
      </c>
      <c r="O53" s="3">
        <f t="shared" si="15"/>
        <v>176000</v>
      </c>
      <c r="P53" s="3">
        <f t="shared" si="15"/>
        <v>176000</v>
      </c>
      <c r="Q53" s="3">
        <f t="shared" si="15"/>
        <v>176000</v>
      </c>
      <c r="R53" s="3">
        <f t="shared" si="15"/>
        <v>176000</v>
      </c>
      <c r="S53" s="3">
        <f t="shared" si="15"/>
        <v>176000</v>
      </c>
      <c r="T53" s="3">
        <f t="shared" si="15"/>
        <v>176000</v>
      </c>
      <c r="U53" s="3">
        <f t="shared" si="15"/>
        <v>176000</v>
      </c>
      <c r="V53" s="3">
        <f t="shared" si="15"/>
        <v>176000</v>
      </c>
      <c r="W53" s="3">
        <f t="shared" si="15"/>
        <v>176000</v>
      </c>
      <c r="X53" s="3">
        <f t="shared" si="15"/>
        <v>176000</v>
      </c>
      <c r="Y53" s="3">
        <f t="shared" si="15"/>
        <v>176000</v>
      </c>
      <c r="Z53" s="3">
        <f t="shared" si="15"/>
        <v>176000</v>
      </c>
      <c r="AA53" s="3">
        <f t="shared" si="15"/>
        <v>162500</v>
      </c>
      <c r="AB53" s="3">
        <f t="shared" si="15"/>
        <v>162500</v>
      </c>
      <c r="AC53" s="3">
        <f t="shared" si="15"/>
        <v>162500</v>
      </c>
      <c r="AD53" s="3">
        <f t="shared" si="15"/>
        <v>162500</v>
      </c>
      <c r="AE53" s="3">
        <f t="shared" si="15"/>
        <v>162500</v>
      </c>
      <c r="AF53" s="3">
        <f t="shared" si="15"/>
        <v>162500</v>
      </c>
      <c r="AG53" s="3">
        <f t="shared" si="15"/>
        <v>162500</v>
      </c>
      <c r="AH53" s="3">
        <f t="shared" si="15"/>
        <v>162500</v>
      </c>
      <c r="AI53" s="3">
        <f t="shared" si="15"/>
        <v>162500</v>
      </c>
      <c r="AJ53" s="3">
        <f t="shared" si="15"/>
        <v>162500</v>
      </c>
      <c r="AK53" s="3">
        <f t="shared" si="15"/>
        <v>162500</v>
      </c>
      <c r="AL53" s="3">
        <f t="shared" si="15"/>
        <v>162500</v>
      </c>
      <c r="AM53" s="3">
        <f t="shared" si="15"/>
        <v>162500</v>
      </c>
      <c r="AN53" s="3">
        <f t="shared" si="15"/>
        <v>162500</v>
      </c>
      <c r="AO53" s="3">
        <f t="shared" si="15"/>
        <v>162500</v>
      </c>
      <c r="AP53" s="3">
        <f t="shared" si="15"/>
        <v>162500</v>
      </c>
      <c r="AQ53" s="3">
        <f t="shared" si="15"/>
        <v>162500</v>
      </c>
      <c r="AR53" s="3">
        <f t="shared" si="15"/>
        <v>162500</v>
      </c>
      <c r="AS53" s="3">
        <f t="shared" si="15"/>
        <v>162500</v>
      </c>
      <c r="AT53" s="3">
        <f t="shared" si="15"/>
        <v>162500</v>
      </c>
      <c r="AU53" s="3">
        <f t="shared" si="15"/>
        <v>162500</v>
      </c>
      <c r="AV53" s="3">
        <f t="shared" si="15"/>
        <v>162500</v>
      </c>
      <c r="AW53" s="3">
        <f t="shared" si="15"/>
        <v>162500</v>
      </c>
      <c r="AX53" s="3">
        <f t="shared" si="15"/>
        <v>162500</v>
      </c>
      <c r="AY53" s="3">
        <f t="shared" si="15"/>
        <v>162500</v>
      </c>
      <c r="AZ53" s="3">
        <f t="shared" si="15"/>
        <v>162500</v>
      </c>
      <c r="BA53" s="3">
        <f t="shared" si="15"/>
        <v>162500</v>
      </c>
      <c r="BB53" s="3">
        <f t="shared" si="15"/>
        <v>162500</v>
      </c>
      <c r="BC53" s="3">
        <f t="shared" si="15"/>
        <v>162500</v>
      </c>
      <c r="BD53" s="3">
        <f t="shared" si="15"/>
        <v>162500</v>
      </c>
      <c r="BE53" s="3">
        <f t="shared" si="15"/>
        <v>162500</v>
      </c>
      <c r="BF53" s="3">
        <f t="shared" si="15"/>
        <v>162500</v>
      </c>
      <c r="BG53" s="3">
        <f t="shared" si="15"/>
        <v>162500</v>
      </c>
      <c r="BH53" s="3">
        <f t="shared" si="15"/>
        <v>162500</v>
      </c>
      <c r="BI53" s="3">
        <f t="shared" si="15"/>
        <v>162500</v>
      </c>
      <c r="BJ53" s="3">
        <f t="shared" si="15"/>
        <v>162500</v>
      </c>
      <c r="BK53" s="3">
        <f t="shared" si="15"/>
        <v>12500</v>
      </c>
      <c r="BL53" s="3">
        <f t="shared" si="15"/>
        <v>0</v>
      </c>
      <c r="BM53" s="3">
        <f t="shared" si="15"/>
        <v>0</v>
      </c>
      <c r="BN53" s="3">
        <f t="shared" si="15"/>
        <v>0</v>
      </c>
      <c r="BO53" s="3">
        <f t="shared" si="15"/>
        <v>0</v>
      </c>
      <c r="BP53" s="3">
        <f t="shared" si="15"/>
        <v>0</v>
      </c>
      <c r="BQ53" s="3">
        <f t="shared" si="15"/>
        <v>0</v>
      </c>
      <c r="BR53" s="3">
        <f t="shared" si="15"/>
        <v>0</v>
      </c>
      <c r="BS53" s="3">
        <f t="shared" si="15"/>
        <v>0</v>
      </c>
      <c r="BT53" s="3">
        <f t="shared" si="15"/>
        <v>0</v>
      </c>
      <c r="BU53" s="3">
        <f t="shared" si="15"/>
        <v>0</v>
      </c>
      <c r="BV53" s="3">
        <f t="shared" si="15"/>
        <v>0</v>
      </c>
    </row>
    <row r="54" spans="1:107" s="99" customFormat="1" x14ac:dyDescent="0.2">
      <c r="A54" s="98" t="s">
        <v>102</v>
      </c>
      <c r="E54" s="100"/>
      <c r="F54" s="100"/>
      <c r="H54" s="101"/>
      <c r="I54" s="101"/>
      <c r="J54" s="101"/>
      <c r="K54" s="102"/>
      <c r="L54" s="101"/>
      <c r="M54" s="103"/>
      <c r="N54" s="103"/>
      <c r="O54" s="104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>
        <f>AVERAGE(O53:Z53)</f>
        <v>176000</v>
      </c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>
        <f>AVERAGE(AA53:AL53)</f>
        <v>162500</v>
      </c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>
        <f>AVERAGE(AM53:AX53)</f>
        <v>162500</v>
      </c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  <c r="BJ54" s="105">
        <f>AVERAGE(AY53:BJ53)</f>
        <v>162500</v>
      </c>
      <c r="BK54" s="106"/>
      <c r="BL54" s="106"/>
      <c r="BM54" s="106"/>
      <c r="BN54" s="106"/>
      <c r="BO54" s="106"/>
      <c r="BP54" s="106"/>
      <c r="BQ54" s="106"/>
      <c r="BR54" s="106"/>
      <c r="BS54" s="106"/>
      <c r="BT54" s="106"/>
      <c r="BU54" s="106"/>
      <c r="BV54" s="103">
        <f>AVERAGE(BK53:BV53)</f>
        <v>1041.6666666666667</v>
      </c>
      <c r="BW54" s="106"/>
      <c r="BX54" s="106"/>
      <c r="BY54" s="106"/>
      <c r="BZ54" s="106"/>
      <c r="CA54" s="106"/>
      <c r="CB54" s="106"/>
      <c r="CC54" s="106"/>
      <c r="CD54" s="106"/>
      <c r="CE54" s="106"/>
      <c r="CF54" s="106"/>
      <c r="CG54" s="106"/>
      <c r="CH54" s="106"/>
      <c r="CI54" s="106"/>
      <c r="CJ54" s="106"/>
      <c r="CK54" s="106"/>
      <c r="CL54" s="106"/>
      <c r="CM54" s="106"/>
      <c r="CN54" s="106"/>
      <c r="CO54" s="106"/>
      <c r="CP54" s="106"/>
      <c r="CQ54" s="106"/>
      <c r="CR54" s="106"/>
      <c r="CS54" s="106"/>
      <c r="CT54" s="106"/>
      <c r="CU54" s="106"/>
      <c r="CV54" s="106"/>
      <c r="CW54" s="106"/>
      <c r="CX54" s="106"/>
      <c r="CY54" s="106"/>
      <c r="CZ54" s="106"/>
      <c r="DA54" s="106"/>
      <c r="DB54" s="106"/>
      <c r="DC54" s="106"/>
    </row>
    <row r="55" spans="1:107" x14ac:dyDescent="0.2">
      <c r="J55" s="68"/>
      <c r="K55" s="68"/>
    </row>
    <row r="56" spans="1:107" x14ac:dyDescent="0.2">
      <c r="J56" s="68"/>
      <c r="K56" s="68"/>
    </row>
    <row r="57" spans="1:107" x14ac:dyDescent="0.2">
      <c r="J57" s="68"/>
      <c r="K57" s="68"/>
    </row>
    <row r="58" spans="1:107" x14ac:dyDescent="0.2">
      <c r="J58" s="68"/>
      <c r="K58" s="68"/>
    </row>
    <row r="59" spans="1:107" x14ac:dyDescent="0.2">
      <c r="J59" s="68"/>
      <c r="K59" s="68"/>
    </row>
    <row r="60" spans="1:107" x14ac:dyDescent="0.2">
      <c r="J60" s="68"/>
      <c r="K60" s="68"/>
    </row>
    <row r="61" spans="1:107" x14ac:dyDescent="0.2">
      <c r="J61" s="68"/>
      <c r="K61" s="68"/>
    </row>
    <row r="62" spans="1:107" x14ac:dyDescent="0.2">
      <c r="J62" s="68"/>
      <c r="K62" s="68"/>
    </row>
    <row r="63" spans="1:107" x14ac:dyDescent="0.2">
      <c r="J63" s="68"/>
      <c r="K63" s="68"/>
    </row>
    <row r="64" spans="1:107" x14ac:dyDescent="0.2">
      <c r="J64" s="68"/>
      <c r="K64" s="68"/>
    </row>
    <row r="65" spans="10:11" x14ac:dyDescent="0.2">
      <c r="J65" s="68"/>
      <c r="K65" s="68"/>
    </row>
    <row r="66" spans="10:11" x14ac:dyDescent="0.2">
      <c r="J66" s="68"/>
      <c r="K66" s="68"/>
    </row>
    <row r="67" spans="10:11" x14ac:dyDescent="0.2">
      <c r="J67" s="68"/>
      <c r="K67" s="68"/>
    </row>
    <row r="68" spans="10:11" x14ac:dyDescent="0.2">
      <c r="J68" s="68"/>
      <c r="K68" s="68"/>
    </row>
    <row r="69" spans="10:11" x14ac:dyDescent="0.2">
      <c r="J69" s="68"/>
      <c r="K69" s="68"/>
    </row>
    <row r="70" spans="10:11" x14ac:dyDescent="0.2">
      <c r="J70" s="68"/>
      <c r="K70" s="68"/>
    </row>
    <row r="71" spans="10:11" x14ac:dyDescent="0.2">
      <c r="J71" s="68"/>
      <c r="K71" s="68"/>
    </row>
    <row r="72" spans="10:11" x14ac:dyDescent="0.2">
      <c r="J72" s="68"/>
      <c r="K72" s="68"/>
    </row>
    <row r="73" spans="10:11" x14ac:dyDescent="0.2">
      <c r="J73" s="68"/>
      <c r="K73" s="68"/>
    </row>
    <row r="74" spans="10:11" x14ac:dyDescent="0.2">
      <c r="J74" s="68"/>
      <c r="K74" s="68"/>
    </row>
    <row r="75" spans="10:11" x14ac:dyDescent="0.2">
      <c r="J75" s="68"/>
      <c r="K75" s="68"/>
    </row>
    <row r="76" spans="10:11" x14ac:dyDescent="0.2">
      <c r="J76" s="68"/>
      <c r="K76" s="68"/>
    </row>
    <row r="77" spans="10:11" x14ac:dyDescent="0.2">
      <c r="J77" s="68"/>
      <c r="K77" s="68"/>
    </row>
    <row r="78" spans="10:11" x14ac:dyDescent="0.2">
      <c r="J78" s="68"/>
      <c r="K78" s="68"/>
    </row>
    <row r="79" spans="10:11" x14ac:dyDescent="0.2">
      <c r="J79" s="68"/>
      <c r="K79" s="68"/>
    </row>
    <row r="80" spans="10:11" x14ac:dyDescent="0.2">
      <c r="J80" s="68"/>
      <c r="K80" s="68"/>
    </row>
    <row r="81" spans="10:11" x14ac:dyDescent="0.2">
      <c r="J81" s="68"/>
      <c r="K81" s="68"/>
    </row>
    <row r="82" spans="10:11" x14ac:dyDescent="0.2">
      <c r="J82" s="68"/>
      <c r="K82" s="68"/>
    </row>
    <row r="83" spans="10:11" x14ac:dyDescent="0.2">
      <c r="J83" s="68"/>
      <c r="K83" s="68"/>
    </row>
    <row r="84" spans="10:11" x14ac:dyDescent="0.2">
      <c r="J84" s="68"/>
      <c r="K84" s="68"/>
    </row>
    <row r="85" spans="10:11" x14ac:dyDescent="0.2">
      <c r="J85" s="68"/>
      <c r="K85" s="68"/>
    </row>
    <row r="86" spans="10:11" x14ac:dyDescent="0.2">
      <c r="J86" s="68"/>
      <c r="K86" s="68"/>
    </row>
    <row r="87" spans="10:11" x14ac:dyDescent="0.2">
      <c r="J87" s="68"/>
      <c r="K87" s="68"/>
    </row>
    <row r="88" spans="10:11" x14ac:dyDescent="0.2">
      <c r="J88" s="68"/>
      <c r="K88" s="68"/>
    </row>
    <row r="89" spans="10:11" x14ac:dyDescent="0.2">
      <c r="J89" s="68"/>
      <c r="K89" s="68"/>
    </row>
    <row r="90" spans="10:11" x14ac:dyDescent="0.2">
      <c r="J90" s="68"/>
      <c r="K90" s="68"/>
    </row>
    <row r="91" spans="10:11" x14ac:dyDescent="0.2">
      <c r="J91" s="68"/>
      <c r="K91" s="68"/>
    </row>
    <row r="92" spans="10:11" x14ac:dyDescent="0.2">
      <c r="J92" s="68"/>
      <c r="K92" s="68"/>
    </row>
    <row r="93" spans="10:11" x14ac:dyDescent="0.2">
      <c r="J93" s="68"/>
      <c r="K93" s="68"/>
    </row>
    <row r="94" spans="10:11" x14ac:dyDescent="0.2">
      <c r="J94" s="68"/>
      <c r="K94" s="68"/>
    </row>
    <row r="95" spans="10:11" x14ac:dyDescent="0.2">
      <c r="J95" s="68"/>
      <c r="K95" s="68"/>
    </row>
    <row r="96" spans="10:11" x14ac:dyDescent="0.2">
      <c r="J96" s="68"/>
      <c r="K96" s="68"/>
    </row>
    <row r="97" spans="10:11" x14ac:dyDescent="0.2">
      <c r="J97" s="68"/>
      <c r="K97" s="68"/>
    </row>
    <row r="98" spans="10:11" x14ac:dyDescent="0.2">
      <c r="J98" s="68"/>
      <c r="K98" s="68"/>
    </row>
    <row r="99" spans="10:11" x14ac:dyDescent="0.2">
      <c r="J99" s="68"/>
      <c r="K99" s="68"/>
    </row>
    <row r="100" spans="10:11" x14ac:dyDescent="0.2">
      <c r="J100" s="68"/>
      <c r="K100" s="68"/>
    </row>
    <row r="101" spans="10:11" x14ac:dyDescent="0.2">
      <c r="J101" s="68"/>
      <c r="K101" s="68"/>
    </row>
    <row r="102" spans="10:11" x14ac:dyDescent="0.2">
      <c r="J102" s="68"/>
      <c r="K102" s="68"/>
    </row>
    <row r="103" spans="10:11" x14ac:dyDescent="0.2">
      <c r="J103" s="68"/>
      <c r="K103" s="68"/>
    </row>
    <row r="104" spans="10:11" x14ac:dyDescent="0.2">
      <c r="J104" s="68"/>
      <c r="K104" s="68"/>
    </row>
    <row r="105" spans="10:11" x14ac:dyDescent="0.2">
      <c r="J105" s="68"/>
      <c r="K105" s="68"/>
    </row>
    <row r="106" spans="10:11" x14ac:dyDescent="0.2">
      <c r="J106" s="68"/>
      <c r="K106" s="68"/>
    </row>
    <row r="107" spans="10:11" x14ac:dyDescent="0.2">
      <c r="J107" s="68"/>
      <c r="K107" s="68"/>
    </row>
    <row r="108" spans="10:11" x14ac:dyDescent="0.2">
      <c r="J108" s="68"/>
      <c r="K108" s="68"/>
    </row>
    <row r="109" spans="10:11" x14ac:dyDescent="0.2">
      <c r="J109" s="68"/>
      <c r="K109" s="68"/>
    </row>
    <row r="110" spans="10:11" x14ac:dyDescent="0.2">
      <c r="J110" s="68"/>
      <c r="K110" s="68"/>
    </row>
    <row r="111" spans="10:11" x14ac:dyDescent="0.2">
      <c r="J111" s="68"/>
      <c r="K111" s="68"/>
    </row>
    <row r="112" spans="10:11" x14ac:dyDescent="0.2">
      <c r="J112" s="68"/>
      <c r="K112" s="68"/>
    </row>
    <row r="113" spans="10:11" x14ac:dyDescent="0.2">
      <c r="J113" s="68"/>
      <c r="K113" s="68"/>
    </row>
    <row r="114" spans="10:11" x14ac:dyDescent="0.2">
      <c r="J114" s="68"/>
      <c r="K114" s="68"/>
    </row>
    <row r="115" spans="10:11" x14ac:dyDescent="0.2">
      <c r="J115" s="68"/>
      <c r="K115" s="68"/>
    </row>
    <row r="116" spans="10:11" x14ac:dyDescent="0.2">
      <c r="J116" s="68"/>
      <c r="K116" s="68"/>
    </row>
    <row r="117" spans="10:11" x14ac:dyDescent="0.2">
      <c r="J117" s="68"/>
      <c r="K117" s="68"/>
    </row>
    <row r="118" spans="10:11" x14ac:dyDescent="0.2">
      <c r="J118" s="68"/>
      <c r="K118" s="68"/>
    </row>
    <row r="119" spans="10:11" x14ac:dyDescent="0.2">
      <c r="J119" s="68"/>
      <c r="K119" s="68"/>
    </row>
    <row r="120" spans="10:11" x14ac:dyDescent="0.2">
      <c r="J120" s="68"/>
      <c r="K120" s="68"/>
    </row>
    <row r="121" spans="10:11" x14ac:dyDescent="0.2">
      <c r="J121" s="68"/>
      <c r="K121" s="68"/>
    </row>
    <row r="122" spans="10:11" x14ac:dyDescent="0.2">
      <c r="J122" s="68"/>
      <c r="K122" s="68"/>
    </row>
    <row r="123" spans="10:11" x14ac:dyDescent="0.2">
      <c r="J123" s="68"/>
      <c r="K123" s="68"/>
    </row>
    <row r="124" spans="10:11" x14ac:dyDescent="0.2">
      <c r="J124" s="68"/>
      <c r="K124" s="68"/>
    </row>
    <row r="125" spans="10:11" x14ac:dyDescent="0.2">
      <c r="J125" s="68"/>
      <c r="K125" s="68"/>
    </row>
    <row r="126" spans="10:11" x14ac:dyDescent="0.2">
      <c r="J126" s="68"/>
      <c r="K126" s="68"/>
    </row>
    <row r="127" spans="10:11" x14ac:dyDescent="0.2">
      <c r="J127" s="68"/>
      <c r="K127" s="68"/>
    </row>
    <row r="128" spans="10:11" x14ac:dyDescent="0.2">
      <c r="J128" s="68"/>
      <c r="K128" s="68"/>
    </row>
    <row r="129" spans="10:11" x14ac:dyDescent="0.2">
      <c r="J129" s="68"/>
      <c r="K129" s="68"/>
    </row>
    <row r="130" spans="10:11" x14ac:dyDescent="0.2">
      <c r="J130" s="68"/>
      <c r="K130" s="68"/>
    </row>
    <row r="131" spans="10:11" x14ac:dyDescent="0.2">
      <c r="J131" s="68"/>
      <c r="K131" s="68"/>
    </row>
    <row r="132" spans="10:11" x14ac:dyDescent="0.2">
      <c r="J132" s="68"/>
      <c r="K132" s="68"/>
    </row>
    <row r="133" spans="10:11" x14ac:dyDescent="0.2">
      <c r="J133" s="68"/>
      <c r="K133" s="68"/>
    </row>
    <row r="134" spans="10:11" x14ac:dyDescent="0.2">
      <c r="J134" s="68"/>
      <c r="K134" s="68"/>
    </row>
    <row r="135" spans="10:11" x14ac:dyDescent="0.2">
      <c r="J135" s="68"/>
      <c r="K135" s="68"/>
    </row>
    <row r="136" spans="10:11" x14ac:dyDescent="0.2">
      <c r="J136" s="68"/>
      <c r="K136" s="68"/>
    </row>
    <row r="137" spans="10:11" x14ac:dyDescent="0.2">
      <c r="J137" s="68"/>
      <c r="K137" s="68"/>
    </row>
    <row r="138" spans="10:11" x14ac:dyDescent="0.2">
      <c r="J138" s="68"/>
      <c r="K138" s="68"/>
    </row>
    <row r="139" spans="10:11" x14ac:dyDescent="0.2">
      <c r="J139" s="68"/>
      <c r="K139" s="68"/>
    </row>
    <row r="140" spans="10:11" x14ac:dyDescent="0.2">
      <c r="J140" s="68"/>
      <c r="K140" s="68"/>
    </row>
    <row r="141" spans="10:11" x14ac:dyDescent="0.2">
      <c r="J141" s="68"/>
      <c r="K141" s="68"/>
    </row>
    <row r="142" spans="10:11" x14ac:dyDescent="0.2">
      <c r="J142" s="68"/>
      <c r="K142" s="68"/>
    </row>
    <row r="143" spans="10:11" x14ac:dyDescent="0.2">
      <c r="J143" s="68"/>
      <c r="K143" s="68"/>
    </row>
    <row r="144" spans="10:11" x14ac:dyDescent="0.2">
      <c r="J144" s="68"/>
      <c r="K144" s="68"/>
    </row>
    <row r="145" spans="10:11" x14ac:dyDescent="0.2">
      <c r="J145" s="68"/>
      <c r="K145" s="68"/>
    </row>
    <row r="146" spans="10:11" x14ac:dyDescent="0.2">
      <c r="J146" s="68"/>
      <c r="K146" s="68"/>
    </row>
    <row r="147" spans="10:11" x14ac:dyDescent="0.2">
      <c r="J147" s="68"/>
      <c r="K147" s="68"/>
    </row>
    <row r="148" spans="10:11" x14ac:dyDescent="0.2">
      <c r="J148" s="68"/>
      <c r="K148" s="68"/>
    </row>
    <row r="149" spans="10:11" x14ac:dyDescent="0.2">
      <c r="J149" s="68"/>
      <c r="K149" s="68"/>
    </row>
    <row r="150" spans="10:11" x14ac:dyDescent="0.2">
      <c r="J150" s="68"/>
      <c r="K150" s="68"/>
    </row>
    <row r="151" spans="10:11" x14ac:dyDescent="0.2">
      <c r="J151" s="68"/>
      <c r="K151" s="68"/>
    </row>
    <row r="152" spans="10:11" x14ac:dyDescent="0.2">
      <c r="J152" s="68"/>
      <c r="K152" s="68"/>
    </row>
    <row r="153" spans="10:11" x14ac:dyDescent="0.2">
      <c r="J153" s="68"/>
      <c r="K153" s="68"/>
    </row>
    <row r="154" spans="10:11" x14ac:dyDescent="0.2">
      <c r="J154" s="68"/>
      <c r="K154" s="68"/>
    </row>
    <row r="155" spans="10:11" x14ac:dyDescent="0.2">
      <c r="J155" s="68"/>
      <c r="K155" s="68"/>
    </row>
    <row r="156" spans="10:11" x14ac:dyDescent="0.2">
      <c r="J156" s="68"/>
      <c r="K156" s="68"/>
    </row>
    <row r="157" spans="10:11" x14ac:dyDescent="0.2">
      <c r="J157" s="68"/>
      <c r="K157" s="68"/>
    </row>
    <row r="158" spans="10:11" x14ac:dyDescent="0.2">
      <c r="J158" s="68"/>
      <c r="K158" s="68"/>
    </row>
    <row r="159" spans="10:11" x14ac:dyDescent="0.2">
      <c r="J159" s="68"/>
      <c r="K159" s="68"/>
    </row>
    <row r="160" spans="10:11" x14ac:dyDescent="0.2">
      <c r="J160" s="68"/>
      <c r="K160" s="68"/>
    </row>
    <row r="161" spans="10:11" x14ac:dyDescent="0.2">
      <c r="J161" s="68"/>
      <c r="K161" s="68"/>
    </row>
    <row r="162" spans="10:11" x14ac:dyDescent="0.2">
      <c r="J162" s="68"/>
      <c r="K162" s="68"/>
    </row>
    <row r="163" spans="10:11" x14ac:dyDescent="0.2">
      <c r="J163" s="68"/>
      <c r="K163" s="68"/>
    </row>
    <row r="164" spans="10:11" x14ac:dyDescent="0.2">
      <c r="J164" s="68"/>
      <c r="K164" s="68"/>
    </row>
    <row r="165" spans="10:11" x14ac:dyDescent="0.2">
      <c r="J165" s="68"/>
      <c r="K165" s="68"/>
    </row>
    <row r="166" spans="10:11" x14ac:dyDescent="0.2">
      <c r="J166" s="68"/>
      <c r="K166" s="68"/>
    </row>
    <row r="167" spans="10:11" x14ac:dyDescent="0.2">
      <c r="J167" s="68"/>
      <c r="K167" s="68"/>
    </row>
    <row r="168" spans="10:11" x14ac:dyDescent="0.2">
      <c r="J168" s="68"/>
      <c r="K168" s="68"/>
    </row>
    <row r="169" spans="10:11" x14ac:dyDescent="0.2">
      <c r="J169" s="68"/>
      <c r="K169" s="68"/>
    </row>
    <row r="170" spans="10:11" x14ac:dyDescent="0.2">
      <c r="J170" s="68"/>
      <c r="K170" s="68"/>
    </row>
    <row r="171" spans="10:11" x14ac:dyDescent="0.2">
      <c r="J171" s="68"/>
      <c r="K171" s="68"/>
    </row>
    <row r="172" spans="10:11" x14ac:dyDescent="0.2">
      <c r="J172" s="68"/>
      <c r="K172" s="68"/>
    </row>
    <row r="173" spans="10:11" x14ac:dyDescent="0.2">
      <c r="J173" s="68"/>
      <c r="K173" s="68"/>
    </row>
    <row r="174" spans="10:11" x14ac:dyDescent="0.2">
      <c r="J174" s="68"/>
      <c r="K174" s="68"/>
    </row>
    <row r="175" spans="10:11" x14ac:dyDescent="0.2">
      <c r="J175" s="68"/>
      <c r="K175" s="68"/>
    </row>
    <row r="176" spans="10:11" x14ac:dyDescent="0.2">
      <c r="J176" s="68"/>
      <c r="K176" s="68"/>
    </row>
    <row r="177" spans="10:11" x14ac:dyDescent="0.2">
      <c r="J177" s="68"/>
      <c r="K177" s="68"/>
    </row>
    <row r="178" spans="10:11" x14ac:dyDescent="0.2">
      <c r="J178" s="68"/>
      <c r="K178" s="68"/>
    </row>
    <row r="179" spans="10:11" x14ac:dyDescent="0.2">
      <c r="J179" s="68"/>
      <c r="K179" s="68"/>
    </row>
    <row r="180" spans="10:11" x14ac:dyDescent="0.2">
      <c r="J180" s="68"/>
      <c r="K180" s="68"/>
    </row>
    <row r="181" spans="10:11" x14ac:dyDescent="0.2">
      <c r="J181" s="68"/>
      <c r="K181" s="68"/>
    </row>
    <row r="182" spans="10:11" x14ac:dyDescent="0.2">
      <c r="J182" s="68"/>
      <c r="K182" s="68"/>
    </row>
    <row r="183" spans="10:11" x14ac:dyDescent="0.2">
      <c r="J183" s="68"/>
      <c r="K183" s="68"/>
    </row>
    <row r="184" spans="10:11" x14ac:dyDescent="0.2">
      <c r="J184" s="68"/>
      <c r="K184" s="68"/>
    </row>
    <row r="185" spans="10:11" x14ac:dyDescent="0.2">
      <c r="J185" s="68"/>
      <c r="K185" s="68"/>
    </row>
    <row r="186" spans="10:11" x14ac:dyDescent="0.2">
      <c r="J186" s="68"/>
      <c r="K186" s="68"/>
    </row>
    <row r="187" spans="10:11" x14ac:dyDescent="0.2">
      <c r="J187" s="68"/>
      <c r="K187" s="68"/>
    </row>
    <row r="188" spans="10:11" x14ac:dyDescent="0.2">
      <c r="J188" s="68"/>
      <c r="K188" s="68"/>
    </row>
    <row r="189" spans="10:11" x14ac:dyDescent="0.2">
      <c r="J189" s="68"/>
      <c r="K189" s="68"/>
    </row>
    <row r="190" spans="10:11" x14ac:dyDescent="0.2">
      <c r="J190" s="68"/>
      <c r="K190" s="68"/>
    </row>
    <row r="191" spans="10:11" x14ac:dyDescent="0.2">
      <c r="J191" s="68"/>
      <c r="K191" s="68"/>
    </row>
    <row r="192" spans="10:11" x14ac:dyDescent="0.2">
      <c r="J192" s="68"/>
      <c r="K192" s="68"/>
    </row>
    <row r="193" spans="10:11" x14ac:dyDescent="0.2">
      <c r="J193" s="68"/>
      <c r="K193" s="68"/>
    </row>
    <row r="194" spans="10:11" x14ac:dyDescent="0.2">
      <c r="J194" s="68"/>
      <c r="K194" s="68"/>
    </row>
    <row r="195" spans="10:11" x14ac:dyDescent="0.2">
      <c r="J195" s="68"/>
      <c r="K195" s="68"/>
    </row>
    <row r="196" spans="10:11" x14ac:dyDescent="0.2">
      <c r="J196" s="68"/>
      <c r="K196" s="68"/>
    </row>
    <row r="197" spans="10:11" x14ac:dyDescent="0.2">
      <c r="J197" s="68"/>
      <c r="K197" s="68"/>
    </row>
    <row r="198" spans="10:11" x14ac:dyDescent="0.2">
      <c r="J198" s="68"/>
      <c r="K198" s="68"/>
    </row>
    <row r="199" spans="10:11" x14ac:dyDescent="0.2">
      <c r="J199" s="68"/>
      <c r="K199" s="68"/>
    </row>
    <row r="200" spans="10:11" x14ac:dyDescent="0.2">
      <c r="J200" s="68"/>
      <c r="K200" s="68"/>
    </row>
    <row r="201" spans="10:11" x14ac:dyDescent="0.2">
      <c r="J201" s="68"/>
      <c r="K201" s="68"/>
    </row>
    <row r="202" spans="10:11" x14ac:dyDescent="0.2">
      <c r="J202" s="68"/>
      <c r="K202" s="68"/>
    </row>
    <row r="203" spans="10:11" x14ac:dyDescent="0.2">
      <c r="J203" s="68"/>
      <c r="K203" s="68"/>
    </row>
    <row r="204" spans="10:11" x14ac:dyDescent="0.2">
      <c r="J204" s="68"/>
      <c r="K204" s="68"/>
    </row>
    <row r="205" spans="10:11" x14ac:dyDescent="0.2">
      <c r="J205" s="68"/>
      <c r="K205" s="68"/>
    </row>
    <row r="206" spans="10:11" x14ac:dyDescent="0.2">
      <c r="J206" s="68"/>
      <c r="K206" s="68"/>
    </row>
    <row r="207" spans="10:11" x14ac:dyDescent="0.2">
      <c r="J207" s="68"/>
      <c r="K207" s="68"/>
    </row>
    <row r="208" spans="10:11" x14ac:dyDescent="0.2">
      <c r="J208" s="68"/>
      <c r="K208" s="68"/>
    </row>
    <row r="209" spans="10:11" x14ac:dyDescent="0.2">
      <c r="J209" s="68"/>
      <c r="K209" s="68"/>
    </row>
    <row r="210" spans="10:11" x14ac:dyDescent="0.2">
      <c r="J210" s="68"/>
      <c r="K210" s="68"/>
    </row>
    <row r="211" spans="10:11" x14ac:dyDescent="0.2">
      <c r="J211" s="68"/>
      <c r="K211" s="68"/>
    </row>
    <row r="212" spans="10:11" x14ac:dyDescent="0.2">
      <c r="J212" s="68"/>
      <c r="K212" s="68"/>
    </row>
    <row r="213" spans="10:11" x14ac:dyDescent="0.2">
      <c r="J213" s="68"/>
      <c r="K213" s="68"/>
    </row>
    <row r="214" spans="10:11" x14ac:dyDescent="0.2">
      <c r="J214" s="68"/>
      <c r="K214" s="68"/>
    </row>
    <row r="215" spans="10:11" x14ac:dyDescent="0.2">
      <c r="J215" s="68"/>
      <c r="K215" s="68"/>
    </row>
    <row r="216" spans="10:11" x14ac:dyDescent="0.2">
      <c r="J216" s="68"/>
      <c r="K216" s="68"/>
    </row>
    <row r="217" spans="10:11" x14ac:dyDescent="0.2">
      <c r="J217" s="68"/>
      <c r="K217" s="68"/>
    </row>
    <row r="218" spans="10:11" x14ac:dyDescent="0.2">
      <c r="J218" s="68"/>
      <c r="K218" s="68"/>
    </row>
    <row r="219" spans="10:11" x14ac:dyDescent="0.2">
      <c r="J219" s="68"/>
      <c r="K219" s="68"/>
    </row>
    <row r="220" spans="10:11" x14ac:dyDescent="0.2">
      <c r="J220" s="68"/>
      <c r="K220" s="68"/>
    </row>
    <row r="221" spans="10:11" x14ac:dyDescent="0.2">
      <c r="J221" s="68"/>
      <c r="K221" s="68"/>
    </row>
    <row r="222" spans="10:11" x14ac:dyDescent="0.2">
      <c r="J222" s="68"/>
      <c r="K222" s="68"/>
    </row>
    <row r="223" spans="10:11" x14ac:dyDescent="0.2">
      <c r="J223" s="68"/>
      <c r="K223" s="68"/>
    </row>
    <row r="224" spans="10:11" x14ac:dyDescent="0.2">
      <c r="J224" s="68"/>
      <c r="K224" s="68"/>
    </row>
    <row r="225" spans="10:11" x14ac:dyDescent="0.2">
      <c r="J225" s="68"/>
      <c r="K225" s="68"/>
    </row>
    <row r="226" spans="10:11" x14ac:dyDescent="0.2">
      <c r="J226" s="68"/>
      <c r="K226" s="68"/>
    </row>
  </sheetData>
  <phoneticPr fontId="0" type="noConversion"/>
  <pageMargins left="0.7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R45"/>
  <sheetViews>
    <sheetView zoomScale="75" workbookViewId="0">
      <selection activeCell="A28" sqref="A28:IV28"/>
    </sheetView>
  </sheetViews>
  <sheetFormatPr defaultRowHeight="12.75" x14ac:dyDescent="0.2"/>
  <cols>
    <col min="1" max="1" width="11.5703125" customWidth="1"/>
    <col min="2" max="2" width="22" customWidth="1"/>
    <col min="3" max="3" width="10" customWidth="1"/>
    <col min="4" max="4" width="10.7109375" hidden="1" customWidth="1"/>
    <col min="5" max="5" width="11.7109375" customWidth="1"/>
    <col min="7" max="7" width="10.7109375" hidden="1" customWidth="1"/>
    <col min="8" max="8" width="10.7109375" customWidth="1"/>
    <col min="9" max="10" width="0" hidden="1" customWidth="1"/>
    <col min="11" max="11" width="14.7109375" customWidth="1"/>
    <col min="61" max="122" width="0" hidden="1" customWidth="1"/>
  </cols>
  <sheetData>
    <row r="1" spans="1:122" x14ac:dyDescent="0.2">
      <c r="A1" s="18" t="str">
        <f>'[1]ROFR Criteria'!A1</f>
        <v>Updated 10/26/01</v>
      </c>
    </row>
    <row r="2" spans="1:122" ht="15" x14ac:dyDescent="0.2">
      <c r="A2" s="21"/>
    </row>
    <row r="3" spans="1:122" ht="15.75" x14ac:dyDescent="0.25">
      <c r="A3" s="40" t="s">
        <v>30</v>
      </c>
      <c r="B3" s="18"/>
      <c r="C3" s="18"/>
      <c r="D3" s="18"/>
      <c r="E3" s="18"/>
      <c r="F3" s="18"/>
      <c r="O3" s="13"/>
    </row>
    <row r="4" spans="1:122" ht="15" x14ac:dyDescent="0.2">
      <c r="A4" s="22" t="s">
        <v>79</v>
      </c>
      <c r="B4" s="18"/>
      <c r="C4" s="18"/>
      <c r="D4" s="18"/>
      <c r="E4" s="18"/>
      <c r="F4" s="18"/>
      <c r="O4" s="13"/>
    </row>
    <row r="5" spans="1:122" ht="15" x14ac:dyDescent="0.2">
      <c r="A5" s="52" t="s">
        <v>64</v>
      </c>
      <c r="O5" s="13"/>
    </row>
    <row r="6" spans="1:122" x14ac:dyDescent="0.2">
      <c r="K6" s="66">
        <v>2002</v>
      </c>
      <c r="O6" s="13"/>
    </row>
    <row r="7" spans="1:122" ht="13.5" thickBot="1" x14ac:dyDescent="0.25">
      <c r="H7" s="36" t="s">
        <v>16</v>
      </c>
      <c r="K7" s="78" t="s">
        <v>61</v>
      </c>
      <c r="O7" s="13"/>
    </row>
    <row r="8" spans="1:122" ht="13.5" thickBot="1" x14ac:dyDescent="0.25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22" x14ac:dyDescent="0.2">
      <c r="A9" s="2"/>
      <c r="C9" s="2"/>
      <c r="G9" s="10"/>
      <c r="H9" s="10"/>
      <c r="O9" s="13"/>
    </row>
    <row r="10" spans="1:122" x14ac:dyDescent="0.2">
      <c r="A10" s="79" t="s">
        <v>80</v>
      </c>
      <c r="B10" s="80" t="s">
        <v>81</v>
      </c>
      <c r="C10" s="3"/>
      <c r="D10" s="1"/>
      <c r="E10" s="81">
        <v>37407</v>
      </c>
      <c r="G10" s="6"/>
      <c r="H10" s="65">
        <v>0.05</v>
      </c>
      <c r="I10" s="3"/>
      <c r="J10" s="8"/>
      <c r="K10" s="61">
        <f>ROUND((O10*31+P10*28+Q10*31+R10*30+S10*31+T10*30+U10*31+V10*31+W10*30+X10*31+Y10*30+Z10*31)*H10,0)</f>
        <v>651781</v>
      </c>
      <c r="L10" s="8">
        <v>35714</v>
      </c>
      <c r="M10" s="8">
        <v>35714</v>
      </c>
      <c r="N10" s="8">
        <v>35714</v>
      </c>
      <c r="O10" s="8">
        <v>35714</v>
      </c>
      <c r="P10" s="8">
        <v>35714</v>
      </c>
      <c r="Q10" s="8">
        <v>35714</v>
      </c>
      <c r="R10" s="8">
        <v>35714</v>
      </c>
      <c r="S10" s="8">
        <v>35714</v>
      </c>
      <c r="T10" s="35">
        <v>35714</v>
      </c>
      <c r="U10" s="35">
        <v>35714</v>
      </c>
      <c r="V10" s="35">
        <v>35714</v>
      </c>
      <c r="W10" s="35">
        <v>35714</v>
      </c>
      <c r="X10" s="35">
        <v>35714</v>
      </c>
      <c r="Y10" s="35">
        <v>35714</v>
      </c>
      <c r="Z10" s="35">
        <v>35714</v>
      </c>
      <c r="AA10" s="35">
        <v>35714</v>
      </c>
      <c r="AB10" s="35">
        <v>35714</v>
      </c>
      <c r="AC10" s="35">
        <v>35714</v>
      </c>
      <c r="AD10" s="35">
        <v>35714</v>
      </c>
      <c r="AE10" s="35">
        <v>35714</v>
      </c>
      <c r="AF10" s="35">
        <v>35714</v>
      </c>
      <c r="AG10" s="35">
        <v>35714</v>
      </c>
      <c r="AH10" s="35">
        <v>35714</v>
      </c>
      <c r="AI10" s="35">
        <v>35714</v>
      </c>
      <c r="AJ10" s="35">
        <v>35714</v>
      </c>
      <c r="AK10" s="35">
        <v>35714</v>
      </c>
      <c r="AL10" s="35">
        <v>35714</v>
      </c>
      <c r="AM10" s="35">
        <v>35714</v>
      </c>
      <c r="AN10" s="35">
        <v>35714</v>
      </c>
      <c r="AO10" s="35">
        <v>35714</v>
      </c>
      <c r="AP10" s="35">
        <v>35714</v>
      </c>
      <c r="AQ10" s="35">
        <v>35714</v>
      </c>
      <c r="AR10" s="35">
        <v>35714</v>
      </c>
      <c r="AS10" s="35">
        <v>35714</v>
      </c>
      <c r="AT10" s="35">
        <v>35714</v>
      </c>
      <c r="AU10" s="35">
        <v>35714</v>
      </c>
      <c r="AV10" s="35">
        <v>35714</v>
      </c>
      <c r="AW10" s="35">
        <v>35714</v>
      </c>
      <c r="AX10" s="35">
        <v>35714</v>
      </c>
      <c r="AY10" s="35">
        <v>35714</v>
      </c>
      <c r="AZ10" s="35">
        <v>35714</v>
      </c>
      <c r="BA10" s="35">
        <v>35714</v>
      </c>
      <c r="BB10" s="35">
        <v>35714</v>
      </c>
      <c r="BC10" s="35">
        <v>35714</v>
      </c>
      <c r="BD10" s="35">
        <v>35714</v>
      </c>
      <c r="BE10" s="35">
        <v>35714</v>
      </c>
      <c r="BF10" s="35">
        <v>35714</v>
      </c>
      <c r="BG10" s="35">
        <v>35714</v>
      </c>
      <c r="BH10" s="35">
        <v>35714</v>
      </c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5"/>
    </row>
    <row r="11" spans="1:122" x14ac:dyDescent="0.2">
      <c r="A11" s="82">
        <v>24754</v>
      </c>
      <c r="B11" s="83" t="s">
        <v>82</v>
      </c>
      <c r="C11" s="3"/>
      <c r="D11" s="1"/>
      <c r="E11" s="81">
        <v>38472</v>
      </c>
      <c r="G11" s="6"/>
      <c r="H11" s="65">
        <v>0.1</v>
      </c>
      <c r="I11" s="3"/>
      <c r="J11" s="8"/>
      <c r="K11" s="61">
        <f>ROUND((O11*31+P11*28+Q11*31+R11*30+S11*31+T11*30+U11*31+V11*31+W11*30+X11*31+Y11*30+Z11*31)*H11,0)</f>
        <v>36500</v>
      </c>
      <c r="L11" s="8">
        <v>1000</v>
      </c>
      <c r="M11" s="8">
        <v>1000</v>
      </c>
      <c r="N11" s="8">
        <v>1000</v>
      </c>
      <c r="O11" s="8">
        <v>1000</v>
      </c>
      <c r="P11" s="8">
        <v>1000</v>
      </c>
      <c r="Q11" s="8">
        <v>1000</v>
      </c>
      <c r="R11" s="8">
        <v>1000</v>
      </c>
      <c r="S11" s="8">
        <v>1000</v>
      </c>
      <c r="T11" s="8">
        <v>1000</v>
      </c>
      <c r="U11" s="8">
        <v>1000</v>
      </c>
      <c r="V11" s="8">
        <v>1000</v>
      </c>
      <c r="W11" s="8">
        <v>1000</v>
      </c>
      <c r="X11" s="8">
        <v>1000</v>
      </c>
      <c r="Y11" s="8">
        <v>1000</v>
      </c>
      <c r="Z11" s="8">
        <v>1000</v>
      </c>
      <c r="AA11" s="8">
        <v>1000</v>
      </c>
      <c r="AB11" s="8">
        <v>1000</v>
      </c>
      <c r="AC11" s="8">
        <v>1000</v>
      </c>
      <c r="AD11" s="8">
        <v>1000</v>
      </c>
      <c r="AE11" s="8">
        <v>1000</v>
      </c>
      <c r="AF11" s="8">
        <v>1000</v>
      </c>
      <c r="AG11" s="8">
        <v>1000</v>
      </c>
      <c r="AH11" s="8">
        <v>1000</v>
      </c>
      <c r="AI11" s="8">
        <v>1000</v>
      </c>
      <c r="AJ11" s="8">
        <v>1000</v>
      </c>
      <c r="AK11" s="8">
        <v>1000</v>
      </c>
      <c r="AL11" s="8">
        <v>1000</v>
      </c>
      <c r="AM11" s="8">
        <v>1000</v>
      </c>
      <c r="AN11" s="8">
        <v>1000</v>
      </c>
      <c r="AO11" s="8">
        <v>1000</v>
      </c>
      <c r="AP11" s="8">
        <v>1000</v>
      </c>
      <c r="AQ11" s="8">
        <v>1000</v>
      </c>
      <c r="AR11" s="8">
        <v>1000</v>
      </c>
      <c r="AS11" s="8">
        <v>1000</v>
      </c>
      <c r="AT11" s="8">
        <v>1000</v>
      </c>
      <c r="AU11" s="8">
        <v>1000</v>
      </c>
      <c r="AV11" s="8">
        <v>1000</v>
      </c>
      <c r="AW11" s="8">
        <v>1000</v>
      </c>
      <c r="AX11" s="8">
        <v>1000</v>
      </c>
      <c r="AY11" s="8">
        <v>1000</v>
      </c>
      <c r="AZ11" s="8">
        <v>1000</v>
      </c>
      <c r="BA11" s="8">
        <v>1000</v>
      </c>
      <c r="BB11" s="8">
        <v>1000</v>
      </c>
      <c r="BC11" s="35">
        <v>1000</v>
      </c>
      <c r="BD11" s="35">
        <v>1000</v>
      </c>
      <c r="BE11" s="35">
        <v>1000</v>
      </c>
      <c r="BF11" s="35">
        <v>1000</v>
      </c>
      <c r="BG11" s="35">
        <v>1000</v>
      </c>
      <c r="BH11" s="35">
        <v>1000</v>
      </c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5"/>
    </row>
    <row r="12" spans="1:122" x14ac:dyDescent="0.2">
      <c r="A12" s="82">
        <v>25374</v>
      </c>
      <c r="B12" s="83" t="s">
        <v>83</v>
      </c>
      <c r="C12" s="3"/>
      <c r="D12" s="1"/>
      <c r="E12" s="84">
        <v>37225</v>
      </c>
      <c r="G12" s="6"/>
      <c r="H12" s="65" t="s">
        <v>60</v>
      </c>
      <c r="I12" s="3"/>
      <c r="J12" s="8"/>
      <c r="K12" s="61">
        <v>0</v>
      </c>
      <c r="L12" s="8">
        <v>23000</v>
      </c>
      <c r="M12" s="8">
        <v>23000</v>
      </c>
      <c r="N12" s="8"/>
      <c r="O12" s="26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5"/>
    </row>
    <row r="13" spans="1:122" x14ac:dyDescent="0.2">
      <c r="A13" s="82">
        <v>25394</v>
      </c>
      <c r="B13" s="83" t="s">
        <v>84</v>
      </c>
      <c r="C13" s="3"/>
      <c r="D13" s="1"/>
      <c r="E13" s="84"/>
      <c r="G13" s="6"/>
      <c r="H13" s="65" t="s">
        <v>60</v>
      </c>
      <c r="I13" s="3"/>
      <c r="J13" s="8"/>
      <c r="K13" s="61">
        <v>0</v>
      </c>
      <c r="L13" s="8">
        <v>5000</v>
      </c>
      <c r="M13" s="8"/>
      <c r="N13" s="8"/>
      <c r="O13" s="26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5"/>
    </row>
    <row r="14" spans="1:122" x14ac:dyDescent="0.2">
      <c r="A14" s="82" t="s">
        <v>85</v>
      </c>
      <c r="B14" s="83" t="s">
        <v>86</v>
      </c>
      <c r="C14" s="3"/>
      <c r="D14" s="1"/>
      <c r="E14" s="84">
        <v>37925</v>
      </c>
      <c r="F14" t="s">
        <v>3</v>
      </c>
      <c r="G14" s="6"/>
      <c r="H14" s="65">
        <v>7.0000000000000007E-2</v>
      </c>
      <c r="I14" s="3"/>
      <c r="J14" s="8"/>
      <c r="K14" s="61">
        <f t="shared" ref="K14:K24" si="0">ROUND((O14*31+P14*28+Q14*31+R14*30+S14*31+T14*30+U14*31+V14*31+W14*30+X14*31+Y14*30+Z14*31)*H14,0)</f>
        <v>1022000</v>
      </c>
      <c r="L14" s="8">
        <v>40000</v>
      </c>
      <c r="M14" s="8">
        <v>40000</v>
      </c>
      <c r="N14" s="8">
        <v>40000</v>
      </c>
      <c r="O14" s="8">
        <v>40000</v>
      </c>
      <c r="P14" s="8">
        <v>40000</v>
      </c>
      <c r="Q14" s="8">
        <v>40000</v>
      </c>
      <c r="R14" s="8">
        <v>40000</v>
      </c>
      <c r="S14" s="8">
        <v>40000</v>
      </c>
      <c r="T14" s="8">
        <v>40000</v>
      </c>
      <c r="U14" s="8">
        <v>40000</v>
      </c>
      <c r="V14" s="8">
        <v>40000</v>
      </c>
      <c r="W14" s="8">
        <v>40000</v>
      </c>
      <c r="X14" s="8">
        <v>40000</v>
      </c>
      <c r="Y14" s="8">
        <v>40000</v>
      </c>
      <c r="Z14" s="8">
        <v>40000</v>
      </c>
      <c r="AA14" s="8">
        <v>40000</v>
      </c>
      <c r="AB14" s="8">
        <v>40000</v>
      </c>
      <c r="AC14" s="8">
        <v>40000</v>
      </c>
      <c r="AD14" s="8">
        <v>40000</v>
      </c>
      <c r="AE14" s="8">
        <v>40000</v>
      </c>
      <c r="AF14" s="8">
        <v>40000</v>
      </c>
      <c r="AG14" s="8">
        <v>40000</v>
      </c>
      <c r="AH14" s="8">
        <v>40000</v>
      </c>
      <c r="AI14" s="8">
        <v>40000</v>
      </c>
      <c r="AJ14" s="8">
        <v>40000</v>
      </c>
      <c r="AK14" s="35">
        <v>40000</v>
      </c>
      <c r="AL14" s="35">
        <v>40000</v>
      </c>
      <c r="AM14" s="35">
        <v>40000</v>
      </c>
      <c r="AN14" s="35">
        <v>40000</v>
      </c>
      <c r="AO14" s="35">
        <v>40000</v>
      </c>
      <c r="AP14" s="35">
        <v>40000</v>
      </c>
      <c r="AQ14" s="35">
        <v>40000</v>
      </c>
      <c r="AR14" s="35">
        <v>40000</v>
      </c>
      <c r="AS14" s="35">
        <v>40000</v>
      </c>
      <c r="AT14" s="35">
        <v>40000</v>
      </c>
      <c r="AU14" s="35">
        <v>40000</v>
      </c>
      <c r="AV14" s="35">
        <v>40000</v>
      </c>
      <c r="AW14" s="35">
        <v>40000</v>
      </c>
      <c r="AX14" s="35">
        <v>40000</v>
      </c>
      <c r="AY14" s="35">
        <v>40000</v>
      </c>
      <c r="AZ14" s="35">
        <v>40000</v>
      </c>
      <c r="BA14" s="35">
        <v>40000</v>
      </c>
      <c r="BB14" s="35">
        <v>40000</v>
      </c>
      <c r="BC14" s="35">
        <v>40000</v>
      </c>
      <c r="BD14" s="35">
        <v>40000</v>
      </c>
      <c r="BE14" s="35">
        <v>40000</v>
      </c>
      <c r="BF14" s="35">
        <v>40000</v>
      </c>
      <c r="BG14" s="35">
        <v>40000</v>
      </c>
      <c r="BH14" s="35">
        <v>40000</v>
      </c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5"/>
    </row>
    <row r="15" spans="1:122" x14ac:dyDescent="0.2">
      <c r="A15" s="82">
        <v>26740</v>
      </c>
      <c r="B15" s="83" t="s">
        <v>87</v>
      </c>
      <c r="C15" s="3"/>
      <c r="D15" s="1"/>
      <c r="E15" s="84">
        <v>39113</v>
      </c>
      <c r="G15" s="6"/>
      <c r="H15" s="65">
        <v>0.05</v>
      </c>
      <c r="I15" s="3"/>
      <c r="J15" s="8"/>
      <c r="K15" s="61">
        <f t="shared" si="0"/>
        <v>146000</v>
      </c>
      <c r="L15" s="8">
        <v>8000</v>
      </c>
      <c r="M15" s="8">
        <v>8000</v>
      </c>
      <c r="N15" s="8">
        <v>8000</v>
      </c>
      <c r="O15" s="8">
        <v>8000</v>
      </c>
      <c r="P15" s="8">
        <v>8000</v>
      </c>
      <c r="Q15" s="8">
        <v>8000</v>
      </c>
      <c r="R15" s="8">
        <v>8000</v>
      </c>
      <c r="S15" s="8">
        <v>8000</v>
      </c>
      <c r="T15" s="8">
        <v>8000</v>
      </c>
      <c r="U15" s="8">
        <v>8000</v>
      </c>
      <c r="V15" s="8">
        <v>8000</v>
      </c>
      <c r="W15" s="8">
        <v>8000</v>
      </c>
      <c r="X15" s="8">
        <v>8000</v>
      </c>
      <c r="Y15" s="8">
        <v>8000</v>
      </c>
      <c r="Z15" s="8">
        <v>8000</v>
      </c>
      <c r="AA15" s="8">
        <v>8000</v>
      </c>
      <c r="AB15" s="8">
        <v>8000</v>
      </c>
      <c r="AC15" s="8">
        <v>8000</v>
      </c>
      <c r="AD15" s="8">
        <v>8000</v>
      </c>
      <c r="AE15" s="8">
        <v>8000</v>
      </c>
      <c r="AF15" s="8">
        <v>8000</v>
      </c>
      <c r="AG15" s="8">
        <v>8000</v>
      </c>
      <c r="AH15" s="8">
        <v>8000</v>
      </c>
      <c r="AI15" s="8">
        <v>8000</v>
      </c>
      <c r="AJ15" s="8">
        <v>8000</v>
      </c>
      <c r="AK15" s="8">
        <v>8000</v>
      </c>
      <c r="AL15" s="8">
        <v>8000</v>
      </c>
      <c r="AM15" s="8">
        <v>8000</v>
      </c>
      <c r="AN15" s="8">
        <v>8000</v>
      </c>
      <c r="AO15" s="8">
        <v>8000</v>
      </c>
      <c r="AP15" s="8">
        <v>8000</v>
      </c>
      <c r="AQ15" s="8">
        <v>8000</v>
      </c>
      <c r="AR15" s="8">
        <v>8000</v>
      </c>
      <c r="AS15" s="8">
        <v>8000</v>
      </c>
      <c r="AT15" s="8">
        <v>8000</v>
      </c>
      <c r="AU15" s="8">
        <v>8000</v>
      </c>
      <c r="AV15" s="8">
        <v>8000</v>
      </c>
      <c r="AW15" s="8">
        <v>8000</v>
      </c>
      <c r="AX15" s="8">
        <v>8000</v>
      </c>
      <c r="AY15" s="8">
        <v>8000</v>
      </c>
      <c r="AZ15" s="8">
        <v>8000</v>
      </c>
      <c r="BA15" s="8">
        <v>8000</v>
      </c>
      <c r="BB15" s="8">
        <v>8000</v>
      </c>
      <c r="BC15" s="8">
        <v>8000</v>
      </c>
      <c r="BD15" s="8">
        <v>8000</v>
      </c>
      <c r="BE15" s="8">
        <v>8000</v>
      </c>
      <c r="BF15" s="8">
        <v>8000</v>
      </c>
      <c r="BG15" s="8">
        <v>8000</v>
      </c>
      <c r="BH15" s="8">
        <v>8000</v>
      </c>
      <c r="BI15" s="8">
        <v>8000</v>
      </c>
      <c r="BJ15" s="8">
        <v>8000</v>
      </c>
      <c r="BK15" s="8">
        <v>8000</v>
      </c>
      <c r="BL15" s="8">
        <v>8000</v>
      </c>
      <c r="BM15" s="8">
        <v>8000</v>
      </c>
      <c r="BN15" s="8">
        <v>8000</v>
      </c>
      <c r="BO15" s="8">
        <v>8000</v>
      </c>
      <c r="BP15" s="8">
        <v>8000</v>
      </c>
      <c r="BQ15" s="8">
        <v>8000</v>
      </c>
      <c r="BR15" s="8">
        <v>8000</v>
      </c>
      <c r="BS15" s="8">
        <v>8000</v>
      </c>
      <c r="BT15" s="8">
        <v>8000</v>
      </c>
      <c r="BU15" s="8">
        <v>8000</v>
      </c>
      <c r="BV15" s="8">
        <v>8000</v>
      </c>
      <c r="BW15" s="8">
        <v>8000</v>
      </c>
      <c r="BX15" s="8">
        <v>8000</v>
      </c>
      <c r="BY15" s="8">
        <v>8000</v>
      </c>
      <c r="BZ15" s="8">
        <v>8000</v>
      </c>
      <c r="CA15" s="8">
        <v>8000</v>
      </c>
      <c r="CB15" s="8">
        <v>8000</v>
      </c>
      <c r="CC15" s="8">
        <v>8000</v>
      </c>
      <c r="CD15" s="8">
        <v>8000</v>
      </c>
      <c r="CE15" s="8">
        <v>8000</v>
      </c>
      <c r="CF15" s="8">
        <v>8000</v>
      </c>
      <c r="CG15" s="8">
        <v>8000</v>
      </c>
      <c r="CH15" s="8">
        <v>8000</v>
      </c>
      <c r="CI15" s="8">
        <v>8000</v>
      </c>
      <c r="CJ15" s="8">
        <v>8000</v>
      </c>
      <c r="CK15" s="8">
        <v>8000</v>
      </c>
      <c r="CL15" s="8">
        <v>8000</v>
      </c>
      <c r="CM15" s="8">
        <v>8000</v>
      </c>
      <c r="CN15" s="8">
        <v>8000</v>
      </c>
      <c r="CO15" s="8">
        <v>8000</v>
      </c>
      <c r="CP15" s="8">
        <v>8000</v>
      </c>
      <c r="CQ15" s="8">
        <v>8000</v>
      </c>
      <c r="CR15" s="8">
        <v>8000</v>
      </c>
      <c r="CS15" s="8">
        <v>8000</v>
      </c>
      <c r="CT15" s="8">
        <v>8000</v>
      </c>
      <c r="CU15" s="8">
        <v>8000</v>
      </c>
      <c r="CV15" s="8">
        <v>8000</v>
      </c>
      <c r="CW15" s="8">
        <v>8000</v>
      </c>
      <c r="CX15" s="8">
        <v>8000</v>
      </c>
      <c r="CY15" s="8">
        <v>8000</v>
      </c>
      <c r="CZ15" s="8">
        <v>8000</v>
      </c>
      <c r="DA15" s="8">
        <v>8000</v>
      </c>
      <c r="DB15" s="8">
        <v>8000</v>
      </c>
      <c r="DC15" s="8">
        <v>8000</v>
      </c>
      <c r="DD15" s="8">
        <v>8000</v>
      </c>
      <c r="DE15" s="8">
        <v>8000</v>
      </c>
      <c r="DF15" s="8">
        <v>8000</v>
      </c>
      <c r="DG15" s="8">
        <v>8000</v>
      </c>
      <c r="DH15" s="8">
        <v>8000</v>
      </c>
      <c r="DI15" s="8">
        <v>8000</v>
      </c>
      <c r="DJ15" s="8">
        <v>8000</v>
      </c>
      <c r="DK15" s="8">
        <v>8000</v>
      </c>
      <c r="DL15" s="8">
        <v>8000</v>
      </c>
      <c r="DM15" s="8">
        <v>8000</v>
      </c>
      <c r="DN15" s="8">
        <v>8000</v>
      </c>
      <c r="DO15" s="8">
        <v>8000</v>
      </c>
      <c r="DP15" s="8">
        <v>8000</v>
      </c>
      <c r="DQ15" s="8">
        <v>8000</v>
      </c>
      <c r="DR15" s="8">
        <v>8000</v>
      </c>
    </row>
    <row r="16" spans="1:122" x14ac:dyDescent="0.2">
      <c r="A16" s="82">
        <v>27104</v>
      </c>
      <c r="B16" s="83" t="s">
        <v>88</v>
      </c>
      <c r="C16" s="3"/>
      <c r="D16" s="1"/>
      <c r="E16" s="84">
        <v>38383</v>
      </c>
      <c r="G16" s="6"/>
      <c r="H16" s="65">
        <v>0.05</v>
      </c>
      <c r="I16" s="3"/>
      <c r="J16" s="8"/>
      <c r="K16" s="61">
        <f t="shared" si="0"/>
        <v>131196</v>
      </c>
      <c r="L16" s="8">
        <v>7188.8</v>
      </c>
      <c r="M16" s="8">
        <v>7188.8</v>
      </c>
      <c r="N16" s="8">
        <v>7188.8</v>
      </c>
      <c r="O16" s="8">
        <v>7188.8</v>
      </c>
      <c r="P16" s="8">
        <v>7188.8</v>
      </c>
      <c r="Q16" s="8">
        <v>7188.8</v>
      </c>
      <c r="R16" s="8">
        <v>7188.8</v>
      </c>
      <c r="S16" s="8">
        <v>7188.8</v>
      </c>
      <c r="T16" s="8">
        <v>7188.8</v>
      </c>
      <c r="U16" s="8">
        <v>7188.8</v>
      </c>
      <c r="V16" s="8">
        <v>7188.8</v>
      </c>
      <c r="W16" s="8">
        <v>7188.8</v>
      </c>
      <c r="X16" s="8">
        <v>7188.8</v>
      </c>
      <c r="Y16" s="8">
        <v>7188.8</v>
      </c>
      <c r="Z16" s="8">
        <v>7188.8</v>
      </c>
      <c r="AA16" s="8">
        <v>7188.8</v>
      </c>
      <c r="AB16" s="8">
        <v>7188.8</v>
      </c>
      <c r="AC16" s="8">
        <v>7188.8</v>
      </c>
      <c r="AD16" s="8">
        <v>7188.8</v>
      </c>
      <c r="AE16" s="8">
        <v>7188.8</v>
      </c>
      <c r="AF16" s="8">
        <v>7188.8</v>
      </c>
      <c r="AG16" s="8">
        <v>7188.8</v>
      </c>
      <c r="AH16" s="8">
        <v>7188.8</v>
      </c>
      <c r="AI16" s="8">
        <v>7188.8</v>
      </c>
      <c r="AJ16" s="8">
        <v>7188.8</v>
      </c>
      <c r="AK16" s="8">
        <v>7188.8</v>
      </c>
      <c r="AL16" s="8">
        <v>7188.8</v>
      </c>
      <c r="AM16" s="8">
        <v>7188.8</v>
      </c>
      <c r="AN16" s="8">
        <v>7188.8</v>
      </c>
      <c r="AO16" s="8">
        <v>7188.8</v>
      </c>
      <c r="AP16" s="8">
        <v>7188.8</v>
      </c>
      <c r="AQ16" s="8">
        <v>7188.8</v>
      </c>
      <c r="AR16" s="8">
        <v>7188.8</v>
      </c>
      <c r="AS16" s="8">
        <v>7188.8</v>
      </c>
      <c r="AT16" s="8">
        <v>7188.8</v>
      </c>
      <c r="AU16" s="8">
        <v>7188.8</v>
      </c>
      <c r="AV16" s="8">
        <v>7188.8</v>
      </c>
      <c r="AW16" s="8">
        <v>7188.8</v>
      </c>
      <c r="AX16" s="8">
        <v>7188.8</v>
      </c>
      <c r="AY16" s="8">
        <v>7188.8</v>
      </c>
      <c r="AZ16" s="35">
        <v>7188.8</v>
      </c>
      <c r="BA16" s="35">
        <v>7188.8</v>
      </c>
      <c r="BB16" s="35">
        <v>7188.8</v>
      </c>
      <c r="BC16" s="35">
        <v>7188.8</v>
      </c>
      <c r="BD16" s="35">
        <v>7188.8</v>
      </c>
      <c r="BE16" s="35">
        <v>7188.8</v>
      </c>
      <c r="BF16" s="35">
        <v>7188.8</v>
      </c>
      <c r="BG16" s="35">
        <v>7188.8</v>
      </c>
      <c r="BH16" s="35">
        <v>7188.8</v>
      </c>
      <c r="BI16" s="35">
        <v>7188.8</v>
      </c>
      <c r="BJ16" s="35">
        <v>7188.8</v>
      </c>
      <c r="BK16" s="35">
        <v>7188.8</v>
      </c>
      <c r="BL16" s="35">
        <v>7188.8</v>
      </c>
      <c r="BM16" s="35">
        <v>7188.8</v>
      </c>
      <c r="BN16" s="35">
        <v>7188.8</v>
      </c>
      <c r="BO16" s="35">
        <v>7188.8</v>
      </c>
      <c r="BP16" s="35">
        <v>7188.8</v>
      </c>
      <c r="BQ16" s="35">
        <v>7188.8</v>
      </c>
      <c r="BR16" s="35">
        <v>7188.8</v>
      </c>
      <c r="BS16" s="35">
        <v>7188.8</v>
      </c>
      <c r="BT16" s="35">
        <v>7188.8</v>
      </c>
      <c r="BU16" s="35">
        <v>7188.8</v>
      </c>
      <c r="BV16" s="35">
        <v>7188.8</v>
      </c>
      <c r="BW16" s="35">
        <v>7188.8</v>
      </c>
      <c r="BX16" s="35">
        <v>7188.8</v>
      </c>
      <c r="BY16" s="35">
        <v>7188.8</v>
      </c>
      <c r="BZ16" s="35">
        <v>7188.8</v>
      </c>
      <c r="CA16" s="35">
        <v>7188.8</v>
      </c>
      <c r="CB16" s="35">
        <v>7188.8</v>
      </c>
      <c r="CC16" s="35">
        <v>7188.8</v>
      </c>
      <c r="CD16" s="35">
        <v>7188.8</v>
      </c>
      <c r="CE16" s="35">
        <v>7188.8</v>
      </c>
      <c r="CF16" s="35">
        <v>7188.8</v>
      </c>
      <c r="CG16" s="35">
        <v>7188.8</v>
      </c>
      <c r="CH16" s="35">
        <v>7188.8</v>
      </c>
      <c r="CI16" s="35">
        <v>7188.8</v>
      </c>
      <c r="CJ16" s="35">
        <v>7188.8</v>
      </c>
      <c r="CK16" s="35">
        <v>7188.8</v>
      </c>
      <c r="CL16" s="35">
        <v>7188.8</v>
      </c>
      <c r="CM16" s="35">
        <v>7188.8</v>
      </c>
      <c r="CN16" s="35">
        <v>7188.8</v>
      </c>
      <c r="CO16" s="35">
        <v>7188.8</v>
      </c>
      <c r="CP16" s="35">
        <v>7188.8</v>
      </c>
      <c r="CQ16" s="35">
        <v>7188.8</v>
      </c>
      <c r="CR16" s="35">
        <v>7188.8</v>
      </c>
      <c r="CS16" s="35">
        <v>7188.8</v>
      </c>
      <c r="CT16" s="35">
        <v>7188.8</v>
      </c>
      <c r="CU16" s="35">
        <v>7188.8</v>
      </c>
      <c r="CV16" s="35">
        <v>7188.8</v>
      </c>
      <c r="CW16" s="35">
        <v>7188.8</v>
      </c>
      <c r="CX16" s="35">
        <v>7188.8</v>
      </c>
      <c r="CY16" s="35">
        <v>7188.8</v>
      </c>
      <c r="CZ16" s="35">
        <v>7188.8</v>
      </c>
      <c r="DA16" s="35">
        <v>7188.8</v>
      </c>
      <c r="DB16" s="35">
        <v>7188.8</v>
      </c>
      <c r="DC16" s="35">
        <v>7188.8</v>
      </c>
      <c r="DD16" s="35">
        <v>7188.8</v>
      </c>
      <c r="DE16" s="35">
        <v>7188.8</v>
      </c>
      <c r="DF16" s="35">
        <v>7188.8</v>
      </c>
      <c r="DG16" s="35">
        <v>7188.8</v>
      </c>
      <c r="DH16" s="35">
        <v>7188.8</v>
      </c>
      <c r="DI16" s="35">
        <v>7188.8</v>
      </c>
      <c r="DJ16" s="35">
        <v>7188.8</v>
      </c>
      <c r="DK16" s="35">
        <v>7188.8</v>
      </c>
      <c r="DL16" s="35">
        <v>7188.8</v>
      </c>
      <c r="DM16" s="35">
        <v>7188.8</v>
      </c>
      <c r="DN16" s="35">
        <v>7188.8</v>
      </c>
      <c r="DO16" s="35">
        <v>7188.8</v>
      </c>
      <c r="DP16" s="35">
        <v>7188.8</v>
      </c>
      <c r="DQ16" s="35">
        <v>7188.8</v>
      </c>
      <c r="DR16" s="35">
        <v>7188.8</v>
      </c>
    </row>
    <row r="17" spans="1:122" x14ac:dyDescent="0.2">
      <c r="A17" s="82">
        <v>27161</v>
      </c>
      <c r="B17" s="83" t="s">
        <v>89</v>
      </c>
      <c r="C17" s="3"/>
      <c r="D17" s="1"/>
      <c r="E17" s="84">
        <v>37711</v>
      </c>
      <c r="G17" s="6"/>
      <c r="H17" s="65">
        <v>2.5000000000000001E-2</v>
      </c>
      <c r="I17" s="3"/>
      <c r="J17" s="8"/>
      <c r="K17" s="61">
        <f t="shared" si="0"/>
        <v>3650000</v>
      </c>
      <c r="L17" s="8">
        <v>400000</v>
      </c>
      <c r="M17" s="8">
        <v>400000</v>
      </c>
      <c r="N17" s="8">
        <v>400000</v>
      </c>
      <c r="O17" s="8">
        <v>400000</v>
      </c>
      <c r="P17" s="8">
        <v>400000</v>
      </c>
      <c r="Q17" s="8">
        <v>400000</v>
      </c>
      <c r="R17" s="8">
        <v>400000</v>
      </c>
      <c r="S17" s="8">
        <v>400000</v>
      </c>
      <c r="T17" s="8">
        <v>400000</v>
      </c>
      <c r="U17" s="8">
        <v>400000</v>
      </c>
      <c r="V17" s="8">
        <v>400000</v>
      </c>
      <c r="W17" s="8">
        <v>400000</v>
      </c>
      <c r="X17" s="8">
        <v>400000</v>
      </c>
      <c r="Y17" s="8">
        <v>400000</v>
      </c>
      <c r="Z17" s="8">
        <v>400000</v>
      </c>
      <c r="AA17" s="8">
        <v>400000</v>
      </c>
      <c r="AB17" s="8">
        <v>400000</v>
      </c>
      <c r="AC17" s="8">
        <v>400000</v>
      </c>
      <c r="AD17" s="35">
        <v>400000</v>
      </c>
      <c r="AE17" s="35">
        <v>400000</v>
      </c>
      <c r="AF17" s="35">
        <v>400000</v>
      </c>
      <c r="AG17" s="35">
        <v>400000</v>
      </c>
      <c r="AH17" s="35">
        <v>400000</v>
      </c>
      <c r="AI17" s="35">
        <v>400000</v>
      </c>
      <c r="AJ17" s="35">
        <v>400000</v>
      </c>
      <c r="AK17" s="35">
        <v>400000</v>
      </c>
      <c r="AL17" s="35">
        <v>400000</v>
      </c>
      <c r="AM17" s="35">
        <v>400000</v>
      </c>
      <c r="AN17" s="35">
        <v>400000</v>
      </c>
      <c r="AO17" s="35">
        <v>400000</v>
      </c>
      <c r="AP17" s="35">
        <v>400000</v>
      </c>
      <c r="AQ17" s="35">
        <v>400000</v>
      </c>
      <c r="AR17" s="35">
        <v>400000</v>
      </c>
      <c r="AS17" s="35">
        <v>400000</v>
      </c>
      <c r="AT17" s="35">
        <v>400000</v>
      </c>
      <c r="AU17" s="35">
        <v>400000</v>
      </c>
      <c r="AV17" s="35">
        <v>400000</v>
      </c>
      <c r="AW17" s="35">
        <v>400000</v>
      </c>
      <c r="AX17" s="35">
        <v>400000</v>
      </c>
      <c r="AY17" s="35">
        <v>400000</v>
      </c>
      <c r="AZ17" s="35">
        <v>400000</v>
      </c>
      <c r="BA17" s="35">
        <v>400000</v>
      </c>
      <c r="BB17" s="35">
        <v>400000</v>
      </c>
      <c r="BC17" s="35">
        <v>400000</v>
      </c>
      <c r="BD17" s="35">
        <v>400000</v>
      </c>
      <c r="BE17" s="35">
        <v>400000</v>
      </c>
      <c r="BF17" s="35">
        <v>400000</v>
      </c>
      <c r="BG17" s="35">
        <v>400000</v>
      </c>
      <c r="BH17" s="35">
        <v>400000</v>
      </c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5"/>
    </row>
    <row r="18" spans="1:122" x14ac:dyDescent="0.2">
      <c r="A18" s="82">
        <v>27291</v>
      </c>
      <c r="B18" s="83" t="s">
        <v>90</v>
      </c>
      <c r="C18" s="3"/>
      <c r="D18" s="1"/>
      <c r="E18" s="84">
        <v>37468</v>
      </c>
      <c r="G18" s="6"/>
      <c r="H18" s="65">
        <v>2.5000000000000001E-2</v>
      </c>
      <c r="I18" s="3"/>
      <c r="J18" s="8"/>
      <c r="K18" s="61">
        <f t="shared" si="0"/>
        <v>182500</v>
      </c>
      <c r="L18" s="8">
        <v>20000</v>
      </c>
      <c r="M18" s="8">
        <v>20000</v>
      </c>
      <c r="N18" s="8">
        <v>20000</v>
      </c>
      <c r="O18" s="8">
        <v>20000</v>
      </c>
      <c r="P18" s="8">
        <v>20000</v>
      </c>
      <c r="Q18" s="8">
        <v>20000</v>
      </c>
      <c r="R18" s="8">
        <v>20000</v>
      </c>
      <c r="S18" s="8">
        <v>20000</v>
      </c>
      <c r="T18" s="8">
        <v>20000</v>
      </c>
      <c r="U18" s="8">
        <v>20000</v>
      </c>
      <c r="V18" s="35">
        <v>20000</v>
      </c>
      <c r="W18" s="35">
        <v>20000</v>
      </c>
      <c r="X18" s="35">
        <v>20000</v>
      </c>
      <c r="Y18" s="35">
        <v>20000</v>
      </c>
      <c r="Z18" s="35">
        <v>20000</v>
      </c>
      <c r="AA18" s="35">
        <v>20000</v>
      </c>
      <c r="AB18" s="35">
        <v>20000</v>
      </c>
      <c r="AC18" s="35">
        <v>20000</v>
      </c>
      <c r="AD18" s="35">
        <v>20000</v>
      </c>
      <c r="AE18" s="35">
        <v>20000</v>
      </c>
      <c r="AF18" s="35">
        <v>20000</v>
      </c>
      <c r="AG18" s="35">
        <v>20000</v>
      </c>
      <c r="AH18" s="35">
        <v>20000</v>
      </c>
      <c r="AI18" s="35">
        <v>20000</v>
      </c>
      <c r="AJ18" s="35">
        <v>20000</v>
      </c>
      <c r="AK18" s="35">
        <v>20000</v>
      </c>
      <c r="AL18" s="35">
        <v>20000</v>
      </c>
      <c r="AM18" s="35">
        <v>20000</v>
      </c>
      <c r="AN18" s="35">
        <v>20000</v>
      </c>
      <c r="AO18" s="35">
        <v>20000</v>
      </c>
      <c r="AP18" s="35">
        <v>20000</v>
      </c>
      <c r="AQ18" s="35">
        <v>20000</v>
      </c>
      <c r="AR18" s="35">
        <v>20000</v>
      </c>
      <c r="AS18" s="35">
        <v>20000</v>
      </c>
      <c r="AT18" s="35">
        <v>20000</v>
      </c>
      <c r="AU18" s="35">
        <v>20000</v>
      </c>
      <c r="AV18" s="35">
        <v>20000</v>
      </c>
      <c r="AW18" s="35">
        <v>20000</v>
      </c>
      <c r="AX18" s="35">
        <v>20000</v>
      </c>
      <c r="AY18" s="35">
        <v>20000</v>
      </c>
      <c r="AZ18" s="35">
        <v>20000</v>
      </c>
      <c r="BA18" s="35">
        <v>20000</v>
      </c>
      <c r="BB18" s="35">
        <v>20000</v>
      </c>
      <c r="BC18" s="35">
        <v>20000</v>
      </c>
      <c r="BD18" s="35">
        <v>20000</v>
      </c>
      <c r="BE18" s="35">
        <v>20000</v>
      </c>
      <c r="BF18" s="35">
        <v>20000</v>
      </c>
      <c r="BG18" s="35">
        <v>20000</v>
      </c>
      <c r="BH18" s="35">
        <v>20000</v>
      </c>
      <c r="BI18" s="35">
        <v>20000</v>
      </c>
      <c r="BJ18" s="35">
        <v>20000</v>
      </c>
      <c r="BK18" s="35">
        <v>20000</v>
      </c>
      <c r="BL18" s="35">
        <v>20000</v>
      </c>
      <c r="BM18" s="35">
        <v>20000</v>
      </c>
      <c r="BN18" s="35">
        <v>20000</v>
      </c>
      <c r="BO18" s="35">
        <v>20000</v>
      </c>
      <c r="BP18" s="35">
        <v>20000</v>
      </c>
      <c r="BQ18" s="35">
        <v>20000</v>
      </c>
      <c r="BR18" s="35">
        <v>20000</v>
      </c>
      <c r="BS18" s="35">
        <v>20000</v>
      </c>
      <c r="BT18" s="35">
        <v>20000</v>
      </c>
      <c r="BU18" s="35">
        <v>20000</v>
      </c>
      <c r="BV18" s="35">
        <v>20000</v>
      </c>
      <c r="BW18" s="35">
        <v>20000</v>
      </c>
      <c r="BX18" s="35">
        <v>20000</v>
      </c>
      <c r="BY18" s="35">
        <v>20000</v>
      </c>
      <c r="BZ18" s="35">
        <v>20000</v>
      </c>
      <c r="CA18" s="35">
        <v>20000</v>
      </c>
      <c r="CB18" s="35">
        <v>20000</v>
      </c>
      <c r="CC18" s="35">
        <v>20000</v>
      </c>
      <c r="CD18" s="35">
        <v>20000</v>
      </c>
      <c r="CE18" s="35">
        <v>20000</v>
      </c>
      <c r="CF18" s="35">
        <v>20000</v>
      </c>
      <c r="CG18" s="35">
        <v>20000</v>
      </c>
      <c r="CH18" s="35">
        <v>20000</v>
      </c>
      <c r="CI18" s="35">
        <v>20000</v>
      </c>
      <c r="CJ18" s="35">
        <v>20000</v>
      </c>
      <c r="CK18" s="35">
        <v>20000</v>
      </c>
      <c r="CL18" s="35">
        <v>20000</v>
      </c>
      <c r="CM18" s="35">
        <v>20000</v>
      </c>
      <c r="CN18" s="35">
        <v>20000</v>
      </c>
      <c r="CO18" s="35">
        <v>20000</v>
      </c>
      <c r="CP18" s="35">
        <v>20000</v>
      </c>
      <c r="CQ18" s="35">
        <v>20000</v>
      </c>
      <c r="CR18" s="35">
        <v>20000</v>
      </c>
      <c r="CS18" s="35">
        <v>20000</v>
      </c>
      <c r="CT18" s="35">
        <v>20000</v>
      </c>
      <c r="CU18" s="35">
        <v>20000</v>
      </c>
      <c r="CV18" s="35">
        <v>20000</v>
      </c>
      <c r="CW18" s="35">
        <v>20000</v>
      </c>
      <c r="CX18" s="35">
        <v>20000</v>
      </c>
      <c r="CY18" s="35">
        <v>20000</v>
      </c>
      <c r="CZ18" s="35">
        <v>20000</v>
      </c>
      <c r="DA18" s="35">
        <v>20000</v>
      </c>
      <c r="DB18" s="35">
        <v>20000</v>
      </c>
      <c r="DC18" s="35">
        <v>20000</v>
      </c>
      <c r="DD18" s="35">
        <v>20000</v>
      </c>
      <c r="DE18" s="35">
        <v>20000</v>
      </c>
      <c r="DF18" s="35">
        <v>20000</v>
      </c>
      <c r="DG18" s="35">
        <v>20000</v>
      </c>
      <c r="DH18" s="35">
        <v>20000</v>
      </c>
      <c r="DI18" s="35">
        <v>20000</v>
      </c>
      <c r="DJ18" s="35">
        <v>20000</v>
      </c>
      <c r="DK18" s="35">
        <v>20000</v>
      </c>
      <c r="DL18" s="35">
        <v>20000</v>
      </c>
      <c r="DM18" s="35">
        <v>20000</v>
      </c>
      <c r="DN18" s="35">
        <v>20000</v>
      </c>
      <c r="DO18" s="35">
        <v>20000</v>
      </c>
      <c r="DP18" s="35">
        <v>20000</v>
      </c>
      <c r="DQ18" s="35">
        <v>20000</v>
      </c>
      <c r="DR18" s="35">
        <v>20000</v>
      </c>
    </row>
    <row r="19" spans="1:122" x14ac:dyDescent="0.2">
      <c r="A19" s="82">
        <v>27349</v>
      </c>
      <c r="B19" s="83" t="s">
        <v>91</v>
      </c>
      <c r="C19" s="3"/>
      <c r="D19" s="1"/>
      <c r="E19" s="84">
        <v>38717</v>
      </c>
      <c r="G19" s="6"/>
      <c r="H19" s="65">
        <v>0.05</v>
      </c>
      <c r="I19" s="3"/>
      <c r="J19" s="8"/>
      <c r="K19" s="61">
        <f t="shared" si="0"/>
        <v>365000</v>
      </c>
      <c r="L19" s="8">
        <v>20000</v>
      </c>
      <c r="M19" s="8">
        <v>20000</v>
      </c>
      <c r="N19" s="8">
        <v>20000</v>
      </c>
      <c r="O19" s="8">
        <v>20000</v>
      </c>
      <c r="P19" s="8">
        <v>20000</v>
      </c>
      <c r="Q19" s="8">
        <v>20000</v>
      </c>
      <c r="R19" s="8">
        <v>20000</v>
      </c>
      <c r="S19" s="8">
        <v>20000</v>
      </c>
      <c r="T19" s="8">
        <v>20000</v>
      </c>
      <c r="U19" s="8">
        <v>20000</v>
      </c>
      <c r="V19" s="8">
        <v>20000</v>
      </c>
      <c r="W19" s="8">
        <v>20000</v>
      </c>
      <c r="X19" s="8">
        <v>20000</v>
      </c>
      <c r="Y19" s="8">
        <v>20000</v>
      </c>
      <c r="Z19" s="8">
        <v>20000</v>
      </c>
      <c r="AA19" s="8">
        <v>20000</v>
      </c>
      <c r="AB19" s="8">
        <v>20000</v>
      </c>
      <c r="AC19" s="8">
        <v>20000</v>
      </c>
      <c r="AD19" s="8">
        <v>20000</v>
      </c>
      <c r="AE19" s="8">
        <v>20000</v>
      </c>
      <c r="AF19" s="8">
        <v>20000</v>
      </c>
      <c r="AG19" s="8">
        <v>20000</v>
      </c>
      <c r="AH19" s="8">
        <v>20000</v>
      </c>
      <c r="AI19" s="8">
        <v>20000</v>
      </c>
      <c r="AJ19" s="8">
        <v>20000</v>
      </c>
      <c r="AK19" s="8">
        <v>20000</v>
      </c>
      <c r="AL19" s="8">
        <v>20000</v>
      </c>
      <c r="AM19" s="8">
        <v>20000</v>
      </c>
      <c r="AN19" s="8">
        <v>20000</v>
      </c>
      <c r="AO19" s="8">
        <v>20000</v>
      </c>
      <c r="AP19" s="8">
        <v>20000</v>
      </c>
      <c r="AQ19" s="8">
        <v>20000</v>
      </c>
      <c r="AR19" s="8">
        <v>20000</v>
      </c>
      <c r="AS19" s="8">
        <v>20000</v>
      </c>
      <c r="AT19" s="8">
        <v>20000</v>
      </c>
      <c r="AU19" s="8">
        <v>20000</v>
      </c>
      <c r="AV19" s="8">
        <v>20000</v>
      </c>
      <c r="AW19" s="8">
        <v>20000</v>
      </c>
      <c r="AX19" s="8">
        <v>20000</v>
      </c>
      <c r="AY19" s="8">
        <v>20000</v>
      </c>
      <c r="AZ19" s="8">
        <v>20000</v>
      </c>
      <c r="BA19" s="8">
        <v>20000</v>
      </c>
      <c r="BB19" s="8">
        <v>20000</v>
      </c>
      <c r="BC19" s="8">
        <v>20000</v>
      </c>
      <c r="BD19" s="8">
        <v>20000</v>
      </c>
      <c r="BE19" s="8">
        <v>20000</v>
      </c>
      <c r="BF19" s="8">
        <v>20000</v>
      </c>
      <c r="BG19" s="8">
        <v>20000</v>
      </c>
      <c r="BH19" s="8">
        <v>20000</v>
      </c>
      <c r="BI19" s="8">
        <v>20000</v>
      </c>
      <c r="BJ19" s="8">
        <v>20000</v>
      </c>
      <c r="BK19" s="8">
        <v>20000</v>
      </c>
      <c r="BL19" s="8">
        <v>20000</v>
      </c>
      <c r="BM19" s="8">
        <v>20000</v>
      </c>
      <c r="BN19" s="8">
        <v>20000</v>
      </c>
      <c r="BO19" s="8">
        <v>20000</v>
      </c>
      <c r="BP19" s="8">
        <v>20000</v>
      </c>
      <c r="BQ19" s="8">
        <v>20000</v>
      </c>
      <c r="BR19" s="8">
        <v>20000</v>
      </c>
      <c r="BS19" s="8">
        <v>20000</v>
      </c>
      <c r="BT19" s="8">
        <v>20000</v>
      </c>
      <c r="BU19" s="8">
        <v>20000</v>
      </c>
      <c r="BV19" s="8">
        <v>20000</v>
      </c>
      <c r="BW19" s="8">
        <v>20000</v>
      </c>
      <c r="BX19" s="8">
        <v>20000</v>
      </c>
      <c r="BY19" s="8">
        <v>20000</v>
      </c>
      <c r="BZ19" s="8">
        <v>20000</v>
      </c>
      <c r="CA19" s="8">
        <v>20000</v>
      </c>
      <c r="CB19" s="8">
        <v>20000</v>
      </c>
      <c r="CC19" s="8">
        <v>20000</v>
      </c>
      <c r="CD19" s="8">
        <v>20000</v>
      </c>
      <c r="CE19" s="8">
        <v>20000</v>
      </c>
      <c r="CF19" s="8">
        <v>20000</v>
      </c>
      <c r="CG19" s="8">
        <v>20000</v>
      </c>
      <c r="CH19" s="8">
        <v>20000</v>
      </c>
      <c r="CI19" s="8">
        <v>20000</v>
      </c>
      <c r="CJ19" s="8">
        <v>20000</v>
      </c>
      <c r="CK19" s="8">
        <v>20000</v>
      </c>
      <c r="CL19" s="8">
        <v>20000</v>
      </c>
      <c r="CM19" s="8">
        <v>20000</v>
      </c>
      <c r="CN19" s="8">
        <v>20000</v>
      </c>
      <c r="CO19" s="8">
        <v>20000</v>
      </c>
      <c r="CP19" s="8">
        <v>20000</v>
      </c>
      <c r="CQ19" s="8">
        <v>20000</v>
      </c>
      <c r="CR19" s="8">
        <v>20000</v>
      </c>
      <c r="CS19" s="8">
        <v>20000</v>
      </c>
      <c r="CT19" s="8">
        <v>20000</v>
      </c>
      <c r="CU19" s="8">
        <v>20000</v>
      </c>
      <c r="CV19" s="8">
        <v>20000</v>
      </c>
      <c r="CW19" s="8">
        <v>20000</v>
      </c>
      <c r="CX19" s="8">
        <v>20000</v>
      </c>
      <c r="CY19" s="8">
        <v>20000</v>
      </c>
      <c r="CZ19" s="8">
        <v>20000</v>
      </c>
      <c r="DA19" s="8">
        <v>20000</v>
      </c>
      <c r="DB19" s="8">
        <v>20000</v>
      </c>
      <c r="DC19" s="8">
        <v>20000</v>
      </c>
      <c r="DD19" s="8">
        <v>20000</v>
      </c>
      <c r="DE19" s="8">
        <v>20000</v>
      </c>
      <c r="DF19" s="8">
        <v>20000</v>
      </c>
      <c r="DG19" s="8">
        <v>20000</v>
      </c>
      <c r="DH19" s="8">
        <v>20000</v>
      </c>
      <c r="DI19" s="8">
        <v>20000</v>
      </c>
      <c r="DJ19" s="8">
        <v>20000</v>
      </c>
      <c r="DK19" s="8">
        <v>20000</v>
      </c>
      <c r="DL19" s="8">
        <v>20000</v>
      </c>
      <c r="DM19" s="8">
        <v>20000</v>
      </c>
      <c r="DN19" s="8">
        <v>20000</v>
      </c>
      <c r="DO19" s="8">
        <v>20000</v>
      </c>
      <c r="DP19" s="8">
        <v>20000</v>
      </c>
      <c r="DQ19" s="8">
        <v>20000</v>
      </c>
      <c r="DR19" s="8">
        <v>20000</v>
      </c>
    </row>
    <row r="20" spans="1:122" x14ac:dyDescent="0.2">
      <c r="A20" s="82">
        <v>27377</v>
      </c>
      <c r="B20" s="83" t="s">
        <v>86</v>
      </c>
      <c r="C20" s="3"/>
      <c r="D20" s="1"/>
      <c r="E20" s="84">
        <v>37315</v>
      </c>
      <c r="G20" s="6"/>
      <c r="H20" s="65">
        <v>0.05</v>
      </c>
      <c r="I20" s="3"/>
      <c r="J20" s="8"/>
      <c r="K20" s="61">
        <f t="shared" si="0"/>
        <v>29500</v>
      </c>
      <c r="L20" s="8">
        <v>10000</v>
      </c>
      <c r="M20" s="8">
        <v>10000</v>
      </c>
      <c r="N20" s="8">
        <v>10000</v>
      </c>
      <c r="O20" s="8">
        <v>10000</v>
      </c>
      <c r="P20" s="8">
        <v>10000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5"/>
    </row>
    <row r="21" spans="1:122" x14ac:dyDescent="0.2">
      <c r="A21" s="82">
        <v>27495</v>
      </c>
      <c r="B21" s="83" t="s">
        <v>92</v>
      </c>
      <c r="C21" s="3"/>
      <c r="D21" s="1"/>
      <c r="E21" s="84">
        <v>37711</v>
      </c>
      <c r="G21" s="6"/>
      <c r="H21" s="65">
        <v>3.2500000000000001E-2</v>
      </c>
      <c r="I21" s="3"/>
      <c r="J21" s="8"/>
      <c r="K21" s="61">
        <f t="shared" si="0"/>
        <v>593125</v>
      </c>
      <c r="L21" s="8">
        <v>50000</v>
      </c>
      <c r="M21" s="8">
        <v>50000</v>
      </c>
      <c r="N21" s="8">
        <v>50000</v>
      </c>
      <c r="O21" s="8">
        <v>50000</v>
      </c>
      <c r="P21" s="8">
        <v>50000</v>
      </c>
      <c r="Q21" s="8">
        <v>50000</v>
      </c>
      <c r="R21" s="8">
        <v>50000</v>
      </c>
      <c r="S21" s="8">
        <v>50000</v>
      </c>
      <c r="T21" s="8">
        <v>50000</v>
      </c>
      <c r="U21" s="8">
        <v>50000</v>
      </c>
      <c r="V21" s="8">
        <v>50000</v>
      </c>
      <c r="W21" s="8">
        <v>50000</v>
      </c>
      <c r="X21" s="8">
        <v>50000</v>
      </c>
      <c r="Y21" s="8">
        <v>50000</v>
      </c>
      <c r="Z21" s="8">
        <v>50000</v>
      </c>
      <c r="AA21" s="8">
        <v>50000</v>
      </c>
      <c r="AB21" s="8">
        <v>50000</v>
      </c>
      <c r="AC21" s="8">
        <v>50000</v>
      </c>
      <c r="AD21" s="35">
        <v>50000</v>
      </c>
      <c r="AE21" s="35">
        <v>50000</v>
      </c>
      <c r="AF21" s="35">
        <v>50000</v>
      </c>
      <c r="AG21" s="35">
        <v>50000</v>
      </c>
      <c r="AH21" s="35">
        <v>50000</v>
      </c>
      <c r="AI21" s="35">
        <v>50000</v>
      </c>
      <c r="AJ21" s="35">
        <v>50000</v>
      </c>
      <c r="AK21" s="35">
        <v>50000</v>
      </c>
      <c r="AL21" s="35">
        <v>50000</v>
      </c>
      <c r="AM21" s="35">
        <v>50000</v>
      </c>
      <c r="AN21" s="35">
        <v>50000</v>
      </c>
      <c r="AO21" s="35">
        <v>50000</v>
      </c>
      <c r="AP21" s="35">
        <v>50000</v>
      </c>
      <c r="AQ21" s="35">
        <v>50000</v>
      </c>
      <c r="AR21" s="35">
        <v>50000</v>
      </c>
      <c r="AS21" s="35">
        <v>50000</v>
      </c>
      <c r="AT21" s="35">
        <v>50000</v>
      </c>
      <c r="AU21" s="35">
        <v>50000</v>
      </c>
      <c r="AV21" s="35">
        <v>50000</v>
      </c>
      <c r="AW21" s="35">
        <v>50000</v>
      </c>
      <c r="AX21" s="35">
        <v>50000</v>
      </c>
      <c r="AY21" s="35">
        <v>50000</v>
      </c>
      <c r="AZ21" s="35">
        <v>50000</v>
      </c>
      <c r="BA21" s="35">
        <v>50000</v>
      </c>
      <c r="BB21" s="35">
        <v>50000</v>
      </c>
      <c r="BC21" s="35">
        <v>50000</v>
      </c>
      <c r="BD21" s="35">
        <v>50000</v>
      </c>
      <c r="BE21" s="35">
        <v>50000</v>
      </c>
      <c r="BF21" s="35">
        <v>50000</v>
      </c>
      <c r="BG21" s="35">
        <v>50000</v>
      </c>
      <c r="BH21" s="35">
        <v>50000</v>
      </c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5"/>
    </row>
    <row r="22" spans="1:122" x14ac:dyDescent="0.2">
      <c r="A22" s="82">
        <v>27579</v>
      </c>
      <c r="B22" s="83" t="s">
        <v>91</v>
      </c>
      <c r="C22" s="3"/>
      <c r="D22" s="1"/>
      <c r="E22" s="84">
        <v>37407</v>
      </c>
      <c r="G22" s="6"/>
      <c r="H22" s="65">
        <v>0.06</v>
      </c>
      <c r="I22" s="3"/>
      <c r="J22" s="8"/>
      <c r="K22" s="61">
        <f t="shared" si="0"/>
        <v>438000</v>
      </c>
      <c r="L22" s="8">
        <v>20000</v>
      </c>
      <c r="M22" s="8">
        <v>20000</v>
      </c>
      <c r="N22" s="8">
        <v>20000</v>
      </c>
      <c r="O22" s="8">
        <v>20000</v>
      </c>
      <c r="P22" s="8">
        <v>20000</v>
      </c>
      <c r="Q22" s="8">
        <v>20000</v>
      </c>
      <c r="R22" s="8">
        <v>20000</v>
      </c>
      <c r="S22" s="8">
        <v>20000</v>
      </c>
      <c r="T22" s="35">
        <v>20000</v>
      </c>
      <c r="U22" s="35">
        <v>20000</v>
      </c>
      <c r="V22" s="35">
        <v>20000</v>
      </c>
      <c r="W22" s="35">
        <v>20000</v>
      </c>
      <c r="X22" s="35">
        <v>20000</v>
      </c>
      <c r="Y22" s="35">
        <v>20000</v>
      </c>
      <c r="Z22" s="35">
        <v>20000</v>
      </c>
      <c r="AA22" s="35">
        <v>20000</v>
      </c>
      <c r="AB22" s="35">
        <v>20000</v>
      </c>
      <c r="AC22" s="35">
        <v>20000</v>
      </c>
      <c r="AD22" s="35">
        <v>20000</v>
      </c>
      <c r="AE22" s="35">
        <v>20000</v>
      </c>
      <c r="AF22" s="35">
        <v>20000</v>
      </c>
      <c r="AG22" s="35">
        <v>20000</v>
      </c>
      <c r="AH22" s="35">
        <v>20000</v>
      </c>
      <c r="AI22" s="35">
        <v>20000</v>
      </c>
      <c r="AJ22" s="35">
        <v>20000</v>
      </c>
      <c r="AK22" s="35">
        <v>20000</v>
      </c>
      <c r="AL22" s="35">
        <v>20000</v>
      </c>
      <c r="AM22" s="35">
        <v>20000</v>
      </c>
      <c r="AN22" s="35">
        <v>20000</v>
      </c>
      <c r="AO22" s="35">
        <v>20000</v>
      </c>
      <c r="AP22" s="35">
        <v>20000</v>
      </c>
      <c r="AQ22" s="35">
        <v>20000</v>
      </c>
      <c r="AR22" s="35">
        <v>20000</v>
      </c>
      <c r="AS22" s="35">
        <v>20000</v>
      </c>
      <c r="AT22" s="35">
        <v>20000</v>
      </c>
      <c r="AU22" s="35">
        <v>20000</v>
      </c>
      <c r="AV22" s="35">
        <v>20000</v>
      </c>
      <c r="AW22" s="35">
        <v>20000</v>
      </c>
      <c r="AX22" s="35">
        <v>20000</v>
      </c>
      <c r="AY22" s="35">
        <v>20000</v>
      </c>
      <c r="AZ22" s="35">
        <v>20000</v>
      </c>
      <c r="BA22" s="35">
        <v>20000</v>
      </c>
      <c r="BB22" s="35">
        <v>20000</v>
      </c>
      <c r="BC22" s="35">
        <v>20000</v>
      </c>
      <c r="BD22" s="35">
        <v>20000</v>
      </c>
      <c r="BE22" s="35">
        <v>20000</v>
      </c>
      <c r="BF22" s="35">
        <v>20000</v>
      </c>
      <c r="BG22" s="35">
        <v>20000</v>
      </c>
      <c r="BH22" s="35">
        <v>20000</v>
      </c>
      <c r="BI22" s="35">
        <v>20000</v>
      </c>
      <c r="BJ22" s="35">
        <v>20000</v>
      </c>
      <c r="BK22" s="35">
        <v>20000</v>
      </c>
      <c r="BL22" s="35">
        <v>20000</v>
      </c>
      <c r="BM22" s="35">
        <v>20000</v>
      </c>
      <c r="BN22" s="35">
        <v>20000</v>
      </c>
      <c r="BO22" s="35">
        <v>20000</v>
      </c>
      <c r="BP22" s="35">
        <v>20000</v>
      </c>
      <c r="BQ22" s="35">
        <v>20000</v>
      </c>
      <c r="BR22" s="35">
        <v>20000</v>
      </c>
      <c r="BS22" s="35">
        <v>20000</v>
      </c>
      <c r="BT22" s="35">
        <v>20000</v>
      </c>
      <c r="BU22" s="35">
        <v>20000</v>
      </c>
      <c r="BV22" s="35">
        <v>20000</v>
      </c>
      <c r="BW22" s="35">
        <v>20000</v>
      </c>
      <c r="BX22" s="35">
        <v>20000</v>
      </c>
      <c r="BY22" s="35">
        <v>20000</v>
      </c>
      <c r="BZ22" s="35">
        <v>20000</v>
      </c>
      <c r="CA22" s="35">
        <v>20000</v>
      </c>
      <c r="CB22" s="35">
        <v>20000</v>
      </c>
      <c r="CC22" s="35">
        <v>20000</v>
      </c>
      <c r="CD22" s="35">
        <v>20000</v>
      </c>
      <c r="CE22" s="35">
        <v>20000</v>
      </c>
      <c r="CF22" s="35">
        <v>20000</v>
      </c>
      <c r="CG22" s="35">
        <v>20000</v>
      </c>
      <c r="CH22" s="35">
        <v>20000</v>
      </c>
      <c r="CI22" s="35">
        <v>20000</v>
      </c>
      <c r="CJ22" s="35">
        <v>20000</v>
      </c>
      <c r="CK22" s="35">
        <v>20000</v>
      </c>
      <c r="CL22" s="35">
        <v>20000</v>
      </c>
      <c r="CM22" s="35">
        <v>20000</v>
      </c>
      <c r="CN22" s="35">
        <v>20000</v>
      </c>
      <c r="CO22" s="35">
        <v>20000</v>
      </c>
      <c r="CP22" s="35">
        <v>20000</v>
      </c>
      <c r="CQ22" s="35">
        <v>20000</v>
      </c>
      <c r="CR22" s="35">
        <v>20000</v>
      </c>
      <c r="CS22" s="35">
        <v>20000</v>
      </c>
      <c r="CT22" s="35">
        <v>20000</v>
      </c>
      <c r="CU22" s="35">
        <v>20000</v>
      </c>
      <c r="CV22" s="35">
        <v>20000</v>
      </c>
      <c r="CW22" s="35">
        <v>20000</v>
      </c>
      <c r="CX22" s="35">
        <v>20000</v>
      </c>
      <c r="CY22" s="35">
        <v>20000</v>
      </c>
      <c r="CZ22" s="35">
        <v>20000</v>
      </c>
      <c r="DA22" s="35">
        <v>20000</v>
      </c>
      <c r="DB22" s="35">
        <v>20000</v>
      </c>
      <c r="DC22" s="35">
        <v>20000</v>
      </c>
      <c r="DD22" s="35">
        <v>20000</v>
      </c>
      <c r="DE22" s="35">
        <v>20000</v>
      </c>
      <c r="DF22" s="35">
        <v>20000</v>
      </c>
      <c r="DG22" s="35">
        <v>20000</v>
      </c>
      <c r="DH22" s="35">
        <v>20000</v>
      </c>
      <c r="DI22" s="35">
        <v>20000</v>
      </c>
      <c r="DJ22" s="35">
        <v>20000</v>
      </c>
      <c r="DK22" s="35">
        <v>20000</v>
      </c>
      <c r="DL22" s="35">
        <v>20000</v>
      </c>
      <c r="DM22" s="35">
        <v>20000</v>
      </c>
      <c r="DN22" s="35">
        <v>20000</v>
      </c>
      <c r="DO22" s="35">
        <v>20000</v>
      </c>
      <c r="DP22" s="35">
        <v>20000</v>
      </c>
      <c r="DQ22" s="35">
        <v>20000</v>
      </c>
      <c r="DR22" s="35">
        <v>20000</v>
      </c>
    </row>
    <row r="23" spans="1:122" x14ac:dyDescent="0.2">
      <c r="A23" s="82">
        <v>27600</v>
      </c>
      <c r="B23" s="83" t="s">
        <v>93</v>
      </c>
      <c r="C23" s="3"/>
      <c r="D23" s="1"/>
      <c r="E23" s="84">
        <v>37407</v>
      </c>
      <c r="G23" s="6"/>
      <c r="H23" s="65">
        <v>0.09</v>
      </c>
      <c r="I23" s="3"/>
      <c r="J23" s="8"/>
      <c r="K23" s="61">
        <f t="shared" si="0"/>
        <v>33975</v>
      </c>
      <c r="L23" s="8">
        <v>2500</v>
      </c>
      <c r="M23" s="8">
        <v>2500</v>
      </c>
      <c r="N23" s="8">
        <v>2500</v>
      </c>
      <c r="O23" s="8">
        <v>2500</v>
      </c>
      <c r="P23" s="8">
        <v>2500</v>
      </c>
      <c r="Q23" s="8">
        <v>2500</v>
      </c>
      <c r="R23" s="8">
        <v>2500</v>
      </c>
      <c r="S23" s="8">
        <v>2500</v>
      </c>
      <c r="T23" s="8"/>
      <c r="U23" s="8"/>
      <c r="V23" s="8"/>
      <c r="W23" s="8"/>
      <c r="X23" s="8"/>
      <c r="Y23" s="8"/>
      <c r="Z23" s="8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5"/>
    </row>
    <row r="24" spans="1:122" x14ac:dyDescent="0.2">
      <c r="A24" s="79">
        <v>27606</v>
      </c>
      <c r="B24" s="80" t="s">
        <v>94</v>
      </c>
      <c r="C24" s="3"/>
      <c r="D24" s="1"/>
      <c r="E24" s="81">
        <v>38990</v>
      </c>
      <c r="G24" s="6"/>
      <c r="H24" s="65">
        <v>0.08</v>
      </c>
      <c r="I24" s="3"/>
      <c r="J24" s="8"/>
      <c r="K24" s="61">
        <f t="shared" si="0"/>
        <v>2336000</v>
      </c>
      <c r="L24" s="8">
        <v>80000</v>
      </c>
      <c r="M24" s="8">
        <v>80000</v>
      </c>
      <c r="N24" s="8">
        <v>80000</v>
      </c>
      <c r="O24" s="8">
        <v>80000</v>
      </c>
      <c r="P24" s="8">
        <v>80000</v>
      </c>
      <c r="Q24" s="8">
        <v>80000</v>
      </c>
      <c r="R24" s="8">
        <v>80000</v>
      </c>
      <c r="S24" s="8">
        <v>80000</v>
      </c>
      <c r="T24" s="8">
        <v>80000</v>
      </c>
      <c r="U24" s="8">
        <v>80000</v>
      </c>
      <c r="V24" s="8">
        <v>80000</v>
      </c>
      <c r="W24" s="8">
        <v>80000</v>
      </c>
      <c r="X24" s="8">
        <v>80000</v>
      </c>
      <c r="Y24" s="8">
        <v>80000</v>
      </c>
      <c r="Z24" s="8">
        <v>80000</v>
      </c>
      <c r="AA24" s="8">
        <v>80000</v>
      </c>
      <c r="AB24" s="8">
        <v>80000</v>
      </c>
      <c r="AC24" s="8">
        <v>80000</v>
      </c>
      <c r="AD24" s="8">
        <v>80000</v>
      </c>
      <c r="AE24" s="8">
        <v>80000</v>
      </c>
      <c r="AF24" s="8">
        <v>80000</v>
      </c>
      <c r="AG24" s="8">
        <v>80000</v>
      </c>
      <c r="AH24" s="8">
        <v>80000</v>
      </c>
      <c r="AI24" s="8">
        <v>80000</v>
      </c>
      <c r="AJ24" s="8">
        <v>80000</v>
      </c>
      <c r="AK24" s="8">
        <v>80000</v>
      </c>
      <c r="AL24" s="8">
        <v>80000</v>
      </c>
      <c r="AM24" s="8">
        <v>80000</v>
      </c>
      <c r="AN24" s="8">
        <v>80000</v>
      </c>
      <c r="AO24" s="8">
        <v>80000</v>
      </c>
      <c r="AP24" s="8">
        <v>80000</v>
      </c>
      <c r="AQ24" s="8">
        <v>80000</v>
      </c>
      <c r="AR24" s="8">
        <v>80000</v>
      </c>
      <c r="AS24" s="8">
        <v>80000</v>
      </c>
      <c r="AT24" s="8">
        <v>80000</v>
      </c>
      <c r="AU24" s="8">
        <v>80000</v>
      </c>
      <c r="AV24" s="8">
        <v>80000</v>
      </c>
      <c r="AW24" s="8">
        <v>80000</v>
      </c>
      <c r="AX24" s="8">
        <v>80000</v>
      </c>
      <c r="AY24" s="8">
        <v>80000</v>
      </c>
      <c r="AZ24" s="8">
        <v>80000</v>
      </c>
      <c r="BA24" s="8">
        <v>80000</v>
      </c>
      <c r="BB24" s="8">
        <v>80000</v>
      </c>
      <c r="BC24" s="8">
        <v>80000</v>
      </c>
      <c r="BD24" s="8">
        <v>80000</v>
      </c>
      <c r="BE24" s="8">
        <v>80000</v>
      </c>
      <c r="BF24" s="8">
        <v>80000</v>
      </c>
      <c r="BG24" s="8">
        <v>80000</v>
      </c>
      <c r="BH24" s="8">
        <v>80000</v>
      </c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5"/>
    </row>
    <row r="25" spans="1:122" x14ac:dyDescent="0.2">
      <c r="C25" s="3"/>
      <c r="D25" s="1"/>
      <c r="E25" s="1"/>
      <c r="G25" s="6"/>
      <c r="H25" s="65"/>
      <c r="I25" s="3"/>
      <c r="J25" s="8"/>
      <c r="K25" s="61"/>
      <c r="L25" s="8"/>
      <c r="M25" s="8"/>
      <c r="N25" s="8"/>
      <c r="O25" s="26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5"/>
    </row>
    <row r="26" spans="1:122" x14ac:dyDescent="0.2">
      <c r="C26" s="3"/>
      <c r="D26" s="1"/>
      <c r="E26" s="1"/>
      <c r="G26" s="6"/>
      <c r="H26" s="65"/>
      <c r="I26" s="28">
        <v>20000</v>
      </c>
      <c r="J26" s="28">
        <v>20000</v>
      </c>
      <c r="K26" s="67"/>
      <c r="L26" s="28"/>
      <c r="M26" s="28"/>
      <c r="N26" s="28"/>
      <c r="O26" s="5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>
        <v>20000</v>
      </c>
      <c r="BJ26" s="59">
        <v>20000</v>
      </c>
      <c r="BK26" s="59">
        <v>20000</v>
      </c>
      <c r="BL26" s="59">
        <v>20000</v>
      </c>
      <c r="BM26" s="59">
        <v>20000</v>
      </c>
      <c r="BN26" s="59">
        <v>20000</v>
      </c>
      <c r="BO26" s="59">
        <v>20000</v>
      </c>
      <c r="BP26" s="59">
        <v>20000</v>
      </c>
      <c r="BQ26" s="59">
        <v>20000</v>
      </c>
      <c r="BR26" s="59">
        <v>20000</v>
      </c>
      <c r="BS26" s="59">
        <v>20000</v>
      </c>
      <c r="BT26" s="59">
        <v>20000</v>
      </c>
      <c r="BU26" s="59">
        <v>20000</v>
      </c>
      <c r="BV26" s="59">
        <v>20000</v>
      </c>
      <c r="BW26" s="5"/>
    </row>
    <row r="27" spans="1:122" x14ac:dyDescent="0.2">
      <c r="G27" s="10"/>
      <c r="H27" s="60"/>
      <c r="I27" s="3">
        <f t="shared" ref="I27:AN27" si="1">SUM(I10:I26)</f>
        <v>20000</v>
      </c>
      <c r="J27" s="3">
        <f t="shared" si="1"/>
        <v>20000</v>
      </c>
      <c r="K27" s="61">
        <f t="shared" si="1"/>
        <v>9615577</v>
      </c>
      <c r="L27" s="3">
        <f t="shared" si="1"/>
        <v>722402.8</v>
      </c>
      <c r="M27" s="3">
        <f t="shared" si="1"/>
        <v>717402.8</v>
      </c>
      <c r="N27" s="3">
        <f t="shared" si="1"/>
        <v>694402.8</v>
      </c>
      <c r="O27" s="32">
        <f t="shared" si="1"/>
        <v>694402.8</v>
      </c>
      <c r="P27" s="3">
        <f t="shared" si="1"/>
        <v>694402.8</v>
      </c>
      <c r="Q27" s="3">
        <f t="shared" si="1"/>
        <v>684402.8</v>
      </c>
      <c r="R27" s="3">
        <f t="shared" si="1"/>
        <v>684402.8</v>
      </c>
      <c r="S27" s="3">
        <f t="shared" si="1"/>
        <v>684402.8</v>
      </c>
      <c r="T27" s="3">
        <f t="shared" si="1"/>
        <v>681902.8</v>
      </c>
      <c r="U27" s="3">
        <f t="shared" si="1"/>
        <v>681902.8</v>
      </c>
      <c r="V27" s="3">
        <f t="shared" si="1"/>
        <v>681902.8</v>
      </c>
      <c r="W27" s="3">
        <f t="shared" si="1"/>
        <v>681902.8</v>
      </c>
      <c r="X27" s="3">
        <f t="shared" si="1"/>
        <v>681902.8</v>
      </c>
      <c r="Y27" s="3">
        <f t="shared" si="1"/>
        <v>681902.8</v>
      </c>
      <c r="Z27" s="3">
        <f t="shared" si="1"/>
        <v>681902.8</v>
      </c>
      <c r="AA27" s="3">
        <f t="shared" si="1"/>
        <v>681902.8</v>
      </c>
      <c r="AB27" s="3">
        <f t="shared" si="1"/>
        <v>681902.8</v>
      </c>
      <c r="AC27" s="3">
        <f t="shared" si="1"/>
        <v>681902.8</v>
      </c>
      <c r="AD27" s="3">
        <f t="shared" si="1"/>
        <v>681902.8</v>
      </c>
      <c r="AE27" s="3">
        <f t="shared" si="1"/>
        <v>681902.8</v>
      </c>
      <c r="AF27" s="3">
        <f t="shared" si="1"/>
        <v>681902.8</v>
      </c>
      <c r="AG27" s="3">
        <f t="shared" si="1"/>
        <v>681902.8</v>
      </c>
      <c r="AH27" s="3">
        <f t="shared" si="1"/>
        <v>681902.8</v>
      </c>
      <c r="AI27" s="3">
        <f t="shared" si="1"/>
        <v>681902.8</v>
      </c>
      <c r="AJ27" s="3">
        <f t="shared" si="1"/>
        <v>681902.8</v>
      </c>
      <c r="AK27" s="3">
        <f t="shared" si="1"/>
        <v>681902.8</v>
      </c>
      <c r="AL27" s="3">
        <f t="shared" si="1"/>
        <v>681902.8</v>
      </c>
      <c r="AM27" s="3">
        <f t="shared" si="1"/>
        <v>681902.8</v>
      </c>
      <c r="AN27" s="3">
        <f t="shared" si="1"/>
        <v>681902.8</v>
      </c>
      <c r="AO27" s="3">
        <f t="shared" ref="AO27:BT27" si="2">SUM(AO10:AO26)</f>
        <v>681902.8</v>
      </c>
      <c r="AP27" s="3">
        <f t="shared" si="2"/>
        <v>681902.8</v>
      </c>
      <c r="AQ27" s="3">
        <f t="shared" si="2"/>
        <v>681902.8</v>
      </c>
      <c r="AR27" s="3">
        <f t="shared" si="2"/>
        <v>681902.8</v>
      </c>
      <c r="AS27" s="3">
        <f t="shared" si="2"/>
        <v>681902.8</v>
      </c>
      <c r="AT27" s="3">
        <f t="shared" si="2"/>
        <v>681902.8</v>
      </c>
      <c r="AU27" s="3">
        <f t="shared" si="2"/>
        <v>681902.8</v>
      </c>
      <c r="AV27" s="3">
        <f t="shared" si="2"/>
        <v>681902.8</v>
      </c>
      <c r="AW27" s="3">
        <f t="shared" si="2"/>
        <v>681902.8</v>
      </c>
      <c r="AX27" s="3">
        <f t="shared" si="2"/>
        <v>681902.8</v>
      </c>
      <c r="AY27" s="3">
        <f t="shared" si="2"/>
        <v>681902.8</v>
      </c>
      <c r="AZ27" s="3">
        <f t="shared" si="2"/>
        <v>681902.8</v>
      </c>
      <c r="BA27" s="3">
        <f t="shared" si="2"/>
        <v>681902.8</v>
      </c>
      <c r="BB27" s="3">
        <f t="shared" si="2"/>
        <v>681902.8</v>
      </c>
      <c r="BC27" s="3">
        <f t="shared" si="2"/>
        <v>681902.8</v>
      </c>
      <c r="BD27" s="3">
        <f t="shared" si="2"/>
        <v>681902.8</v>
      </c>
      <c r="BE27" s="3">
        <f t="shared" si="2"/>
        <v>681902.8</v>
      </c>
      <c r="BF27" s="3">
        <f t="shared" si="2"/>
        <v>681902.8</v>
      </c>
      <c r="BG27" s="3">
        <f t="shared" si="2"/>
        <v>681902.8</v>
      </c>
      <c r="BH27" s="3">
        <f t="shared" si="2"/>
        <v>681902.8</v>
      </c>
      <c r="BI27" s="3">
        <f t="shared" si="2"/>
        <v>95188.800000000003</v>
      </c>
      <c r="BJ27" s="3">
        <f t="shared" si="2"/>
        <v>95188.800000000003</v>
      </c>
      <c r="BK27" s="3">
        <f t="shared" si="2"/>
        <v>95188.800000000003</v>
      </c>
      <c r="BL27" s="3">
        <f t="shared" si="2"/>
        <v>95188.800000000003</v>
      </c>
      <c r="BM27" s="3">
        <f t="shared" si="2"/>
        <v>95188.800000000003</v>
      </c>
      <c r="BN27" s="3">
        <f t="shared" si="2"/>
        <v>95188.800000000003</v>
      </c>
      <c r="BO27" s="3">
        <f t="shared" si="2"/>
        <v>95188.800000000003</v>
      </c>
      <c r="BP27" s="3">
        <f t="shared" si="2"/>
        <v>95188.800000000003</v>
      </c>
      <c r="BQ27" s="3">
        <f t="shared" si="2"/>
        <v>95188.800000000003</v>
      </c>
      <c r="BR27" s="3">
        <f t="shared" si="2"/>
        <v>95188.800000000003</v>
      </c>
      <c r="BS27" s="3">
        <f t="shared" si="2"/>
        <v>95188.800000000003</v>
      </c>
      <c r="BT27" s="3">
        <f t="shared" si="2"/>
        <v>95188.800000000003</v>
      </c>
      <c r="BU27" s="3">
        <f>SUM(BU10:BU26)</f>
        <v>95188.800000000003</v>
      </c>
      <c r="BV27" s="3">
        <f>SUM(BV10:BV26)</f>
        <v>95188.800000000003</v>
      </c>
    </row>
    <row r="28" spans="1:122" s="99" customFormat="1" x14ac:dyDescent="0.2">
      <c r="A28" s="98" t="s">
        <v>102</v>
      </c>
      <c r="E28" s="100"/>
      <c r="F28" s="100"/>
      <c r="H28" s="101"/>
      <c r="I28" s="101"/>
      <c r="J28" s="101"/>
      <c r="K28" s="102"/>
      <c r="L28" s="101"/>
      <c r="M28" s="103"/>
      <c r="N28" s="103"/>
      <c r="O28" s="104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>
        <f>AVERAGE(O27:Z27)</f>
        <v>684611.13333333319</v>
      </c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>
        <f>AVERAGE(AA27:AL27)</f>
        <v>681902.79999999993</v>
      </c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>
        <f>AVERAGE(AM27:AX27)</f>
        <v>681902.79999999993</v>
      </c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  <c r="BJ28" s="105">
        <f>AVERAGE(AY27:BJ27)</f>
        <v>584117.13333333319</v>
      </c>
      <c r="BK28" s="106"/>
      <c r="BL28" s="106"/>
      <c r="BM28" s="106"/>
      <c r="BN28" s="106"/>
      <c r="BO28" s="106"/>
      <c r="BP28" s="106"/>
      <c r="BQ28" s="106"/>
      <c r="BR28" s="106"/>
      <c r="BS28" s="106"/>
      <c r="BT28" s="106"/>
      <c r="BU28" s="106"/>
      <c r="BV28" s="103">
        <f>AVERAGE(BK27:BV27)</f>
        <v>95188.800000000032</v>
      </c>
      <c r="BW28" s="106"/>
      <c r="BX28" s="106"/>
      <c r="BY28" s="106"/>
      <c r="BZ28" s="106"/>
      <c r="CA28" s="106"/>
      <c r="CB28" s="106"/>
      <c r="CC28" s="106"/>
      <c r="CD28" s="106"/>
      <c r="CE28" s="106"/>
      <c r="CF28" s="106"/>
      <c r="CG28" s="106"/>
      <c r="CH28" s="106"/>
      <c r="CI28" s="106"/>
      <c r="CJ28" s="106"/>
      <c r="CK28" s="106"/>
      <c r="CL28" s="106"/>
      <c r="CM28" s="106"/>
      <c r="CN28" s="106"/>
      <c r="CO28" s="106"/>
      <c r="CP28" s="106"/>
      <c r="CQ28" s="106"/>
      <c r="CR28" s="106"/>
      <c r="CS28" s="106"/>
      <c r="CT28" s="106"/>
      <c r="CU28" s="106"/>
      <c r="CV28" s="106"/>
      <c r="CW28" s="106"/>
      <c r="CX28" s="106"/>
      <c r="CY28" s="106"/>
      <c r="CZ28" s="106"/>
      <c r="DA28" s="106"/>
      <c r="DB28" s="106"/>
      <c r="DC28" s="106"/>
    </row>
    <row r="29" spans="1:122" hidden="1" x14ac:dyDescent="0.2">
      <c r="A29" s="85" t="s">
        <v>27</v>
      </c>
      <c r="C29" s="9"/>
      <c r="E29" s="1"/>
      <c r="G29" s="6"/>
      <c r="H29" s="6"/>
      <c r="I29" s="19">
        <f>850000-I27</f>
        <v>830000</v>
      </c>
      <c r="J29" s="19">
        <f>850000-J27</f>
        <v>830000</v>
      </c>
      <c r="K29" s="19"/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C29" s="19">
        <v>0</v>
      </c>
      <c r="CD29" s="19">
        <v>0</v>
      </c>
      <c r="CE29" s="19">
        <v>0</v>
      </c>
      <c r="CF29" s="19">
        <v>0</v>
      </c>
      <c r="CG29" s="19">
        <v>0</v>
      </c>
      <c r="CH29" s="19">
        <v>0</v>
      </c>
      <c r="CI29" s="19">
        <v>0</v>
      </c>
      <c r="CJ29" s="19">
        <v>0</v>
      </c>
      <c r="CK29" s="19">
        <v>0</v>
      </c>
      <c r="CL29" s="19">
        <v>0</v>
      </c>
      <c r="CM29" s="19">
        <v>0</v>
      </c>
      <c r="CN29" s="19">
        <v>0</v>
      </c>
      <c r="CO29" s="19">
        <v>0</v>
      </c>
      <c r="CP29" s="19">
        <v>0</v>
      </c>
      <c r="CQ29" s="19">
        <v>0</v>
      </c>
      <c r="CR29" s="19">
        <v>0</v>
      </c>
      <c r="CS29" s="19">
        <v>0</v>
      </c>
      <c r="CT29" s="19">
        <v>0</v>
      </c>
      <c r="CU29" s="19">
        <v>0</v>
      </c>
      <c r="CV29" s="19">
        <v>0</v>
      </c>
      <c r="CW29" s="19">
        <v>0</v>
      </c>
      <c r="CX29" s="19">
        <v>0</v>
      </c>
      <c r="CY29" s="19">
        <v>0</v>
      </c>
      <c r="CZ29" s="19">
        <v>0</v>
      </c>
      <c r="DA29" s="19">
        <v>0</v>
      </c>
      <c r="DB29" s="19">
        <v>0</v>
      </c>
      <c r="DC29" s="19">
        <v>0</v>
      </c>
      <c r="DD29" s="19">
        <v>0</v>
      </c>
      <c r="DE29" s="19">
        <v>0</v>
      </c>
      <c r="DF29" s="19">
        <v>0</v>
      </c>
      <c r="DG29" s="19">
        <v>0</v>
      </c>
      <c r="DH29" s="19">
        <v>0</v>
      </c>
      <c r="DI29" s="19">
        <v>0</v>
      </c>
      <c r="DJ29" s="19">
        <v>0</v>
      </c>
      <c r="DK29" s="19">
        <v>0</v>
      </c>
      <c r="DL29" s="19">
        <v>0</v>
      </c>
      <c r="DM29" s="19">
        <v>0</v>
      </c>
      <c r="DN29" s="19">
        <v>0</v>
      </c>
      <c r="DO29" s="19">
        <v>0</v>
      </c>
      <c r="DP29" s="19">
        <v>0</v>
      </c>
      <c r="DQ29" s="19">
        <v>0</v>
      </c>
      <c r="DR29" s="19">
        <v>0</v>
      </c>
    </row>
    <row r="30" spans="1:122" hidden="1" x14ac:dyDescent="0.2">
      <c r="A30" s="86"/>
      <c r="E30" s="1"/>
      <c r="G30" s="6"/>
      <c r="H30" s="6"/>
    </row>
    <row r="31" spans="1:122" hidden="1" x14ac:dyDescent="0.2">
      <c r="A31" s="85" t="s">
        <v>54</v>
      </c>
      <c r="B31" s="9"/>
      <c r="C31" s="9"/>
      <c r="D31" s="9"/>
      <c r="E31" s="55"/>
      <c r="F31" s="1"/>
      <c r="G31" s="6"/>
      <c r="H31" s="6"/>
      <c r="I31">
        <v>0</v>
      </c>
      <c r="J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</row>
    <row r="32" spans="1:122" hidden="1" x14ac:dyDescent="0.2">
      <c r="A32" s="86"/>
      <c r="E32" s="1"/>
      <c r="G32" s="6"/>
      <c r="H32" s="6"/>
    </row>
    <row r="33" spans="1:122" hidden="1" x14ac:dyDescent="0.2">
      <c r="A33" s="85" t="s">
        <v>31</v>
      </c>
      <c r="D33" s="9"/>
      <c r="E33" s="9"/>
      <c r="J33" s="3">
        <f>SUM(J10:J26)</f>
        <v>20000</v>
      </c>
      <c r="K33" s="3"/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</row>
    <row r="34" spans="1:122" x14ac:dyDescent="0.2">
      <c r="D34" s="1"/>
      <c r="E34" s="1"/>
      <c r="G34" s="6"/>
      <c r="H34" s="6"/>
    </row>
    <row r="35" spans="1:122" x14ac:dyDescent="0.2">
      <c r="BJ35" s="19"/>
    </row>
    <row r="36" spans="1:122" x14ac:dyDescent="0.2">
      <c r="E36" s="9"/>
      <c r="F36" s="9"/>
    </row>
    <row r="37" spans="1:122" x14ac:dyDescent="0.2">
      <c r="A37" t="s">
        <v>63</v>
      </c>
      <c r="E37" s="9"/>
      <c r="F37" s="9"/>
    </row>
    <row r="38" spans="1:122" x14ac:dyDescent="0.2">
      <c r="A38" s="9"/>
      <c r="E38" s="9"/>
      <c r="F38" s="9"/>
    </row>
    <row r="39" spans="1:122" x14ac:dyDescent="0.2">
      <c r="E39" s="9"/>
      <c r="F39" s="9"/>
    </row>
    <row r="40" spans="1:122" x14ac:dyDescent="0.2">
      <c r="A40" s="9"/>
      <c r="E40" s="9"/>
      <c r="F40" s="9"/>
    </row>
    <row r="41" spans="1:122" x14ac:dyDescent="0.2">
      <c r="E41" s="9"/>
      <c r="F41" s="9"/>
    </row>
    <row r="42" spans="1:122" x14ac:dyDescent="0.2">
      <c r="A42" s="9"/>
      <c r="D42" s="9"/>
      <c r="E42" s="9"/>
      <c r="F42" s="9"/>
    </row>
    <row r="45" spans="1:122" x14ac:dyDescent="0.2">
      <c r="D45" s="9"/>
      <c r="E45" s="9"/>
    </row>
  </sheetData>
  <phoneticPr fontId="0" type="noConversion"/>
  <pageMargins left="0.25" right="0.25" top="1" bottom="1" header="0.5" footer="0.5"/>
  <pageSetup paperSize="5" scale="56" fitToWidth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21"/>
  <sheetViews>
    <sheetView zoomScale="75" zoomScaleNormal="75" workbookViewId="0">
      <pane xSplit="11" ySplit="8" topLeftCell="L9" activePane="bottomRight" state="frozen"/>
      <selection pane="topRight" activeCell="L1" sqref="L1"/>
      <selection pane="bottomLeft" activeCell="A9" sqref="A9"/>
      <selection pane="bottomRight" activeCell="L9" sqref="L9"/>
    </sheetView>
  </sheetViews>
  <sheetFormatPr defaultRowHeight="12.75" x14ac:dyDescent="0.2"/>
  <cols>
    <col min="1" max="1" width="9.42578125" customWidth="1"/>
    <col min="2" max="2" width="19.28515625" customWidth="1"/>
    <col min="3" max="3" width="9.5703125" bestFit="1" customWidth="1"/>
    <col min="4" max="4" width="10.7109375" hidden="1" customWidth="1"/>
    <col min="5" max="5" width="10.7109375" customWidth="1"/>
    <col min="6" max="6" width="11" customWidth="1"/>
    <col min="7" max="9" width="10.7109375" hidden="1" customWidth="1"/>
    <col min="10" max="10" width="10.7109375" customWidth="1"/>
    <col min="11" max="11" width="13.85546875" style="61" bestFit="1" customWidth="1"/>
    <col min="12" max="14" width="9.7109375" bestFit="1" customWidth="1"/>
    <col min="15" max="15" width="10.140625" bestFit="1" customWidth="1"/>
    <col min="16" max="16" width="9.7109375" bestFit="1" customWidth="1"/>
    <col min="17" max="25" width="10.140625" bestFit="1" customWidth="1"/>
    <col min="26" max="26" width="12.7109375" bestFit="1" customWidth="1"/>
    <col min="27" max="27" width="10.140625" bestFit="1" customWidth="1"/>
    <col min="28" max="28" width="9.7109375" bestFit="1" customWidth="1"/>
    <col min="29" max="37" width="10.140625" bestFit="1" customWidth="1"/>
    <col min="38" max="38" width="12.7109375" bestFit="1" customWidth="1"/>
    <col min="39" max="39" width="10.140625" bestFit="1" customWidth="1"/>
    <col min="40" max="40" width="9.7109375" bestFit="1" customWidth="1"/>
    <col min="41" max="41" width="10.140625" bestFit="1" customWidth="1"/>
    <col min="42" max="42" width="9.7109375" bestFit="1" customWidth="1"/>
    <col min="43" max="43" width="10.140625" bestFit="1" customWidth="1"/>
    <col min="44" max="44" width="9.7109375" bestFit="1" customWidth="1"/>
    <col min="45" max="46" width="10.140625" bestFit="1" customWidth="1"/>
    <col min="47" max="47" width="9.7109375" bestFit="1" customWidth="1"/>
    <col min="48" max="49" width="10.140625" bestFit="1" customWidth="1"/>
    <col min="50" max="50" width="12.7109375" bestFit="1" customWidth="1"/>
    <col min="51" max="51" width="10.140625" bestFit="1" customWidth="1"/>
    <col min="52" max="52" width="9.7109375" bestFit="1" customWidth="1"/>
    <col min="53" max="53" width="10.140625" bestFit="1" customWidth="1"/>
    <col min="54" max="55" width="9.7109375" bestFit="1" customWidth="1"/>
    <col min="56" max="56" width="12.7109375" customWidth="1"/>
    <col min="57" max="57" width="9.140625" bestFit="1" customWidth="1"/>
    <col min="58" max="58" width="12.7109375" customWidth="1"/>
    <col min="59" max="59" width="9.140625" bestFit="1" customWidth="1"/>
    <col min="60" max="60" width="12.7109375" customWidth="1"/>
    <col min="61" max="61" width="9.140625" customWidth="1"/>
    <col min="62" max="62" width="12.28515625" bestFit="1" customWidth="1"/>
    <col min="63" max="73" width="9.140625" customWidth="1"/>
    <col min="74" max="74" width="12.28515625" bestFit="1" customWidth="1"/>
    <col min="75" max="77" width="9.140625" customWidth="1"/>
  </cols>
  <sheetData>
    <row r="1" spans="1:107" x14ac:dyDescent="0.2">
      <c r="A1" s="18" t="s">
        <v>25</v>
      </c>
    </row>
    <row r="2" spans="1:107" ht="15.75" x14ac:dyDescent="0.25">
      <c r="A2" s="40" t="s">
        <v>30</v>
      </c>
      <c r="B2" s="18"/>
      <c r="C2" s="18"/>
      <c r="D2" s="18"/>
      <c r="E2" s="18"/>
      <c r="F2" s="18"/>
      <c r="G2" s="18"/>
      <c r="H2" s="18"/>
      <c r="I2" s="18"/>
      <c r="J2" s="18"/>
      <c r="K2" s="62"/>
      <c r="L2" s="18"/>
      <c r="M2" s="18"/>
    </row>
    <row r="3" spans="1:107" ht="15" x14ac:dyDescent="0.2">
      <c r="A3" s="22" t="s">
        <v>33</v>
      </c>
      <c r="B3" s="18"/>
      <c r="C3" s="18"/>
      <c r="D3" s="18"/>
      <c r="E3" s="18"/>
      <c r="F3" s="18"/>
      <c r="G3" s="18"/>
      <c r="H3" s="18"/>
      <c r="I3" s="18"/>
      <c r="J3" s="18"/>
      <c r="K3" s="62"/>
      <c r="L3" s="18"/>
      <c r="M3" s="18"/>
    </row>
    <row r="4" spans="1:107" ht="15" x14ac:dyDescent="0.2">
      <c r="A4" s="52" t="s">
        <v>34</v>
      </c>
    </row>
    <row r="5" spans="1:107" x14ac:dyDescent="0.2">
      <c r="O5" s="13"/>
    </row>
    <row r="6" spans="1:107" x14ac:dyDescent="0.2">
      <c r="A6" s="17"/>
      <c r="K6" s="66"/>
      <c r="O6" s="13"/>
    </row>
    <row r="7" spans="1:107" ht="13.5" thickBot="1" x14ac:dyDescent="0.25">
      <c r="J7" s="36" t="s">
        <v>16</v>
      </c>
      <c r="K7" s="66">
        <v>2002</v>
      </c>
      <c r="L7">
        <v>31</v>
      </c>
      <c r="M7">
        <v>30</v>
      </c>
      <c r="N7">
        <v>31</v>
      </c>
      <c r="O7" s="13">
        <v>31</v>
      </c>
      <c r="P7" s="13">
        <v>28</v>
      </c>
      <c r="Q7" s="13">
        <v>31</v>
      </c>
      <c r="R7" s="13">
        <v>30</v>
      </c>
      <c r="S7" s="13">
        <v>31</v>
      </c>
      <c r="T7" s="13">
        <v>30</v>
      </c>
      <c r="U7" s="13">
        <v>31</v>
      </c>
      <c r="V7" s="13">
        <v>31</v>
      </c>
      <c r="W7" s="13">
        <v>30</v>
      </c>
      <c r="X7" s="13">
        <v>31</v>
      </c>
      <c r="Y7" s="13">
        <v>30</v>
      </c>
      <c r="Z7" s="13">
        <v>31</v>
      </c>
      <c r="AA7" s="13">
        <v>31</v>
      </c>
      <c r="AB7" s="13">
        <v>28</v>
      </c>
      <c r="AC7" s="13">
        <v>31</v>
      </c>
      <c r="AD7" s="13">
        <v>30</v>
      </c>
      <c r="AE7" s="13">
        <v>31</v>
      </c>
      <c r="AF7" s="13">
        <v>30</v>
      </c>
      <c r="AG7" s="13">
        <v>31</v>
      </c>
      <c r="AH7" s="13">
        <v>31</v>
      </c>
      <c r="AI7" s="13">
        <v>30</v>
      </c>
      <c r="AJ7" s="13">
        <v>31</v>
      </c>
      <c r="AK7" s="13">
        <v>30</v>
      </c>
      <c r="AL7" s="13">
        <v>31</v>
      </c>
      <c r="AM7" s="13">
        <v>31</v>
      </c>
      <c r="AN7" s="13">
        <v>29</v>
      </c>
      <c r="AO7" s="13">
        <v>31</v>
      </c>
      <c r="AP7" s="13">
        <v>30</v>
      </c>
      <c r="AQ7" s="13">
        <v>31</v>
      </c>
      <c r="AR7" s="13">
        <v>30</v>
      </c>
      <c r="AS7" s="13">
        <v>31</v>
      </c>
      <c r="AT7" s="13">
        <v>31</v>
      </c>
      <c r="AU7" s="13">
        <v>30</v>
      </c>
      <c r="AV7" s="13">
        <v>31</v>
      </c>
      <c r="AW7" s="13">
        <v>30</v>
      </c>
      <c r="AX7" s="13">
        <v>31</v>
      </c>
      <c r="AY7" s="13">
        <v>31</v>
      </c>
      <c r="AZ7" s="13">
        <v>28</v>
      </c>
      <c r="BA7" s="13">
        <v>31</v>
      </c>
      <c r="BB7" s="13">
        <v>30</v>
      </c>
      <c r="BC7" s="13">
        <v>31</v>
      </c>
      <c r="BD7" s="13">
        <v>30</v>
      </c>
      <c r="BE7" s="13">
        <v>31</v>
      </c>
      <c r="BF7" s="13">
        <v>31</v>
      </c>
      <c r="BG7" s="13">
        <v>30</v>
      </c>
      <c r="BH7" s="13">
        <v>31</v>
      </c>
      <c r="BI7" s="13">
        <v>30</v>
      </c>
      <c r="BJ7" s="38">
        <v>31</v>
      </c>
      <c r="BK7" s="13">
        <v>31</v>
      </c>
      <c r="BL7" s="13">
        <v>28</v>
      </c>
      <c r="BM7" s="13">
        <v>31</v>
      </c>
      <c r="BN7" s="13">
        <v>30</v>
      </c>
      <c r="BO7" s="13">
        <v>31</v>
      </c>
      <c r="BP7" s="13">
        <v>30</v>
      </c>
      <c r="BQ7" s="13">
        <v>31</v>
      </c>
      <c r="BR7" s="13">
        <v>31</v>
      </c>
      <c r="BS7" s="13">
        <v>30</v>
      </c>
      <c r="BT7" s="13">
        <v>31</v>
      </c>
      <c r="BU7" s="13">
        <v>30</v>
      </c>
      <c r="BV7" s="13">
        <v>31</v>
      </c>
    </row>
    <row r="8" spans="1:107" ht="13.5" thickBot="1" x14ac:dyDescent="0.25">
      <c r="A8" t="s">
        <v>1</v>
      </c>
      <c r="B8" t="s">
        <v>2</v>
      </c>
      <c r="C8" t="s">
        <v>17</v>
      </c>
      <c r="D8" t="s">
        <v>18</v>
      </c>
      <c r="E8" t="s">
        <v>14</v>
      </c>
      <c r="F8" t="s">
        <v>0</v>
      </c>
      <c r="G8" s="15" t="s">
        <v>19</v>
      </c>
      <c r="H8" s="16">
        <v>37104</v>
      </c>
      <c r="I8" s="16">
        <v>37135</v>
      </c>
      <c r="J8" s="56" t="s">
        <v>38</v>
      </c>
      <c r="K8" s="63" t="s">
        <v>65</v>
      </c>
      <c r="L8" s="16">
        <v>37165</v>
      </c>
      <c r="M8" s="16">
        <v>37196</v>
      </c>
      <c r="N8" s="16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39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07" x14ac:dyDescent="0.2">
      <c r="H9" s="12"/>
      <c r="I9" s="12"/>
      <c r="J9" s="12"/>
      <c r="L9" s="12"/>
      <c r="M9" s="30"/>
      <c r="N9" s="30"/>
      <c r="O9" s="41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42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</row>
    <row r="10" spans="1:107" x14ac:dyDescent="0.2">
      <c r="A10">
        <v>26490</v>
      </c>
      <c r="B10" t="s">
        <v>37</v>
      </c>
      <c r="C10" s="3">
        <v>70000</v>
      </c>
      <c r="D10" s="1">
        <v>36100</v>
      </c>
      <c r="E10" s="1">
        <v>37925</v>
      </c>
      <c r="F10" t="s">
        <v>3</v>
      </c>
      <c r="G10" s="6">
        <v>37560</v>
      </c>
      <c r="H10" s="3">
        <v>70000</v>
      </c>
      <c r="I10" s="3">
        <v>70000</v>
      </c>
      <c r="J10" s="53">
        <v>0.14000000000000001</v>
      </c>
      <c r="K10" s="61">
        <v>3577000</v>
      </c>
      <c r="L10" s="8">
        <f>$J$10*'WOT by Month'!L10*'WOT revenue'!L$7</f>
        <v>303800.00000000006</v>
      </c>
      <c r="M10" s="8">
        <f>$J$10*'WOT by Month'!M10*'WOT revenue'!M$7</f>
        <v>294000.00000000006</v>
      </c>
      <c r="N10" s="8">
        <f>$J$10*'WOT by Month'!N10*'WOT revenue'!N$7</f>
        <v>303800.00000000006</v>
      </c>
      <c r="O10" s="8">
        <f>$J$10*'WOT by Month'!O10*'WOT revenue'!O$7</f>
        <v>303800.00000000006</v>
      </c>
      <c r="P10" s="8">
        <f>$J$10*'WOT by Month'!P10*'WOT revenue'!P$7</f>
        <v>274400.00000000006</v>
      </c>
      <c r="Q10" s="8">
        <f>$J$10*'WOT by Month'!Q10*'WOT revenue'!Q$7</f>
        <v>303800.00000000006</v>
      </c>
      <c r="R10" s="8">
        <f>$J$10*'WOT by Month'!R10*'WOT revenue'!R$7</f>
        <v>294000.00000000006</v>
      </c>
      <c r="S10" s="8">
        <f>$J$10*'WOT by Month'!S10*'WOT revenue'!S$7</f>
        <v>303800.00000000006</v>
      </c>
      <c r="T10" s="8">
        <f>$J$10*'WOT by Month'!T10*'WOT revenue'!T$7</f>
        <v>294000.00000000006</v>
      </c>
      <c r="U10" s="8">
        <f>$J$10*'WOT by Month'!U10*'WOT revenue'!U$7</f>
        <v>303800.00000000006</v>
      </c>
      <c r="V10" s="8">
        <f>$J$10*'WOT by Month'!V10*'WOT revenue'!V$7</f>
        <v>303800.00000000006</v>
      </c>
      <c r="W10" s="8">
        <f>$J$10*'WOT by Month'!W10*'WOT revenue'!W$7</f>
        <v>294000.00000000006</v>
      </c>
      <c r="X10" s="8">
        <f>$J$10*'WOT by Month'!X10*'WOT revenue'!X$7</f>
        <v>303800.00000000006</v>
      </c>
      <c r="Y10" s="8">
        <f>$J$10*'WOT by Month'!Y10*'WOT revenue'!Y$7</f>
        <v>294000.00000000006</v>
      </c>
      <c r="Z10" s="8">
        <f>$J$10*'WOT by Month'!Z10*'WOT revenue'!Z$7</f>
        <v>303800.00000000006</v>
      </c>
      <c r="AA10" s="8">
        <f>$J$10*'WOT by Month'!AA10*'WOT revenue'!AA$7</f>
        <v>303800.00000000006</v>
      </c>
      <c r="AB10" s="8">
        <f>$J$10*'WOT by Month'!AB10*'WOT revenue'!AB$7</f>
        <v>274400.00000000006</v>
      </c>
      <c r="AC10" s="8">
        <f>$J$10*'WOT by Month'!AC10*'WOT revenue'!AC$7</f>
        <v>303800.00000000006</v>
      </c>
      <c r="AD10" s="8">
        <f>$J$10*'WOT by Month'!AD10*'WOT revenue'!AD$7</f>
        <v>294000.00000000006</v>
      </c>
      <c r="AE10" s="8">
        <f>$J$10*'WOT by Month'!AE10*'WOT revenue'!AE$7</f>
        <v>303800.00000000006</v>
      </c>
      <c r="AF10" s="8">
        <f>$J$10*'WOT by Month'!AF10*'WOT revenue'!AF$7</f>
        <v>294000.00000000006</v>
      </c>
      <c r="AG10" s="8">
        <f>$J$10*'WOT by Month'!AG10*'WOT revenue'!AG$7</f>
        <v>303800.00000000006</v>
      </c>
      <c r="AH10" s="8">
        <f>$J$10*'WOT by Month'!AH10*'WOT revenue'!AH$7</f>
        <v>303800.00000000006</v>
      </c>
      <c r="AI10" s="8">
        <f>$J$10*'WOT by Month'!AI10*'WOT revenue'!AI$7</f>
        <v>294000.00000000006</v>
      </c>
      <c r="AJ10" s="8">
        <f>$J$10*'WOT by Month'!AJ10*'WOT revenue'!AJ$7</f>
        <v>303800.00000000006</v>
      </c>
      <c r="AK10" s="8">
        <f>$J$10*'WOT by Month'!AK10*'WOT revenue'!AK$7</f>
        <v>294000.00000000006</v>
      </c>
      <c r="AL10" s="8">
        <f>$J$10*'WOT by Month'!AL10*'WOT revenue'!AL$7</f>
        <v>303800.00000000006</v>
      </c>
      <c r="AM10" s="8">
        <f>$J$10*'WOT by Month'!AM10*'WOT revenue'!AM$7</f>
        <v>303800.00000000006</v>
      </c>
      <c r="AN10" s="8">
        <f>$J$10*'WOT by Month'!AN10*'WOT revenue'!AN$7</f>
        <v>284200.00000000006</v>
      </c>
      <c r="AO10" s="8">
        <f>$J$10*'WOT by Month'!AO10*'WOT revenue'!AO$7</f>
        <v>303800.00000000006</v>
      </c>
      <c r="AP10" s="8">
        <f>$J$10*'WOT by Month'!AP10*'WOT revenue'!AP$7</f>
        <v>294000.00000000006</v>
      </c>
      <c r="AQ10" s="8">
        <f>$J$10*'WOT by Month'!AQ10*'WOT revenue'!AQ$7</f>
        <v>303800.00000000006</v>
      </c>
      <c r="AR10" s="8">
        <f>$J$10*'WOT by Month'!AR10*'WOT revenue'!AR$7</f>
        <v>294000.00000000006</v>
      </c>
      <c r="AS10" s="8">
        <f>$J$10*'WOT by Month'!AS10*'WOT revenue'!AS$7</f>
        <v>303800.00000000006</v>
      </c>
      <c r="AT10" s="8">
        <f>$J$10*'WOT by Month'!AT10*'WOT revenue'!AT$7</f>
        <v>303800.00000000006</v>
      </c>
      <c r="AU10" s="8">
        <f>$J$10*'WOT by Month'!AU10*'WOT revenue'!AU$7</f>
        <v>294000.00000000006</v>
      </c>
      <c r="AV10" s="8">
        <f>$J$10*'WOT by Month'!AV10*'WOT revenue'!AV$7</f>
        <v>303800.00000000006</v>
      </c>
      <c r="AW10" s="8">
        <f>$J$10*'WOT by Month'!AW10*'WOT revenue'!AW$7</f>
        <v>294000.00000000006</v>
      </c>
      <c r="AX10" s="8">
        <f>$J$10*'WOT by Month'!AX10*'WOT revenue'!AX$7</f>
        <v>303800.00000000006</v>
      </c>
      <c r="AY10" s="8">
        <f>$J$10*'WOT by Month'!AY10*'WOT revenue'!AY$7</f>
        <v>303800.00000000006</v>
      </c>
      <c r="AZ10" s="8">
        <f>$J$10*'WOT by Month'!AZ10*'WOT revenue'!AZ$7</f>
        <v>274400.00000000006</v>
      </c>
      <c r="BA10" s="8">
        <f>$J$10*'WOT by Month'!BA10*'WOT revenue'!BA$7</f>
        <v>303800.00000000006</v>
      </c>
      <c r="BB10" s="8">
        <f>$J$10*'WOT by Month'!BB10*'WOT revenue'!BB$7</f>
        <v>294000.00000000006</v>
      </c>
      <c r="BC10" s="8">
        <f>$J$10*'WOT by Month'!BC10*'WOT revenue'!BC$7</f>
        <v>303800.00000000006</v>
      </c>
      <c r="BD10" s="8">
        <f>$J$10*'WOT by Month'!BD10*'WOT revenue'!BD$7</f>
        <v>294000.00000000006</v>
      </c>
      <c r="BE10" s="8">
        <f>$J$10*'WOT by Month'!BE10*'WOT revenue'!BE$7</f>
        <v>303800.00000000006</v>
      </c>
      <c r="BF10" s="8">
        <f>$J$10*'WOT by Month'!BF10*'WOT revenue'!BF$7</f>
        <v>303800.00000000006</v>
      </c>
      <c r="BG10" s="8">
        <f>$J$10*'WOT by Month'!BG10*'WOT revenue'!BG$7</f>
        <v>294000.00000000006</v>
      </c>
      <c r="BH10" s="8">
        <f>$J$10*'WOT by Month'!BH10*'WOT revenue'!BH$7</f>
        <v>303800.00000000006</v>
      </c>
      <c r="BI10" s="8">
        <f>$J$10*'WOT by Month'!BI10*'WOT revenue'!BI$7</f>
        <v>1285200.0000000002</v>
      </c>
      <c r="BJ10" s="8">
        <f>$J$10*'WOT by Month'!BJ10*'WOT revenue'!BJ$7</f>
        <v>1328040.0000000002</v>
      </c>
      <c r="BK10" s="8">
        <f>$J$10*'WOT by Month'!BK10*'WOT revenue'!BK$7</f>
        <v>1328040.0000000002</v>
      </c>
      <c r="BL10" s="8">
        <f>$J$10*'WOT by Month'!BL10*'WOT revenue'!BL$7</f>
        <v>1199520.0000000002</v>
      </c>
      <c r="BM10" s="8">
        <f>$J$10*'WOT by Month'!BM10*'WOT revenue'!BM$7</f>
        <v>1328040.0000000002</v>
      </c>
      <c r="BN10" s="8">
        <f>$J$10*'WOT by Month'!BN10*'WOT revenue'!BN$7</f>
        <v>1285200.0000000002</v>
      </c>
      <c r="BO10" s="8">
        <f>$J$10*'WOT by Month'!BO10*'WOT revenue'!BO$7</f>
        <v>1328040.0000000002</v>
      </c>
      <c r="BP10" s="8">
        <f>$J$10*'WOT by Month'!BP10*'WOT revenue'!BP$7</f>
        <v>1285200.0000000002</v>
      </c>
      <c r="BQ10" s="8">
        <f>$J$10*'WOT by Month'!BQ10*'WOT revenue'!BQ$7</f>
        <v>1328040.0000000002</v>
      </c>
      <c r="BR10" s="8">
        <f>$J$10*'WOT by Month'!BR10*'WOT revenue'!BR$7</f>
        <v>1328040.0000000002</v>
      </c>
      <c r="BS10" s="8">
        <f>$J$10*'WOT by Month'!BS10*'WOT revenue'!BS$7</f>
        <v>1285200.0000000002</v>
      </c>
      <c r="BT10" s="8">
        <f>$J$10*'WOT by Month'!BT10*'WOT revenue'!BT$7</f>
        <v>1328040.0000000002</v>
      </c>
      <c r="BU10" s="8">
        <f>$J$10*'WOT by Month'!BU10*'WOT revenue'!BU$7</f>
        <v>1285200.0000000002</v>
      </c>
      <c r="BV10" s="8">
        <f>$J$10*'WOT by Month'!BV10*'WOT revenue'!BV$7</f>
        <v>1328040.0000000002</v>
      </c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</row>
    <row r="11" spans="1:107" x14ac:dyDescent="0.2">
      <c r="A11">
        <v>26683</v>
      </c>
      <c r="B11" t="s">
        <v>36</v>
      </c>
      <c r="C11" s="3">
        <v>8000</v>
      </c>
      <c r="D11" s="1">
        <v>36220</v>
      </c>
      <c r="E11" s="1">
        <v>37711</v>
      </c>
      <c r="F11" t="s">
        <v>3</v>
      </c>
      <c r="G11" s="6">
        <v>37529</v>
      </c>
      <c r="H11" s="3">
        <v>8000</v>
      </c>
      <c r="I11" s="8">
        <v>8000</v>
      </c>
      <c r="J11" s="53">
        <v>0.37980000000000003</v>
      </c>
      <c r="K11" s="61">
        <v>1109016</v>
      </c>
      <c r="L11" s="8">
        <f>$J$11*'WOT by Month'!L11*'WOT revenue'!L$7</f>
        <v>94190.400000000009</v>
      </c>
      <c r="M11" s="8">
        <f>$J$11*'WOT by Month'!M11*'WOT revenue'!M$7</f>
        <v>91152</v>
      </c>
      <c r="N11" s="8">
        <f>$J$11*'WOT by Month'!N11*'WOT revenue'!N$7</f>
        <v>94190.400000000009</v>
      </c>
      <c r="O11" s="8">
        <f>$J$11*'WOT by Month'!O11*'WOT revenue'!O$7</f>
        <v>94190.400000000009</v>
      </c>
      <c r="P11" s="8">
        <f>$J$11*'WOT by Month'!P11*'WOT revenue'!P$7</f>
        <v>85075.199999999997</v>
      </c>
      <c r="Q11" s="8">
        <f>$J$11*'WOT by Month'!Q11*'WOT revenue'!Q$7</f>
        <v>94190.400000000009</v>
      </c>
      <c r="R11" s="8">
        <f>$J$11*'WOT by Month'!R11*'WOT revenue'!R$7</f>
        <v>91152</v>
      </c>
      <c r="S11" s="8">
        <f>$J$11*'WOT by Month'!S11*'WOT revenue'!S$7</f>
        <v>94190.400000000009</v>
      </c>
      <c r="T11" s="8">
        <f>$J$11*'WOT by Month'!T11*'WOT revenue'!T$7</f>
        <v>91152</v>
      </c>
      <c r="U11" s="8">
        <f>$J$11*'WOT by Month'!U11*'WOT revenue'!U$7</f>
        <v>94190.400000000009</v>
      </c>
      <c r="V11" s="8">
        <f>$J$11*'WOT by Month'!V11*'WOT revenue'!V$7</f>
        <v>94190.400000000009</v>
      </c>
      <c r="W11" s="8">
        <f>$J$11*'WOT by Month'!W11*'WOT revenue'!W$7</f>
        <v>91152</v>
      </c>
      <c r="X11" s="8">
        <f>$J$11*'WOT by Month'!X11*'WOT revenue'!X$7</f>
        <v>94190.400000000009</v>
      </c>
      <c r="Y11" s="8">
        <f>$J$11*'WOT by Month'!Y11*'WOT revenue'!Y$7</f>
        <v>91152</v>
      </c>
      <c r="Z11" s="8">
        <f>$J$11*'WOT by Month'!Z11*'WOT revenue'!Z$7</f>
        <v>94190.400000000009</v>
      </c>
      <c r="AA11" s="8">
        <f>$J$11*'WOT by Month'!AA11*'WOT revenue'!AA$7</f>
        <v>94190.400000000009</v>
      </c>
      <c r="AB11" s="8">
        <f>$J$11*'WOT by Month'!AB11*'WOT revenue'!AB$7</f>
        <v>85075.199999999997</v>
      </c>
      <c r="AC11" s="8">
        <f>$J$11*'WOT by Month'!AC11*'WOT revenue'!AC$7</f>
        <v>94190.400000000009</v>
      </c>
      <c r="AD11" s="8">
        <f>$J$11*'WOT by Month'!AD11*'WOT revenue'!AD$7</f>
        <v>91152</v>
      </c>
      <c r="AE11" s="8">
        <f>$J$11*'WOT by Month'!AE11*'WOT revenue'!AE$7</f>
        <v>94190.400000000009</v>
      </c>
      <c r="AF11" s="8">
        <f>$J$11*'WOT by Month'!AF11*'WOT revenue'!AF$7</f>
        <v>91152</v>
      </c>
      <c r="AG11" s="8">
        <f>$J$11*'WOT by Month'!AG11*'WOT revenue'!AG$7</f>
        <v>94190.400000000009</v>
      </c>
      <c r="AH11" s="8">
        <f>$J$11*'WOT by Month'!AH11*'WOT revenue'!AH$7</f>
        <v>94190.400000000009</v>
      </c>
      <c r="AI11" s="8">
        <f>$J$11*'WOT by Month'!AI11*'WOT revenue'!AI$7</f>
        <v>91152</v>
      </c>
      <c r="AJ11" s="8">
        <f>$J$11*'WOT by Month'!AJ11*'WOT revenue'!AJ$7</f>
        <v>94190.400000000009</v>
      </c>
      <c r="AK11" s="8">
        <f>$J$11*'WOT by Month'!AK11*'WOT revenue'!AK$7</f>
        <v>91152</v>
      </c>
      <c r="AL11" s="8">
        <f>$J$11*'WOT by Month'!AL11*'WOT revenue'!AL$7</f>
        <v>94190.400000000009</v>
      </c>
      <c r="AM11" s="8">
        <f>$J$11*'WOT by Month'!AM11*'WOT revenue'!AM$7</f>
        <v>94190.400000000009</v>
      </c>
      <c r="AN11" s="8">
        <f>$J$11*'WOT by Month'!AN11*'WOT revenue'!AN$7</f>
        <v>88113.600000000006</v>
      </c>
      <c r="AO11" s="8">
        <f>$J$11*'WOT by Month'!AO11*'WOT revenue'!AO$7</f>
        <v>94190.400000000009</v>
      </c>
      <c r="AP11" s="8">
        <f>$J$11*'WOT by Month'!AP11*'WOT revenue'!AP$7</f>
        <v>91152</v>
      </c>
      <c r="AQ11" s="8">
        <f>$J$11*'WOT by Month'!AQ11*'WOT revenue'!AQ$7</f>
        <v>94190.400000000009</v>
      </c>
      <c r="AR11" s="8">
        <f>$J$11*'WOT by Month'!AR11*'WOT revenue'!AR$7</f>
        <v>91152</v>
      </c>
      <c r="AS11" s="8">
        <f>$J$11*'WOT by Month'!AS11*'WOT revenue'!AS$7</f>
        <v>94190.400000000009</v>
      </c>
      <c r="AT11" s="8">
        <f>$J$11*'WOT by Month'!AT11*'WOT revenue'!AT$7</f>
        <v>94190.400000000009</v>
      </c>
      <c r="AU11" s="8">
        <f>$J$11*'WOT by Month'!AU11*'WOT revenue'!AU$7</f>
        <v>91152</v>
      </c>
      <c r="AV11" s="8">
        <f>$J$11*'WOT by Month'!AV11*'WOT revenue'!AV$7</f>
        <v>94190.400000000009</v>
      </c>
      <c r="AW11" s="8">
        <f>$J$11*'WOT by Month'!AW11*'WOT revenue'!AW$7</f>
        <v>91152</v>
      </c>
      <c r="AX11" s="8">
        <f>$J$11*'WOT by Month'!AX11*'WOT revenue'!AX$7</f>
        <v>94190.400000000009</v>
      </c>
      <c r="AY11" s="8">
        <f>$J$11*'WOT by Month'!AY11*'WOT revenue'!AY$7</f>
        <v>94190.400000000009</v>
      </c>
      <c r="AZ11" s="8">
        <f>$J$11*'WOT by Month'!AZ11*'WOT revenue'!AZ$7</f>
        <v>85075.199999999997</v>
      </c>
      <c r="BA11" s="8">
        <f>$J$11*'WOT by Month'!BA11*'WOT revenue'!BA$7</f>
        <v>94190.400000000009</v>
      </c>
      <c r="BB11" s="8">
        <f>$J$11*'WOT by Month'!BB11*'WOT revenue'!BB$7</f>
        <v>91152</v>
      </c>
      <c r="BC11" s="8">
        <f>$J$11*'WOT by Month'!BC11*'WOT revenue'!BC$7</f>
        <v>94190.400000000009</v>
      </c>
      <c r="BD11" s="8">
        <f>$J$11*'WOT by Month'!BD11*'WOT revenue'!BD$7</f>
        <v>91152</v>
      </c>
      <c r="BE11" s="8">
        <f>$J$11*'WOT by Month'!BE11*'WOT revenue'!BE$7</f>
        <v>94190.400000000009</v>
      </c>
      <c r="BF11" s="8">
        <f>$J$11*'WOT by Month'!BF11*'WOT revenue'!BF$7</f>
        <v>94190.400000000009</v>
      </c>
      <c r="BG11" s="8">
        <f>$J$11*'WOT by Month'!BG11*'WOT revenue'!BG$7</f>
        <v>91152</v>
      </c>
      <c r="BH11" s="8">
        <f>$J$11*'WOT by Month'!BH11*'WOT revenue'!BH$7</f>
        <v>94190.400000000009</v>
      </c>
      <c r="BI11" s="8">
        <f>$J$11*'WOT by Month'!BI11*'WOT revenue'!BI$7</f>
        <v>0</v>
      </c>
      <c r="BJ11" s="8">
        <f>$J$11*'WOT by Month'!BJ11*'WOT revenue'!BJ$7</f>
        <v>0</v>
      </c>
      <c r="BK11" s="8">
        <f>$J$11*'WOT by Month'!BK11*'WOT revenue'!BK$7</f>
        <v>0</v>
      </c>
      <c r="BL11" s="8">
        <f>$J$11*'WOT by Month'!BL11*'WOT revenue'!BL$7</f>
        <v>0</v>
      </c>
      <c r="BM11" s="8">
        <f>$J$11*'WOT by Month'!BM11*'WOT revenue'!BM$7</f>
        <v>0</v>
      </c>
      <c r="BN11" s="8">
        <f>$J$11*'WOT by Month'!BN11*'WOT revenue'!BN$7</f>
        <v>0</v>
      </c>
      <c r="BO11" s="8">
        <f>$J$11*'WOT by Month'!BO11*'WOT revenue'!BO$7</f>
        <v>0</v>
      </c>
      <c r="BP11" s="8">
        <f>$J$11*'WOT by Month'!BP11*'WOT revenue'!BP$7</f>
        <v>0</v>
      </c>
      <c r="BQ11" s="8">
        <f>$J$11*'WOT by Month'!BQ11*'WOT revenue'!BQ$7</f>
        <v>0</v>
      </c>
      <c r="BR11" s="8">
        <f>$J$11*'WOT by Month'!BR11*'WOT revenue'!BR$7</f>
        <v>0</v>
      </c>
      <c r="BS11" s="8">
        <f>$J$11*'WOT by Month'!BS11*'WOT revenue'!BS$7</f>
        <v>0</v>
      </c>
      <c r="BT11" s="8">
        <f>$J$11*'WOT by Month'!BT11*'WOT revenue'!BT$7</f>
        <v>0</v>
      </c>
      <c r="BU11" s="8">
        <f>$J$11*'WOT by Month'!BU11*'WOT revenue'!BU$7</f>
        <v>0</v>
      </c>
      <c r="BV11" s="8">
        <f>$J$11*'WOT by Month'!BV11*'WOT revenue'!BV$7</f>
        <v>0</v>
      </c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</row>
    <row r="12" spans="1:107" x14ac:dyDescent="0.2">
      <c r="A12">
        <v>27334</v>
      </c>
      <c r="B12" t="s">
        <v>36</v>
      </c>
      <c r="C12" s="3">
        <v>14000</v>
      </c>
      <c r="D12" s="1">
        <v>36982</v>
      </c>
      <c r="E12" s="1">
        <v>37195</v>
      </c>
      <c r="F12" t="s">
        <v>8</v>
      </c>
      <c r="G12" s="2"/>
      <c r="H12" s="3">
        <v>14000</v>
      </c>
      <c r="I12" s="3">
        <v>14000</v>
      </c>
      <c r="J12" s="53">
        <v>0.23</v>
      </c>
      <c r="K12" s="61">
        <v>0</v>
      </c>
      <c r="L12" s="8">
        <f>$J$12*'WOT by Month'!L12*'WOT revenue'!L$7</f>
        <v>99820</v>
      </c>
      <c r="M12" s="8">
        <f>$J$12*'WOT by Month'!M12*'WOT revenue'!M$7</f>
        <v>0</v>
      </c>
      <c r="N12" s="8">
        <f>$J$12*'WOT by Month'!N12*'WOT revenue'!N$7</f>
        <v>0</v>
      </c>
      <c r="O12" s="8">
        <f>$J$12*'WOT by Month'!O12*'WOT revenue'!O$7</f>
        <v>0</v>
      </c>
      <c r="P12" s="8">
        <f>$J$12*'WOT by Month'!P12*'WOT revenue'!P$7</f>
        <v>0</v>
      </c>
      <c r="Q12" s="8">
        <f>$J$12*'WOT by Month'!Q12*'WOT revenue'!Q$7</f>
        <v>0</v>
      </c>
      <c r="R12" s="8">
        <f>$J$12*'WOT by Month'!R12*'WOT revenue'!R$7</f>
        <v>0</v>
      </c>
      <c r="S12" s="8">
        <f>$J$12*'WOT by Month'!S12*'WOT revenue'!S$7</f>
        <v>0</v>
      </c>
      <c r="T12" s="8">
        <f>$J$12*'WOT by Month'!T12*'WOT revenue'!T$7</f>
        <v>0</v>
      </c>
      <c r="U12" s="8">
        <f>$J$12*'WOT by Month'!U12*'WOT revenue'!U$7</f>
        <v>0</v>
      </c>
      <c r="V12" s="8">
        <f>$J$12*'WOT by Month'!V12*'WOT revenue'!V$7</f>
        <v>0</v>
      </c>
      <c r="W12" s="8">
        <f>$J$12*'WOT by Month'!W12*'WOT revenue'!W$7</f>
        <v>0</v>
      </c>
      <c r="X12" s="8">
        <f>$J$12*'WOT by Month'!X12*'WOT revenue'!X$7</f>
        <v>0</v>
      </c>
      <c r="Y12" s="8">
        <f>$J$12*'WOT by Month'!Y12*'WOT revenue'!Y$7</f>
        <v>0</v>
      </c>
      <c r="Z12" s="8">
        <f>$J$12*'WOT by Month'!Z12*'WOT revenue'!Z$7</f>
        <v>0</v>
      </c>
      <c r="AA12" s="8">
        <f>$J$12*'WOT by Month'!AA12*'WOT revenue'!AA$7</f>
        <v>0</v>
      </c>
      <c r="AB12" s="8">
        <f>$J$12*'WOT by Month'!AB12*'WOT revenue'!AB$7</f>
        <v>0</v>
      </c>
      <c r="AC12" s="8">
        <f>$J$12*'WOT by Month'!AC12*'WOT revenue'!AC$7</f>
        <v>0</v>
      </c>
      <c r="AD12" s="8">
        <f>$J$12*'WOT by Month'!AD12*'WOT revenue'!AD$7</f>
        <v>0</v>
      </c>
      <c r="AE12" s="8">
        <f>$J$12*'WOT by Month'!AE12*'WOT revenue'!AE$7</f>
        <v>0</v>
      </c>
      <c r="AF12" s="8">
        <f>$J$12*'WOT by Month'!AF12*'WOT revenue'!AF$7</f>
        <v>0</v>
      </c>
      <c r="AG12" s="8">
        <f>$J$12*'WOT by Month'!AG12*'WOT revenue'!AG$7</f>
        <v>0</v>
      </c>
      <c r="AH12" s="8">
        <f>$J$12*'WOT by Month'!AH12*'WOT revenue'!AH$7</f>
        <v>0</v>
      </c>
      <c r="AI12" s="8">
        <f>$J$12*'WOT by Month'!AI12*'WOT revenue'!AI$7</f>
        <v>0</v>
      </c>
      <c r="AJ12" s="8">
        <f>$J$12*'WOT by Month'!AJ12*'WOT revenue'!AJ$7</f>
        <v>0</v>
      </c>
      <c r="AK12" s="8">
        <f>$J$12*'WOT by Month'!AK12*'WOT revenue'!AK$7</f>
        <v>0</v>
      </c>
      <c r="AL12" s="8">
        <f>$J$12*'WOT by Month'!AL12*'WOT revenue'!AL$7</f>
        <v>0</v>
      </c>
      <c r="AM12" s="8">
        <f>$J$12*'WOT by Month'!AM12*'WOT revenue'!AM$7</f>
        <v>0</v>
      </c>
      <c r="AN12" s="8">
        <f>$J$12*'WOT by Month'!AN12*'WOT revenue'!AN$7</f>
        <v>0</v>
      </c>
      <c r="AO12" s="8">
        <f>$J$12*'WOT by Month'!AO12*'WOT revenue'!AO$7</f>
        <v>0</v>
      </c>
      <c r="AP12" s="8">
        <f>$J$12*'WOT by Month'!AP12*'WOT revenue'!AP$7</f>
        <v>0</v>
      </c>
      <c r="AQ12" s="8">
        <f>$J$12*'WOT by Month'!AQ12*'WOT revenue'!AQ$7</f>
        <v>0</v>
      </c>
      <c r="AR12" s="8">
        <f>$J$12*'WOT by Month'!AR12*'WOT revenue'!AR$7</f>
        <v>0</v>
      </c>
      <c r="AS12" s="8">
        <f>$J$12*'WOT by Month'!AS12*'WOT revenue'!AS$7</f>
        <v>0</v>
      </c>
      <c r="AT12" s="8">
        <f>$J$12*'WOT by Month'!AT12*'WOT revenue'!AT$7</f>
        <v>0</v>
      </c>
      <c r="AU12" s="8">
        <f>$J$12*'WOT by Month'!AU12*'WOT revenue'!AU$7</f>
        <v>0</v>
      </c>
      <c r="AV12" s="8">
        <f>$J$12*'WOT by Month'!AV12*'WOT revenue'!AV$7</f>
        <v>0</v>
      </c>
      <c r="AW12" s="8">
        <f>$J$12*'WOT by Month'!AW12*'WOT revenue'!AW$7</f>
        <v>0</v>
      </c>
      <c r="AX12" s="8">
        <f>$J$12*'WOT by Month'!AX12*'WOT revenue'!AX$7</f>
        <v>0</v>
      </c>
      <c r="AY12" s="8">
        <f>$J$12*'WOT by Month'!AY12*'WOT revenue'!AY$7</f>
        <v>0</v>
      </c>
      <c r="AZ12" s="8">
        <f>$J$12*'WOT by Month'!AZ12*'WOT revenue'!AZ$7</f>
        <v>0</v>
      </c>
      <c r="BA12" s="8">
        <f>$J$12*'WOT by Month'!BA12*'WOT revenue'!BA$7</f>
        <v>0</v>
      </c>
      <c r="BB12" s="8">
        <f>$J$12*'WOT by Month'!BB12*'WOT revenue'!BB$7</f>
        <v>0</v>
      </c>
      <c r="BC12" s="8">
        <f>$J$12*'WOT by Month'!BC12*'WOT revenue'!BC$7</f>
        <v>0</v>
      </c>
      <c r="BD12" s="8">
        <f>$J$12*'WOT by Month'!BD12*'WOT revenue'!BD$7</f>
        <v>0</v>
      </c>
      <c r="BE12" s="8">
        <f>$J$12*'WOT by Month'!BE12*'WOT revenue'!BE$7</f>
        <v>0</v>
      </c>
      <c r="BF12" s="8">
        <f>$J$12*'WOT by Month'!BF12*'WOT revenue'!BF$7</f>
        <v>0</v>
      </c>
      <c r="BG12" s="8">
        <f>$J$12*'WOT by Month'!BG12*'WOT revenue'!BG$7</f>
        <v>0</v>
      </c>
      <c r="BH12" s="8">
        <f>$J$12*'WOT by Month'!BH12*'WOT revenue'!BH$7</f>
        <v>0</v>
      </c>
      <c r="BI12" s="8">
        <f>$J$12*'WOT by Month'!BI12*'WOT revenue'!BI$7</f>
        <v>0</v>
      </c>
      <c r="BJ12" s="8">
        <f>$J$12*'WOT by Month'!BJ12*'WOT revenue'!BJ$7</f>
        <v>0</v>
      </c>
      <c r="BK12" s="8">
        <f>$J$12*'WOT by Month'!BK12*'WOT revenue'!BK$7</f>
        <v>0</v>
      </c>
      <c r="BL12" s="8">
        <f>$J$12*'WOT by Month'!BL12*'WOT revenue'!BL$7</f>
        <v>0</v>
      </c>
      <c r="BM12" s="8">
        <f>$J$12*'WOT by Month'!BM12*'WOT revenue'!BM$7</f>
        <v>0</v>
      </c>
      <c r="BN12" s="8">
        <f>$J$12*'WOT by Month'!BN12*'WOT revenue'!BN$7</f>
        <v>0</v>
      </c>
      <c r="BO12" s="8">
        <f>$J$12*'WOT by Month'!BO12*'WOT revenue'!BO$7</f>
        <v>0</v>
      </c>
      <c r="BP12" s="8">
        <f>$J$12*'WOT by Month'!BP12*'WOT revenue'!BP$7</f>
        <v>0</v>
      </c>
      <c r="BQ12" s="8">
        <f>$J$12*'WOT by Month'!BQ12*'WOT revenue'!BQ$7</f>
        <v>0</v>
      </c>
      <c r="BR12" s="8">
        <f>$J$12*'WOT by Month'!BR12*'WOT revenue'!BR$7</f>
        <v>0</v>
      </c>
      <c r="BS12" s="8">
        <f>$J$12*'WOT by Month'!BS12*'WOT revenue'!BS$7</f>
        <v>0</v>
      </c>
      <c r="BT12" s="8">
        <f>$J$12*'WOT by Month'!BT12*'WOT revenue'!BT$7</f>
        <v>0</v>
      </c>
      <c r="BU12" s="8">
        <f>$J$12*'WOT by Month'!BU12*'WOT revenue'!BU$7</f>
        <v>0</v>
      </c>
      <c r="BV12" s="8">
        <f>$J$12*'WOT by Month'!BV12*'WOT revenue'!BV$7</f>
        <v>0</v>
      </c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</row>
    <row r="13" spans="1:107" x14ac:dyDescent="0.2">
      <c r="A13">
        <v>25071</v>
      </c>
      <c r="B13" t="s">
        <v>11</v>
      </c>
      <c r="C13" s="3">
        <v>90000</v>
      </c>
      <c r="D13" s="1">
        <v>35400</v>
      </c>
      <c r="E13" s="1">
        <v>39782</v>
      </c>
      <c r="F13" t="s">
        <v>3</v>
      </c>
      <c r="G13" s="6">
        <v>39416</v>
      </c>
      <c r="H13" s="3">
        <v>90000</v>
      </c>
      <c r="I13" s="3">
        <v>90000</v>
      </c>
      <c r="J13" s="53">
        <v>0.17499999999999999</v>
      </c>
      <c r="K13" s="61">
        <v>5748750</v>
      </c>
      <c r="L13" s="8">
        <f>$J$13*'WOT by Month'!L13*'WOT revenue'!L$7</f>
        <v>488249.99999999994</v>
      </c>
      <c r="M13" s="8">
        <f>$J$13*'WOT by Month'!M13*'WOT revenue'!M$7</f>
        <v>472499.99999999994</v>
      </c>
      <c r="N13" s="8">
        <f>$J$13*'WOT by Month'!N13*'WOT revenue'!N$7</f>
        <v>488249.99999999994</v>
      </c>
      <c r="O13" s="8">
        <f>$J$13*'WOT by Month'!O13*'WOT revenue'!O$7</f>
        <v>488249.99999999994</v>
      </c>
      <c r="P13" s="8">
        <f>$J$13*'WOT by Month'!P13*'WOT revenue'!P$7</f>
        <v>440999.99999999994</v>
      </c>
      <c r="Q13" s="8">
        <f>$J$13*'WOT by Month'!Q13*'WOT revenue'!Q$7</f>
        <v>488249.99999999994</v>
      </c>
      <c r="R13" s="8">
        <f>$J$13*'WOT by Month'!R13*'WOT revenue'!R$7</f>
        <v>472499.99999999994</v>
      </c>
      <c r="S13" s="8">
        <f>$J$13*'WOT by Month'!S13*'WOT revenue'!S$7</f>
        <v>488249.99999999994</v>
      </c>
      <c r="T13" s="8">
        <f>$J$13*'WOT by Month'!T13*'WOT revenue'!T$7</f>
        <v>472499.99999999994</v>
      </c>
      <c r="U13" s="8">
        <f>$J$13*'WOT by Month'!U13*'WOT revenue'!U$7</f>
        <v>488249.99999999994</v>
      </c>
      <c r="V13" s="8">
        <f>$J$13*'WOT by Month'!V13*'WOT revenue'!V$7</f>
        <v>488249.99999999994</v>
      </c>
      <c r="W13" s="8">
        <f>$J$13*'WOT by Month'!W13*'WOT revenue'!W$7</f>
        <v>472499.99999999994</v>
      </c>
      <c r="X13" s="8">
        <f>$J$13*'WOT by Month'!X13*'WOT revenue'!X$7</f>
        <v>488249.99999999994</v>
      </c>
      <c r="Y13" s="8">
        <f>$J$13*'WOT by Month'!Y13*'WOT revenue'!Y$7</f>
        <v>472499.99999999994</v>
      </c>
      <c r="Z13" s="8">
        <f>$J$13*'WOT by Month'!Z13*'WOT revenue'!Z$7</f>
        <v>488249.99999999994</v>
      </c>
      <c r="AA13" s="8">
        <f>$J$13*'WOT by Month'!AA13*'WOT revenue'!AA$7</f>
        <v>488249.99999999994</v>
      </c>
      <c r="AB13" s="8">
        <f>$J$13*'WOT by Month'!AB13*'WOT revenue'!AB$7</f>
        <v>440999.99999999994</v>
      </c>
      <c r="AC13" s="8">
        <f>$J$13*'WOT by Month'!AC13*'WOT revenue'!AC$7</f>
        <v>488249.99999999994</v>
      </c>
      <c r="AD13" s="8">
        <f>$J$13*'WOT by Month'!AD13*'WOT revenue'!AD$7</f>
        <v>472499.99999999994</v>
      </c>
      <c r="AE13" s="8">
        <f>$J$13*'WOT by Month'!AE13*'WOT revenue'!AE$7</f>
        <v>488249.99999999994</v>
      </c>
      <c r="AF13" s="8">
        <f>$J$13*'WOT by Month'!AF13*'WOT revenue'!AF$7</f>
        <v>472499.99999999994</v>
      </c>
      <c r="AG13" s="8">
        <f>$J$13*'WOT by Month'!AG13*'WOT revenue'!AG$7</f>
        <v>488249.99999999994</v>
      </c>
      <c r="AH13" s="8">
        <f>$J$13*'WOT by Month'!AH13*'WOT revenue'!AH$7</f>
        <v>488249.99999999994</v>
      </c>
      <c r="AI13" s="8">
        <f>$J$13*'WOT by Month'!AI13*'WOT revenue'!AI$7</f>
        <v>472499.99999999994</v>
      </c>
      <c r="AJ13" s="8">
        <f>$J$13*'WOT by Month'!AJ13*'WOT revenue'!AJ$7</f>
        <v>488249.99999999994</v>
      </c>
      <c r="AK13" s="8">
        <f>$J$13*'WOT by Month'!AK13*'WOT revenue'!AK$7</f>
        <v>472499.99999999994</v>
      </c>
      <c r="AL13" s="8">
        <f>$J$13*'WOT by Month'!AL13*'WOT revenue'!AL$7</f>
        <v>488249.99999999994</v>
      </c>
      <c r="AM13" s="8">
        <f>$J$13*'WOT by Month'!AM13*'WOT revenue'!AM$7</f>
        <v>488249.99999999994</v>
      </c>
      <c r="AN13" s="8">
        <f>$J$13*'WOT by Month'!AN13*'WOT revenue'!AN$7</f>
        <v>456749.99999999994</v>
      </c>
      <c r="AO13" s="8">
        <f>$J$13*'WOT by Month'!AO13*'WOT revenue'!AO$7</f>
        <v>488249.99999999994</v>
      </c>
      <c r="AP13" s="8">
        <f>$J$13*'WOT by Month'!AP13*'WOT revenue'!AP$7</f>
        <v>472499.99999999994</v>
      </c>
      <c r="AQ13" s="8">
        <f>$J$13*'WOT by Month'!AQ13*'WOT revenue'!AQ$7</f>
        <v>488249.99999999994</v>
      </c>
      <c r="AR13" s="8">
        <f>$J$13*'WOT by Month'!AR13*'WOT revenue'!AR$7</f>
        <v>472499.99999999994</v>
      </c>
      <c r="AS13" s="8">
        <f>$J$13*'WOT by Month'!AS13*'WOT revenue'!AS$7</f>
        <v>488249.99999999994</v>
      </c>
      <c r="AT13" s="8">
        <f>$J$13*'WOT by Month'!AT13*'WOT revenue'!AT$7</f>
        <v>488249.99999999994</v>
      </c>
      <c r="AU13" s="8">
        <f>$J$13*'WOT by Month'!AU13*'WOT revenue'!AU$7</f>
        <v>472499.99999999994</v>
      </c>
      <c r="AV13" s="8">
        <f>$J$13*'WOT by Month'!AV13*'WOT revenue'!AV$7</f>
        <v>488249.99999999994</v>
      </c>
      <c r="AW13" s="8">
        <f>$J$13*'WOT by Month'!AW13*'WOT revenue'!AW$7</f>
        <v>472499.99999999994</v>
      </c>
      <c r="AX13" s="8">
        <f>$J$13*'WOT by Month'!AX13*'WOT revenue'!AX$7</f>
        <v>488249.99999999994</v>
      </c>
      <c r="AY13" s="8">
        <f>$J$13*'WOT by Month'!AY13*'WOT revenue'!AY$7</f>
        <v>488249.99999999994</v>
      </c>
      <c r="AZ13" s="8">
        <f>$J$13*'WOT by Month'!AZ13*'WOT revenue'!AZ$7</f>
        <v>440999.99999999994</v>
      </c>
      <c r="BA13" s="8">
        <f>$J$13*'WOT by Month'!BA13*'WOT revenue'!BA$7</f>
        <v>488249.99999999994</v>
      </c>
      <c r="BB13" s="8">
        <f>$J$13*'WOT by Month'!BB13*'WOT revenue'!BB$7</f>
        <v>472499.99999999994</v>
      </c>
      <c r="BC13" s="8">
        <f>$J$13*'WOT by Month'!BC13*'WOT revenue'!BC$7</f>
        <v>488249.99999999994</v>
      </c>
      <c r="BD13" s="8">
        <f>$J$13*'WOT by Month'!BD13*'WOT revenue'!BD$7</f>
        <v>472499.99999999994</v>
      </c>
      <c r="BE13" s="8">
        <f>$J$13*'WOT by Month'!BE13*'WOT revenue'!BE$7</f>
        <v>488249.99999999994</v>
      </c>
      <c r="BF13" s="8">
        <f>$J$13*'WOT by Month'!BF13*'WOT revenue'!BF$7</f>
        <v>488249.99999999994</v>
      </c>
      <c r="BG13" s="8">
        <f>$J$13*'WOT by Month'!BG13*'WOT revenue'!BG$7</f>
        <v>472499.99999999994</v>
      </c>
      <c r="BH13" s="8">
        <f>$J$13*'WOT by Month'!BH13*'WOT revenue'!BH$7</f>
        <v>488249.99999999994</v>
      </c>
      <c r="BI13" s="8">
        <f>$J$13*'WOT by Month'!BI13*'WOT revenue'!BI$7</f>
        <v>131250</v>
      </c>
      <c r="BJ13" s="8">
        <f>$J$13*'WOT by Month'!BJ13*'WOT revenue'!BJ$7</f>
        <v>135625</v>
      </c>
      <c r="BK13" s="8">
        <f>$J$13*'WOT by Month'!BK13*'WOT revenue'!BK$7</f>
        <v>135625</v>
      </c>
      <c r="BL13" s="8">
        <f>$J$13*'WOT by Month'!BL13*'WOT revenue'!BL$7</f>
        <v>122500</v>
      </c>
      <c r="BM13" s="8">
        <f>$J$13*'WOT by Month'!BM13*'WOT revenue'!BM$7</f>
        <v>135625</v>
      </c>
      <c r="BN13" s="8">
        <f>$J$13*'WOT by Month'!BN13*'WOT revenue'!BN$7</f>
        <v>131250</v>
      </c>
      <c r="BO13" s="8">
        <f>$J$13*'WOT by Month'!BO13*'WOT revenue'!BO$7</f>
        <v>135625</v>
      </c>
      <c r="BP13" s="8">
        <f>$J$13*'WOT by Month'!BP13*'WOT revenue'!BP$7</f>
        <v>131250</v>
      </c>
      <c r="BQ13" s="8">
        <f>$J$13*'WOT by Month'!BQ13*'WOT revenue'!BQ$7</f>
        <v>135625</v>
      </c>
      <c r="BR13" s="8">
        <f>$J$13*'WOT by Month'!BR13*'WOT revenue'!BR$7</f>
        <v>135625</v>
      </c>
      <c r="BS13" s="8">
        <f>$J$13*'WOT by Month'!BS13*'WOT revenue'!BS$7</f>
        <v>131250</v>
      </c>
      <c r="BT13" s="8">
        <f>$J$13*'WOT by Month'!BT13*'WOT revenue'!BT$7</f>
        <v>135625</v>
      </c>
      <c r="BU13" s="8">
        <f>$J$13*'WOT by Month'!BU13*'WOT revenue'!BU$7</f>
        <v>131250</v>
      </c>
      <c r="BV13" s="8">
        <f>$J$13*'WOT by Month'!BV13*'WOT revenue'!BV$7</f>
        <v>135625</v>
      </c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</row>
    <row r="14" spans="1:107" x14ac:dyDescent="0.2">
      <c r="A14">
        <v>25700</v>
      </c>
      <c r="B14" t="s">
        <v>11</v>
      </c>
      <c r="C14" s="3">
        <v>25000</v>
      </c>
      <c r="D14" s="1">
        <v>35796</v>
      </c>
      <c r="E14" s="1">
        <v>37621</v>
      </c>
      <c r="F14" t="s">
        <v>3</v>
      </c>
      <c r="G14" s="6">
        <v>37256</v>
      </c>
      <c r="H14" s="3">
        <v>25000</v>
      </c>
      <c r="I14" s="3">
        <v>25000</v>
      </c>
      <c r="J14" s="53">
        <v>0.19</v>
      </c>
      <c r="K14" s="61">
        <v>1733750</v>
      </c>
      <c r="L14" s="8">
        <f>$J$14*'WOT by Month'!L14*'WOT revenue'!L$7</f>
        <v>147250</v>
      </c>
      <c r="M14" s="8">
        <f>$J$14*'WOT by Month'!M14*'WOT revenue'!M$7</f>
        <v>142500</v>
      </c>
      <c r="N14" s="8">
        <f>$J$14*'WOT by Month'!N14*'WOT revenue'!N$7</f>
        <v>147250</v>
      </c>
      <c r="O14" s="8">
        <f>$J$14*'WOT by Month'!O14*'WOT revenue'!O$7</f>
        <v>147250</v>
      </c>
      <c r="P14" s="8">
        <f>$J$14*'WOT by Month'!P14*'WOT revenue'!P$7</f>
        <v>133000</v>
      </c>
      <c r="Q14" s="8">
        <f>$J$14*'WOT by Month'!Q14*'WOT revenue'!Q$7</f>
        <v>147250</v>
      </c>
      <c r="R14" s="8">
        <f>$J$14*'WOT by Month'!R14*'WOT revenue'!R$7</f>
        <v>142500</v>
      </c>
      <c r="S14" s="8">
        <f>$J$14*'WOT by Month'!S14*'WOT revenue'!S$7</f>
        <v>147250</v>
      </c>
      <c r="T14" s="8">
        <f>$J$14*'WOT by Month'!T14*'WOT revenue'!T$7</f>
        <v>142500</v>
      </c>
      <c r="U14" s="8">
        <f>$J$14*'WOT by Month'!U14*'WOT revenue'!U$7</f>
        <v>147250</v>
      </c>
      <c r="V14" s="8">
        <f>$J$14*'WOT by Month'!V14*'WOT revenue'!V$7</f>
        <v>147250</v>
      </c>
      <c r="W14" s="8">
        <f>$J$14*'WOT by Month'!W14*'WOT revenue'!W$7</f>
        <v>142500</v>
      </c>
      <c r="X14" s="8">
        <f>$J$14*'WOT by Month'!X14*'WOT revenue'!X$7</f>
        <v>147250</v>
      </c>
      <c r="Y14" s="8">
        <f>$J$14*'WOT by Month'!Y14*'WOT revenue'!Y$7</f>
        <v>142500</v>
      </c>
      <c r="Z14" s="8">
        <f>$J$14*'WOT by Month'!Z14*'WOT revenue'!Z$7</f>
        <v>147250</v>
      </c>
      <c r="AA14" s="8">
        <f>$J$14*'WOT by Month'!AA14*'WOT revenue'!AA$7</f>
        <v>147250</v>
      </c>
      <c r="AB14" s="8">
        <f>$J$14*'WOT by Month'!AB14*'WOT revenue'!AB$7</f>
        <v>133000</v>
      </c>
      <c r="AC14" s="8">
        <f>$J$14*'WOT by Month'!AC14*'WOT revenue'!AC$7</f>
        <v>147250</v>
      </c>
      <c r="AD14" s="8">
        <f>$J$14*'WOT by Month'!AD14*'WOT revenue'!AD$7</f>
        <v>142500</v>
      </c>
      <c r="AE14" s="8">
        <f>$J$14*'WOT by Month'!AE14*'WOT revenue'!AE$7</f>
        <v>147250</v>
      </c>
      <c r="AF14" s="8">
        <f>$J$14*'WOT by Month'!AF14*'WOT revenue'!AF$7</f>
        <v>142500</v>
      </c>
      <c r="AG14" s="8">
        <f>$J$14*'WOT by Month'!AG14*'WOT revenue'!AG$7</f>
        <v>147250</v>
      </c>
      <c r="AH14" s="8">
        <f>$J$14*'WOT by Month'!AH14*'WOT revenue'!AH$7</f>
        <v>147250</v>
      </c>
      <c r="AI14" s="8">
        <f>$J$14*'WOT by Month'!AI14*'WOT revenue'!AI$7</f>
        <v>142500</v>
      </c>
      <c r="AJ14" s="8">
        <f>$J$14*'WOT by Month'!AJ14*'WOT revenue'!AJ$7</f>
        <v>147250</v>
      </c>
      <c r="AK14" s="8">
        <f>$J$14*'WOT by Month'!AK14*'WOT revenue'!AK$7</f>
        <v>142500</v>
      </c>
      <c r="AL14" s="8">
        <f>$J$14*'WOT by Month'!AL14*'WOT revenue'!AL$7</f>
        <v>147250</v>
      </c>
      <c r="AM14" s="8">
        <f>$J$14*'WOT by Month'!AM14*'WOT revenue'!AM$7</f>
        <v>147250</v>
      </c>
      <c r="AN14" s="8">
        <f>$J$14*'WOT by Month'!AN14*'WOT revenue'!AN$7</f>
        <v>137750</v>
      </c>
      <c r="AO14" s="8">
        <f>$J$14*'WOT by Month'!AO14*'WOT revenue'!AO$7</f>
        <v>147250</v>
      </c>
      <c r="AP14" s="8">
        <f>$J$14*'WOT by Month'!AP14*'WOT revenue'!AP$7</f>
        <v>142500</v>
      </c>
      <c r="AQ14" s="8">
        <f>$J$14*'WOT by Month'!AQ14*'WOT revenue'!AQ$7</f>
        <v>147250</v>
      </c>
      <c r="AR14" s="8">
        <f>$J$14*'WOT by Month'!AR14*'WOT revenue'!AR$7</f>
        <v>142500</v>
      </c>
      <c r="AS14" s="8">
        <f>$J$14*'WOT by Month'!AS14*'WOT revenue'!AS$7</f>
        <v>147250</v>
      </c>
      <c r="AT14" s="8">
        <f>$J$14*'WOT by Month'!AT14*'WOT revenue'!AT$7</f>
        <v>147250</v>
      </c>
      <c r="AU14" s="8">
        <f>$J$14*'WOT by Month'!AU14*'WOT revenue'!AU$7</f>
        <v>142500</v>
      </c>
      <c r="AV14" s="8">
        <f>$J$14*'WOT by Month'!AV14*'WOT revenue'!AV$7</f>
        <v>147250</v>
      </c>
      <c r="AW14" s="8">
        <f>$J$14*'WOT by Month'!AW14*'WOT revenue'!AW$7</f>
        <v>142500</v>
      </c>
      <c r="AX14" s="8">
        <f>$J$14*'WOT by Month'!AX14*'WOT revenue'!AX$7</f>
        <v>147250</v>
      </c>
      <c r="AY14" s="8">
        <f>$J$14*'WOT by Month'!AY14*'WOT revenue'!AY$7</f>
        <v>147250</v>
      </c>
      <c r="AZ14" s="8">
        <f>$J$14*'WOT by Month'!AZ14*'WOT revenue'!AZ$7</f>
        <v>133000</v>
      </c>
      <c r="BA14" s="8">
        <f>$J$14*'WOT by Month'!BA14*'WOT revenue'!BA$7</f>
        <v>147250</v>
      </c>
      <c r="BB14" s="8">
        <f>$J$14*'WOT by Month'!BB14*'WOT revenue'!BB$7</f>
        <v>142500</v>
      </c>
      <c r="BC14" s="8">
        <f>$J$14*'WOT by Month'!BC14*'WOT revenue'!BC$7</f>
        <v>147250</v>
      </c>
      <c r="BD14" s="8">
        <f>$J$14*'WOT by Month'!BD14*'WOT revenue'!BD$7</f>
        <v>142500</v>
      </c>
      <c r="BE14" s="8">
        <f>$J$14*'WOT by Month'!BE14*'WOT revenue'!BE$7</f>
        <v>147250</v>
      </c>
      <c r="BF14" s="8">
        <f>$J$14*'WOT by Month'!BF14*'WOT revenue'!BF$7</f>
        <v>147250</v>
      </c>
      <c r="BG14" s="8">
        <f>$J$14*'WOT by Month'!BG14*'WOT revenue'!BG$7</f>
        <v>142500</v>
      </c>
      <c r="BH14" s="8">
        <f>$J$14*'WOT by Month'!BH14*'WOT revenue'!BH$7</f>
        <v>147250</v>
      </c>
      <c r="BI14" s="8">
        <f>$J$14*'WOT by Month'!BI14*'WOT revenue'!BI$7</f>
        <v>855000</v>
      </c>
      <c r="BJ14" s="8">
        <f>$J$14*'WOT by Month'!BJ14*'WOT revenue'!BJ$7</f>
        <v>883500</v>
      </c>
      <c r="BK14" s="8">
        <f>$J$14*'WOT by Month'!BK14*'WOT revenue'!BK$7</f>
        <v>883500</v>
      </c>
      <c r="BL14" s="8">
        <f>$J$14*'WOT by Month'!BL14*'WOT revenue'!BL$7</f>
        <v>798000</v>
      </c>
      <c r="BM14" s="8">
        <f>$J$14*'WOT by Month'!BM14*'WOT revenue'!BM$7</f>
        <v>883500</v>
      </c>
      <c r="BN14" s="8">
        <f>$J$14*'WOT by Month'!BN14*'WOT revenue'!BN$7</f>
        <v>855000</v>
      </c>
      <c r="BO14" s="8">
        <f>$J$14*'WOT by Month'!BO14*'WOT revenue'!BO$7</f>
        <v>883500</v>
      </c>
      <c r="BP14" s="8">
        <f>$J$14*'WOT by Month'!BP14*'WOT revenue'!BP$7</f>
        <v>855000</v>
      </c>
      <c r="BQ14" s="8">
        <f>$J$14*'WOT by Month'!BQ14*'WOT revenue'!BQ$7</f>
        <v>883500</v>
      </c>
      <c r="BR14" s="8">
        <f>$J$14*'WOT by Month'!BR14*'WOT revenue'!BR$7</f>
        <v>883500</v>
      </c>
      <c r="BS14" s="8">
        <f>$J$14*'WOT by Month'!BS14*'WOT revenue'!BS$7</f>
        <v>855000</v>
      </c>
      <c r="BT14" s="8">
        <f>$J$14*'WOT by Month'!BT14*'WOT revenue'!BT$7</f>
        <v>883500</v>
      </c>
      <c r="BU14" s="8">
        <f>$J$14*'WOT by Month'!BU14*'WOT revenue'!BU$7</f>
        <v>855000</v>
      </c>
      <c r="BV14" s="8">
        <f>$J$14*'WOT by Month'!BV14*'WOT revenue'!BV$7</f>
        <v>883500</v>
      </c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</row>
    <row r="15" spans="1:107" x14ac:dyDescent="0.2">
      <c r="A15">
        <v>27458</v>
      </c>
      <c r="B15" t="s">
        <v>13</v>
      </c>
      <c r="C15" s="3">
        <v>14000</v>
      </c>
      <c r="D15" s="1">
        <v>37622</v>
      </c>
      <c r="E15" s="1">
        <v>38717</v>
      </c>
      <c r="F15" t="s">
        <v>8</v>
      </c>
      <c r="G15" s="2"/>
      <c r="J15" s="53">
        <v>1.159</v>
      </c>
      <c r="K15" s="61">
        <v>0</v>
      </c>
      <c r="L15" s="8">
        <f>$J$15*'WOT by Month'!L15*'WOT revenue'!L$7</f>
        <v>0</v>
      </c>
      <c r="M15" s="8">
        <f>$J$15*'WOT by Month'!M15*'WOT revenue'!M$7</f>
        <v>0</v>
      </c>
      <c r="N15" s="8">
        <f>$J$15*'WOT by Month'!N15*'WOT revenue'!N$7</f>
        <v>0</v>
      </c>
      <c r="O15" s="8">
        <f>$J$15*'WOT by Month'!O15*'WOT revenue'!O$7</f>
        <v>0</v>
      </c>
      <c r="P15" s="8">
        <f>$J$15*'WOT by Month'!P15*'WOT revenue'!P$7</f>
        <v>0</v>
      </c>
      <c r="Q15" s="8">
        <f>$J$15*'WOT by Month'!Q15*'WOT revenue'!Q$7</f>
        <v>0</v>
      </c>
      <c r="R15" s="8">
        <f>$J$15*'WOT by Month'!R15*'WOT revenue'!R$7</f>
        <v>0</v>
      </c>
      <c r="S15" s="8">
        <f>$J$15*'WOT by Month'!S15*'WOT revenue'!S$7</f>
        <v>0</v>
      </c>
      <c r="T15" s="8">
        <f>$J$15*'WOT by Month'!T15*'WOT revenue'!T$7</f>
        <v>0</v>
      </c>
      <c r="U15" s="8">
        <f>$J$15*'WOT by Month'!U15*'WOT revenue'!U$7</f>
        <v>0</v>
      </c>
      <c r="V15" s="8">
        <f>$J$15*'WOT by Month'!V15*'WOT revenue'!V$7</f>
        <v>0</v>
      </c>
      <c r="W15" s="8">
        <f>$J$15*'WOT by Month'!W15*'WOT revenue'!W$7</f>
        <v>0</v>
      </c>
      <c r="X15" s="8">
        <f>$J$15*'WOT by Month'!X15*'WOT revenue'!X$7</f>
        <v>0</v>
      </c>
      <c r="Y15" s="8">
        <f>$J$15*'WOT by Month'!Y15*'WOT revenue'!Y$7</f>
        <v>0</v>
      </c>
      <c r="Z15" s="8">
        <f>$J$15*'WOT by Month'!Z15*'WOT revenue'!Z$7</f>
        <v>0</v>
      </c>
      <c r="AA15" s="8">
        <f>$J$15*'WOT by Month'!AA15*'WOT revenue'!AA$7</f>
        <v>503006</v>
      </c>
      <c r="AB15" s="8">
        <f>$J$15*'WOT by Month'!AB15*'WOT revenue'!AB$7</f>
        <v>454328</v>
      </c>
      <c r="AC15" s="8">
        <f>$J$15*'WOT by Month'!AC15*'WOT revenue'!AC$7</f>
        <v>503006</v>
      </c>
      <c r="AD15" s="8">
        <f>$J$15*'WOT by Month'!AD15*'WOT revenue'!AD$7</f>
        <v>486780</v>
      </c>
      <c r="AE15" s="8">
        <f>$J$15*'WOT by Month'!AE15*'WOT revenue'!AE$7</f>
        <v>503006</v>
      </c>
      <c r="AF15" s="8">
        <f>$J$15*'WOT by Month'!AF15*'WOT revenue'!AF$7</f>
        <v>486780</v>
      </c>
      <c r="AG15" s="8">
        <f>$J$15*'WOT by Month'!AG15*'WOT revenue'!AG$7</f>
        <v>503006</v>
      </c>
      <c r="AH15" s="8">
        <f>$J$15*'WOT by Month'!AH15*'WOT revenue'!AH$7</f>
        <v>503006</v>
      </c>
      <c r="AI15" s="8">
        <f>$J$15*'WOT by Month'!AI15*'WOT revenue'!AI$7</f>
        <v>486780</v>
      </c>
      <c r="AJ15" s="8">
        <f>$J$15*'WOT by Month'!AJ15*'WOT revenue'!AJ$7</f>
        <v>503006</v>
      </c>
      <c r="AK15" s="8">
        <f>$J$15*'WOT by Month'!AK15*'WOT revenue'!AK$7</f>
        <v>486780</v>
      </c>
      <c r="AL15" s="8">
        <f>$J$15*'WOT by Month'!AL15*'WOT revenue'!AL$7</f>
        <v>503006</v>
      </c>
      <c r="AM15" s="8">
        <f>$J$15*'WOT by Month'!AM15*'WOT revenue'!AM$7</f>
        <v>503006</v>
      </c>
      <c r="AN15" s="8">
        <f>$J$15*'WOT by Month'!AN15*'WOT revenue'!AN$7</f>
        <v>470554</v>
      </c>
      <c r="AO15" s="8">
        <f>$J$15*'WOT by Month'!AO15*'WOT revenue'!AO$7</f>
        <v>503006</v>
      </c>
      <c r="AP15" s="8">
        <f>$J$15*'WOT by Month'!AP15*'WOT revenue'!AP$7</f>
        <v>486780</v>
      </c>
      <c r="AQ15" s="8">
        <f>$J$15*'WOT by Month'!AQ15*'WOT revenue'!AQ$7</f>
        <v>503006</v>
      </c>
      <c r="AR15" s="8">
        <f>$J$15*'WOT by Month'!AR15*'WOT revenue'!AR$7</f>
        <v>486780</v>
      </c>
      <c r="AS15" s="8">
        <f>$J$15*'WOT by Month'!AS15*'WOT revenue'!AS$7</f>
        <v>503006</v>
      </c>
      <c r="AT15" s="8">
        <f>$J$15*'WOT by Month'!AT15*'WOT revenue'!AT$7</f>
        <v>503006</v>
      </c>
      <c r="AU15" s="8">
        <f>$J$15*'WOT by Month'!AU15*'WOT revenue'!AU$7</f>
        <v>486780</v>
      </c>
      <c r="AV15" s="8">
        <f>$J$15*'WOT by Month'!AV15*'WOT revenue'!AV$7</f>
        <v>503006</v>
      </c>
      <c r="AW15" s="8">
        <f>$J$15*'WOT by Month'!AW15*'WOT revenue'!AW$7</f>
        <v>486780</v>
      </c>
      <c r="AX15" s="8">
        <f>$J$15*'WOT by Month'!AX15*'WOT revenue'!AX$7</f>
        <v>503006</v>
      </c>
      <c r="AY15" s="8">
        <f>$J$15*'WOT by Month'!AY15*'WOT revenue'!AY$7</f>
        <v>503006</v>
      </c>
      <c r="AZ15" s="8">
        <f>$J$15*'WOT by Month'!AZ15*'WOT revenue'!AZ$7</f>
        <v>454328</v>
      </c>
      <c r="BA15" s="8">
        <f>$J$15*'WOT by Month'!BA15*'WOT revenue'!BA$7</f>
        <v>503006</v>
      </c>
      <c r="BB15" s="8">
        <f>$J$15*'WOT by Month'!BB15*'WOT revenue'!BB$7</f>
        <v>486780</v>
      </c>
      <c r="BC15" s="8">
        <f>$J$15*'WOT by Month'!BC15*'WOT revenue'!BC$7</f>
        <v>503006</v>
      </c>
      <c r="BD15" s="8">
        <f>$J$15*'WOT by Month'!BD15*'WOT revenue'!BD$7</f>
        <v>486780</v>
      </c>
      <c r="BE15" s="8">
        <f>$J$15*'WOT by Month'!BE15*'WOT revenue'!BE$7</f>
        <v>503006</v>
      </c>
      <c r="BF15" s="8">
        <f>$J$15*'WOT by Month'!BF15*'WOT revenue'!BF$7</f>
        <v>503006</v>
      </c>
      <c r="BG15" s="8">
        <f>$J$15*'WOT by Month'!BG15*'WOT revenue'!BG$7</f>
        <v>486780</v>
      </c>
      <c r="BH15" s="8">
        <f>$J$15*'WOT by Month'!BH15*'WOT revenue'!BH$7</f>
        <v>503006</v>
      </c>
      <c r="BI15" s="8">
        <f>$J$15*'WOT by Month'!BI15*'WOT revenue'!BI$7</f>
        <v>3129300</v>
      </c>
      <c r="BJ15" s="8">
        <f>$J$15*'WOT by Month'!BJ15*'WOT revenue'!BJ$7</f>
        <v>3233610</v>
      </c>
      <c r="BK15" s="8">
        <f>$J$15*'WOT by Month'!BK15*'WOT revenue'!BK$7</f>
        <v>3233610</v>
      </c>
      <c r="BL15" s="8">
        <f>$J$15*'WOT by Month'!BL15*'WOT revenue'!BL$7</f>
        <v>2920680</v>
      </c>
      <c r="BM15" s="8">
        <f>$J$15*'WOT by Month'!BM15*'WOT revenue'!BM$7</f>
        <v>3233610</v>
      </c>
      <c r="BN15" s="8">
        <f>$J$15*'WOT by Month'!BN15*'WOT revenue'!BN$7</f>
        <v>3129300</v>
      </c>
      <c r="BO15" s="8">
        <f>$J$15*'WOT by Month'!BO15*'WOT revenue'!BO$7</f>
        <v>3233610</v>
      </c>
      <c r="BP15" s="8">
        <f>$J$15*'WOT by Month'!BP15*'WOT revenue'!BP$7</f>
        <v>3129300</v>
      </c>
      <c r="BQ15" s="8">
        <f>$J$15*'WOT by Month'!BQ15*'WOT revenue'!BQ$7</f>
        <v>3233610</v>
      </c>
      <c r="BR15" s="8">
        <f>$J$15*'WOT by Month'!BR15*'WOT revenue'!BR$7</f>
        <v>3233610</v>
      </c>
      <c r="BS15" s="8">
        <f>$J$15*'WOT by Month'!BS15*'WOT revenue'!BS$7</f>
        <v>3129300</v>
      </c>
      <c r="BT15" s="8">
        <f>$J$15*'WOT by Month'!BT15*'WOT revenue'!BT$7</f>
        <v>3233610</v>
      </c>
      <c r="BU15" s="8">
        <f>$J$15*'WOT by Month'!BU15*'WOT revenue'!BU$7</f>
        <v>3129300</v>
      </c>
      <c r="BV15" s="8">
        <f>$J$15*'WOT by Month'!BV15*'WOT revenue'!BV$7</f>
        <v>3233610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</row>
    <row r="16" spans="1:107" x14ac:dyDescent="0.2">
      <c r="A16">
        <v>20822</v>
      </c>
      <c r="B16" t="s">
        <v>42</v>
      </c>
      <c r="C16" s="3">
        <v>25000</v>
      </c>
      <c r="D16" s="1">
        <v>33664</v>
      </c>
      <c r="E16" s="1">
        <v>39141</v>
      </c>
      <c r="F16" t="s">
        <v>3</v>
      </c>
      <c r="G16" s="6">
        <v>38776</v>
      </c>
      <c r="H16" s="3">
        <v>25000</v>
      </c>
      <c r="I16" s="3">
        <v>25000</v>
      </c>
      <c r="J16" s="53">
        <v>0.2349</v>
      </c>
      <c r="K16" s="61">
        <v>2143463</v>
      </c>
      <c r="L16" s="8">
        <f>$J$16*'WOT by Month'!L16*'WOT revenue'!L$7</f>
        <v>182047.5</v>
      </c>
      <c r="M16" s="8">
        <f>$J$16*'WOT by Month'!M16*'WOT revenue'!M$7</f>
        <v>176175</v>
      </c>
      <c r="N16" s="8">
        <f>$J$16*'WOT by Month'!N16*'WOT revenue'!N$7</f>
        <v>182047.5</v>
      </c>
      <c r="O16" s="8">
        <f>$J$16*'WOT by Month'!O16*'WOT revenue'!O$7</f>
        <v>182047.5</v>
      </c>
      <c r="P16" s="8">
        <f>$J$16*'WOT by Month'!P16*'WOT revenue'!P$7</f>
        <v>164430</v>
      </c>
      <c r="Q16" s="8">
        <f>$J$16*'WOT by Month'!Q16*'WOT revenue'!Q$7</f>
        <v>182047.5</v>
      </c>
      <c r="R16" s="8">
        <f>$J$16*'WOT by Month'!R16*'WOT revenue'!R$7</f>
        <v>176175</v>
      </c>
      <c r="S16" s="8">
        <f>$J$16*'WOT by Month'!S16*'WOT revenue'!S$7</f>
        <v>182047.5</v>
      </c>
      <c r="T16" s="8">
        <f>$J$16*'WOT by Month'!T16*'WOT revenue'!T$7</f>
        <v>176175</v>
      </c>
      <c r="U16" s="8">
        <f>$J$16*'WOT by Month'!U16*'WOT revenue'!U$7</f>
        <v>182047.5</v>
      </c>
      <c r="V16" s="8">
        <f>$J$16*'WOT by Month'!V16*'WOT revenue'!V$7</f>
        <v>182047.5</v>
      </c>
      <c r="W16" s="8">
        <f>$J$16*'WOT by Month'!W16*'WOT revenue'!W$7</f>
        <v>176175</v>
      </c>
      <c r="X16" s="8">
        <f>$J$16*'WOT by Month'!X16*'WOT revenue'!X$7</f>
        <v>182047.5</v>
      </c>
      <c r="Y16" s="8">
        <f>$J$16*'WOT by Month'!Y16*'WOT revenue'!Y$7</f>
        <v>176175</v>
      </c>
      <c r="Z16" s="8">
        <f>$J$16*'WOT by Month'!Z16*'WOT revenue'!Z$7</f>
        <v>182047.5</v>
      </c>
      <c r="AA16" s="8">
        <f>$J$16*'WOT by Month'!AA16*'WOT revenue'!AA$7</f>
        <v>182047.5</v>
      </c>
      <c r="AB16" s="8">
        <f>$J$16*'WOT by Month'!AB16*'WOT revenue'!AB$7</f>
        <v>164430</v>
      </c>
      <c r="AC16" s="8">
        <f>$J$16*'WOT by Month'!AC16*'WOT revenue'!AC$7</f>
        <v>182047.5</v>
      </c>
      <c r="AD16" s="8">
        <f>$J$16*'WOT by Month'!AD16*'WOT revenue'!AD$7</f>
        <v>176175</v>
      </c>
      <c r="AE16" s="8">
        <f>$J$16*'WOT by Month'!AE16*'WOT revenue'!AE$7</f>
        <v>182047.5</v>
      </c>
      <c r="AF16" s="8">
        <f>$J$16*'WOT by Month'!AF16*'WOT revenue'!AF$7</f>
        <v>176175</v>
      </c>
      <c r="AG16" s="8">
        <f>$J$16*'WOT by Month'!AG16*'WOT revenue'!AG$7</f>
        <v>182047.5</v>
      </c>
      <c r="AH16" s="8">
        <f>$J$16*'WOT by Month'!AH16*'WOT revenue'!AH$7</f>
        <v>182047.5</v>
      </c>
      <c r="AI16" s="8">
        <f>$J$16*'WOT by Month'!AI16*'WOT revenue'!AI$7</f>
        <v>176175</v>
      </c>
      <c r="AJ16" s="8">
        <f>$J$16*'WOT by Month'!AJ16*'WOT revenue'!AJ$7</f>
        <v>182047.5</v>
      </c>
      <c r="AK16" s="8">
        <f>$J$16*'WOT by Month'!AK16*'WOT revenue'!AK$7</f>
        <v>176175</v>
      </c>
      <c r="AL16" s="8">
        <f>$J$16*'WOT by Month'!AL16*'WOT revenue'!AL$7</f>
        <v>182047.5</v>
      </c>
      <c r="AM16" s="8">
        <f>$J$16*'WOT by Month'!AM16*'WOT revenue'!AM$7</f>
        <v>182047.5</v>
      </c>
      <c r="AN16" s="8">
        <f>$J$16*'WOT by Month'!AN16*'WOT revenue'!AN$7</f>
        <v>170302.5</v>
      </c>
      <c r="AO16" s="8">
        <f>$J$16*'WOT by Month'!AO16*'WOT revenue'!AO$7</f>
        <v>182047.5</v>
      </c>
      <c r="AP16" s="8">
        <f>$J$16*'WOT by Month'!AP16*'WOT revenue'!AP$7</f>
        <v>176175</v>
      </c>
      <c r="AQ16" s="8">
        <f>$J$16*'WOT by Month'!AQ16*'WOT revenue'!AQ$7</f>
        <v>182047.5</v>
      </c>
      <c r="AR16" s="8">
        <f>$J$16*'WOT by Month'!AR16*'WOT revenue'!AR$7</f>
        <v>176175</v>
      </c>
      <c r="AS16" s="8">
        <f>$J$16*'WOT by Month'!AS16*'WOT revenue'!AS$7</f>
        <v>182047.5</v>
      </c>
      <c r="AT16" s="8">
        <f>$J$16*'WOT by Month'!AT16*'WOT revenue'!AT$7</f>
        <v>182047.5</v>
      </c>
      <c r="AU16" s="8">
        <f>$J$16*'WOT by Month'!AU16*'WOT revenue'!AU$7</f>
        <v>176175</v>
      </c>
      <c r="AV16" s="8">
        <f>$J$16*'WOT by Month'!AV16*'WOT revenue'!AV$7</f>
        <v>182047.5</v>
      </c>
      <c r="AW16" s="8">
        <f>$J$16*'WOT by Month'!AW16*'WOT revenue'!AW$7</f>
        <v>176175</v>
      </c>
      <c r="AX16" s="8">
        <f>$J$16*'WOT by Month'!AX16*'WOT revenue'!AX$7</f>
        <v>182047.5</v>
      </c>
      <c r="AY16" s="8">
        <f>$J$16*'WOT by Month'!AY16*'WOT revenue'!AY$7</f>
        <v>182047.5</v>
      </c>
      <c r="AZ16" s="8">
        <f>$J$16*'WOT by Month'!AZ16*'WOT revenue'!AZ$7</f>
        <v>164430</v>
      </c>
      <c r="BA16" s="8">
        <f>$J$16*'WOT by Month'!BA16*'WOT revenue'!BA$7</f>
        <v>182047.5</v>
      </c>
      <c r="BB16" s="8">
        <f>$J$16*'WOT by Month'!BB16*'WOT revenue'!BB$7</f>
        <v>176175</v>
      </c>
      <c r="BC16" s="8">
        <f>$J$16*'WOT by Month'!BC16*'WOT revenue'!BC$7</f>
        <v>182047.5</v>
      </c>
      <c r="BD16" s="8">
        <f>$J$16*'WOT by Month'!BD16*'WOT revenue'!BD$7</f>
        <v>176175</v>
      </c>
      <c r="BE16" s="8">
        <f>$J$16*'WOT by Month'!BE16*'WOT revenue'!BE$7</f>
        <v>182047.5</v>
      </c>
      <c r="BF16" s="8">
        <f>$J$16*'WOT by Month'!BF16*'WOT revenue'!BF$7</f>
        <v>182047.5</v>
      </c>
      <c r="BG16" s="8">
        <f>$J$16*'WOT by Month'!BG16*'WOT revenue'!BG$7</f>
        <v>176175</v>
      </c>
      <c r="BH16" s="8">
        <f>$J$16*'WOT by Month'!BH16*'WOT revenue'!BH$7</f>
        <v>182047.5</v>
      </c>
      <c r="BI16" s="8">
        <f>$J$16*'WOT by Month'!BI16*'WOT revenue'!BI$7</f>
        <v>70470</v>
      </c>
      <c r="BJ16" s="8">
        <f>$J$16*'WOT by Month'!BJ16*'WOT revenue'!BJ$7</f>
        <v>72819</v>
      </c>
      <c r="BK16" s="8">
        <f>$J$16*'WOT by Month'!BK16*'WOT revenue'!BK$7</f>
        <v>72819</v>
      </c>
      <c r="BL16" s="8">
        <f>$J$16*'WOT by Month'!BL16*'WOT revenue'!BL$7</f>
        <v>65772</v>
      </c>
      <c r="BM16" s="8">
        <f>$J$16*'WOT by Month'!BM16*'WOT revenue'!BM$7</f>
        <v>72819</v>
      </c>
      <c r="BN16" s="8">
        <f>$J$16*'WOT by Month'!BN16*'WOT revenue'!BN$7</f>
        <v>70470</v>
      </c>
      <c r="BO16" s="8">
        <f>$J$16*'WOT by Month'!BO16*'WOT revenue'!BO$7</f>
        <v>72819</v>
      </c>
      <c r="BP16" s="8">
        <f>$J$16*'WOT by Month'!BP16*'WOT revenue'!BP$7</f>
        <v>70470</v>
      </c>
      <c r="BQ16" s="8">
        <f>$J$16*'WOT by Month'!BQ16*'WOT revenue'!BQ$7</f>
        <v>72819</v>
      </c>
      <c r="BR16" s="8">
        <f>$J$16*'WOT by Month'!BR16*'WOT revenue'!BR$7</f>
        <v>72819</v>
      </c>
      <c r="BS16" s="8">
        <f>$J$16*'WOT by Month'!BS16*'WOT revenue'!BS$7</f>
        <v>70470</v>
      </c>
      <c r="BT16" s="8">
        <f>$J$16*'WOT by Month'!BT16*'WOT revenue'!BT$7</f>
        <v>72819</v>
      </c>
      <c r="BU16" s="8">
        <f>$J$16*'WOT by Month'!BU16*'WOT revenue'!BU$7</f>
        <v>70470</v>
      </c>
      <c r="BV16" s="8">
        <f>$J$16*'WOT by Month'!BV16*'WOT revenue'!BV$7</f>
        <v>72819</v>
      </c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</row>
    <row r="17" spans="1:107" x14ac:dyDescent="0.2">
      <c r="A17">
        <v>20747</v>
      </c>
      <c r="B17" t="s">
        <v>4</v>
      </c>
      <c r="C17" s="3">
        <v>10000</v>
      </c>
      <c r="D17" s="1">
        <v>33664</v>
      </c>
      <c r="E17" s="1">
        <v>37315</v>
      </c>
      <c r="F17" t="s">
        <v>3</v>
      </c>
      <c r="G17" s="6" t="s">
        <v>15</v>
      </c>
      <c r="H17" s="3">
        <v>10000</v>
      </c>
      <c r="I17" s="3">
        <v>10000</v>
      </c>
      <c r="J17" s="54">
        <v>0.33150000000000002</v>
      </c>
      <c r="K17" s="61">
        <v>195585</v>
      </c>
      <c r="L17" s="8">
        <f>$J$17*'WOT by Month'!L17*'WOT revenue'!L$7</f>
        <v>102765</v>
      </c>
      <c r="M17" s="8">
        <f>$J$17*'WOT by Month'!M17*'WOT revenue'!M$7</f>
        <v>99450</v>
      </c>
      <c r="N17" s="8">
        <f>$J$17*'WOT by Month'!N17*'WOT revenue'!N$7</f>
        <v>102765</v>
      </c>
      <c r="O17" s="8">
        <f>$J$17*'WOT by Month'!O17*'WOT revenue'!O$7</f>
        <v>102765</v>
      </c>
      <c r="P17" s="8">
        <f>$J$17*'WOT by Month'!P17*'WOT revenue'!P$7</f>
        <v>92820</v>
      </c>
      <c r="Q17" s="8">
        <f>$J$17*'WOT by Month'!Q17*'WOT revenue'!Q$7</f>
        <v>0</v>
      </c>
      <c r="R17" s="8">
        <f>$J$17*'WOT by Month'!R17*'WOT revenue'!R$7</f>
        <v>0</v>
      </c>
      <c r="S17" s="8">
        <f>$J$17*'WOT by Month'!S17*'WOT revenue'!S$7</f>
        <v>0</v>
      </c>
      <c r="T17" s="8">
        <f>$J$17*'WOT by Month'!T17*'WOT revenue'!T$7</f>
        <v>0</v>
      </c>
      <c r="U17" s="8">
        <f>$J$17*'WOT by Month'!U17*'WOT revenue'!U$7</f>
        <v>0</v>
      </c>
      <c r="V17" s="8">
        <f>$J$17*'WOT by Month'!V17*'WOT revenue'!V$7</f>
        <v>0</v>
      </c>
      <c r="W17" s="8">
        <f>$J$17*'WOT by Month'!W17*'WOT revenue'!W$7</f>
        <v>0</v>
      </c>
      <c r="X17" s="8">
        <f>$J$17*'WOT by Month'!X17*'WOT revenue'!X$7</f>
        <v>0</v>
      </c>
      <c r="Y17" s="8">
        <f>$J$17*'WOT by Month'!Y17*'WOT revenue'!Y$7</f>
        <v>0</v>
      </c>
      <c r="Z17" s="8">
        <f>$J$17*'WOT by Month'!Z17*'WOT revenue'!Z$7</f>
        <v>0</v>
      </c>
      <c r="AA17" s="8">
        <f>$J$17*'WOT by Month'!AA17*'WOT revenue'!AA$7</f>
        <v>0</v>
      </c>
      <c r="AB17" s="8">
        <f>$J$17*'WOT by Month'!AB17*'WOT revenue'!AB$7</f>
        <v>0</v>
      </c>
      <c r="AC17" s="8">
        <f>$J$17*'WOT by Month'!AC17*'WOT revenue'!AC$7</f>
        <v>0</v>
      </c>
      <c r="AD17" s="8">
        <f>$J$17*'WOT by Month'!AD17*'WOT revenue'!AD$7</f>
        <v>0</v>
      </c>
      <c r="AE17" s="8">
        <f>$J$17*'WOT by Month'!AE17*'WOT revenue'!AE$7</f>
        <v>0</v>
      </c>
      <c r="AF17" s="8">
        <f>$J$17*'WOT by Month'!AF17*'WOT revenue'!AF$7</f>
        <v>0</v>
      </c>
      <c r="AG17" s="8">
        <f>$J$17*'WOT by Month'!AG17*'WOT revenue'!AG$7</f>
        <v>0</v>
      </c>
      <c r="AH17" s="8">
        <f>$J$17*'WOT by Month'!AH17*'WOT revenue'!AH$7</f>
        <v>0</v>
      </c>
      <c r="AI17" s="8">
        <f>$J$17*'WOT by Month'!AI17*'WOT revenue'!AI$7</f>
        <v>0</v>
      </c>
      <c r="AJ17" s="8">
        <f>$J$17*'WOT by Month'!AJ17*'WOT revenue'!AJ$7</f>
        <v>0</v>
      </c>
      <c r="AK17" s="8">
        <f>$J$17*'WOT by Month'!AK17*'WOT revenue'!AK$7</f>
        <v>0</v>
      </c>
      <c r="AL17" s="8">
        <f>$J$17*'WOT by Month'!AL17*'WOT revenue'!AL$7</f>
        <v>0</v>
      </c>
      <c r="AM17" s="8">
        <f>$J$17*'WOT by Month'!AM17*'WOT revenue'!AM$7</f>
        <v>0</v>
      </c>
      <c r="AN17" s="8">
        <f>$J$17*'WOT by Month'!AN17*'WOT revenue'!AN$7</f>
        <v>0</v>
      </c>
      <c r="AO17" s="8">
        <f>$J$17*'WOT by Month'!AO17*'WOT revenue'!AO$7</f>
        <v>0</v>
      </c>
      <c r="AP17" s="8">
        <f>$J$17*'WOT by Month'!AP17*'WOT revenue'!AP$7</f>
        <v>0</v>
      </c>
      <c r="AQ17" s="8">
        <f>$J$17*'WOT by Month'!AQ17*'WOT revenue'!AQ$7</f>
        <v>0</v>
      </c>
      <c r="AR17" s="8">
        <f>$J$17*'WOT by Month'!AR17*'WOT revenue'!AR$7</f>
        <v>0</v>
      </c>
      <c r="AS17" s="8">
        <f>$J$17*'WOT by Month'!AS17*'WOT revenue'!AS$7</f>
        <v>0</v>
      </c>
      <c r="AT17" s="8">
        <f>$J$17*'WOT by Month'!AT17*'WOT revenue'!AT$7</f>
        <v>0</v>
      </c>
      <c r="AU17" s="8">
        <f>$J$17*'WOT by Month'!AU17*'WOT revenue'!AU$7</f>
        <v>0</v>
      </c>
      <c r="AV17" s="8">
        <f>$J$17*'WOT by Month'!AV17*'WOT revenue'!AV$7</f>
        <v>0</v>
      </c>
      <c r="AW17" s="8">
        <f>$J$17*'WOT by Month'!AW17*'WOT revenue'!AW$7</f>
        <v>0</v>
      </c>
      <c r="AX17" s="8">
        <f>$J$17*'WOT by Month'!AX17*'WOT revenue'!AX$7</f>
        <v>0</v>
      </c>
      <c r="AY17" s="8">
        <f>$J$17*'WOT by Month'!AY17*'WOT revenue'!AY$7</f>
        <v>0</v>
      </c>
      <c r="AZ17" s="8">
        <f>$J$17*'WOT by Month'!AZ17*'WOT revenue'!AZ$7</f>
        <v>0</v>
      </c>
      <c r="BA17" s="8">
        <f>$J$17*'WOT by Month'!BA17*'WOT revenue'!BA$7</f>
        <v>0</v>
      </c>
      <c r="BB17" s="8">
        <f>$J$17*'WOT by Month'!BB17*'WOT revenue'!BB$7</f>
        <v>0</v>
      </c>
      <c r="BC17" s="8">
        <f>$J$17*'WOT by Month'!BC17*'WOT revenue'!BC$7</f>
        <v>0</v>
      </c>
      <c r="BD17" s="8">
        <f>$J$17*'WOT by Month'!BD17*'WOT revenue'!BD$7</f>
        <v>0</v>
      </c>
      <c r="BE17" s="8">
        <f>$J$17*'WOT by Month'!BE17*'WOT revenue'!BE$7</f>
        <v>0</v>
      </c>
      <c r="BF17" s="8">
        <f>$J$17*'WOT by Month'!BF17*'WOT revenue'!BF$7</f>
        <v>0</v>
      </c>
      <c r="BG17" s="8">
        <f>$J$17*'WOT by Month'!BG17*'WOT revenue'!BG$7</f>
        <v>0</v>
      </c>
      <c r="BH17" s="8">
        <f>$J$17*'WOT by Month'!BH17*'WOT revenue'!BH$7</f>
        <v>0</v>
      </c>
      <c r="BI17" s="8">
        <f>$J$17*'WOT by Month'!BI17*'WOT revenue'!BI$7</f>
        <v>248625</v>
      </c>
      <c r="BJ17" s="8">
        <f>$J$17*'WOT by Month'!BJ17*'WOT revenue'!BJ$7</f>
        <v>256912.5</v>
      </c>
      <c r="BK17" s="8">
        <f>$J$17*'WOT by Month'!BK17*'WOT revenue'!BK$7</f>
        <v>256912.5</v>
      </c>
      <c r="BL17" s="8">
        <f>$J$17*'WOT by Month'!BL17*'WOT revenue'!BL$7</f>
        <v>232050</v>
      </c>
      <c r="BM17" s="8">
        <f>$J$17*'WOT by Month'!BM17*'WOT revenue'!BM$7</f>
        <v>256912.5</v>
      </c>
      <c r="BN17" s="8">
        <f>$J$17*'WOT by Month'!BN17*'WOT revenue'!BN$7</f>
        <v>248625</v>
      </c>
      <c r="BO17" s="8">
        <f>$J$17*'WOT by Month'!BO17*'WOT revenue'!BO$7</f>
        <v>256912.5</v>
      </c>
      <c r="BP17" s="8">
        <f>$J$17*'WOT by Month'!BP17*'WOT revenue'!BP$7</f>
        <v>248625</v>
      </c>
      <c r="BQ17" s="8">
        <f>$J$17*'WOT by Month'!BQ17*'WOT revenue'!BQ$7</f>
        <v>256912.5</v>
      </c>
      <c r="BR17" s="8">
        <f>$J$17*'WOT by Month'!BR17*'WOT revenue'!BR$7</f>
        <v>256912.5</v>
      </c>
      <c r="BS17" s="8">
        <f>$J$17*'WOT by Month'!BS17*'WOT revenue'!BS$7</f>
        <v>248625</v>
      </c>
      <c r="BT17" s="8">
        <f>$J$17*'WOT by Month'!BT17*'WOT revenue'!BT$7</f>
        <v>256912.5</v>
      </c>
      <c r="BU17" s="8">
        <f>$J$17*'WOT by Month'!BU17*'WOT revenue'!BU$7</f>
        <v>248625</v>
      </c>
      <c r="BV17" s="8">
        <f>$J$17*'WOT by Month'!BV17*'WOT revenue'!BV$7</f>
        <v>256912.5</v>
      </c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</row>
    <row r="18" spans="1:107" x14ac:dyDescent="0.2">
      <c r="A18">
        <v>20748</v>
      </c>
      <c r="B18" t="s">
        <v>4</v>
      </c>
      <c r="C18" s="3">
        <v>10000</v>
      </c>
      <c r="D18" s="1">
        <v>33664</v>
      </c>
      <c r="E18" s="1">
        <v>37315</v>
      </c>
      <c r="F18" t="s">
        <v>3</v>
      </c>
      <c r="G18" s="6" t="s">
        <v>15</v>
      </c>
      <c r="H18" s="3">
        <v>10000</v>
      </c>
      <c r="I18" s="3">
        <v>10000</v>
      </c>
      <c r="J18" s="53">
        <v>0.33029999999999998</v>
      </c>
      <c r="K18" s="61">
        <v>194877</v>
      </c>
      <c r="L18" s="8">
        <f>$J$18*'WOT by Month'!L18*'WOT revenue'!L$7</f>
        <v>102393</v>
      </c>
      <c r="M18" s="8">
        <f>$J$18*'WOT by Month'!M18*'WOT revenue'!M$7</f>
        <v>99090</v>
      </c>
      <c r="N18" s="8">
        <f>$J$18*'WOT by Month'!N18*'WOT revenue'!N$7</f>
        <v>102393</v>
      </c>
      <c r="O18" s="8">
        <f>$J$18*'WOT by Month'!O18*'WOT revenue'!O$7</f>
        <v>102393</v>
      </c>
      <c r="P18" s="8">
        <f>$J$18*'WOT by Month'!P18*'WOT revenue'!P$7</f>
        <v>92484</v>
      </c>
      <c r="Q18" s="8">
        <f>$J$18*'WOT by Month'!Q18*'WOT revenue'!Q$7</f>
        <v>0</v>
      </c>
      <c r="R18" s="8">
        <f>$J$18*'WOT by Month'!R18*'WOT revenue'!R$7</f>
        <v>0</v>
      </c>
      <c r="S18" s="8">
        <f>$J$18*'WOT by Month'!S18*'WOT revenue'!S$7</f>
        <v>0</v>
      </c>
      <c r="T18" s="8">
        <f>$J$18*'WOT by Month'!T18*'WOT revenue'!T$7</f>
        <v>0</v>
      </c>
      <c r="U18" s="8">
        <f>$J$18*'WOT by Month'!U18*'WOT revenue'!U$7</f>
        <v>0</v>
      </c>
      <c r="V18" s="8">
        <f>$J$18*'WOT by Month'!V18*'WOT revenue'!V$7</f>
        <v>0</v>
      </c>
      <c r="W18" s="8">
        <f>$J$18*'WOT by Month'!W18*'WOT revenue'!W$7</f>
        <v>0</v>
      </c>
      <c r="X18" s="8">
        <f>$J$18*'WOT by Month'!X18*'WOT revenue'!X$7</f>
        <v>0</v>
      </c>
      <c r="Y18" s="8">
        <f>$J$18*'WOT by Month'!Y18*'WOT revenue'!Y$7</f>
        <v>0</v>
      </c>
      <c r="Z18" s="8">
        <f>$J$18*'WOT by Month'!Z18*'WOT revenue'!Z$7</f>
        <v>0</v>
      </c>
      <c r="AA18" s="8">
        <f>$J$18*'WOT by Month'!AA18*'WOT revenue'!AA$7</f>
        <v>0</v>
      </c>
      <c r="AB18" s="8">
        <f>$J$18*'WOT by Month'!AB18*'WOT revenue'!AB$7</f>
        <v>0</v>
      </c>
      <c r="AC18" s="8">
        <f>$J$18*'WOT by Month'!AC18*'WOT revenue'!AC$7</f>
        <v>0</v>
      </c>
      <c r="AD18" s="8">
        <f>$J$18*'WOT by Month'!AD18*'WOT revenue'!AD$7</f>
        <v>0</v>
      </c>
      <c r="AE18" s="8">
        <f>$J$18*'WOT by Month'!AE18*'WOT revenue'!AE$7</f>
        <v>0</v>
      </c>
      <c r="AF18" s="8">
        <f>$J$18*'WOT by Month'!AF18*'WOT revenue'!AF$7</f>
        <v>0</v>
      </c>
      <c r="AG18" s="8">
        <f>$J$18*'WOT by Month'!AG18*'WOT revenue'!AG$7</f>
        <v>0</v>
      </c>
      <c r="AH18" s="8">
        <f>$J$18*'WOT by Month'!AH18*'WOT revenue'!AH$7</f>
        <v>0</v>
      </c>
      <c r="AI18" s="8">
        <f>$J$18*'WOT by Month'!AI18*'WOT revenue'!AI$7</f>
        <v>0</v>
      </c>
      <c r="AJ18" s="8">
        <f>$J$18*'WOT by Month'!AJ18*'WOT revenue'!AJ$7</f>
        <v>0</v>
      </c>
      <c r="AK18" s="8">
        <f>$J$18*'WOT by Month'!AK18*'WOT revenue'!AK$7</f>
        <v>0</v>
      </c>
      <c r="AL18" s="8">
        <f>$J$18*'WOT by Month'!AL18*'WOT revenue'!AL$7</f>
        <v>0</v>
      </c>
      <c r="AM18" s="8">
        <f>$J$18*'WOT by Month'!AM18*'WOT revenue'!AM$7</f>
        <v>0</v>
      </c>
      <c r="AN18" s="8">
        <f>$J$18*'WOT by Month'!AN18*'WOT revenue'!AN$7</f>
        <v>0</v>
      </c>
      <c r="AO18" s="8">
        <f>$J$18*'WOT by Month'!AO18*'WOT revenue'!AO$7</f>
        <v>0</v>
      </c>
      <c r="AP18" s="8">
        <f>$J$18*'WOT by Month'!AP18*'WOT revenue'!AP$7</f>
        <v>0</v>
      </c>
      <c r="AQ18" s="8">
        <f>$J$18*'WOT by Month'!AQ18*'WOT revenue'!AQ$7</f>
        <v>0</v>
      </c>
      <c r="AR18" s="8">
        <f>$J$18*'WOT by Month'!AR18*'WOT revenue'!AR$7</f>
        <v>0</v>
      </c>
      <c r="AS18" s="8">
        <f>$J$18*'WOT by Month'!AS18*'WOT revenue'!AS$7</f>
        <v>0</v>
      </c>
      <c r="AT18" s="8">
        <f>$J$18*'WOT by Month'!AT18*'WOT revenue'!AT$7</f>
        <v>0</v>
      </c>
      <c r="AU18" s="8">
        <f>$J$18*'WOT by Month'!AU18*'WOT revenue'!AU$7</f>
        <v>0</v>
      </c>
      <c r="AV18" s="8">
        <f>$J$18*'WOT by Month'!AV18*'WOT revenue'!AV$7</f>
        <v>0</v>
      </c>
      <c r="AW18" s="8">
        <f>$J$18*'WOT by Month'!AW18*'WOT revenue'!AW$7</f>
        <v>0</v>
      </c>
      <c r="AX18" s="8">
        <f>$J$18*'WOT by Month'!AX18*'WOT revenue'!AX$7</f>
        <v>0</v>
      </c>
      <c r="AY18" s="8">
        <f>$J$18*'WOT by Month'!AY18*'WOT revenue'!AY$7</f>
        <v>0</v>
      </c>
      <c r="AZ18" s="8">
        <f>$J$18*'WOT by Month'!AZ18*'WOT revenue'!AZ$7</f>
        <v>0</v>
      </c>
      <c r="BA18" s="8">
        <f>$J$18*'WOT by Month'!BA18*'WOT revenue'!BA$7</f>
        <v>0</v>
      </c>
      <c r="BB18" s="8">
        <f>$J$18*'WOT by Month'!BB18*'WOT revenue'!BB$7</f>
        <v>0</v>
      </c>
      <c r="BC18" s="8">
        <f>$J$18*'WOT by Month'!BC18*'WOT revenue'!BC$7</f>
        <v>0</v>
      </c>
      <c r="BD18" s="8">
        <f>$J$18*'WOT by Month'!BD18*'WOT revenue'!BD$7</f>
        <v>0</v>
      </c>
      <c r="BE18" s="8">
        <f>$J$18*'WOT by Month'!BE18*'WOT revenue'!BE$7</f>
        <v>0</v>
      </c>
      <c r="BF18" s="8">
        <f>$J$18*'WOT by Month'!BF18*'WOT revenue'!BF$7</f>
        <v>0</v>
      </c>
      <c r="BG18" s="8">
        <f>$J$18*'WOT by Month'!BG18*'WOT revenue'!BG$7</f>
        <v>0</v>
      </c>
      <c r="BH18" s="8">
        <f>$J$18*'WOT by Month'!BH18*'WOT revenue'!BH$7</f>
        <v>0</v>
      </c>
      <c r="BI18" s="8">
        <f>$J$18*'WOT by Month'!BI18*'WOT revenue'!BI$7</f>
        <v>396360</v>
      </c>
      <c r="BJ18" s="8">
        <f>$J$18*'WOT by Month'!BJ18*'WOT revenue'!BJ$7</f>
        <v>409572</v>
      </c>
      <c r="BK18" s="8">
        <f>$J$18*'WOT by Month'!BK18*'WOT revenue'!BK$7</f>
        <v>409572</v>
      </c>
      <c r="BL18" s="8">
        <f>$J$18*'WOT by Month'!BL18*'WOT revenue'!BL$7</f>
        <v>369936</v>
      </c>
      <c r="BM18" s="8">
        <f>$J$18*'WOT by Month'!BM18*'WOT revenue'!BM$7</f>
        <v>409572</v>
      </c>
      <c r="BN18" s="8">
        <f>$J$18*'WOT by Month'!BN18*'WOT revenue'!BN$7</f>
        <v>396360</v>
      </c>
      <c r="BO18" s="8">
        <f>$J$18*'WOT by Month'!BO18*'WOT revenue'!BO$7</f>
        <v>409572</v>
      </c>
      <c r="BP18" s="8">
        <f>$J$18*'WOT by Month'!BP18*'WOT revenue'!BP$7</f>
        <v>396360</v>
      </c>
      <c r="BQ18" s="8">
        <f>$J$18*'WOT by Month'!BQ18*'WOT revenue'!BQ$7</f>
        <v>409572</v>
      </c>
      <c r="BR18" s="8">
        <f>$J$18*'WOT by Month'!BR18*'WOT revenue'!BR$7</f>
        <v>409572</v>
      </c>
      <c r="BS18" s="8">
        <f>$J$18*'WOT by Month'!BS18*'WOT revenue'!BS$7</f>
        <v>396360</v>
      </c>
      <c r="BT18" s="8">
        <f>$J$18*'WOT by Month'!BT18*'WOT revenue'!BT$7</f>
        <v>409572</v>
      </c>
      <c r="BU18" s="8">
        <f>$J$18*'WOT by Month'!BU18*'WOT revenue'!BU$7</f>
        <v>396360</v>
      </c>
      <c r="BV18" s="8">
        <f>$J$18*'WOT by Month'!BV18*'WOT revenue'!BV$7</f>
        <v>409572</v>
      </c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</row>
    <row r="19" spans="1:107" x14ac:dyDescent="0.2">
      <c r="A19" s="2">
        <v>27566</v>
      </c>
      <c r="B19" t="s">
        <v>4</v>
      </c>
      <c r="C19" s="4">
        <v>20000</v>
      </c>
      <c r="D19" s="6">
        <v>37316</v>
      </c>
      <c r="E19" s="6">
        <v>39172</v>
      </c>
      <c r="F19" t="s">
        <v>3</v>
      </c>
      <c r="G19" s="6">
        <v>38807</v>
      </c>
      <c r="J19" s="53">
        <v>0.3679</v>
      </c>
      <c r="K19" s="61">
        <v>2251548</v>
      </c>
      <c r="L19" s="8">
        <f>$J$19*'WOT by Month'!L19*'WOT revenue'!L$7</f>
        <v>0</v>
      </c>
      <c r="M19" s="8">
        <f>$J$19*'WOT by Month'!M19*'WOT revenue'!M$7</f>
        <v>0</v>
      </c>
      <c r="N19" s="8">
        <f>$J$19*'WOT by Month'!N19*'WOT revenue'!N$7</f>
        <v>0</v>
      </c>
      <c r="O19" s="8">
        <f>$J$19*'WOT by Month'!O19*'WOT revenue'!O$7</f>
        <v>0</v>
      </c>
      <c r="P19" s="8">
        <f>$J$19*'WOT by Month'!P19*'WOT revenue'!P$7</f>
        <v>0</v>
      </c>
      <c r="Q19" s="8">
        <f>$J$19*'WOT by Month'!Q19*'WOT revenue'!Q$7</f>
        <v>228098</v>
      </c>
      <c r="R19" s="8">
        <f>$J$19*'WOT by Month'!R19*'WOT revenue'!R$7</f>
        <v>220740</v>
      </c>
      <c r="S19" s="8">
        <f>$J$19*'WOT by Month'!S19*'WOT revenue'!S$7</f>
        <v>228098</v>
      </c>
      <c r="T19" s="8">
        <f>$J$19*'WOT by Month'!T19*'WOT revenue'!T$7</f>
        <v>220740</v>
      </c>
      <c r="U19" s="8">
        <f>$J$19*'WOT by Month'!U19*'WOT revenue'!U$7</f>
        <v>228098</v>
      </c>
      <c r="V19" s="8">
        <f>$J$19*'WOT by Month'!V19*'WOT revenue'!V$7</f>
        <v>228098</v>
      </c>
      <c r="W19" s="8">
        <f>$J$19*'WOT by Month'!W19*'WOT revenue'!W$7</f>
        <v>220740</v>
      </c>
      <c r="X19" s="8">
        <f>$J$19*'WOT by Month'!X19*'WOT revenue'!X$7</f>
        <v>228098</v>
      </c>
      <c r="Y19" s="8">
        <f>$J$19*'WOT by Month'!Y19*'WOT revenue'!Y$7</f>
        <v>220740</v>
      </c>
      <c r="Z19" s="8">
        <f>$J$19*'WOT by Month'!Z19*'WOT revenue'!Z$7</f>
        <v>228098</v>
      </c>
      <c r="AA19" s="8">
        <f>$J$19*'WOT by Month'!AA19*'WOT revenue'!AA$7</f>
        <v>228098</v>
      </c>
      <c r="AB19" s="8">
        <f>$J$19*'WOT by Month'!AB19*'WOT revenue'!AB$7</f>
        <v>206024</v>
      </c>
      <c r="AC19" s="8">
        <f>$J$19*'WOT by Month'!AC19*'WOT revenue'!AC$7</f>
        <v>228098</v>
      </c>
      <c r="AD19" s="8">
        <f>$J$19*'WOT by Month'!AD19*'WOT revenue'!AD$7</f>
        <v>220740</v>
      </c>
      <c r="AE19" s="8">
        <f>$J$19*'WOT by Month'!AE19*'WOT revenue'!AE$7</f>
        <v>228098</v>
      </c>
      <c r="AF19" s="8">
        <f>$J$19*'WOT by Month'!AF19*'WOT revenue'!AF$7</f>
        <v>220740</v>
      </c>
      <c r="AG19" s="8">
        <f>$J$19*'WOT by Month'!AG19*'WOT revenue'!AG$7</f>
        <v>228098</v>
      </c>
      <c r="AH19" s="8">
        <f>$J$19*'WOT by Month'!AH19*'WOT revenue'!AH$7</f>
        <v>228098</v>
      </c>
      <c r="AI19" s="8">
        <f>$J$19*'WOT by Month'!AI19*'WOT revenue'!AI$7</f>
        <v>220740</v>
      </c>
      <c r="AJ19" s="8">
        <f>$J$19*'WOT by Month'!AJ19*'WOT revenue'!AJ$7</f>
        <v>228098</v>
      </c>
      <c r="AK19" s="8">
        <f>$J$19*'WOT by Month'!AK19*'WOT revenue'!AK$7</f>
        <v>220740</v>
      </c>
      <c r="AL19" s="8">
        <f>$J$19*'WOT by Month'!AL19*'WOT revenue'!AL$7</f>
        <v>228098</v>
      </c>
      <c r="AM19" s="8">
        <f>$J$19*'WOT by Month'!AM19*'WOT revenue'!AM$7</f>
        <v>228098</v>
      </c>
      <c r="AN19" s="8">
        <f>$J$19*'WOT by Month'!AN19*'WOT revenue'!AN$7</f>
        <v>213382</v>
      </c>
      <c r="AO19" s="8">
        <f>$J$19*'WOT by Month'!AO19*'WOT revenue'!AO$7</f>
        <v>228098</v>
      </c>
      <c r="AP19" s="8">
        <f>$J$19*'WOT by Month'!AP19*'WOT revenue'!AP$7</f>
        <v>220740</v>
      </c>
      <c r="AQ19" s="8">
        <f>$J$19*'WOT by Month'!AQ19*'WOT revenue'!AQ$7</f>
        <v>228098</v>
      </c>
      <c r="AR19" s="8">
        <f>$J$19*'WOT by Month'!AR19*'WOT revenue'!AR$7</f>
        <v>220740</v>
      </c>
      <c r="AS19" s="8">
        <f>$J$19*'WOT by Month'!AS19*'WOT revenue'!AS$7</f>
        <v>228098</v>
      </c>
      <c r="AT19" s="8">
        <f>$J$19*'WOT by Month'!AT19*'WOT revenue'!AT$7</f>
        <v>228098</v>
      </c>
      <c r="AU19" s="8">
        <f>$J$19*'WOT by Month'!AU19*'WOT revenue'!AU$7</f>
        <v>220740</v>
      </c>
      <c r="AV19" s="8">
        <f>$J$19*'WOT by Month'!AV19*'WOT revenue'!AV$7</f>
        <v>228098</v>
      </c>
      <c r="AW19" s="8">
        <f>$J$19*'WOT by Month'!AW19*'WOT revenue'!AW$7</f>
        <v>220740</v>
      </c>
      <c r="AX19" s="8">
        <f>$J$19*'WOT by Month'!AX19*'WOT revenue'!AX$7</f>
        <v>228098</v>
      </c>
      <c r="AY19" s="8">
        <f>$J$19*'WOT by Month'!AY19*'WOT revenue'!AY$7</f>
        <v>228098</v>
      </c>
      <c r="AZ19" s="8">
        <f>$J$19*'WOT by Month'!AZ19*'WOT revenue'!AZ$7</f>
        <v>206024</v>
      </c>
      <c r="BA19" s="8">
        <f>$J$19*'WOT by Month'!BA19*'WOT revenue'!BA$7</f>
        <v>228098</v>
      </c>
      <c r="BB19" s="8">
        <f>$J$19*'WOT by Month'!BB19*'WOT revenue'!BB$7</f>
        <v>220740</v>
      </c>
      <c r="BC19" s="8">
        <f>$J$19*'WOT by Month'!BC19*'WOT revenue'!BC$7</f>
        <v>228098</v>
      </c>
      <c r="BD19" s="8">
        <f>$J$19*'WOT by Month'!BD19*'WOT revenue'!BD$7</f>
        <v>220740</v>
      </c>
      <c r="BE19" s="8">
        <f>$J$19*'WOT by Month'!BE19*'WOT revenue'!BE$7</f>
        <v>228098</v>
      </c>
      <c r="BF19" s="8">
        <f>$J$19*'WOT by Month'!BF19*'WOT revenue'!BF$7</f>
        <v>228098</v>
      </c>
      <c r="BG19" s="8">
        <f>$J$19*'WOT by Month'!BG19*'WOT revenue'!BG$7</f>
        <v>220740</v>
      </c>
      <c r="BH19" s="8">
        <f>$J$19*'WOT by Month'!BH19*'WOT revenue'!BH$7</f>
        <v>228098</v>
      </c>
      <c r="BI19" s="8">
        <f>$J$19*'WOT by Month'!BI19*'WOT revenue'!BI$7</f>
        <v>220740</v>
      </c>
      <c r="BJ19" s="8">
        <f>$J$19*'WOT by Month'!BJ19*'WOT revenue'!BJ$7</f>
        <v>228098</v>
      </c>
      <c r="BK19" s="8">
        <f>$J$19*'WOT by Month'!BK19*'WOT revenue'!BK$7</f>
        <v>228098</v>
      </c>
      <c r="BL19" s="8">
        <f>$J$19*'WOT by Month'!BL19*'WOT revenue'!BL$7</f>
        <v>206024</v>
      </c>
      <c r="BM19" s="8">
        <f>$J$19*'WOT by Month'!BM19*'WOT revenue'!BM$7</f>
        <v>228098</v>
      </c>
      <c r="BN19" s="8">
        <f>$J$19*'WOT by Month'!BN19*'WOT revenue'!BN$7</f>
        <v>220740</v>
      </c>
      <c r="BO19" s="8">
        <f>$J$19*'WOT by Month'!BO19*'WOT revenue'!BO$7</f>
        <v>228098</v>
      </c>
      <c r="BP19" s="8">
        <f>$J$19*'WOT by Month'!BP19*'WOT revenue'!BP$7</f>
        <v>220740</v>
      </c>
      <c r="BQ19" s="8">
        <f>$J$19*'WOT by Month'!BQ19*'WOT revenue'!BQ$7</f>
        <v>228098</v>
      </c>
      <c r="BR19" s="8">
        <f>$J$19*'WOT by Month'!BR19*'WOT revenue'!BR$7</f>
        <v>228098</v>
      </c>
      <c r="BS19" s="8">
        <f>$J$19*'WOT by Month'!BS19*'WOT revenue'!BS$7</f>
        <v>220740</v>
      </c>
      <c r="BT19" s="8">
        <f>$J$19*'WOT by Month'!BT19*'WOT revenue'!BT$7</f>
        <v>228098</v>
      </c>
      <c r="BU19" s="8">
        <f>$J$19*'WOT by Month'!BU19*'WOT revenue'!BU$7</f>
        <v>220740</v>
      </c>
      <c r="BV19" s="8">
        <f>$J$19*'WOT by Month'!BV19*'WOT revenue'!BV$7</f>
        <v>228098</v>
      </c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</row>
    <row r="20" spans="1:107" x14ac:dyDescent="0.2">
      <c r="A20">
        <v>26372</v>
      </c>
      <c r="B20" t="s">
        <v>41</v>
      </c>
      <c r="C20" s="3">
        <v>25000</v>
      </c>
      <c r="D20" s="1">
        <v>36100</v>
      </c>
      <c r="E20" s="1">
        <v>39172</v>
      </c>
      <c r="F20" t="s">
        <v>3</v>
      </c>
      <c r="G20" s="6">
        <v>38807</v>
      </c>
      <c r="H20" s="3">
        <v>25000</v>
      </c>
      <c r="I20" s="3">
        <v>25000</v>
      </c>
      <c r="J20" s="53">
        <v>0.33900000000000002</v>
      </c>
      <c r="K20" s="61">
        <v>3093375</v>
      </c>
      <c r="L20" s="8">
        <f>$J$20*'WOT by Month'!L20*'WOT revenue'!L$7</f>
        <v>262725</v>
      </c>
      <c r="M20" s="8">
        <f>$J$20*'WOT by Month'!M20*'WOT revenue'!M$7</f>
        <v>254250</v>
      </c>
      <c r="N20" s="8">
        <f>$J$20*'WOT by Month'!N20*'WOT revenue'!N$7</f>
        <v>262725</v>
      </c>
      <c r="O20" s="8">
        <f>$J$20*'WOT by Month'!O20*'WOT revenue'!O$7</f>
        <v>262725</v>
      </c>
      <c r="P20" s="8">
        <f>$J$20*'WOT by Month'!P20*'WOT revenue'!P$7</f>
        <v>237300</v>
      </c>
      <c r="Q20" s="8">
        <f>$J$20*'WOT by Month'!Q20*'WOT revenue'!Q$7</f>
        <v>262725</v>
      </c>
      <c r="R20" s="8">
        <f>$J$20*'WOT by Month'!R20*'WOT revenue'!R$7</f>
        <v>254250</v>
      </c>
      <c r="S20" s="8">
        <f>$J$20*'WOT by Month'!S20*'WOT revenue'!S$7</f>
        <v>262725</v>
      </c>
      <c r="T20" s="8">
        <f>$J$20*'WOT by Month'!T20*'WOT revenue'!T$7</f>
        <v>254250</v>
      </c>
      <c r="U20" s="8">
        <f>$J$20*'WOT by Month'!U20*'WOT revenue'!U$7</f>
        <v>262725</v>
      </c>
      <c r="V20" s="8">
        <f>$J$20*'WOT by Month'!V20*'WOT revenue'!V$7</f>
        <v>262725</v>
      </c>
      <c r="W20" s="8">
        <f>$J$20*'WOT by Month'!W20*'WOT revenue'!W$7</f>
        <v>254250</v>
      </c>
      <c r="X20" s="8">
        <f>$J$20*'WOT by Month'!X20*'WOT revenue'!X$7</f>
        <v>262725</v>
      </c>
      <c r="Y20" s="8">
        <f>$J$20*'WOT by Month'!Y20*'WOT revenue'!Y$7</f>
        <v>254250</v>
      </c>
      <c r="Z20" s="8">
        <f>$J$20*'WOT by Month'!Z20*'WOT revenue'!Z$7</f>
        <v>262725</v>
      </c>
      <c r="AA20" s="8">
        <f>$J$20*'WOT by Month'!AA20*'WOT revenue'!AA$7</f>
        <v>262725</v>
      </c>
      <c r="AB20" s="8">
        <f>$J$20*'WOT by Month'!AB20*'WOT revenue'!AB$7</f>
        <v>237300</v>
      </c>
      <c r="AC20" s="8">
        <f>$J$20*'WOT by Month'!AC20*'WOT revenue'!AC$7</f>
        <v>262725</v>
      </c>
      <c r="AD20" s="8">
        <f>$J$20*'WOT by Month'!AD20*'WOT revenue'!AD$7</f>
        <v>254250</v>
      </c>
      <c r="AE20" s="8">
        <f>$J$20*'WOT by Month'!AE20*'WOT revenue'!AE$7</f>
        <v>262725</v>
      </c>
      <c r="AF20" s="8">
        <f>$J$20*'WOT by Month'!AF20*'WOT revenue'!AF$7</f>
        <v>254250</v>
      </c>
      <c r="AG20" s="8">
        <f>$J$20*'WOT by Month'!AG20*'WOT revenue'!AG$7</f>
        <v>262725</v>
      </c>
      <c r="AH20" s="8">
        <f>$J$20*'WOT by Month'!AH20*'WOT revenue'!AH$7</f>
        <v>262725</v>
      </c>
      <c r="AI20" s="8">
        <f>$J$20*'WOT by Month'!AI20*'WOT revenue'!AI$7</f>
        <v>254250</v>
      </c>
      <c r="AJ20" s="8">
        <f>$J$20*'WOT by Month'!AJ20*'WOT revenue'!AJ$7</f>
        <v>262725</v>
      </c>
      <c r="AK20" s="8">
        <f>$J$20*'WOT by Month'!AK20*'WOT revenue'!AK$7</f>
        <v>254250</v>
      </c>
      <c r="AL20" s="8">
        <f>$J$20*'WOT by Month'!AL20*'WOT revenue'!AL$7</f>
        <v>262725</v>
      </c>
      <c r="AM20" s="8">
        <f>$J$20*'WOT by Month'!AM20*'WOT revenue'!AM$7</f>
        <v>262725</v>
      </c>
      <c r="AN20" s="8">
        <f>$J$20*'WOT by Month'!AN20*'WOT revenue'!AN$7</f>
        <v>245775</v>
      </c>
      <c r="AO20" s="8">
        <f>$J$20*'WOT by Month'!AO20*'WOT revenue'!AO$7</f>
        <v>262725</v>
      </c>
      <c r="AP20" s="8">
        <f>$J$20*'WOT by Month'!AP20*'WOT revenue'!AP$7</f>
        <v>254250</v>
      </c>
      <c r="AQ20" s="8">
        <f>$J$20*'WOT by Month'!AQ20*'WOT revenue'!AQ$7</f>
        <v>262725</v>
      </c>
      <c r="AR20" s="8">
        <f>$J$20*'WOT by Month'!AR20*'WOT revenue'!AR$7</f>
        <v>254250</v>
      </c>
      <c r="AS20" s="8">
        <f>$J$20*'WOT by Month'!AS20*'WOT revenue'!AS$7</f>
        <v>262725</v>
      </c>
      <c r="AT20" s="8">
        <f>$J$20*'WOT by Month'!AT20*'WOT revenue'!AT$7</f>
        <v>262725</v>
      </c>
      <c r="AU20" s="8">
        <f>$J$20*'WOT by Month'!AU20*'WOT revenue'!AU$7</f>
        <v>254250</v>
      </c>
      <c r="AV20" s="8">
        <f>$J$20*'WOT by Month'!AV20*'WOT revenue'!AV$7</f>
        <v>262725</v>
      </c>
      <c r="AW20" s="8">
        <f>$J$20*'WOT by Month'!AW20*'WOT revenue'!AW$7</f>
        <v>254250</v>
      </c>
      <c r="AX20" s="8">
        <f>$J$20*'WOT by Month'!AX20*'WOT revenue'!AX$7</f>
        <v>262725</v>
      </c>
      <c r="AY20" s="8">
        <f>$J$20*'WOT by Month'!AY20*'WOT revenue'!AY$7</f>
        <v>262725</v>
      </c>
      <c r="AZ20" s="8">
        <f>$J$20*'WOT by Month'!AZ20*'WOT revenue'!AZ$7</f>
        <v>237300</v>
      </c>
      <c r="BA20" s="8">
        <f>$J$20*'WOT by Month'!BA20*'WOT revenue'!BA$7</f>
        <v>262725</v>
      </c>
      <c r="BB20" s="8">
        <f>$J$20*'WOT by Month'!BB20*'WOT revenue'!BB$7</f>
        <v>254250</v>
      </c>
      <c r="BC20" s="8">
        <f>$J$20*'WOT by Month'!BC20*'WOT revenue'!BC$7</f>
        <v>262725</v>
      </c>
      <c r="BD20" s="8">
        <f>$J$20*'WOT by Month'!BD20*'WOT revenue'!BD$7</f>
        <v>254250</v>
      </c>
      <c r="BE20" s="8">
        <f>$J$20*'WOT by Month'!BE20*'WOT revenue'!BE$7</f>
        <v>262725</v>
      </c>
      <c r="BF20" s="8">
        <f>$J$20*'WOT by Month'!BF20*'WOT revenue'!BF$7</f>
        <v>262725</v>
      </c>
      <c r="BG20" s="8">
        <f>$J$20*'WOT by Month'!BG20*'WOT revenue'!BG$7</f>
        <v>254250</v>
      </c>
      <c r="BH20" s="8">
        <f>$J$20*'WOT by Month'!BH20*'WOT revenue'!BH$7</f>
        <v>262725</v>
      </c>
      <c r="BI20" s="8">
        <f>$J$20*'WOT by Month'!BI20*'WOT revenue'!BI$7</f>
        <v>87462</v>
      </c>
      <c r="BJ20" s="8">
        <f>$J$20*'WOT by Month'!BJ20*'WOT revenue'!BJ$7</f>
        <v>90377.400000000009</v>
      </c>
      <c r="BK20" s="8">
        <f>$J$20*'WOT by Month'!BK20*'WOT revenue'!BK$7</f>
        <v>90377.400000000009</v>
      </c>
      <c r="BL20" s="8">
        <f>$J$20*'WOT by Month'!BL20*'WOT revenue'!BL$7</f>
        <v>81631.199999999997</v>
      </c>
      <c r="BM20" s="8">
        <f>$J$20*'WOT by Month'!BM20*'WOT revenue'!BM$7</f>
        <v>90377.400000000009</v>
      </c>
      <c r="BN20" s="8">
        <f>$J$20*'WOT by Month'!BN20*'WOT revenue'!BN$7</f>
        <v>87462</v>
      </c>
      <c r="BO20" s="8">
        <f>$J$20*'WOT by Month'!BO20*'WOT revenue'!BO$7</f>
        <v>90377.400000000009</v>
      </c>
      <c r="BP20" s="8">
        <f>$J$20*'WOT by Month'!BP20*'WOT revenue'!BP$7</f>
        <v>87462</v>
      </c>
      <c r="BQ20" s="8">
        <f>$J$20*'WOT by Month'!BQ20*'WOT revenue'!BQ$7</f>
        <v>90377.400000000009</v>
      </c>
      <c r="BR20" s="8">
        <f>$J$20*'WOT by Month'!BR20*'WOT revenue'!BR$7</f>
        <v>90377.400000000009</v>
      </c>
      <c r="BS20" s="8">
        <f>$J$20*'WOT by Month'!BS20*'WOT revenue'!BS$7</f>
        <v>87462</v>
      </c>
      <c r="BT20" s="8">
        <f>$J$20*'WOT by Month'!BT20*'WOT revenue'!BT$7</f>
        <v>90377.400000000009</v>
      </c>
      <c r="BU20" s="8">
        <f>$J$20*'WOT by Month'!BU20*'WOT revenue'!BU$7</f>
        <v>87462</v>
      </c>
      <c r="BV20" s="8">
        <f>$J$20*'WOT by Month'!BV20*'WOT revenue'!BV$7</f>
        <v>90377.400000000009</v>
      </c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</row>
    <row r="21" spans="1:107" x14ac:dyDescent="0.2">
      <c r="A21">
        <v>26758</v>
      </c>
      <c r="B21" t="s">
        <v>41</v>
      </c>
      <c r="C21" s="3">
        <v>40000</v>
      </c>
      <c r="D21" s="1">
        <v>36647</v>
      </c>
      <c r="E21" s="1">
        <v>38472</v>
      </c>
      <c r="F21" t="s">
        <v>3</v>
      </c>
      <c r="G21" s="6">
        <v>38107</v>
      </c>
      <c r="H21" s="3">
        <v>40000</v>
      </c>
      <c r="I21" s="3">
        <v>40000</v>
      </c>
      <c r="J21" s="53">
        <v>0.11119999999999999</v>
      </c>
      <c r="K21" s="61">
        <v>1623520</v>
      </c>
      <c r="L21" s="8">
        <f>$J$21*'WOT by Month'!L21*'WOT revenue'!L$7</f>
        <v>137888</v>
      </c>
      <c r="M21" s="8">
        <f>$J$21*'WOT by Month'!M21*'WOT revenue'!M$7</f>
        <v>133440</v>
      </c>
      <c r="N21" s="8">
        <f>$J$21*'WOT by Month'!N21*'WOT revenue'!N$7</f>
        <v>137888</v>
      </c>
      <c r="O21" s="8">
        <f>$J$21*'WOT by Month'!O21*'WOT revenue'!O$7</f>
        <v>137888</v>
      </c>
      <c r="P21" s="8">
        <f>$J$21*'WOT by Month'!P21*'WOT revenue'!P$7</f>
        <v>124544</v>
      </c>
      <c r="Q21" s="8">
        <f>$J$21*'WOT by Month'!Q21*'WOT revenue'!Q$7</f>
        <v>137888</v>
      </c>
      <c r="R21" s="8">
        <f>$J$21*'WOT by Month'!R21*'WOT revenue'!R$7</f>
        <v>133440</v>
      </c>
      <c r="S21" s="8">
        <f>$J$21*'WOT by Month'!S21*'WOT revenue'!S$7</f>
        <v>137888</v>
      </c>
      <c r="T21" s="8">
        <f>$J$21*'WOT by Month'!T21*'WOT revenue'!T$7</f>
        <v>133440</v>
      </c>
      <c r="U21" s="8">
        <f>$J$21*'WOT by Month'!U21*'WOT revenue'!U$7</f>
        <v>137888</v>
      </c>
      <c r="V21" s="8">
        <f>$J$21*'WOT by Month'!V21*'WOT revenue'!V$7</f>
        <v>137888</v>
      </c>
      <c r="W21" s="8">
        <f>$J$21*'WOT by Month'!W21*'WOT revenue'!W$7</f>
        <v>133440</v>
      </c>
      <c r="X21" s="8">
        <f>$J$21*'WOT by Month'!X21*'WOT revenue'!X$7</f>
        <v>137888</v>
      </c>
      <c r="Y21" s="8">
        <f>$J$21*'WOT by Month'!Y21*'WOT revenue'!Y$7</f>
        <v>133440</v>
      </c>
      <c r="Z21" s="8">
        <f>$J$21*'WOT by Month'!Z21*'WOT revenue'!Z$7</f>
        <v>137888</v>
      </c>
      <c r="AA21" s="8">
        <f>$J$21*'WOT by Month'!AA21*'WOT revenue'!AA$7</f>
        <v>137888</v>
      </c>
      <c r="AB21" s="8">
        <f>$J$21*'WOT by Month'!AB21*'WOT revenue'!AB$7</f>
        <v>124544</v>
      </c>
      <c r="AC21" s="8">
        <f>$J$21*'WOT by Month'!AC21*'WOT revenue'!AC$7</f>
        <v>137888</v>
      </c>
      <c r="AD21" s="8">
        <f>$J$21*'WOT by Month'!AD21*'WOT revenue'!AD$7</f>
        <v>133440</v>
      </c>
      <c r="AE21" s="8">
        <f>$J$21*'WOT by Month'!AE21*'WOT revenue'!AE$7</f>
        <v>137888</v>
      </c>
      <c r="AF21" s="8">
        <f>$J$21*'WOT by Month'!AF21*'WOT revenue'!AF$7</f>
        <v>133440</v>
      </c>
      <c r="AG21" s="8">
        <f>$J$21*'WOT by Month'!AG21*'WOT revenue'!AG$7</f>
        <v>137888</v>
      </c>
      <c r="AH21" s="8">
        <f>$J$21*'WOT by Month'!AH21*'WOT revenue'!AH$7</f>
        <v>137888</v>
      </c>
      <c r="AI21" s="8">
        <f>$J$21*'WOT by Month'!AI21*'WOT revenue'!AI$7</f>
        <v>133440</v>
      </c>
      <c r="AJ21" s="8">
        <f>$J$21*'WOT by Month'!AJ21*'WOT revenue'!AJ$7</f>
        <v>137888</v>
      </c>
      <c r="AK21" s="8">
        <f>$J$21*'WOT by Month'!AK21*'WOT revenue'!AK$7</f>
        <v>133440</v>
      </c>
      <c r="AL21" s="8">
        <f>$J$21*'WOT by Month'!AL21*'WOT revenue'!AL$7</f>
        <v>137888</v>
      </c>
      <c r="AM21" s="8">
        <f>$J$21*'WOT by Month'!AM21*'WOT revenue'!AM$7</f>
        <v>137888</v>
      </c>
      <c r="AN21" s="8">
        <f>$J$21*'WOT by Month'!AN21*'WOT revenue'!AN$7</f>
        <v>128992</v>
      </c>
      <c r="AO21" s="8">
        <f>$J$21*'WOT by Month'!AO21*'WOT revenue'!AO$7</f>
        <v>137888</v>
      </c>
      <c r="AP21" s="8">
        <f>$J$21*'WOT by Month'!AP21*'WOT revenue'!AP$7</f>
        <v>133440</v>
      </c>
      <c r="AQ21" s="8">
        <f>$J$21*'WOT by Month'!AQ21*'WOT revenue'!AQ$7</f>
        <v>137888</v>
      </c>
      <c r="AR21" s="8">
        <f>$J$21*'WOT by Month'!AR21*'WOT revenue'!AR$7</f>
        <v>133440</v>
      </c>
      <c r="AS21" s="8">
        <f>$J$21*'WOT by Month'!AS21*'WOT revenue'!AS$7</f>
        <v>137888</v>
      </c>
      <c r="AT21" s="8">
        <f>$J$21*'WOT by Month'!AT21*'WOT revenue'!AT$7</f>
        <v>137888</v>
      </c>
      <c r="AU21" s="8">
        <f>$J$21*'WOT by Month'!AU21*'WOT revenue'!AU$7</f>
        <v>133440</v>
      </c>
      <c r="AV21" s="8">
        <f>$J$21*'WOT by Month'!AV21*'WOT revenue'!AV$7</f>
        <v>137888</v>
      </c>
      <c r="AW21" s="8">
        <f>$J$21*'WOT by Month'!AW21*'WOT revenue'!AW$7</f>
        <v>133440</v>
      </c>
      <c r="AX21" s="8">
        <f>$J$21*'WOT by Month'!AX21*'WOT revenue'!AX$7</f>
        <v>137888</v>
      </c>
      <c r="AY21" s="8">
        <f>$J$21*'WOT by Month'!AY21*'WOT revenue'!AY$7</f>
        <v>137888</v>
      </c>
      <c r="AZ21" s="8">
        <f>$J$21*'WOT by Month'!AZ21*'WOT revenue'!AZ$7</f>
        <v>124544</v>
      </c>
      <c r="BA21" s="8">
        <f>$J$21*'WOT by Month'!BA21*'WOT revenue'!BA$7</f>
        <v>137888</v>
      </c>
      <c r="BB21" s="8">
        <f>$J$21*'WOT by Month'!BB21*'WOT revenue'!BB$7</f>
        <v>133440</v>
      </c>
      <c r="BC21" s="8">
        <f>$J$21*'WOT by Month'!BC21*'WOT revenue'!BC$7</f>
        <v>137888</v>
      </c>
      <c r="BD21" s="8">
        <f>$J$21*'WOT by Month'!BD21*'WOT revenue'!BD$7</f>
        <v>133440</v>
      </c>
      <c r="BE21" s="8">
        <f>$J$21*'WOT by Month'!BE21*'WOT revenue'!BE$7</f>
        <v>137888</v>
      </c>
      <c r="BF21" s="8">
        <f>$J$21*'WOT by Month'!BF21*'WOT revenue'!BF$7</f>
        <v>137888</v>
      </c>
      <c r="BG21" s="8">
        <f>$J$21*'WOT by Month'!BG21*'WOT revenue'!BG$7</f>
        <v>133440</v>
      </c>
      <c r="BH21" s="8">
        <f>$J$21*'WOT by Month'!BH21*'WOT revenue'!BH$7</f>
        <v>137888</v>
      </c>
      <c r="BI21" s="8">
        <f>$J$21*'WOT by Month'!BI21*'WOT revenue'!BI$7</f>
        <v>233519.99999999997</v>
      </c>
      <c r="BJ21" s="8">
        <f>$J$21*'WOT by Month'!BJ21*'WOT revenue'!BJ$7</f>
        <v>241303.99999999997</v>
      </c>
      <c r="BK21" s="8">
        <f>$J$21*'WOT by Month'!BK21*'WOT revenue'!BK$7</f>
        <v>241303.99999999997</v>
      </c>
      <c r="BL21" s="8">
        <f>$J$21*'WOT by Month'!BL21*'WOT revenue'!BL$7</f>
        <v>217951.99999999997</v>
      </c>
      <c r="BM21" s="8">
        <f>$J$21*'WOT by Month'!BM21*'WOT revenue'!BM$7</f>
        <v>241303.99999999997</v>
      </c>
      <c r="BN21" s="8">
        <f>$J$21*'WOT by Month'!BN21*'WOT revenue'!BN$7</f>
        <v>233519.99999999997</v>
      </c>
      <c r="BO21" s="8">
        <f>$J$21*'WOT by Month'!BO21*'WOT revenue'!BO$7</f>
        <v>241303.99999999997</v>
      </c>
      <c r="BP21" s="8">
        <f>$J$21*'WOT by Month'!BP21*'WOT revenue'!BP$7</f>
        <v>233519.99999999997</v>
      </c>
      <c r="BQ21" s="8">
        <f>$J$21*'WOT by Month'!BQ21*'WOT revenue'!BQ$7</f>
        <v>241303.99999999997</v>
      </c>
      <c r="BR21" s="8">
        <f>$J$21*'WOT by Month'!BR21*'WOT revenue'!BR$7</f>
        <v>241303.99999999997</v>
      </c>
      <c r="BS21" s="8">
        <f>$J$21*'WOT by Month'!BS21*'WOT revenue'!BS$7</f>
        <v>233519.99999999997</v>
      </c>
      <c r="BT21" s="8">
        <f>$J$21*'WOT by Month'!BT21*'WOT revenue'!BT$7</f>
        <v>241303.99999999997</v>
      </c>
      <c r="BU21" s="8">
        <f>$J$21*'WOT by Month'!BU21*'WOT revenue'!BU$7</f>
        <v>233519.99999999997</v>
      </c>
      <c r="BV21" s="8">
        <f>$J$21*'WOT by Month'!BV21*'WOT revenue'!BV$7</f>
        <v>241303.99999999997</v>
      </c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</row>
    <row r="22" spans="1:107" x14ac:dyDescent="0.2">
      <c r="A22">
        <v>27457</v>
      </c>
      <c r="B22" t="s">
        <v>12</v>
      </c>
      <c r="C22" s="3">
        <v>13500</v>
      </c>
      <c r="D22" s="1">
        <v>37226</v>
      </c>
      <c r="E22" s="1">
        <v>37256</v>
      </c>
      <c r="F22" t="s">
        <v>8</v>
      </c>
      <c r="G22" s="2"/>
      <c r="J22" s="53">
        <v>1.01</v>
      </c>
      <c r="K22" s="61">
        <v>0</v>
      </c>
      <c r="L22" s="8">
        <f>$J$22*'WOT by Month'!L22*'WOT revenue'!L$7</f>
        <v>0</v>
      </c>
      <c r="M22" s="8">
        <f>$J$22*'WOT by Month'!M22*'WOT revenue'!M$7</f>
        <v>0</v>
      </c>
      <c r="N22" s="8">
        <f>$J$22*'WOT by Month'!N22*'WOT revenue'!N$7</f>
        <v>422685</v>
      </c>
      <c r="O22" s="8">
        <f>$J$22*'WOT by Month'!O22*'WOT revenue'!O$7</f>
        <v>0</v>
      </c>
      <c r="P22" s="8">
        <f>$J$22*'WOT by Month'!P22*'WOT revenue'!P$7</f>
        <v>0</v>
      </c>
      <c r="Q22" s="8">
        <f>$J$22*'WOT by Month'!Q22*'WOT revenue'!Q$7</f>
        <v>0</v>
      </c>
      <c r="R22" s="8">
        <f>$J$22*'WOT by Month'!R22*'WOT revenue'!R$7</f>
        <v>0</v>
      </c>
      <c r="S22" s="8">
        <f>$J$22*'WOT by Month'!S22*'WOT revenue'!S$7</f>
        <v>0</v>
      </c>
      <c r="T22" s="8">
        <f>$J$22*'WOT by Month'!T22*'WOT revenue'!T$7</f>
        <v>0</v>
      </c>
      <c r="U22" s="8">
        <f>$J$22*'WOT by Month'!U22*'WOT revenue'!U$7</f>
        <v>0</v>
      </c>
      <c r="V22" s="8">
        <f>$J$22*'WOT by Month'!V22*'WOT revenue'!V$7</f>
        <v>0</v>
      </c>
      <c r="W22" s="8">
        <f>$J$22*'WOT by Month'!W22*'WOT revenue'!W$7</f>
        <v>0</v>
      </c>
      <c r="X22" s="8">
        <f>$J$22*'WOT by Month'!X22*'WOT revenue'!X$7</f>
        <v>0</v>
      </c>
      <c r="Y22" s="8">
        <f>$J$22*'WOT by Month'!Y22*'WOT revenue'!Y$7</f>
        <v>0</v>
      </c>
      <c r="Z22" s="8">
        <f>$J$22*'WOT by Month'!Z22*'WOT revenue'!Z$7</f>
        <v>0</v>
      </c>
      <c r="AA22" s="8">
        <f>$J$22*'WOT by Month'!AA22*'WOT revenue'!AA$7</f>
        <v>0</v>
      </c>
      <c r="AB22" s="8">
        <f>$J$22*'WOT by Month'!AB22*'WOT revenue'!AB$7</f>
        <v>0</v>
      </c>
      <c r="AC22" s="8">
        <f>$J$22*'WOT by Month'!AC22*'WOT revenue'!AC$7</f>
        <v>0</v>
      </c>
      <c r="AD22" s="8">
        <f>$J$22*'WOT by Month'!AD22*'WOT revenue'!AD$7</f>
        <v>0</v>
      </c>
      <c r="AE22" s="8">
        <f>$J$22*'WOT by Month'!AE22*'WOT revenue'!AE$7</f>
        <v>0</v>
      </c>
      <c r="AF22" s="8">
        <f>$J$22*'WOT by Month'!AF22*'WOT revenue'!AF$7</f>
        <v>0</v>
      </c>
      <c r="AG22" s="8">
        <f>$J$22*'WOT by Month'!AG22*'WOT revenue'!AG$7</f>
        <v>0</v>
      </c>
      <c r="AH22" s="8">
        <f>$J$22*'WOT by Month'!AH22*'WOT revenue'!AH$7</f>
        <v>0</v>
      </c>
      <c r="AI22" s="8">
        <f>$J$22*'WOT by Month'!AI22*'WOT revenue'!AI$7</f>
        <v>0</v>
      </c>
      <c r="AJ22" s="8">
        <f>$J$22*'WOT by Month'!AJ22*'WOT revenue'!AJ$7</f>
        <v>0</v>
      </c>
      <c r="AK22" s="8">
        <f>$J$22*'WOT by Month'!AK22*'WOT revenue'!AK$7</f>
        <v>0</v>
      </c>
      <c r="AL22" s="8">
        <f>$J$22*'WOT by Month'!AL22*'WOT revenue'!AL$7</f>
        <v>0</v>
      </c>
      <c r="AM22" s="8">
        <f>$J$22*'WOT by Month'!AM22*'WOT revenue'!AM$7</f>
        <v>0</v>
      </c>
      <c r="AN22" s="8">
        <f>$J$22*'WOT by Month'!AN22*'WOT revenue'!AN$7</f>
        <v>0</v>
      </c>
      <c r="AO22" s="8">
        <f>$J$22*'WOT by Month'!AO22*'WOT revenue'!AO$7</f>
        <v>0</v>
      </c>
      <c r="AP22" s="8">
        <f>$J$22*'WOT by Month'!AP22*'WOT revenue'!AP$7</f>
        <v>0</v>
      </c>
      <c r="AQ22" s="8">
        <f>$J$22*'WOT by Month'!AQ22*'WOT revenue'!AQ$7</f>
        <v>0</v>
      </c>
      <c r="AR22" s="8">
        <f>$J$22*'WOT by Month'!AR22*'WOT revenue'!AR$7</f>
        <v>0</v>
      </c>
      <c r="AS22" s="8">
        <f>$J$22*'WOT by Month'!AS22*'WOT revenue'!AS$7</f>
        <v>0</v>
      </c>
      <c r="AT22" s="8">
        <f>$J$22*'WOT by Month'!AT22*'WOT revenue'!AT$7</f>
        <v>0</v>
      </c>
      <c r="AU22" s="8">
        <f>$J$22*'WOT by Month'!AU22*'WOT revenue'!AU$7</f>
        <v>0</v>
      </c>
      <c r="AV22" s="8">
        <f>$J$22*'WOT by Month'!AV22*'WOT revenue'!AV$7</f>
        <v>0</v>
      </c>
      <c r="AW22" s="8">
        <f>$J$22*'WOT by Month'!AW22*'WOT revenue'!AW$7</f>
        <v>0</v>
      </c>
      <c r="AX22" s="8">
        <f>$J$22*'WOT by Month'!AX22*'WOT revenue'!AX$7</f>
        <v>0</v>
      </c>
      <c r="AY22" s="8">
        <f>$J$22*'WOT by Month'!AY22*'WOT revenue'!AY$7</f>
        <v>0</v>
      </c>
      <c r="AZ22" s="8">
        <f>$J$22*'WOT by Month'!AZ22*'WOT revenue'!AZ$7</f>
        <v>0</v>
      </c>
      <c r="BA22" s="8">
        <f>$J$22*'WOT by Month'!BA22*'WOT revenue'!BA$7</f>
        <v>0</v>
      </c>
      <c r="BB22" s="8">
        <f>$J$22*'WOT by Month'!BB22*'WOT revenue'!BB$7</f>
        <v>0</v>
      </c>
      <c r="BC22" s="8">
        <f>$J$22*'WOT by Month'!BC22*'WOT revenue'!BC$7</f>
        <v>0</v>
      </c>
      <c r="BD22" s="8">
        <f>$J$22*'WOT by Month'!BD22*'WOT revenue'!BD$7</f>
        <v>0</v>
      </c>
      <c r="BE22" s="8">
        <f>$J$22*'WOT by Month'!BE22*'WOT revenue'!BE$7</f>
        <v>0</v>
      </c>
      <c r="BF22" s="8">
        <f>$J$22*'WOT by Month'!BF22*'WOT revenue'!BF$7</f>
        <v>0</v>
      </c>
      <c r="BG22" s="8">
        <f>$J$22*'WOT by Month'!BG22*'WOT revenue'!BG$7</f>
        <v>0</v>
      </c>
      <c r="BH22" s="8">
        <f>$J$22*'WOT by Month'!BH22*'WOT revenue'!BH$7</f>
        <v>0</v>
      </c>
      <c r="BI22" s="8">
        <f>$J$22*'WOT by Month'!BI22*'WOT revenue'!BI$7</f>
        <v>636300</v>
      </c>
      <c r="BJ22" s="8">
        <f>$J$22*'WOT by Month'!BJ22*'WOT revenue'!BJ$7</f>
        <v>657510</v>
      </c>
      <c r="BK22" s="8">
        <f>$J$22*'WOT by Month'!BK22*'WOT revenue'!BK$7</f>
        <v>657510</v>
      </c>
      <c r="BL22" s="8">
        <f>$J$22*'WOT by Month'!BL22*'WOT revenue'!BL$7</f>
        <v>593880</v>
      </c>
      <c r="BM22" s="8">
        <f>$J$22*'WOT by Month'!BM22*'WOT revenue'!BM$7</f>
        <v>657510</v>
      </c>
      <c r="BN22" s="8">
        <f>$J$22*'WOT by Month'!BN22*'WOT revenue'!BN$7</f>
        <v>636300</v>
      </c>
      <c r="BO22" s="8">
        <f>$J$22*'WOT by Month'!BO22*'WOT revenue'!BO$7</f>
        <v>657510</v>
      </c>
      <c r="BP22" s="8">
        <f>$J$22*'WOT by Month'!BP22*'WOT revenue'!BP$7</f>
        <v>636300</v>
      </c>
      <c r="BQ22" s="8">
        <f>$J$22*'WOT by Month'!BQ22*'WOT revenue'!BQ$7</f>
        <v>657510</v>
      </c>
      <c r="BR22" s="8">
        <f>$J$22*'WOT by Month'!BR22*'WOT revenue'!BR$7</f>
        <v>657510</v>
      </c>
      <c r="BS22" s="8">
        <f>$J$22*'WOT by Month'!BS22*'WOT revenue'!BS$7</f>
        <v>636300</v>
      </c>
      <c r="BT22" s="8">
        <f>$J$22*'WOT by Month'!BT22*'WOT revenue'!BT$7</f>
        <v>657510</v>
      </c>
      <c r="BU22" s="8">
        <f>$J$22*'WOT by Month'!BU22*'WOT revenue'!BU$7</f>
        <v>636300</v>
      </c>
      <c r="BV22" s="8">
        <f>$J$22*'WOT by Month'!BV22*'WOT revenue'!BV$7</f>
        <v>657510</v>
      </c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</row>
    <row r="23" spans="1:107" x14ac:dyDescent="0.2">
      <c r="A23">
        <v>27456</v>
      </c>
      <c r="B23" t="s">
        <v>12</v>
      </c>
      <c r="C23" s="3">
        <v>21500</v>
      </c>
      <c r="D23" s="1">
        <v>37561</v>
      </c>
      <c r="E23" s="1">
        <v>37621</v>
      </c>
      <c r="F23" t="s">
        <v>8</v>
      </c>
      <c r="G23" s="2"/>
      <c r="J23" s="53">
        <v>0.91</v>
      </c>
      <c r="K23" s="61">
        <v>1193465</v>
      </c>
      <c r="L23" s="8">
        <f>$J$23*'WOT by Month'!L23*'WOT revenue'!L$7</f>
        <v>0</v>
      </c>
      <c r="M23" s="8">
        <f>$J$23*'WOT by Month'!M23*'WOT revenue'!M$7</f>
        <v>0</v>
      </c>
      <c r="N23" s="8">
        <f>$J$23*'WOT by Month'!N23*'WOT revenue'!N$7</f>
        <v>0</v>
      </c>
      <c r="O23" s="8">
        <f>$J$23*'WOT by Month'!O23*'WOT revenue'!O$7</f>
        <v>0</v>
      </c>
      <c r="P23" s="8">
        <f>$J$23*'WOT by Month'!P23*'WOT revenue'!P$7</f>
        <v>0</v>
      </c>
      <c r="Q23" s="8">
        <f>$J$23*'WOT by Month'!Q23*'WOT revenue'!Q$7</f>
        <v>0</v>
      </c>
      <c r="R23" s="8">
        <f>$J$23*'WOT by Month'!R23*'WOT revenue'!R$7</f>
        <v>0</v>
      </c>
      <c r="S23" s="8">
        <f>$J$23*'WOT by Month'!S23*'WOT revenue'!S$7</f>
        <v>0</v>
      </c>
      <c r="T23" s="8">
        <f>$J$23*'WOT by Month'!T23*'WOT revenue'!T$7</f>
        <v>0</v>
      </c>
      <c r="U23" s="8">
        <f>$J$23*'WOT by Month'!U23*'WOT revenue'!U$7</f>
        <v>0</v>
      </c>
      <c r="V23" s="8">
        <f>$J$23*'WOT by Month'!V23*'WOT revenue'!V$7</f>
        <v>0</v>
      </c>
      <c r="W23" s="8">
        <f>$J$23*'WOT by Month'!W23*'WOT revenue'!W$7</f>
        <v>0</v>
      </c>
      <c r="X23" s="8">
        <f>$J$23*'WOT by Month'!X23*'WOT revenue'!X$7</f>
        <v>0</v>
      </c>
      <c r="Y23" s="8">
        <f>$J$23*'WOT by Month'!Y23*'WOT revenue'!Y$7</f>
        <v>586950</v>
      </c>
      <c r="Z23" s="8">
        <f>$J$23*'WOT by Month'!Z23*'WOT revenue'!Z$7</f>
        <v>606515</v>
      </c>
      <c r="AA23" s="8">
        <f>$J$23*'WOT by Month'!AA23*'WOT revenue'!AA$7</f>
        <v>0</v>
      </c>
      <c r="AB23" s="8">
        <f>$J$23*'WOT by Month'!AB23*'WOT revenue'!AB$7</f>
        <v>0</v>
      </c>
      <c r="AC23" s="8">
        <f>$J$23*'WOT by Month'!AC23*'WOT revenue'!AC$7</f>
        <v>0</v>
      </c>
      <c r="AD23" s="8">
        <f>$J$23*'WOT by Month'!AD23*'WOT revenue'!AD$7</f>
        <v>0</v>
      </c>
      <c r="AE23" s="8">
        <f>$J$23*'WOT by Month'!AE23*'WOT revenue'!AE$7</f>
        <v>0</v>
      </c>
      <c r="AF23" s="8">
        <f>$J$23*'WOT by Month'!AF23*'WOT revenue'!AF$7</f>
        <v>0</v>
      </c>
      <c r="AG23" s="8">
        <f>$J$23*'WOT by Month'!AG23*'WOT revenue'!AG$7</f>
        <v>0</v>
      </c>
      <c r="AH23" s="8">
        <f>$J$23*'WOT by Month'!AH23*'WOT revenue'!AH$7</f>
        <v>0</v>
      </c>
      <c r="AI23" s="8">
        <f>$J$23*'WOT by Month'!AI23*'WOT revenue'!AI$7</f>
        <v>0</v>
      </c>
      <c r="AJ23" s="8">
        <f>$J$23*'WOT by Month'!AJ23*'WOT revenue'!AJ$7</f>
        <v>0</v>
      </c>
      <c r="AK23" s="8">
        <f>$J$23*'WOT by Month'!AK23*'WOT revenue'!AK$7</f>
        <v>0</v>
      </c>
      <c r="AL23" s="8">
        <f>$J$23*'WOT by Month'!AL23*'WOT revenue'!AL$7</f>
        <v>0</v>
      </c>
      <c r="AM23" s="8">
        <f>$J$23*'WOT by Month'!AM23*'WOT revenue'!AM$7</f>
        <v>0</v>
      </c>
      <c r="AN23" s="8">
        <f>$J$23*'WOT by Month'!AN23*'WOT revenue'!AN$7</f>
        <v>0</v>
      </c>
      <c r="AO23" s="8">
        <f>$J$23*'WOT by Month'!AO23*'WOT revenue'!AO$7</f>
        <v>0</v>
      </c>
      <c r="AP23" s="8">
        <f>$J$23*'WOT by Month'!AP23*'WOT revenue'!AP$7</f>
        <v>0</v>
      </c>
      <c r="AQ23" s="8">
        <f>$J$23*'WOT by Month'!AQ23*'WOT revenue'!AQ$7</f>
        <v>0</v>
      </c>
      <c r="AR23" s="8">
        <f>$J$23*'WOT by Month'!AR23*'WOT revenue'!AR$7</f>
        <v>0</v>
      </c>
      <c r="AS23" s="8">
        <f>$J$23*'WOT by Month'!AS23*'WOT revenue'!AS$7</f>
        <v>0</v>
      </c>
      <c r="AT23" s="8">
        <f>$J$23*'WOT by Month'!AT23*'WOT revenue'!AT$7</f>
        <v>0</v>
      </c>
      <c r="AU23" s="8">
        <f>$J$23*'WOT by Month'!AU23*'WOT revenue'!AU$7</f>
        <v>0</v>
      </c>
      <c r="AV23" s="8">
        <f>$J$23*'WOT by Month'!AV23*'WOT revenue'!AV$7</f>
        <v>0</v>
      </c>
      <c r="AW23" s="8">
        <f>$J$23*'WOT by Month'!AW23*'WOT revenue'!AW$7</f>
        <v>0</v>
      </c>
      <c r="AX23" s="8">
        <f>$J$23*'WOT by Month'!AX23*'WOT revenue'!AX$7</f>
        <v>0</v>
      </c>
      <c r="AY23" s="8">
        <f>$J$23*'WOT by Month'!AY23*'WOT revenue'!AY$7</f>
        <v>0</v>
      </c>
      <c r="AZ23" s="8">
        <f>$J$23*'WOT by Month'!AZ23*'WOT revenue'!AZ$7</f>
        <v>0</v>
      </c>
      <c r="BA23" s="8">
        <f>$J$23*'WOT by Month'!BA23*'WOT revenue'!BA$7</f>
        <v>0</v>
      </c>
      <c r="BB23" s="8">
        <f>$J$23*'WOT by Month'!BB23*'WOT revenue'!BB$7</f>
        <v>0</v>
      </c>
      <c r="BC23" s="8">
        <f>$J$23*'WOT by Month'!BC23*'WOT revenue'!BC$7</f>
        <v>0</v>
      </c>
      <c r="BD23" s="8">
        <f>$J$23*'WOT by Month'!BD23*'WOT revenue'!BD$7</f>
        <v>0</v>
      </c>
      <c r="BE23" s="8">
        <f>$J$23*'WOT by Month'!BE23*'WOT revenue'!BE$7</f>
        <v>0</v>
      </c>
      <c r="BF23" s="8">
        <f>$J$23*'WOT by Month'!BF23*'WOT revenue'!BF$7</f>
        <v>0</v>
      </c>
      <c r="BG23" s="8">
        <f>$J$23*'WOT by Month'!BG23*'WOT revenue'!BG$7</f>
        <v>0</v>
      </c>
      <c r="BH23" s="8">
        <f>$J$23*'WOT by Month'!BH23*'WOT revenue'!BH$7</f>
        <v>0</v>
      </c>
      <c r="BI23" s="8">
        <f>$J$23*'WOT by Month'!BI23*'WOT revenue'!BI$7</f>
        <v>682500</v>
      </c>
      <c r="BJ23" s="8">
        <f>$J$23*'WOT by Month'!BJ23*'WOT revenue'!BJ$7</f>
        <v>705250</v>
      </c>
      <c r="BK23" s="8">
        <f>$J$23*'WOT by Month'!BK23*'WOT revenue'!BK$7</f>
        <v>705250</v>
      </c>
      <c r="BL23" s="8">
        <f>$J$23*'WOT by Month'!BL23*'WOT revenue'!BL$7</f>
        <v>637000</v>
      </c>
      <c r="BM23" s="8">
        <f>$J$23*'WOT by Month'!BM23*'WOT revenue'!BM$7</f>
        <v>705250</v>
      </c>
      <c r="BN23" s="8">
        <f>$J$23*'WOT by Month'!BN23*'WOT revenue'!BN$7</f>
        <v>682500</v>
      </c>
      <c r="BO23" s="8">
        <f>$J$23*'WOT by Month'!BO23*'WOT revenue'!BO$7</f>
        <v>705250</v>
      </c>
      <c r="BP23" s="8">
        <f>$J$23*'WOT by Month'!BP23*'WOT revenue'!BP$7</f>
        <v>682500</v>
      </c>
      <c r="BQ23" s="8">
        <f>$J$23*'WOT by Month'!BQ23*'WOT revenue'!BQ$7</f>
        <v>705250</v>
      </c>
      <c r="BR23" s="8">
        <f>$J$23*'WOT by Month'!BR23*'WOT revenue'!BR$7</f>
        <v>705250</v>
      </c>
      <c r="BS23" s="8">
        <f>$J$23*'WOT by Month'!BS23*'WOT revenue'!BS$7</f>
        <v>682500</v>
      </c>
      <c r="BT23" s="8">
        <f>$J$23*'WOT by Month'!BT23*'WOT revenue'!BT$7</f>
        <v>705250</v>
      </c>
      <c r="BU23" s="8">
        <f>$J$23*'WOT by Month'!BU23*'WOT revenue'!BU$7</f>
        <v>682500</v>
      </c>
      <c r="BV23" s="8">
        <f>$J$23*'WOT by Month'!BV23*'WOT revenue'!BV$7</f>
        <v>705250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</row>
    <row r="24" spans="1:107" x14ac:dyDescent="0.2">
      <c r="A24">
        <v>27453</v>
      </c>
      <c r="B24" t="s">
        <v>12</v>
      </c>
      <c r="C24" s="3">
        <v>35000</v>
      </c>
      <c r="D24" s="1">
        <v>37622</v>
      </c>
      <c r="E24" s="1">
        <v>37986</v>
      </c>
      <c r="F24" t="s">
        <v>8</v>
      </c>
      <c r="G24" s="2"/>
      <c r="J24" s="53">
        <v>1.1000000000000001</v>
      </c>
      <c r="K24" s="61">
        <v>0</v>
      </c>
      <c r="L24" s="8">
        <f>$J$24*'WOT by Month'!L24*'WOT revenue'!L$7</f>
        <v>0</v>
      </c>
      <c r="M24" s="8">
        <f>$J$24*'WOT by Month'!M24*'WOT revenue'!M$7</f>
        <v>0</v>
      </c>
      <c r="N24" s="8">
        <f>$J$24*'WOT by Month'!N24*'WOT revenue'!N$7</f>
        <v>0</v>
      </c>
      <c r="O24" s="8">
        <f>$J$24*'WOT by Month'!O24*'WOT revenue'!O$7</f>
        <v>0</v>
      </c>
      <c r="P24" s="8">
        <f>$J$24*'WOT by Month'!P24*'WOT revenue'!P$7</f>
        <v>0</v>
      </c>
      <c r="Q24" s="8">
        <f>$J$24*'WOT by Month'!Q24*'WOT revenue'!Q$7</f>
        <v>0</v>
      </c>
      <c r="R24" s="8">
        <f>$J$24*'WOT by Month'!R24*'WOT revenue'!R$7</f>
        <v>0</v>
      </c>
      <c r="S24" s="8">
        <f>$J$24*'WOT by Month'!S24*'WOT revenue'!S$7</f>
        <v>0</v>
      </c>
      <c r="T24" s="8">
        <f>$J$24*'WOT by Month'!T24*'WOT revenue'!T$7</f>
        <v>0</v>
      </c>
      <c r="U24" s="8">
        <f>$J$24*'WOT by Month'!U24*'WOT revenue'!U$7</f>
        <v>0</v>
      </c>
      <c r="V24" s="8">
        <f>$J$24*'WOT by Month'!V24*'WOT revenue'!V$7</f>
        <v>0</v>
      </c>
      <c r="W24" s="8">
        <f>$J$24*'WOT by Month'!W24*'WOT revenue'!W$7</f>
        <v>0</v>
      </c>
      <c r="X24" s="8">
        <f>$J$24*'WOT by Month'!X24*'WOT revenue'!X$7</f>
        <v>0</v>
      </c>
      <c r="Y24" s="8">
        <f>$J$24*'WOT by Month'!Y24*'WOT revenue'!Y$7</f>
        <v>0</v>
      </c>
      <c r="Z24" s="8">
        <f>$J$24*'WOT by Month'!Z24*'WOT revenue'!Z$7</f>
        <v>0</v>
      </c>
      <c r="AA24" s="8">
        <f>$J$24*'WOT by Month'!AA24*'WOT revenue'!AA$7</f>
        <v>1193500</v>
      </c>
      <c r="AB24" s="8">
        <f>$J$24*'WOT by Month'!AB24*'WOT revenue'!AB$7</f>
        <v>1078000</v>
      </c>
      <c r="AC24" s="8">
        <f>$J$24*'WOT by Month'!AC24*'WOT revenue'!AC$7</f>
        <v>1193500</v>
      </c>
      <c r="AD24" s="8">
        <f>$J$24*'WOT by Month'!AD24*'WOT revenue'!AD$7</f>
        <v>1155000</v>
      </c>
      <c r="AE24" s="8">
        <f>$J$24*'WOT by Month'!AE24*'WOT revenue'!AE$7</f>
        <v>1193500</v>
      </c>
      <c r="AF24" s="8">
        <f>$J$24*'WOT by Month'!AF24*'WOT revenue'!AF$7</f>
        <v>1155000</v>
      </c>
      <c r="AG24" s="8">
        <f>$J$24*'WOT by Month'!AG24*'WOT revenue'!AG$7</f>
        <v>1193500</v>
      </c>
      <c r="AH24" s="8">
        <f>$J$24*'WOT by Month'!AH24*'WOT revenue'!AH$7</f>
        <v>1193500</v>
      </c>
      <c r="AI24" s="8">
        <f>$J$24*'WOT by Month'!AI24*'WOT revenue'!AI$7</f>
        <v>1155000</v>
      </c>
      <c r="AJ24" s="8">
        <f>$J$24*'WOT by Month'!AJ24*'WOT revenue'!AJ$7</f>
        <v>1193500</v>
      </c>
      <c r="AK24" s="8">
        <f>$J$24*'WOT by Month'!AK24*'WOT revenue'!AK$7</f>
        <v>1155000</v>
      </c>
      <c r="AL24" s="8">
        <f>$J$24*'WOT by Month'!AL24*'WOT revenue'!AL$7</f>
        <v>1193500</v>
      </c>
      <c r="AM24" s="8">
        <f>$J$24*'WOT by Month'!AM24*'WOT revenue'!AM$7</f>
        <v>0</v>
      </c>
      <c r="AN24" s="8">
        <f>$J$24*'WOT by Month'!AN24*'WOT revenue'!AN$7</f>
        <v>0</v>
      </c>
      <c r="AO24" s="8">
        <f>$J$24*'WOT by Month'!AO24*'WOT revenue'!AO$7</f>
        <v>0</v>
      </c>
      <c r="AP24" s="8">
        <f>$J$24*'WOT by Month'!AP24*'WOT revenue'!AP$7</f>
        <v>0</v>
      </c>
      <c r="AQ24" s="8">
        <f>$J$24*'WOT by Month'!AQ24*'WOT revenue'!AQ$7</f>
        <v>0</v>
      </c>
      <c r="AR24" s="8">
        <f>$J$24*'WOT by Month'!AR24*'WOT revenue'!AR$7</f>
        <v>0</v>
      </c>
      <c r="AS24" s="8">
        <f>$J$24*'WOT by Month'!AS24*'WOT revenue'!AS$7</f>
        <v>0</v>
      </c>
      <c r="AT24" s="8">
        <f>$J$24*'WOT by Month'!AT24*'WOT revenue'!AT$7</f>
        <v>0</v>
      </c>
      <c r="AU24" s="8">
        <f>$J$24*'WOT by Month'!AU24*'WOT revenue'!AU$7</f>
        <v>0</v>
      </c>
      <c r="AV24" s="8">
        <f>$J$24*'WOT by Month'!AV24*'WOT revenue'!AV$7</f>
        <v>0</v>
      </c>
      <c r="AW24" s="8">
        <f>$J$24*'WOT by Month'!AW24*'WOT revenue'!AW$7</f>
        <v>0</v>
      </c>
      <c r="AX24" s="8">
        <f>$J$24*'WOT by Month'!AX24*'WOT revenue'!AX$7</f>
        <v>0</v>
      </c>
      <c r="AY24" s="8">
        <f>$J$24*'WOT by Month'!AY24*'WOT revenue'!AY$7</f>
        <v>0</v>
      </c>
      <c r="AZ24" s="8">
        <f>$J$24*'WOT by Month'!AZ24*'WOT revenue'!AZ$7</f>
        <v>0</v>
      </c>
      <c r="BA24" s="8">
        <f>$J$24*'WOT by Month'!BA24*'WOT revenue'!BA$7</f>
        <v>0</v>
      </c>
      <c r="BB24" s="8">
        <f>$J$24*'WOT by Month'!BB24*'WOT revenue'!BB$7</f>
        <v>0</v>
      </c>
      <c r="BC24" s="8">
        <f>$J$24*'WOT by Month'!BC24*'WOT revenue'!BC$7</f>
        <v>0</v>
      </c>
      <c r="BD24" s="8">
        <f>$J$24*'WOT by Month'!BD24*'WOT revenue'!BD$7</f>
        <v>0</v>
      </c>
      <c r="BE24" s="8">
        <f>$J$24*'WOT by Month'!BE24*'WOT revenue'!BE$7</f>
        <v>0</v>
      </c>
      <c r="BF24" s="8">
        <f>$J$24*'WOT by Month'!BF24*'WOT revenue'!BF$7</f>
        <v>0</v>
      </c>
      <c r="BG24" s="8">
        <f>$J$24*'WOT by Month'!BG24*'WOT revenue'!BG$7</f>
        <v>0</v>
      </c>
      <c r="BH24" s="8">
        <f>$J$24*'WOT by Month'!BH24*'WOT revenue'!BH$7</f>
        <v>0</v>
      </c>
      <c r="BI24" s="8">
        <f>$J$24*'WOT by Month'!BI24*'WOT revenue'!BI$7</f>
        <v>264000</v>
      </c>
      <c r="BJ24" s="8">
        <f>$J$24*'WOT by Month'!BJ24*'WOT revenue'!BJ$7</f>
        <v>272800</v>
      </c>
      <c r="BK24" s="8">
        <f>$J$24*'WOT by Month'!BK24*'WOT revenue'!BK$7</f>
        <v>272800</v>
      </c>
      <c r="BL24" s="8">
        <f>$J$24*'WOT by Month'!BL24*'WOT revenue'!BL$7</f>
        <v>246400</v>
      </c>
      <c r="BM24" s="8">
        <f>$J$24*'WOT by Month'!BM24*'WOT revenue'!BM$7</f>
        <v>272800</v>
      </c>
      <c r="BN24" s="8">
        <f>$J$24*'WOT by Month'!BN24*'WOT revenue'!BN$7</f>
        <v>264000</v>
      </c>
      <c r="BO24" s="8">
        <f>$J$24*'WOT by Month'!BO24*'WOT revenue'!BO$7</f>
        <v>272800</v>
      </c>
      <c r="BP24" s="8">
        <f>$J$24*'WOT by Month'!BP24*'WOT revenue'!BP$7</f>
        <v>264000</v>
      </c>
      <c r="BQ24" s="8">
        <f>$J$24*'WOT by Month'!BQ24*'WOT revenue'!BQ$7</f>
        <v>272800</v>
      </c>
      <c r="BR24" s="8">
        <f>$J$24*'WOT by Month'!BR24*'WOT revenue'!BR$7</f>
        <v>272800</v>
      </c>
      <c r="BS24" s="8">
        <f>$J$24*'WOT by Month'!BS24*'WOT revenue'!BS$7</f>
        <v>264000</v>
      </c>
      <c r="BT24" s="8">
        <f>$J$24*'WOT by Month'!BT24*'WOT revenue'!BT$7</f>
        <v>272800</v>
      </c>
      <c r="BU24" s="8">
        <f>$J$24*'WOT by Month'!BU24*'WOT revenue'!BU$7</f>
        <v>264000</v>
      </c>
      <c r="BV24" s="8">
        <f>$J$24*'WOT by Month'!BV24*'WOT revenue'!BV$7</f>
        <v>272800</v>
      </c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</row>
    <row r="25" spans="1:107" x14ac:dyDescent="0.2">
      <c r="A25">
        <v>26125</v>
      </c>
      <c r="B25" t="s">
        <v>39</v>
      </c>
      <c r="C25" s="3">
        <v>8600</v>
      </c>
      <c r="D25" s="1">
        <v>35947</v>
      </c>
      <c r="E25" s="1">
        <v>37772</v>
      </c>
      <c r="F25" t="s">
        <v>3</v>
      </c>
      <c r="G25" s="6">
        <v>37407</v>
      </c>
      <c r="H25" s="3">
        <v>8600</v>
      </c>
      <c r="I25" s="3">
        <v>8600</v>
      </c>
      <c r="J25" s="53">
        <v>0.13</v>
      </c>
      <c r="K25" s="61">
        <v>408070</v>
      </c>
      <c r="L25" s="8">
        <f>$J$25*'WOT by Month'!L25*'WOT revenue'!L$7</f>
        <v>34658</v>
      </c>
      <c r="M25" s="8">
        <f>$J$25*'WOT by Month'!M25*'WOT revenue'!M$7</f>
        <v>33540</v>
      </c>
      <c r="N25" s="8">
        <f>$J$25*'WOT by Month'!N25*'WOT revenue'!N$7</f>
        <v>34658</v>
      </c>
      <c r="O25" s="8">
        <f>$J$25*'WOT by Month'!O25*'WOT revenue'!O$7</f>
        <v>34658</v>
      </c>
      <c r="P25" s="8">
        <f>$J$25*'WOT by Month'!P25*'WOT revenue'!P$7</f>
        <v>31304</v>
      </c>
      <c r="Q25" s="8">
        <f>$J$25*'WOT by Month'!Q25*'WOT revenue'!Q$7</f>
        <v>34658</v>
      </c>
      <c r="R25" s="8">
        <f>$J$25*'WOT by Month'!R25*'WOT revenue'!R$7</f>
        <v>33540</v>
      </c>
      <c r="S25" s="8">
        <f>$J$25*'WOT by Month'!S25*'WOT revenue'!S$7</f>
        <v>34658</v>
      </c>
      <c r="T25" s="8">
        <f>$J$25*'WOT by Month'!T25*'WOT revenue'!T$7</f>
        <v>33540</v>
      </c>
      <c r="U25" s="8">
        <f>$J$25*'WOT by Month'!U25*'WOT revenue'!U$7</f>
        <v>34658</v>
      </c>
      <c r="V25" s="8">
        <f>$J$25*'WOT by Month'!V25*'WOT revenue'!V$7</f>
        <v>34658</v>
      </c>
      <c r="W25" s="8">
        <f>$J$25*'WOT by Month'!W25*'WOT revenue'!W$7</f>
        <v>33540</v>
      </c>
      <c r="X25" s="8">
        <f>$J$25*'WOT by Month'!X25*'WOT revenue'!X$7</f>
        <v>34658</v>
      </c>
      <c r="Y25" s="8">
        <f>$J$25*'WOT by Month'!Y25*'WOT revenue'!Y$7</f>
        <v>33540</v>
      </c>
      <c r="Z25" s="8">
        <f>$J$25*'WOT by Month'!Z25*'WOT revenue'!Z$7</f>
        <v>34658</v>
      </c>
      <c r="AA25" s="8">
        <f>$J$25*'WOT by Month'!AA25*'WOT revenue'!AA$7</f>
        <v>34658</v>
      </c>
      <c r="AB25" s="8">
        <f>$J$25*'WOT by Month'!AB25*'WOT revenue'!AB$7</f>
        <v>31304</v>
      </c>
      <c r="AC25" s="8">
        <f>$J$25*'WOT by Month'!AC25*'WOT revenue'!AC$7</f>
        <v>34658</v>
      </c>
      <c r="AD25" s="8">
        <f>$J$25*'WOT by Month'!AD25*'WOT revenue'!AD$7</f>
        <v>33540</v>
      </c>
      <c r="AE25" s="8">
        <f>$J$25*'WOT by Month'!AE25*'WOT revenue'!AE$7</f>
        <v>34658</v>
      </c>
      <c r="AF25" s="8">
        <f>$J$25*'WOT by Month'!AF25*'WOT revenue'!AF$7</f>
        <v>33540</v>
      </c>
      <c r="AG25" s="8">
        <f>$J$25*'WOT by Month'!AG25*'WOT revenue'!AG$7</f>
        <v>34658</v>
      </c>
      <c r="AH25" s="8">
        <f>$J$25*'WOT by Month'!AH25*'WOT revenue'!AH$7</f>
        <v>34658</v>
      </c>
      <c r="AI25" s="8">
        <f>$J$25*'WOT by Month'!AI25*'WOT revenue'!AI$7</f>
        <v>33540</v>
      </c>
      <c r="AJ25" s="8">
        <f>$J$25*'WOT by Month'!AJ25*'WOT revenue'!AJ$7</f>
        <v>34658</v>
      </c>
      <c r="AK25" s="8">
        <f>$J$25*'WOT by Month'!AK25*'WOT revenue'!AK$7</f>
        <v>33540</v>
      </c>
      <c r="AL25" s="8">
        <f>$J$25*'WOT by Month'!AL25*'WOT revenue'!AL$7</f>
        <v>34658</v>
      </c>
      <c r="AM25" s="8">
        <f>$J$25*'WOT by Month'!AM25*'WOT revenue'!AM$7</f>
        <v>34658</v>
      </c>
      <c r="AN25" s="8">
        <f>$J$25*'WOT by Month'!AN25*'WOT revenue'!AN$7</f>
        <v>32422</v>
      </c>
      <c r="AO25" s="8">
        <f>$J$25*'WOT by Month'!AO25*'WOT revenue'!AO$7</f>
        <v>34658</v>
      </c>
      <c r="AP25" s="8">
        <f>$J$25*'WOT by Month'!AP25*'WOT revenue'!AP$7</f>
        <v>33540</v>
      </c>
      <c r="AQ25" s="8">
        <f>$J$25*'WOT by Month'!AQ25*'WOT revenue'!AQ$7</f>
        <v>34658</v>
      </c>
      <c r="AR25" s="8">
        <f>$J$25*'WOT by Month'!AR25*'WOT revenue'!AR$7</f>
        <v>33540</v>
      </c>
      <c r="AS25" s="8">
        <f>$J$25*'WOT by Month'!AS25*'WOT revenue'!AS$7</f>
        <v>34658</v>
      </c>
      <c r="AT25" s="8">
        <f>$J$25*'WOT by Month'!AT25*'WOT revenue'!AT$7</f>
        <v>34658</v>
      </c>
      <c r="AU25" s="8">
        <f>$J$25*'WOT by Month'!AU25*'WOT revenue'!AU$7</f>
        <v>33540</v>
      </c>
      <c r="AV25" s="8">
        <f>$J$25*'WOT by Month'!AV25*'WOT revenue'!AV$7</f>
        <v>34658</v>
      </c>
      <c r="AW25" s="8">
        <f>$J$25*'WOT by Month'!AW25*'WOT revenue'!AW$7</f>
        <v>33540</v>
      </c>
      <c r="AX25" s="8">
        <f>$J$25*'WOT by Month'!AX25*'WOT revenue'!AX$7</f>
        <v>34658</v>
      </c>
      <c r="AY25" s="8">
        <f>$J$25*'WOT by Month'!AY25*'WOT revenue'!AY$7</f>
        <v>34658</v>
      </c>
      <c r="AZ25" s="8">
        <f>$J$25*'WOT by Month'!AZ25*'WOT revenue'!AZ$7</f>
        <v>31304</v>
      </c>
      <c r="BA25" s="8">
        <f>$J$25*'WOT by Month'!BA25*'WOT revenue'!BA$7</f>
        <v>34658</v>
      </c>
      <c r="BB25" s="8">
        <f>$J$25*'WOT by Month'!BB25*'WOT revenue'!BB$7</f>
        <v>33540</v>
      </c>
      <c r="BC25" s="8">
        <f>$J$25*'WOT by Month'!BC25*'WOT revenue'!BC$7</f>
        <v>34658</v>
      </c>
      <c r="BD25" s="8">
        <f>$J$25*'WOT by Month'!BD25*'WOT revenue'!BD$7</f>
        <v>33540</v>
      </c>
      <c r="BE25" s="8">
        <f>$J$25*'WOT by Month'!BE25*'WOT revenue'!BE$7</f>
        <v>34658</v>
      </c>
      <c r="BF25" s="8">
        <f>$J$25*'WOT by Month'!BF25*'WOT revenue'!BF$7</f>
        <v>34658</v>
      </c>
      <c r="BG25" s="8">
        <f>$J$25*'WOT by Month'!BG25*'WOT revenue'!BG$7</f>
        <v>33540</v>
      </c>
      <c r="BH25" s="8">
        <f>$J$25*'WOT by Month'!BH25*'WOT revenue'!BH$7</f>
        <v>34658</v>
      </c>
      <c r="BI25" s="8">
        <f>$J$25*'WOT by Month'!BI25*'WOT revenue'!BI$7</f>
        <v>97500</v>
      </c>
      <c r="BJ25" s="8">
        <f>$J$25*'WOT by Month'!BJ25*'WOT revenue'!BJ$7</f>
        <v>100750</v>
      </c>
      <c r="BK25" s="8">
        <f>$J$25*'WOT by Month'!BK25*'WOT revenue'!BK$7</f>
        <v>100750</v>
      </c>
      <c r="BL25" s="8">
        <f>$J$25*'WOT by Month'!BL25*'WOT revenue'!BL$7</f>
        <v>91000</v>
      </c>
      <c r="BM25" s="8">
        <f>$J$25*'WOT by Month'!BM25*'WOT revenue'!BM$7</f>
        <v>100750</v>
      </c>
      <c r="BN25" s="8">
        <f>$J$25*'WOT by Month'!BN25*'WOT revenue'!BN$7</f>
        <v>97500</v>
      </c>
      <c r="BO25" s="8">
        <f>$J$25*'WOT by Month'!BO25*'WOT revenue'!BO$7</f>
        <v>100750</v>
      </c>
      <c r="BP25" s="8">
        <f>$J$25*'WOT by Month'!BP25*'WOT revenue'!BP$7</f>
        <v>97500</v>
      </c>
      <c r="BQ25" s="8">
        <f>$J$25*'WOT by Month'!BQ25*'WOT revenue'!BQ$7</f>
        <v>100750</v>
      </c>
      <c r="BR25" s="8">
        <f>$J$25*'WOT by Month'!BR25*'WOT revenue'!BR$7</f>
        <v>100750</v>
      </c>
      <c r="BS25" s="8">
        <f>$J$25*'WOT by Month'!BS25*'WOT revenue'!BS$7</f>
        <v>97500</v>
      </c>
      <c r="BT25" s="8">
        <f>$J$25*'WOT by Month'!BT25*'WOT revenue'!BT$7</f>
        <v>100750</v>
      </c>
      <c r="BU25" s="8">
        <f>$J$25*'WOT by Month'!BU25*'WOT revenue'!BU$7</f>
        <v>97500</v>
      </c>
      <c r="BV25" s="8">
        <f>$J$25*'WOT by Month'!BV25*'WOT revenue'!BV$7</f>
        <v>100750</v>
      </c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</row>
    <row r="26" spans="1:107" x14ac:dyDescent="0.2">
      <c r="A26">
        <v>26678</v>
      </c>
      <c r="B26" t="s">
        <v>40</v>
      </c>
      <c r="C26" s="3">
        <v>25000</v>
      </c>
      <c r="D26" s="1">
        <v>36251</v>
      </c>
      <c r="E26" s="1">
        <v>39172</v>
      </c>
      <c r="F26" t="s">
        <v>3</v>
      </c>
      <c r="G26" s="6">
        <v>38807</v>
      </c>
      <c r="H26" s="3">
        <v>25000</v>
      </c>
      <c r="I26" s="3">
        <v>25000</v>
      </c>
      <c r="J26" s="53">
        <v>0.3377</v>
      </c>
      <c r="K26" s="61">
        <v>3081513</v>
      </c>
      <c r="L26" s="8">
        <f>$J$26*'WOT by Month'!L26*'WOT revenue'!L$7</f>
        <v>261717.5</v>
      </c>
      <c r="M26" s="8">
        <f>$J$26*'WOT by Month'!M26*'WOT revenue'!M$7</f>
        <v>253275</v>
      </c>
      <c r="N26" s="8">
        <f>$J$26*'WOT by Month'!N26*'WOT revenue'!N$7</f>
        <v>261717.5</v>
      </c>
      <c r="O26" s="8">
        <f>$J$26*'WOT by Month'!O26*'WOT revenue'!O$7</f>
        <v>261717.5</v>
      </c>
      <c r="P26" s="8">
        <f>$J$26*'WOT by Month'!P26*'WOT revenue'!P$7</f>
        <v>236390</v>
      </c>
      <c r="Q26" s="8">
        <f>$J$26*'WOT by Month'!Q26*'WOT revenue'!Q$7</f>
        <v>261717.5</v>
      </c>
      <c r="R26" s="8">
        <f>$J$26*'WOT by Month'!R26*'WOT revenue'!R$7</f>
        <v>253275</v>
      </c>
      <c r="S26" s="8">
        <f>$J$26*'WOT by Month'!S26*'WOT revenue'!S$7</f>
        <v>261717.5</v>
      </c>
      <c r="T26" s="8">
        <f>$J$26*'WOT by Month'!T26*'WOT revenue'!T$7</f>
        <v>253275</v>
      </c>
      <c r="U26" s="8">
        <f>$J$26*'WOT by Month'!U26*'WOT revenue'!U$7</f>
        <v>261717.5</v>
      </c>
      <c r="V26" s="8">
        <f>$J$26*'WOT by Month'!V26*'WOT revenue'!V$7</f>
        <v>261717.5</v>
      </c>
      <c r="W26" s="8">
        <f>$J$26*'WOT by Month'!W26*'WOT revenue'!W$7</f>
        <v>253275</v>
      </c>
      <c r="X26" s="8">
        <f>$J$26*'WOT by Month'!X26*'WOT revenue'!X$7</f>
        <v>261717.5</v>
      </c>
      <c r="Y26" s="8">
        <f>$J$26*'WOT by Month'!Y26*'WOT revenue'!Y$7</f>
        <v>253275</v>
      </c>
      <c r="Z26" s="8">
        <f>$J$26*'WOT by Month'!Z26*'WOT revenue'!Z$7</f>
        <v>261717.5</v>
      </c>
      <c r="AA26" s="8">
        <f>$J$26*'WOT by Month'!AA26*'WOT revenue'!AA$7</f>
        <v>261717.5</v>
      </c>
      <c r="AB26" s="8">
        <f>$J$26*'WOT by Month'!AB26*'WOT revenue'!AB$7</f>
        <v>236390</v>
      </c>
      <c r="AC26" s="8">
        <f>$J$26*'WOT by Month'!AC26*'WOT revenue'!AC$7</f>
        <v>261717.5</v>
      </c>
      <c r="AD26" s="8">
        <f>$J$26*'WOT by Month'!AD26*'WOT revenue'!AD$7</f>
        <v>253275</v>
      </c>
      <c r="AE26" s="8">
        <f>$J$26*'WOT by Month'!AE26*'WOT revenue'!AE$7</f>
        <v>261717.5</v>
      </c>
      <c r="AF26" s="8">
        <f>$J$26*'WOT by Month'!AF26*'WOT revenue'!AF$7</f>
        <v>253275</v>
      </c>
      <c r="AG26" s="8">
        <f>$J$26*'WOT by Month'!AG26*'WOT revenue'!AG$7</f>
        <v>261717.5</v>
      </c>
      <c r="AH26" s="8">
        <f>$J$26*'WOT by Month'!AH26*'WOT revenue'!AH$7</f>
        <v>261717.5</v>
      </c>
      <c r="AI26" s="8">
        <f>$J$26*'WOT by Month'!AI26*'WOT revenue'!AI$7</f>
        <v>253275</v>
      </c>
      <c r="AJ26" s="8">
        <f>$J$26*'WOT by Month'!AJ26*'WOT revenue'!AJ$7</f>
        <v>261717.5</v>
      </c>
      <c r="AK26" s="8">
        <f>$J$26*'WOT by Month'!AK26*'WOT revenue'!AK$7</f>
        <v>253275</v>
      </c>
      <c r="AL26" s="8">
        <f>$J$26*'WOT by Month'!AL26*'WOT revenue'!AL$7</f>
        <v>261717.5</v>
      </c>
      <c r="AM26" s="8">
        <f>$J$26*'WOT by Month'!AM26*'WOT revenue'!AM$7</f>
        <v>261717.5</v>
      </c>
      <c r="AN26" s="8">
        <f>$J$26*'WOT by Month'!AN26*'WOT revenue'!AN$7</f>
        <v>244832.5</v>
      </c>
      <c r="AO26" s="8">
        <f>$J$26*'WOT by Month'!AO26*'WOT revenue'!AO$7</f>
        <v>261717.5</v>
      </c>
      <c r="AP26" s="8">
        <f>$J$26*'WOT by Month'!AP26*'WOT revenue'!AP$7</f>
        <v>253275</v>
      </c>
      <c r="AQ26" s="8">
        <f>$J$26*'WOT by Month'!AQ26*'WOT revenue'!AQ$7</f>
        <v>261717.5</v>
      </c>
      <c r="AR26" s="8">
        <f>$J$26*'WOT by Month'!AR26*'WOT revenue'!AR$7</f>
        <v>253275</v>
      </c>
      <c r="AS26" s="8">
        <f>$J$26*'WOT by Month'!AS26*'WOT revenue'!AS$7</f>
        <v>261717.5</v>
      </c>
      <c r="AT26" s="8">
        <f>$J$26*'WOT by Month'!AT26*'WOT revenue'!AT$7</f>
        <v>261717.5</v>
      </c>
      <c r="AU26" s="8">
        <f>$J$26*'WOT by Month'!AU26*'WOT revenue'!AU$7</f>
        <v>253275</v>
      </c>
      <c r="AV26" s="8">
        <f>$J$26*'WOT by Month'!AV26*'WOT revenue'!AV$7</f>
        <v>261717.5</v>
      </c>
      <c r="AW26" s="8">
        <f>$J$26*'WOT by Month'!AW26*'WOT revenue'!AW$7</f>
        <v>253275</v>
      </c>
      <c r="AX26" s="8">
        <f>$J$26*'WOT by Month'!AX26*'WOT revenue'!AX$7</f>
        <v>261717.5</v>
      </c>
      <c r="AY26" s="8">
        <f>$J$26*'WOT by Month'!AY26*'WOT revenue'!AY$7</f>
        <v>261717.5</v>
      </c>
      <c r="AZ26" s="8">
        <f>$J$26*'WOT by Month'!AZ26*'WOT revenue'!AZ$7</f>
        <v>236390</v>
      </c>
      <c r="BA26" s="8">
        <f>$J$26*'WOT by Month'!BA26*'WOT revenue'!BA$7</f>
        <v>261717.5</v>
      </c>
      <c r="BB26" s="8">
        <f>$J$26*'WOT by Month'!BB26*'WOT revenue'!BB$7</f>
        <v>253275</v>
      </c>
      <c r="BC26" s="8">
        <f>$J$26*'WOT by Month'!BC26*'WOT revenue'!BC$7</f>
        <v>261717.5</v>
      </c>
      <c r="BD26" s="8">
        <f>$J$26*'WOT by Month'!BD26*'WOT revenue'!BD$7</f>
        <v>253275</v>
      </c>
      <c r="BE26" s="8">
        <f>$J$26*'WOT by Month'!BE26*'WOT revenue'!BE$7</f>
        <v>261717.5</v>
      </c>
      <c r="BF26" s="8">
        <f>$J$26*'WOT by Month'!BF26*'WOT revenue'!BF$7</f>
        <v>261717.5</v>
      </c>
      <c r="BG26" s="8">
        <f>$J$26*'WOT by Month'!BG26*'WOT revenue'!BG$7</f>
        <v>253275</v>
      </c>
      <c r="BH26" s="8">
        <f>$J$26*'WOT by Month'!BH26*'WOT revenue'!BH$7</f>
        <v>261717.5</v>
      </c>
      <c r="BI26" s="8">
        <f>$J$26*'WOT by Month'!BI26*'WOT revenue'!BI$7</f>
        <v>202620</v>
      </c>
      <c r="BJ26" s="8">
        <f>$J$26*'WOT by Month'!BJ26*'WOT revenue'!BJ$7</f>
        <v>209374</v>
      </c>
      <c r="BK26" s="8">
        <f>$J$26*'WOT by Month'!BK26*'WOT revenue'!BK$7</f>
        <v>209374</v>
      </c>
      <c r="BL26" s="8">
        <f>$J$26*'WOT by Month'!BL26*'WOT revenue'!BL$7</f>
        <v>189112</v>
      </c>
      <c r="BM26" s="8">
        <f>$J$26*'WOT by Month'!BM26*'WOT revenue'!BM$7</f>
        <v>209374</v>
      </c>
      <c r="BN26" s="8">
        <f>$J$26*'WOT by Month'!BN26*'WOT revenue'!BN$7</f>
        <v>202620</v>
      </c>
      <c r="BO26" s="8">
        <f>$J$26*'WOT by Month'!BO26*'WOT revenue'!BO$7</f>
        <v>209374</v>
      </c>
      <c r="BP26" s="8">
        <f>$J$26*'WOT by Month'!BP26*'WOT revenue'!BP$7</f>
        <v>202620</v>
      </c>
      <c r="BQ26" s="8">
        <f>$J$26*'WOT by Month'!BQ26*'WOT revenue'!BQ$7</f>
        <v>209374</v>
      </c>
      <c r="BR26" s="8">
        <f>$J$26*'WOT by Month'!BR26*'WOT revenue'!BR$7</f>
        <v>209374</v>
      </c>
      <c r="BS26" s="8">
        <f>$J$26*'WOT by Month'!BS26*'WOT revenue'!BS$7</f>
        <v>202620</v>
      </c>
      <c r="BT26" s="8">
        <f>$J$26*'WOT by Month'!BT26*'WOT revenue'!BT$7</f>
        <v>209374</v>
      </c>
      <c r="BU26" s="8">
        <f>$J$26*'WOT by Month'!BU26*'WOT revenue'!BU$7</f>
        <v>202620</v>
      </c>
      <c r="BV26" s="8">
        <f>$J$26*'WOT by Month'!BV26*'WOT revenue'!BV$7</f>
        <v>209374</v>
      </c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</row>
    <row r="27" spans="1:107" x14ac:dyDescent="0.2">
      <c r="A27">
        <v>26884</v>
      </c>
      <c r="B27" t="s">
        <v>40</v>
      </c>
      <c r="C27" s="3">
        <v>40000</v>
      </c>
      <c r="D27" s="1">
        <v>36647</v>
      </c>
      <c r="E27" s="1">
        <v>38656</v>
      </c>
      <c r="F27" t="s">
        <v>3</v>
      </c>
      <c r="G27" s="6">
        <v>38291</v>
      </c>
      <c r="H27" s="3">
        <v>40000</v>
      </c>
      <c r="I27" s="3">
        <v>40000</v>
      </c>
      <c r="J27" s="53">
        <v>0.20250000000000001</v>
      </c>
      <c r="K27" s="61">
        <v>2956500</v>
      </c>
      <c r="L27" s="8">
        <f>$J$27*'WOT by Month'!L27*'WOT revenue'!L$7</f>
        <v>251100.00000000003</v>
      </c>
      <c r="M27" s="8">
        <f>$J$27*'WOT by Month'!M27*'WOT revenue'!M$7</f>
        <v>243000.00000000003</v>
      </c>
      <c r="N27" s="8">
        <f>$J$27*'WOT by Month'!N27*'WOT revenue'!N$7</f>
        <v>251100.00000000003</v>
      </c>
      <c r="O27" s="8">
        <f>$J$27*'WOT by Month'!O27*'WOT revenue'!O$7</f>
        <v>251100.00000000003</v>
      </c>
      <c r="P27" s="8">
        <f>$J$27*'WOT by Month'!P27*'WOT revenue'!P$7</f>
        <v>226800.00000000003</v>
      </c>
      <c r="Q27" s="8">
        <f>$J$27*'WOT by Month'!Q27*'WOT revenue'!Q$7</f>
        <v>251100.00000000003</v>
      </c>
      <c r="R27" s="8">
        <f>$J$27*'WOT by Month'!R27*'WOT revenue'!R$7</f>
        <v>243000.00000000003</v>
      </c>
      <c r="S27" s="8">
        <f>$J$27*'WOT by Month'!S27*'WOT revenue'!S$7</f>
        <v>251100.00000000003</v>
      </c>
      <c r="T27" s="8">
        <f>$J$27*'WOT by Month'!T27*'WOT revenue'!T$7</f>
        <v>243000.00000000003</v>
      </c>
      <c r="U27" s="8">
        <f>$J$27*'WOT by Month'!U27*'WOT revenue'!U$7</f>
        <v>251100.00000000003</v>
      </c>
      <c r="V27" s="8">
        <f>$J$27*'WOT by Month'!V27*'WOT revenue'!V$7</f>
        <v>251100.00000000003</v>
      </c>
      <c r="W27" s="8">
        <f>$J$27*'WOT by Month'!W27*'WOT revenue'!W$7</f>
        <v>243000.00000000003</v>
      </c>
      <c r="X27" s="8">
        <f>$J$27*'WOT by Month'!X27*'WOT revenue'!X$7</f>
        <v>251100.00000000003</v>
      </c>
      <c r="Y27" s="8">
        <f>$J$27*'WOT by Month'!Y27*'WOT revenue'!Y$7</f>
        <v>243000.00000000003</v>
      </c>
      <c r="Z27" s="8">
        <f>$J$27*'WOT by Month'!Z27*'WOT revenue'!Z$7</f>
        <v>251100.00000000003</v>
      </c>
      <c r="AA27" s="8">
        <f>$J$27*'WOT by Month'!AA27*'WOT revenue'!AA$7</f>
        <v>251100.00000000003</v>
      </c>
      <c r="AB27" s="8">
        <f>$J$27*'WOT by Month'!AB27*'WOT revenue'!AB$7</f>
        <v>226800.00000000003</v>
      </c>
      <c r="AC27" s="8">
        <f>$J$27*'WOT by Month'!AC27*'WOT revenue'!AC$7</f>
        <v>251100.00000000003</v>
      </c>
      <c r="AD27" s="8">
        <f>$J$27*'WOT by Month'!AD27*'WOT revenue'!AD$7</f>
        <v>243000.00000000003</v>
      </c>
      <c r="AE27" s="8">
        <f>$J$27*'WOT by Month'!AE27*'WOT revenue'!AE$7</f>
        <v>251100.00000000003</v>
      </c>
      <c r="AF27" s="8">
        <f>$J$27*'WOT by Month'!AF27*'WOT revenue'!AF$7</f>
        <v>243000.00000000003</v>
      </c>
      <c r="AG27" s="8">
        <f>$J$27*'WOT by Month'!AG27*'WOT revenue'!AG$7</f>
        <v>251100.00000000003</v>
      </c>
      <c r="AH27" s="8">
        <f>$J$27*'WOT by Month'!AH27*'WOT revenue'!AH$7</f>
        <v>251100.00000000003</v>
      </c>
      <c r="AI27" s="8">
        <f>$J$27*'WOT by Month'!AI27*'WOT revenue'!AI$7</f>
        <v>243000.00000000003</v>
      </c>
      <c r="AJ27" s="8">
        <f>$J$27*'WOT by Month'!AJ27*'WOT revenue'!AJ$7</f>
        <v>251100.00000000003</v>
      </c>
      <c r="AK27" s="8">
        <f>$J$27*'WOT by Month'!AK27*'WOT revenue'!AK$7</f>
        <v>243000.00000000003</v>
      </c>
      <c r="AL27" s="8">
        <f>$J$27*'WOT by Month'!AL27*'WOT revenue'!AL$7</f>
        <v>251100.00000000003</v>
      </c>
      <c r="AM27" s="8">
        <f>$J$27*'WOT by Month'!AM27*'WOT revenue'!AM$7</f>
        <v>251100.00000000003</v>
      </c>
      <c r="AN27" s="8">
        <f>$J$27*'WOT by Month'!AN27*'WOT revenue'!AN$7</f>
        <v>234900.00000000003</v>
      </c>
      <c r="AO27" s="8">
        <f>$J$27*'WOT by Month'!AO27*'WOT revenue'!AO$7</f>
        <v>251100.00000000003</v>
      </c>
      <c r="AP27" s="8">
        <f>$J$27*'WOT by Month'!AP27*'WOT revenue'!AP$7</f>
        <v>243000.00000000003</v>
      </c>
      <c r="AQ27" s="8">
        <f>$J$27*'WOT by Month'!AQ27*'WOT revenue'!AQ$7</f>
        <v>251100.00000000003</v>
      </c>
      <c r="AR27" s="8">
        <f>$J$27*'WOT by Month'!AR27*'WOT revenue'!AR$7</f>
        <v>243000.00000000003</v>
      </c>
      <c r="AS27" s="8">
        <f>$J$27*'WOT by Month'!AS27*'WOT revenue'!AS$7</f>
        <v>251100.00000000003</v>
      </c>
      <c r="AT27" s="8">
        <f>$J$27*'WOT by Month'!AT27*'WOT revenue'!AT$7</f>
        <v>251100.00000000003</v>
      </c>
      <c r="AU27" s="8">
        <f>$J$27*'WOT by Month'!AU27*'WOT revenue'!AU$7</f>
        <v>243000.00000000003</v>
      </c>
      <c r="AV27" s="8">
        <f>$J$27*'WOT by Month'!AV27*'WOT revenue'!AV$7</f>
        <v>251100.00000000003</v>
      </c>
      <c r="AW27" s="8">
        <f>$J$27*'WOT by Month'!AW27*'WOT revenue'!AW$7</f>
        <v>243000.00000000003</v>
      </c>
      <c r="AX27" s="8">
        <f>$J$27*'WOT by Month'!AX27*'WOT revenue'!AX$7</f>
        <v>251100.00000000003</v>
      </c>
      <c r="AY27" s="8">
        <f>$J$27*'WOT by Month'!AY27*'WOT revenue'!AY$7</f>
        <v>251100.00000000003</v>
      </c>
      <c r="AZ27" s="8">
        <f>$J$27*'WOT by Month'!AZ27*'WOT revenue'!AZ$7</f>
        <v>226800.00000000003</v>
      </c>
      <c r="BA27" s="8">
        <f>$J$27*'WOT by Month'!BA27*'WOT revenue'!BA$7</f>
        <v>251100.00000000003</v>
      </c>
      <c r="BB27" s="8">
        <f>$J$27*'WOT by Month'!BB27*'WOT revenue'!BB$7</f>
        <v>243000.00000000003</v>
      </c>
      <c r="BC27" s="8">
        <f>$J$27*'WOT by Month'!BC27*'WOT revenue'!BC$7</f>
        <v>251100.00000000003</v>
      </c>
      <c r="BD27" s="8">
        <f>$J$27*'WOT by Month'!BD27*'WOT revenue'!BD$7</f>
        <v>243000.00000000003</v>
      </c>
      <c r="BE27" s="8">
        <f>$J$27*'WOT by Month'!BE27*'WOT revenue'!BE$7</f>
        <v>251100.00000000003</v>
      </c>
      <c r="BF27" s="8">
        <f>$J$27*'WOT by Month'!BF27*'WOT revenue'!BF$7</f>
        <v>251100.00000000003</v>
      </c>
      <c r="BG27" s="8">
        <f>$J$27*'WOT by Month'!BG27*'WOT revenue'!BG$7</f>
        <v>243000.00000000003</v>
      </c>
      <c r="BH27" s="8">
        <f>$J$27*'WOT by Month'!BH27*'WOT revenue'!BH$7</f>
        <v>251100.00000000003</v>
      </c>
      <c r="BI27" s="8">
        <f>$J$27*'WOT by Month'!BI27*'WOT revenue'!BI$7</f>
        <v>0</v>
      </c>
      <c r="BJ27" s="8">
        <f>$J$27*'WOT by Month'!BJ27*'WOT revenue'!BJ$7</f>
        <v>0</v>
      </c>
      <c r="BK27" s="8">
        <f>$J$27*'WOT by Month'!BK27*'WOT revenue'!BK$7</f>
        <v>0</v>
      </c>
      <c r="BL27" s="8">
        <f>$J$27*'WOT by Month'!BL27*'WOT revenue'!BL$7</f>
        <v>0</v>
      </c>
      <c r="BM27" s="8">
        <f>$J$27*'WOT by Month'!BM27*'WOT revenue'!BM$7</f>
        <v>0</v>
      </c>
      <c r="BN27" s="8">
        <f>$J$27*'WOT by Month'!BN27*'WOT revenue'!BN$7</f>
        <v>0</v>
      </c>
      <c r="BO27" s="8">
        <f>$J$27*'WOT by Month'!BO27*'WOT revenue'!BO$7</f>
        <v>0</v>
      </c>
      <c r="BP27" s="8">
        <f>$J$27*'WOT by Month'!BP27*'WOT revenue'!BP$7</f>
        <v>0</v>
      </c>
      <c r="BQ27" s="8">
        <f>$J$27*'WOT by Month'!BQ27*'WOT revenue'!BQ$7</f>
        <v>0</v>
      </c>
      <c r="BR27" s="8">
        <f>$J$27*'WOT by Month'!BR27*'WOT revenue'!BR$7</f>
        <v>0</v>
      </c>
      <c r="BS27" s="8">
        <f>$J$27*'WOT by Month'!BS27*'WOT revenue'!BS$7</f>
        <v>0</v>
      </c>
      <c r="BT27" s="8">
        <f>$J$27*'WOT by Month'!BT27*'WOT revenue'!BT$7</f>
        <v>0</v>
      </c>
      <c r="BU27" s="8">
        <f>$J$27*'WOT by Month'!BU27*'WOT revenue'!BU$7</f>
        <v>0</v>
      </c>
      <c r="BV27" s="8">
        <f>$J$27*'WOT by Month'!BV27*'WOT revenue'!BV$7</f>
        <v>0</v>
      </c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</row>
    <row r="28" spans="1:107" x14ac:dyDescent="0.2">
      <c r="A28">
        <v>26813</v>
      </c>
      <c r="B28" t="s">
        <v>43</v>
      </c>
      <c r="C28" s="3">
        <v>3500</v>
      </c>
      <c r="D28" s="1">
        <v>36647</v>
      </c>
      <c r="E28" s="1">
        <v>39506</v>
      </c>
      <c r="F28" t="s">
        <v>8</v>
      </c>
      <c r="G28" s="11"/>
      <c r="H28" s="3">
        <v>3500</v>
      </c>
      <c r="I28" s="3">
        <v>3500</v>
      </c>
      <c r="J28" s="53">
        <v>0.1925</v>
      </c>
      <c r="K28" s="61">
        <v>245919</v>
      </c>
      <c r="L28" s="8">
        <f>$J$28*'WOT by Month'!L28*'WOT revenue'!L$7</f>
        <v>20886.25</v>
      </c>
      <c r="M28" s="8">
        <f>$J$28*'WOT by Month'!M28*'WOT revenue'!M$7</f>
        <v>20212.5</v>
      </c>
      <c r="N28" s="8">
        <f>$J$28*'WOT by Month'!N28*'WOT revenue'!N$7</f>
        <v>20886.25</v>
      </c>
      <c r="O28" s="8">
        <f>$J$28*'WOT by Month'!O28*'WOT revenue'!O$7</f>
        <v>20886.25</v>
      </c>
      <c r="P28" s="8">
        <f>$J$28*'WOT by Month'!P28*'WOT revenue'!P$7</f>
        <v>18865</v>
      </c>
      <c r="Q28" s="8">
        <f>$J$28*'WOT by Month'!Q28*'WOT revenue'!Q$7</f>
        <v>20886.25</v>
      </c>
      <c r="R28" s="8">
        <f>$J$28*'WOT by Month'!R28*'WOT revenue'!R$7</f>
        <v>20212.5</v>
      </c>
      <c r="S28" s="8">
        <f>$J$28*'WOT by Month'!S28*'WOT revenue'!S$7</f>
        <v>20886.25</v>
      </c>
      <c r="T28" s="8">
        <f>$J$28*'WOT by Month'!T28*'WOT revenue'!T$7</f>
        <v>20212.5</v>
      </c>
      <c r="U28" s="8">
        <f>$J$28*'WOT by Month'!U28*'WOT revenue'!U$7</f>
        <v>20886.25</v>
      </c>
      <c r="V28" s="8">
        <f>$J$28*'WOT by Month'!V28*'WOT revenue'!V$7</f>
        <v>20886.25</v>
      </c>
      <c r="W28" s="8">
        <f>$J$28*'WOT by Month'!W28*'WOT revenue'!W$7</f>
        <v>20212.5</v>
      </c>
      <c r="X28" s="8">
        <f>$J$28*'WOT by Month'!X28*'WOT revenue'!X$7</f>
        <v>20886.25</v>
      </c>
      <c r="Y28" s="8">
        <f>$J$28*'WOT by Month'!Y28*'WOT revenue'!Y$7</f>
        <v>20212.5</v>
      </c>
      <c r="Z28" s="8">
        <f>$J$28*'WOT by Month'!Z28*'WOT revenue'!Z$7</f>
        <v>20886.25</v>
      </c>
      <c r="AA28" s="8">
        <f>$J$28*'WOT by Month'!AA28*'WOT revenue'!AA$7</f>
        <v>20886.25</v>
      </c>
      <c r="AB28" s="8">
        <f>$J$28*'WOT by Month'!AB28*'WOT revenue'!AB$7</f>
        <v>18865</v>
      </c>
      <c r="AC28" s="8">
        <f>$J$28*'WOT by Month'!AC28*'WOT revenue'!AC$7</f>
        <v>20886.25</v>
      </c>
      <c r="AD28" s="8">
        <f>$J$28*'WOT by Month'!AD28*'WOT revenue'!AD$7</f>
        <v>20212.5</v>
      </c>
      <c r="AE28" s="8">
        <f>$J$28*'WOT by Month'!AE28*'WOT revenue'!AE$7</f>
        <v>20886.25</v>
      </c>
      <c r="AF28" s="8">
        <f>$J$28*'WOT by Month'!AF28*'WOT revenue'!AF$7</f>
        <v>20212.5</v>
      </c>
      <c r="AG28" s="8">
        <f>$J$28*'WOT by Month'!AG28*'WOT revenue'!AG$7</f>
        <v>20886.25</v>
      </c>
      <c r="AH28" s="8">
        <f>$J$28*'WOT by Month'!AH28*'WOT revenue'!AH$7</f>
        <v>20886.25</v>
      </c>
      <c r="AI28" s="8">
        <f>$J$28*'WOT by Month'!AI28*'WOT revenue'!AI$7</f>
        <v>20212.5</v>
      </c>
      <c r="AJ28" s="8">
        <f>$J$28*'WOT by Month'!AJ28*'WOT revenue'!AJ$7</f>
        <v>20886.25</v>
      </c>
      <c r="AK28" s="8">
        <f>$J$28*'WOT by Month'!AK28*'WOT revenue'!AK$7</f>
        <v>20212.5</v>
      </c>
      <c r="AL28" s="8">
        <f>$J$28*'WOT by Month'!AL28*'WOT revenue'!AL$7</f>
        <v>20886.25</v>
      </c>
      <c r="AM28" s="8">
        <f>$J$28*'WOT by Month'!AM28*'WOT revenue'!AM$7</f>
        <v>20886.25</v>
      </c>
      <c r="AN28" s="8">
        <f>$J$28*'WOT by Month'!AN28*'WOT revenue'!AN$7</f>
        <v>19538.75</v>
      </c>
      <c r="AO28" s="8">
        <f>$J$28*'WOT by Month'!AO28*'WOT revenue'!AO$7</f>
        <v>20886.25</v>
      </c>
      <c r="AP28" s="8">
        <f>$J$28*'WOT by Month'!AP28*'WOT revenue'!AP$7</f>
        <v>20212.5</v>
      </c>
      <c r="AQ28" s="8">
        <f>$J$28*'WOT by Month'!AQ28*'WOT revenue'!AQ$7</f>
        <v>20886.25</v>
      </c>
      <c r="AR28" s="8">
        <f>$J$28*'WOT by Month'!AR28*'WOT revenue'!AR$7</f>
        <v>20212.5</v>
      </c>
      <c r="AS28" s="8">
        <f>$J$28*'WOT by Month'!AS28*'WOT revenue'!AS$7</f>
        <v>20886.25</v>
      </c>
      <c r="AT28" s="8">
        <f>$J$28*'WOT by Month'!AT28*'WOT revenue'!AT$7</f>
        <v>20886.25</v>
      </c>
      <c r="AU28" s="8">
        <f>$J$28*'WOT by Month'!AU28*'WOT revenue'!AU$7</f>
        <v>20212.5</v>
      </c>
      <c r="AV28" s="8">
        <f>$J$28*'WOT by Month'!AV28*'WOT revenue'!AV$7</f>
        <v>20886.25</v>
      </c>
      <c r="AW28" s="8">
        <f>$J$28*'WOT by Month'!AW28*'WOT revenue'!AW$7</f>
        <v>20212.5</v>
      </c>
      <c r="AX28" s="8">
        <f>$J$28*'WOT by Month'!AX28*'WOT revenue'!AX$7</f>
        <v>20886.25</v>
      </c>
      <c r="AY28" s="8">
        <f>$J$28*'WOT by Month'!AY28*'WOT revenue'!AY$7</f>
        <v>20886.25</v>
      </c>
      <c r="AZ28" s="8">
        <f>$J$28*'WOT by Month'!AZ28*'WOT revenue'!AZ$7</f>
        <v>18865</v>
      </c>
      <c r="BA28" s="8">
        <f>$J$28*'WOT by Month'!BA28*'WOT revenue'!BA$7</f>
        <v>20886.25</v>
      </c>
      <c r="BB28" s="8">
        <f>$J$28*'WOT by Month'!BB28*'WOT revenue'!BB$7</f>
        <v>20212.5</v>
      </c>
      <c r="BC28" s="8">
        <f>$J$28*'WOT by Month'!BC28*'WOT revenue'!BC$7</f>
        <v>20886.25</v>
      </c>
      <c r="BD28" s="8">
        <f>$J$28*'WOT by Month'!BD28*'WOT revenue'!BD$7</f>
        <v>20212.5</v>
      </c>
      <c r="BE28" s="8">
        <f>$J$28*'WOT by Month'!BE28*'WOT revenue'!BE$7</f>
        <v>20886.25</v>
      </c>
      <c r="BF28" s="8">
        <f>$J$28*'WOT by Month'!BF28*'WOT revenue'!BF$7</f>
        <v>20886.25</v>
      </c>
      <c r="BG28" s="8">
        <f>$J$28*'WOT by Month'!BG28*'WOT revenue'!BG$7</f>
        <v>20212.5</v>
      </c>
      <c r="BH28" s="8">
        <f>$J$28*'WOT by Month'!BH28*'WOT revenue'!BH$7</f>
        <v>20886.25</v>
      </c>
      <c r="BI28" s="8">
        <f>$J$28*'WOT by Month'!BI28*'WOT revenue'!BI$7</f>
        <v>20212.5</v>
      </c>
      <c r="BJ28" s="8">
        <f>$J$28*'WOT by Month'!BJ28*'WOT revenue'!BJ$7</f>
        <v>20886.25</v>
      </c>
      <c r="BK28" s="8">
        <f>$J$28*'WOT by Month'!BK28*'WOT revenue'!BK$7</f>
        <v>20886.25</v>
      </c>
      <c r="BL28" s="8">
        <f>$J$28*'WOT by Month'!BL28*'WOT revenue'!BL$7</f>
        <v>18865</v>
      </c>
      <c r="BM28" s="8">
        <f>$J$28*'WOT by Month'!BM28*'WOT revenue'!BM$7</f>
        <v>20886.25</v>
      </c>
      <c r="BN28" s="8">
        <f>$J$28*'WOT by Month'!BN28*'WOT revenue'!BN$7</f>
        <v>20212.5</v>
      </c>
      <c r="BO28" s="8">
        <f>$J$28*'WOT by Month'!BO28*'WOT revenue'!BO$7</f>
        <v>20886.25</v>
      </c>
      <c r="BP28" s="8">
        <f>$J$28*'WOT by Month'!BP28*'WOT revenue'!BP$7</f>
        <v>20212.5</v>
      </c>
      <c r="BQ28" s="8">
        <f>$J$28*'WOT by Month'!BQ28*'WOT revenue'!BQ$7</f>
        <v>20886.25</v>
      </c>
      <c r="BR28" s="8">
        <f>$J$28*'WOT by Month'!BR28*'WOT revenue'!BR$7</f>
        <v>20886.25</v>
      </c>
      <c r="BS28" s="8">
        <f>$J$28*'WOT by Month'!BS28*'WOT revenue'!BS$7</f>
        <v>20212.5</v>
      </c>
      <c r="BT28" s="8">
        <f>$J$28*'WOT by Month'!BT28*'WOT revenue'!BT$7</f>
        <v>20886.25</v>
      </c>
      <c r="BU28" s="8">
        <f>$J$28*'WOT by Month'!BU28*'WOT revenue'!BU$7</f>
        <v>20212.5</v>
      </c>
      <c r="BV28" s="8">
        <f>$J$28*'WOT by Month'!BV28*'WOT revenue'!BV$7</f>
        <v>20886.25</v>
      </c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</row>
    <row r="29" spans="1:107" x14ac:dyDescent="0.2">
      <c r="A29">
        <v>27340</v>
      </c>
      <c r="B29" t="s">
        <v>44</v>
      </c>
      <c r="C29" s="3">
        <v>20000</v>
      </c>
      <c r="D29" s="1">
        <v>36923</v>
      </c>
      <c r="E29" s="1">
        <v>37287</v>
      </c>
      <c r="F29" t="s">
        <v>3</v>
      </c>
      <c r="G29" s="6">
        <v>37103</v>
      </c>
      <c r="H29" s="3">
        <v>20000</v>
      </c>
      <c r="I29" s="3">
        <v>20000</v>
      </c>
      <c r="J29" s="53">
        <v>0.37980000000000003</v>
      </c>
      <c r="K29" s="61">
        <v>2772540</v>
      </c>
      <c r="L29" s="8">
        <f>$J$29*'WOT by Month'!L29*'WOT revenue'!L$7</f>
        <v>235476.00000000003</v>
      </c>
      <c r="M29" s="8">
        <f>$J$29*'WOT by Month'!M29*'WOT revenue'!M$7</f>
        <v>227880.00000000003</v>
      </c>
      <c r="N29" s="8">
        <f>$J$29*'WOT by Month'!N29*'WOT revenue'!N$7</f>
        <v>235476.00000000003</v>
      </c>
      <c r="O29" s="8">
        <f>$J$29*'WOT by Month'!O29*'WOT revenue'!O$7</f>
        <v>235476.00000000003</v>
      </c>
      <c r="P29" s="8">
        <f>$J$29*'WOT by Month'!P29*'WOT revenue'!P$7</f>
        <v>212688.00000000003</v>
      </c>
      <c r="Q29" s="8">
        <f>$J$29*'WOT by Month'!Q29*'WOT revenue'!Q$7</f>
        <v>235476.00000000003</v>
      </c>
      <c r="R29" s="8">
        <f>$J$29*'WOT by Month'!R29*'WOT revenue'!R$7</f>
        <v>227880.00000000003</v>
      </c>
      <c r="S29" s="8">
        <f>$J$29*'WOT by Month'!S29*'WOT revenue'!S$7</f>
        <v>235476.00000000003</v>
      </c>
      <c r="T29" s="8">
        <f>$J$29*'WOT by Month'!T29*'WOT revenue'!T$7</f>
        <v>227880.00000000003</v>
      </c>
      <c r="U29" s="8">
        <f>$J$29*'WOT by Month'!U29*'WOT revenue'!U$7</f>
        <v>235476.00000000003</v>
      </c>
      <c r="V29" s="8">
        <f>$J$29*'WOT by Month'!V29*'WOT revenue'!V$7</f>
        <v>235476.00000000003</v>
      </c>
      <c r="W29" s="8">
        <f>$J$29*'WOT by Month'!W29*'WOT revenue'!W$7</f>
        <v>227880.00000000003</v>
      </c>
      <c r="X29" s="8">
        <f>$J$29*'WOT by Month'!X29*'WOT revenue'!X$7</f>
        <v>235476.00000000003</v>
      </c>
      <c r="Y29" s="8">
        <f>$J$29*'WOT by Month'!Y29*'WOT revenue'!Y$7</f>
        <v>227880.00000000003</v>
      </c>
      <c r="Z29" s="8">
        <f>$J$29*'WOT by Month'!Z29*'WOT revenue'!Z$7</f>
        <v>235476.00000000003</v>
      </c>
      <c r="AA29" s="8">
        <f>$J$29*'WOT by Month'!AA29*'WOT revenue'!AA$7</f>
        <v>235476.00000000003</v>
      </c>
      <c r="AB29" s="8">
        <f>$J$29*'WOT by Month'!AB29*'WOT revenue'!AB$7</f>
        <v>212688.00000000003</v>
      </c>
      <c r="AC29" s="8">
        <f>$J$29*'WOT by Month'!AC29*'WOT revenue'!AC$7</f>
        <v>235476.00000000003</v>
      </c>
      <c r="AD29" s="8">
        <f>$J$29*'WOT by Month'!AD29*'WOT revenue'!AD$7</f>
        <v>227880.00000000003</v>
      </c>
      <c r="AE29" s="8">
        <f>$J$29*'WOT by Month'!AE29*'WOT revenue'!AE$7</f>
        <v>235476.00000000003</v>
      </c>
      <c r="AF29" s="8">
        <f>$J$29*'WOT by Month'!AF29*'WOT revenue'!AF$7</f>
        <v>227880.00000000003</v>
      </c>
      <c r="AG29" s="8">
        <f>$J$29*'WOT by Month'!AG29*'WOT revenue'!AG$7</f>
        <v>235476.00000000003</v>
      </c>
      <c r="AH29" s="8">
        <f>$J$29*'WOT by Month'!AH29*'WOT revenue'!AH$7</f>
        <v>235476.00000000003</v>
      </c>
      <c r="AI29" s="8">
        <f>$J$29*'WOT by Month'!AI29*'WOT revenue'!AI$7</f>
        <v>227880.00000000003</v>
      </c>
      <c r="AJ29" s="8">
        <f>$J$29*'WOT by Month'!AJ29*'WOT revenue'!AJ$7</f>
        <v>235476.00000000003</v>
      </c>
      <c r="AK29" s="8">
        <f>$J$29*'WOT by Month'!AK29*'WOT revenue'!AK$7</f>
        <v>227880.00000000003</v>
      </c>
      <c r="AL29" s="8">
        <f>$J$29*'WOT by Month'!AL29*'WOT revenue'!AL$7</f>
        <v>235476.00000000003</v>
      </c>
      <c r="AM29" s="8">
        <f>$J$29*'WOT by Month'!AM29*'WOT revenue'!AM$7</f>
        <v>235476.00000000003</v>
      </c>
      <c r="AN29" s="8">
        <f>$J$29*'WOT by Month'!AN29*'WOT revenue'!AN$7</f>
        <v>220284.00000000003</v>
      </c>
      <c r="AO29" s="8">
        <f>$J$29*'WOT by Month'!AO29*'WOT revenue'!AO$7</f>
        <v>235476.00000000003</v>
      </c>
      <c r="AP29" s="8">
        <f>$J$29*'WOT by Month'!AP29*'WOT revenue'!AP$7</f>
        <v>227880.00000000003</v>
      </c>
      <c r="AQ29" s="8">
        <f>$J$29*'WOT by Month'!AQ29*'WOT revenue'!AQ$7</f>
        <v>235476.00000000003</v>
      </c>
      <c r="AR29" s="8">
        <f>$J$29*'WOT by Month'!AR29*'WOT revenue'!AR$7</f>
        <v>227880.00000000003</v>
      </c>
      <c r="AS29" s="8">
        <f>$J$29*'WOT by Month'!AS29*'WOT revenue'!AS$7</f>
        <v>235476.00000000003</v>
      </c>
      <c r="AT29" s="8">
        <f>$J$29*'WOT by Month'!AT29*'WOT revenue'!AT$7</f>
        <v>235476.00000000003</v>
      </c>
      <c r="AU29" s="8">
        <f>$J$29*'WOT by Month'!AU29*'WOT revenue'!AU$7</f>
        <v>227880.00000000003</v>
      </c>
      <c r="AV29" s="8">
        <f>$J$29*'WOT by Month'!AV29*'WOT revenue'!AV$7</f>
        <v>235476.00000000003</v>
      </c>
      <c r="AW29" s="8">
        <f>$J$29*'WOT by Month'!AW29*'WOT revenue'!AW$7</f>
        <v>227880.00000000003</v>
      </c>
      <c r="AX29" s="8">
        <f>$J$29*'WOT by Month'!AX29*'WOT revenue'!AX$7</f>
        <v>235476.00000000003</v>
      </c>
      <c r="AY29" s="8">
        <f>$J$29*'WOT by Month'!AY29*'WOT revenue'!AY$7</f>
        <v>235476.00000000003</v>
      </c>
      <c r="AZ29" s="8">
        <f>$J$29*'WOT by Month'!AZ29*'WOT revenue'!AZ$7</f>
        <v>212688.00000000003</v>
      </c>
      <c r="BA29" s="8">
        <f>$J$29*'WOT by Month'!BA29*'WOT revenue'!BA$7</f>
        <v>235476.00000000003</v>
      </c>
      <c r="BB29" s="8">
        <f>$J$29*'WOT by Month'!BB29*'WOT revenue'!BB$7</f>
        <v>227880.00000000003</v>
      </c>
      <c r="BC29" s="8">
        <f>$J$29*'WOT by Month'!BC29*'WOT revenue'!BC$7</f>
        <v>235476.00000000003</v>
      </c>
      <c r="BD29" s="8">
        <f>$J$29*'WOT by Month'!BD29*'WOT revenue'!BD$7</f>
        <v>227880.00000000003</v>
      </c>
      <c r="BE29" s="8">
        <f>$J$29*'WOT by Month'!BE29*'WOT revenue'!BE$7</f>
        <v>235476.00000000003</v>
      </c>
      <c r="BF29" s="8">
        <f>$J$29*'WOT by Month'!BF29*'WOT revenue'!BF$7</f>
        <v>235476.00000000003</v>
      </c>
      <c r="BG29" s="8">
        <f>$J$29*'WOT by Month'!BG29*'WOT revenue'!BG$7</f>
        <v>227880.00000000003</v>
      </c>
      <c r="BH29" s="8">
        <f>$J$29*'WOT by Month'!BH29*'WOT revenue'!BH$7</f>
        <v>235476.00000000003</v>
      </c>
      <c r="BI29" s="8">
        <f>$J$29*'WOT by Month'!BI29*'WOT revenue'!BI$7</f>
        <v>0</v>
      </c>
      <c r="BJ29" s="8">
        <f>$J$29*'WOT by Month'!BJ29*'WOT revenue'!BJ$7</f>
        <v>0</v>
      </c>
      <c r="BK29" s="8">
        <f>$J$29*'WOT by Month'!BK29*'WOT revenue'!BK$7</f>
        <v>0</v>
      </c>
      <c r="BL29" s="8">
        <f>$J$29*'WOT by Month'!BL29*'WOT revenue'!BL$7</f>
        <v>0</v>
      </c>
      <c r="BM29" s="8">
        <f>$J$29*'WOT by Month'!BM29*'WOT revenue'!BM$7</f>
        <v>0</v>
      </c>
      <c r="BN29" s="8">
        <f>$J$29*'WOT by Month'!BN29*'WOT revenue'!BN$7</f>
        <v>0</v>
      </c>
      <c r="BO29" s="8">
        <f>$J$29*'WOT by Month'!BO29*'WOT revenue'!BO$7</f>
        <v>0</v>
      </c>
      <c r="BP29" s="8">
        <f>$J$29*'WOT by Month'!BP29*'WOT revenue'!BP$7</f>
        <v>0</v>
      </c>
      <c r="BQ29" s="8">
        <f>$J$29*'WOT by Month'!BQ29*'WOT revenue'!BQ$7</f>
        <v>0</v>
      </c>
      <c r="BR29" s="8">
        <f>$J$29*'WOT by Month'!BR29*'WOT revenue'!BR$7</f>
        <v>0</v>
      </c>
      <c r="BS29" s="8">
        <f>$J$29*'WOT by Month'!BS29*'WOT revenue'!BS$7</f>
        <v>0</v>
      </c>
      <c r="BT29" s="8">
        <f>$J$29*'WOT by Month'!BT29*'WOT revenue'!BT$7</f>
        <v>0</v>
      </c>
      <c r="BU29" s="8">
        <f>$J$29*'WOT by Month'!BU29*'WOT revenue'!BU$7</f>
        <v>0</v>
      </c>
      <c r="BV29" s="8">
        <f>$J$29*'WOT by Month'!BV29*'WOT revenue'!BV$7</f>
        <v>0</v>
      </c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</row>
    <row r="30" spans="1:107" x14ac:dyDescent="0.2">
      <c r="A30">
        <v>21165</v>
      </c>
      <c r="B30" t="s">
        <v>5</v>
      </c>
      <c r="C30" s="3">
        <v>150000</v>
      </c>
      <c r="D30" s="1">
        <v>33679</v>
      </c>
      <c r="E30" s="1">
        <v>39172</v>
      </c>
      <c r="F30" t="s">
        <v>3</v>
      </c>
      <c r="G30" s="6">
        <v>38807</v>
      </c>
      <c r="H30" s="3">
        <v>150000</v>
      </c>
      <c r="I30" s="3">
        <v>150000</v>
      </c>
      <c r="J30" s="53">
        <v>0.33910000000000001</v>
      </c>
      <c r="K30" s="61">
        <v>18565725</v>
      </c>
      <c r="L30" s="8">
        <f>$J$30*'WOT by Month'!L30*'WOT revenue'!L$7</f>
        <v>1576815</v>
      </c>
      <c r="M30" s="8">
        <f>$J$30*'WOT by Month'!M30*'WOT revenue'!M$7</f>
        <v>1525950</v>
      </c>
      <c r="N30" s="8">
        <f>$J$30*'WOT by Month'!N30*'WOT revenue'!N$7</f>
        <v>1576815</v>
      </c>
      <c r="O30" s="8">
        <f>$J$30*'WOT by Month'!O30*'WOT revenue'!O$7</f>
        <v>1576815</v>
      </c>
      <c r="P30" s="8">
        <f>$J$30*'WOT by Month'!P30*'WOT revenue'!P$7</f>
        <v>1424220</v>
      </c>
      <c r="Q30" s="8">
        <f>$J$30*'WOT by Month'!Q30*'WOT revenue'!Q$7</f>
        <v>1576815</v>
      </c>
      <c r="R30" s="8">
        <f>$J$30*'WOT by Month'!R30*'WOT revenue'!R$7</f>
        <v>1525950</v>
      </c>
      <c r="S30" s="8">
        <f>$J$30*'WOT by Month'!S30*'WOT revenue'!S$7</f>
        <v>1576815</v>
      </c>
      <c r="T30" s="8">
        <f>$J$30*'WOT by Month'!T30*'WOT revenue'!T$7</f>
        <v>1525950</v>
      </c>
      <c r="U30" s="8">
        <f>$J$30*'WOT by Month'!U30*'WOT revenue'!U$7</f>
        <v>1576815</v>
      </c>
      <c r="V30" s="8">
        <f>$J$30*'WOT by Month'!V30*'WOT revenue'!V$7</f>
        <v>1576815</v>
      </c>
      <c r="W30" s="8">
        <f>$J$30*'WOT by Month'!W30*'WOT revenue'!W$7</f>
        <v>1525950</v>
      </c>
      <c r="X30" s="8">
        <f>$J$30*'WOT by Month'!X30*'WOT revenue'!X$7</f>
        <v>1576815</v>
      </c>
      <c r="Y30" s="8">
        <f>$J$30*'WOT by Month'!Y30*'WOT revenue'!Y$7</f>
        <v>1525950</v>
      </c>
      <c r="Z30" s="8">
        <f>$J$30*'WOT by Month'!Z30*'WOT revenue'!Z$7</f>
        <v>1576815</v>
      </c>
      <c r="AA30" s="8">
        <f>$J$30*'WOT by Month'!AA30*'WOT revenue'!AA$7</f>
        <v>1576815</v>
      </c>
      <c r="AB30" s="8">
        <f>$J$30*'WOT by Month'!AB30*'WOT revenue'!AB$7</f>
        <v>1424220</v>
      </c>
      <c r="AC30" s="8">
        <f>$J$30*'WOT by Month'!AC30*'WOT revenue'!AC$7</f>
        <v>1576815</v>
      </c>
      <c r="AD30" s="8">
        <f>$J$30*'WOT by Month'!AD30*'WOT revenue'!AD$7</f>
        <v>1525950</v>
      </c>
      <c r="AE30" s="8">
        <f>$J$30*'WOT by Month'!AE30*'WOT revenue'!AE$7</f>
        <v>1576815</v>
      </c>
      <c r="AF30" s="8">
        <f>$J$30*'WOT by Month'!AF30*'WOT revenue'!AF$7</f>
        <v>1525950</v>
      </c>
      <c r="AG30" s="8">
        <f>$J$30*'WOT by Month'!AG30*'WOT revenue'!AG$7</f>
        <v>1576815</v>
      </c>
      <c r="AH30" s="8">
        <f>$J$30*'WOT by Month'!AH30*'WOT revenue'!AH$7</f>
        <v>1576815</v>
      </c>
      <c r="AI30" s="8">
        <f>$J$30*'WOT by Month'!AI30*'WOT revenue'!AI$7</f>
        <v>1525950</v>
      </c>
      <c r="AJ30" s="8">
        <f>$J$30*'WOT by Month'!AJ30*'WOT revenue'!AJ$7</f>
        <v>1576815</v>
      </c>
      <c r="AK30" s="8">
        <f>$J$30*'WOT by Month'!AK30*'WOT revenue'!AK$7</f>
        <v>1525950</v>
      </c>
      <c r="AL30" s="8">
        <f>$J$30*'WOT by Month'!AL30*'WOT revenue'!AL$7</f>
        <v>1576815</v>
      </c>
      <c r="AM30" s="8">
        <f>$J$30*'WOT by Month'!AM30*'WOT revenue'!AM$7</f>
        <v>1576815</v>
      </c>
      <c r="AN30" s="8">
        <f>$J$30*'WOT by Month'!AN30*'WOT revenue'!AN$7</f>
        <v>1475085</v>
      </c>
      <c r="AO30" s="8">
        <f>$J$30*'WOT by Month'!AO30*'WOT revenue'!AO$7</f>
        <v>1576815</v>
      </c>
      <c r="AP30" s="8">
        <f>$J$30*'WOT by Month'!AP30*'WOT revenue'!AP$7</f>
        <v>1525950</v>
      </c>
      <c r="AQ30" s="8">
        <f>$J$30*'WOT by Month'!AQ30*'WOT revenue'!AQ$7</f>
        <v>1576815</v>
      </c>
      <c r="AR30" s="8">
        <f>$J$30*'WOT by Month'!AR30*'WOT revenue'!AR$7</f>
        <v>1525950</v>
      </c>
      <c r="AS30" s="8">
        <f>$J$30*'WOT by Month'!AS30*'WOT revenue'!AS$7</f>
        <v>1576815</v>
      </c>
      <c r="AT30" s="8">
        <f>$J$30*'WOT by Month'!AT30*'WOT revenue'!AT$7</f>
        <v>1576815</v>
      </c>
      <c r="AU30" s="8">
        <f>$J$30*'WOT by Month'!AU30*'WOT revenue'!AU$7</f>
        <v>1525950</v>
      </c>
      <c r="AV30" s="8">
        <f>$J$30*'WOT by Month'!AV30*'WOT revenue'!AV$7</f>
        <v>1576815</v>
      </c>
      <c r="AW30" s="8">
        <f>$J$30*'WOT by Month'!AW30*'WOT revenue'!AW$7</f>
        <v>1525950</v>
      </c>
      <c r="AX30" s="8">
        <f>$J$30*'WOT by Month'!AX30*'WOT revenue'!AX$7</f>
        <v>1576815</v>
      </c>
      <c r="AY30" s="8">
        <f>$J$30*'WOT by Month'!AY30*'WOT revenue'!AY$7</f>
        <v>1576815</v>
      </c>
      <c r="AZ30" s="8">
        <f>$J$30*'WOT by Month'!AZ30*'WOT revenue'!AZ$7</f>
        <v>1424220</v>
      </c>
      <c r="BA30" s="8">
        <f>$J$30*'WOT by Month'!BA30*'WOT revenue'!BA$7</f>
        <v>1576815</v>
      </c>
      <c r="BB30" s="8">
        <f>$J$30*'WOT by Month'!BB30*'WOT revenue'!BB$7</f>
        <v>1525950</v>
      </c>
      <c r="BC30" s="8">
        <f>$J$30*'WOT by Month'!BC30*'WOT revenue'!BC$7</f>
        <v>1576815</v>
      </c>
      <c r="BD30" s="8">
        <f>$J$30*'WOT by Month'!BD30*'WOT revenue'!BD$7</f>
        <v>1525950</v>
      </c>
      <c r="BE30" s="8">
        <f>$J$30*'WOT by Month'!BE30*'WOT revenue'!BE$7</f>
        <v>1576815</v>
      </c>
      <c r="BF30" s="8">
        <f>$J$30*'WOT by Month'!BF30*'WOT revenue'!BF$7</f>
        <v>1576815</v>
      </c>
      <c r="BG30" s="8">
        <f>$J$30*'WOT by Month'!BG30*'WOT revenue'!BG$7</f>
        <v>1525950</v>
      </c>
      <c r="BH30" s="8">
        <f>$J$30*'WOT by Month'!BH30*'WOT revenue'!BH$7</f>
        <v>1576815</v>
      </c>
      <c r="BI30" s="8">
        <f>$J$30*'WOT by Month'!BI30*'WOT revenue'!BI$7</f>
        <v>406920</v>
      </c>
      <c r="BJ30" s="8">
        <f>$J$30*'WOT by Month'!BJ30*'WOT revenue'!BJ$7</f>
        <v>420484</v>
      </c>
      <c r="BK30" s="8">
        <f>$J$30*'WOT by Month'!BK30*'WOT revenue'!BK$7</f>
        <v>420484</v>
      </c>
      <c r="BL30" s="8">
        <f>$J$30*'WOT by Month'!BL30*'WOT revenue'!BL$7</f>
        <v>379792</v>
      </c>
      <c r="BM30" s="8">
        <f>$J$30*'WOT by Month'!BM30*'WOT revenue'!BM$7</f>
        <v>420484</v>
      </c>
      <c r="BN30" s="8">
        <f>$J$30*'WOT by Month'!BN30*'WOT revenue'!BN$7</f>
        <v>406920</v>
      </c>
      <c r="BO30" s="8">
        <f>$J$30*'WOT by Month'!BO30*'WOT revenue'!BO$7</f>
        <v>420484</v>
      </c>
      <c r="BP30" s="8">
        <f>$J$30*'WOT by Month'!BP30*'WOT revenue'!BP$7</f>
        <v>406920</v>
      </c>
      <c r="BQ30" s="8">
        <f>$J$30*'WOT by Month'!BQ30*'WOT revenue'!BQ$7</f>
        <v>420484</v>
      </c>
      <c r="BR30" s="8">
        <f>$J$30*'WOT by Month'!BR30*'WOT revenue'!BR$7</f>
        <v>420484</v>
      </c>
      <c r="BS30" s="8">
        <f>$J$30*'WOT by Month'!BS30*'WOT revenue'!BS$7</f>
        <v>406920</v>
      </c>
      <c r="BT30" s="8">
        <f>$J$30*'WOT by Month'!BT30*'WOT revenue'!BT$7</f>
        <v>420484</v>
      </c>
      <c r="BU30" s="8">
        <f>$J$30*'WOT by Month'!BU30*'WOT revenue'!BU$7</f>
        <v>406920</v>
      </c>
      <c r="BV30" s="8">
        <f>$J$30*'WOT by Month'!BV30*'WOT revenue'!BV$7</f>
        <v>420484</v>
      </c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</row>
    <row r="31" spans="1:107" x14ac:dyDescent="0.2">
      <c r="A31">
        <v>25841</v>
      </c>
      <c r="B31" t="s">
        <v>45</v>
      </c>
      <c r="C31" s="3">
        <v>40000</v>
      </c>
      <c r="D31" s="1">
        <v>35827</v>
      </c>
      <c r="E31" s="1">
        <v>37560</v>
      </c>
      <c r="F31" t="s">
        <v>3</v>
      </c>
      <c r="G31" s="6">
        <v>37195</v>
      </c>
      <c r="H31" s="3">
        <v>40000</v>
      </c>
      <c r="I31" s="3">
        <v>40000</v>
      </c>
      <c r="J31" s="53">
        <v>0.1075</v>
      </c>
      <c r="K31" s="61">
        <v>1569500</v>
      </c>
      <c r="L31" s="8">
        <f>$J$31*'WOT by Month'!L31*'WOT revenue'!L$7</f>
        <v>133300</v>
      </c>
      <c r="M31" s="8">
        <f>$J$31*'WOT by Month'!M31*'WOT revenue'!M$7</f>
        <v>129000</v>
      </c>
      <c r="N31" s="8">
        <f>$J$31*'WOT by Month'!N31*'WOT revenue'!N$7</f>
        <v>133300</v>
      </c>
      <c r="O31" s="8">
        <f>$J$31*'WOT by Month'!O31*'WOT revenue'!O$7</f>
        <v>133300</v>
      </c>
      <c r="P31" s="8">
        <f>$J$31*'WOT by Month'!P31*'WOT revenue'!P$7</f>
        <v>120400</v>
      </c>
      <c r="Q31" s="8">
        <f>$J$31*'WOT by Month'!Q31*'WOT revenue'!Q$7</f>
        <v>133300</v>
      </c>
      <c r="R31" s="8">
        <f>$J$31*'WOT by Month'!R31*'WOT revenue'!R$7</f>
        <v>129000</v>
      </c>
      <c r="S31" s="8">
        <f>$J$31*'WOT by Month'!S31*'WOT revenue'!S$7</f>
        <v>133300</v>
      </c>
      <c r="T31" s="8">
        <f>$J$31*'WOT by Month'!T31*'WOT revenue'!T$7</f>
        <v>129000</v>
      </c>
      <c r="U31" s="8">
        <f>$J$31*'WOT by Month'!U31*'WOT revenue'!U$7</f>
        <v>133300</v>
      </c>
      <c r="V31" s="8">
        <f>$J$31*'WOT by Month'!V31*'WOT revenue'!V$7</f>
        <v>133300</v>
      </c>
      <c r="W31" s="8">
        <f>$J$31*'WOT by Month'!W31*'WOT revenue'!W$7</f>
        <v>129000</v>
      </c>
      <c r="X31" s="8">
        <f>$J$31*'WOT by Month'!X31*'WOT revenue'!X$7</f>
        <v>133300</v>
      </c>
      <c r="Y31" s="8">
        <f>$J$31*'WOT by Month'!Y31*'WOT revenue'!Y$7</f>
        <v>129000</v>
      </c>
      <c r="Z31" s="8">
        <f>$J$31*'WOT by Month'!Z31*'WOT revenue'!Z$7</f>
        <v>133300</v>
      </c>
      <c r="AA31" s="8">
        <f>$J$31*'WOT by Month'!AA31*'WOT revenue'!AA$7</f>
        <v>133300</v>
      </c>
      <c r="AB31" s="8">
        <f>$J$31*'WOT by Month'!AB31*'WOT revenue'!AB$7</f>
        <v>120400</v>
      </c>
      <c r="AC31" s="8">
        <f>$J$31*'WOT by Month'!AC31*'WOT revenue'!AC$7</f>
        <v>133300</v>
      </c>
      <c r="AD31" s="8">
        <f>$J$31*'WOT by Month'!AD31*'WOT revenue'!AD$7</f>
        <v>129000</v>
      </c>
      <c r="AE31" s="8">
        <f>$J$31*'WOT by Month'!AE31*'WOT revenue'!AE$7</f>
        <v>133300</v>
      </c>
      <c r="AF31" s="8">
        <f>$J$31*'WOT by Month'!AF31*'WOT revenue'!AF$7</f>
        <v>129000</v>
      </c>
      <c r="AG31" s="8">
        <f>$J$31*'WOT by Month'!AG31*'WOT revenue'!AG$7</f>
        <v>133300</v>
      </c>
      <c r="AH31" s="8">
        <f>$J$31*'WOT by Month'!AH31*'WOT revenue'!AH$7</f>
        <v>133300</v>
      </c>
      <c r="AI31" s="8">
        <f>$J$31*'WOT by Month'!AI31*'WOT revenue'!AI$7</f>
        <v>129000</v>
      </c>
      <c r="AJ31" s="8">
        <f>$J$31*'WOT by Month'!AJ31*'WOT revenue'!AJ$7</f>
        <v>133300</v>
      </c>
      <c r="AK31" s="8">
        <f>$J$31*'WOT by Month'!AK31*'WOT revenue'!AK$7</f>
        <v>129000</v>
      </c>
      <c r="AL31" s="8">
        <f>$J$31*'WOT by Month'!AL31*'WOT revenue'!AL$7</f>
        <v>133300</v>
      </c>
      <c r="AM31" s="8">
        <f>$J$31*'WOT by Month'!AM31*'WOT revenue'!AM$7</f>
        <v>133300</v>
      </c>
      <c r="AN31" s="8">
        <f>$J$31*'WOT by Month'!AN31*'WOT revenue'!AN$7</f>
        <v>124700</v>
      </c>
      <c r="AO31" s="8">
        <f>$J$31*'WOT by Month'!AO31*'WOT revenue'!AO$7</f>
        <v>133300</v>
      </c>
      <c r="AP31" s="8">
        <f>$J$31*'WOT by Month'!AP31*'WOT revenue'!AP$7</f>
        <v>129000</v>
      </c>
      <c r="AQ31" s="8">
        <f>$J$31*'WOT by Month'!AQ31*'WOT revenue'!AQ$7</f>
        <v>133300</v>
      </c>
      <c r="AR31" s="8">
        <f>$J$31*'WOT by Month'!AR31*'WOT revenue'!AR$7</f>
        <v>129000</v>
      </c>
      <c r="AS31" s="8">
        <f>$J$31*'WOT by Month'!AS31*'WOT revenue'!AS$7</f>
        <v>133300</v>
      </c>
      <c r="AT31" s="8">
        <f>$J$31*'WOT by Month'!AT31*'WOT revenue'!AT$7</f>
        <v>133300</v>
      </c>
      <c r="AU31" s="8">
        <f>$J$31*'WOT by Month'!AU31*'WOT revenue'!AU$7</f>
        <v>129000</v>
      </c>
      <c r="AV31" s="8">
        <f>$J$31*'WOT by Month'!AV31*'WOT revenue'!AV$7</f>
        <v>133300</v>
      </c>
      <c r="AW31" s="8">
        <f>$J$31*'WOT by Month'!AW31*'WOT revenue'!AW$7</f>
        <v>129000</v>
      </c>
      <c r="AX31" s="8">
        <f>$J$31*'WOT by Month'!AX31*'WOT revenue'!AX$7</f>
        <v>133300</v>
      </c>
      <c r="AY31" s="8">
        <f>$J$31*'WOT by Month'!AY31*'WOT revenue'!AY$7</f>
        <v>133300</v>
      </c>
      <c r="AZ31" s="8">
        <f>$J$31*'WOT by Month'!AZ31*'WOT revenue'!AZ$7</f>
        <v>120400</v>
      </c>
      <c r="BA31" s="8">
        <f>$J$31*'WOT by Month'!BA31*'WOT revenue'!BA$7</f>
        <v>133300</v>
      </c>
      <c r="BB31" s="8">
        <f>$J$31*'WOT by Month'!BB31*'WOT revenue'!BB$7</f>
        <v>129000</v>
      </c>
      <c r="BC31" s="8">
        <f>$J$31*'WOT by Month'!BC31*'WOT revenue'!BC$7</f>
        <v>133300</v>
      </c>
      <c r="BD31" s="8">
        <f>$J$31*'WOT by Month'!BD31*'WOT revenue'!BD$7</f>
        <v>129000</v>
      </c>
      <c r="BE31" s="8">
        <f>$J$31*'WOT by Month'!BE31*'WOT revenue'!BE$7</f>
        <v>133300</v>
      </c>
      <c r="BF31" s="8">
        <f>$J$31*'WOT by Month'!BF31*'WOT revenue'!BF$7</f>
        <v>133300</v>
      </c>
      <c r="BG31" s="8">
        <f>$J$31*'WOT by Month'!BG31*'WOT revenue'!BG$7</f>
        <v>129000</v>
      </c>
      <c r="BH31" s="8">
        <f>$J$31*'WOT by Month'!BH31*'WOT revenue'!BH$7</f>
        <v>133300</v>
      </c>
      <c r="BI31" s="8">
        <f>$J$31*'WOT by Month'!BI31*'WOT revenue'!BI$7</f>
        <v>129000</v>
      </c>
      <c r="BJ31" s="8">
        <f>$J$31*'WOT by Month'!BJ31*'WOT revenue'!BJ$7</f>
        <v>133300</v>
      </c>
      <c r="BK31" s="8">
        <f>$J$31*'WOT by Month'!BK31*'WOT revenue'!BK$7</f>
        <v>133300</v>
      </c>
      <c r="BL31" s="8">
        <f>$J$31*'WOT by Month'!BL31*'WOT revenue'!BL$7</f>
        <v>120400</v>
      </c>
      <c r="BM31" s="8">
        <f>$J$31*'WOT by Month'!BM31*'WOT revenue'!BM$7</f>
        <v>133300</v>
      </c>
      <c r="BN31" s="8">
        <f>$J$31*'WOT by Month'!BN31*'WOT revenue'!BN$7</f>
        <v>129000</v>
      </c>
      <c r="BO31" s="8">
        <f>$J$31*'WOT by Month'!BO31*'WOT revenue'!BO$7</f>
        <v>133300</v>
      </c>
      <c r="BP31" s="8">
        <f>$J$31*'WOT by Month'!BP31*'WOT revenue'!BP$7</f>
        <v>129000</v>
      </c>
      <c r="BQ31" s="8">
        <f>$J$31*'WOT by Month'!BQ31*'WOT revenue'!BQ$7</f>
        <v>133300</v>
      </c>
      <c r="BR31" s="8">
        <f>$J$31*'WOT by Month'!BR31*'WOT revenue'!BR$7</f>
        <v>133300</v>
      </c>
      <c r="BS31" s="8">
        <f>$J$31*'WOT by Month'!BS31*'WOT revenue'!BS$7</f>
        <v>129000</v>
      </c>
      <c r="BT31" s="8">
        <f>$J$31*'WOT by Month'!BT31*'WOT revenue'!BT$7</f>
        <v>133300</v>
      </c>
      <c r="BU31" s="8">
        <f>$J$31*'WOT by Month'!BU31*'WOT revenue'!BU$7</f>
        <v>129000</v>
      </c>
      <c r="BV31" s="8">
        <f>$J$31*'WOT by Month'!BV31*'WOT revenue'!BV$7</f>
        <v>133300</v>
      </c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</row>
    <row r="32" spans="1:107" x14ac:dyDescent="0.2">
      <c r="A32">
        <v>26511</v>
      </c>
      <c r="B32" t="s">
        <v>45</v>
      </c>
      <c r="C32" s="3">
        <v>21000</v>
      </c>
      <c r="D32" s="1">
        <v>36100</v>
      </c>
      <c r="E32" s="1">
        <v>37560</v>
      </c>
      <c r="F32" s="1" t="s">
        <v>3</v>
      </c>
      <c r="G32" s="6">
        <v>37195</v>
      </c>
      <c r="H32" s="3">
        <v>21000</v>
      </c>
      <c r="I32" s="3">
        <v>21000</v>
      </c>
      <c r="J32" s="53">
        <v>0.1075</v>
      </c>
      <c r="K32" s="61">
        <v>823988</v>
      </c>
      <c r="L32" s="8">
        <f>$J$32*'WOT by Month'!L32*'WOT revenue'!L$7</f>
        <v>69982.5</v>
      </c>
      <c r="M32" s="8">
        <f>$J$32*'WOT by Month'!M32*'WOT revenue'!M$7</f>
        <v>67725</v>
      </c>
      <c r="N32" s="8">
        <f>$J$32*'WOT by Month'!N32*'WOT revenue'!N$7</f>
        <v>69982.5</v>
      </c>
      <c r="O32" s="8">
        <f>$J$32*'WOT by Month'!O32*'WOT revenue'!O$7</f>
        <v>69982.5</v>
      </c>
      <c r="P32" s="8">
        <f>$J$32*'WOT by Month'!P32*'WOT revenue'!P$7</f>
        <v>63210</v>
      </c>
      <c r="Q32" s="8">
        <f>$J$32*'WOT by Month'!Q32*'WOT revenue'!Q$7</f>
        <v>69982.5</v>
      </c>
      <c r="R32" s="8">
        <f>$J$32*'WOT by Month'!R32*'WOT revenue'!R$7</f>
        <v>67725</v>
      </c>
      <c r="S32" s="8">
        <f>$J$32*'WOT by Month'!S32*'WOT revenue'!S$7</f>
        <v>69982.5</v>
      </c>
      <c r="T32" s="8">
        <f>$J$32*'WOT by Month'!T32*'WOT revenue'!T$7</f>
        <v>67725</v>
      </c>
      <c r="U32" s="8">
        <f>$J$32*'WOT by Month'!U32*'WOT revenue'!U$7</f>
        <v>69982.5</v>
      </c>
      <c r="V32" s="8">
        <f>$J$32*'WOT by Month'!V32*'WOT revenue'!V$7</f>
        <v>69982.5</v>
      </c>
      <c r="W32" s="8">
        <f>$J$32*'WOT by Month'!W32*'WOT revenue'!W$7</f>
        <v>67725</v>
      </c>
      <c r="X32" s="8">
        <f>$J$32*'WOT by Month'!X32*'WOT revenue'!X$7</f>
        <v>69982.5</v>
      </c>
      <c r="Y32" s="8">
        <f>$J$32*'WOT by Month'!Y32*'WOT revenue'!Y$7</f>
        <v>67725</v>
      </c>
      <c r="Z32" s="8">
        <f>$J$32*'WOT by Month'!Z32*'WOT revenue'!Z$7</f>
        <v>69982.5</v>
      </c>
      <c r="AA32" s="8">
        <f>$J$32*'WOT by Month'!AA32*'WOT revenue'!AA$7</f>
        <v>69982.5</v>
      </c>
      <c r="AB32" s="8">
        <f>$J$32*'WOT by Month'!AB32*'WOT revenue'!AB$7</f>
        <v>63210</v>
      </c>
      <c r="AC32" s="8">
        <f>$J$32*'WOT by Month'!AC32*'WOT revenue'!AC$7</f>
        <v>69982.5</v>
      </c>
      <c r="AD32" s="8">
        <f>$J$32*'WOT by Month'!AD32*'WOT revenue'!AD$7</f>
        <v>67725</v>
      </c>
      <c r="AE32" s="8">
        <f>$J$32*'WOT by Month'!AE32*'WOT revenue'!AE$7</f>
        <v>69982.5</v>
      </c>
      <c r="AF32" s="8">
        <f>$J$32*'WOT by Month'!AF32*'WOT revenue'!AF$7</f>
        <v>67725</v>
      </c>
      <c r="AG32" s="8">
        <f>$J$32*'WOT by Month'!AG32*'WOT revenue'!AG$7</f>
        <v>69982.5</v>
      </c>
      <c r="AH32" s="8">
        <f>$J$32*'WOT by Month'!AH32*'WOT revenue'!AH$7</f>
        <v>69982.5</v>
      </c>
      <c r="AI32" s="8">
        <f>$J$32*'WOT by Month'!AI32*'WOT revenue'!AI$7</f>
        <v>67725</v>
      </c>
      <c r="AJ32" s="8">
        <f>$J$32*'WOT by Month'!AJ32*'WOT revenue'!AJ$7</f>
        <v>69982.5</v>
      </c>
      <c r="AK32" s="8">
        <f>$J$32*'WOT by Month'!AK32*'WOT revenue'!AK$7</f>
        <v>67725</v>
      </c>
      <c r="AL32" s="8">
        <f>$J$32*'WOT by Month'!AL32*'WOT revenue'!AL$7</f>
        <v>69982.5</v>
      </c>
      <c r="AM32" s="8">
        <f>$J$32*'WOT by Month'!AM32*'WOT revenue'!AM$7</f>
        <v>69982.5</v>
      </c>
      <c r="AN32" s="8">
        <f>$J$32*'WOT by Month'!AN32*'WOT revenue'!AN$7</f>
        <v>65467.5</v>
      </c>
      <c r="AO32" s="8">
        <f>$J$32*'WOT by Month'!AO32*'WOT revenue'!AO$7</f>
        <v>69982.5</v>
      </c>
      <c r="AP32" s="8">
        <f>$J$32*'WOT by Month'!AP32*'WOT revenue'!AP$7</f>
        <v>67725</v>
      </c>
      <c r="AQ32" s="8">
        <f>$J$32*'WOT by Month'!AQ32*'WOT revenue'!AQ$7</f>
        <v>69982.5</v>
      </c>
      <c r="AR32" s="8">
        <f>$J$32*'WOT by Month'!AR32*'WOT revenue'!AR$7</f>
        <v>67725</v>
      </c>
      <c r="AS32" s="8">
        <f>$J$32*'WOT by Month'!AS32*'WOT revenue'!AS$7</f>
        <v>69982.5</v>
      </c>
      <c r="AT32" s="8">
        <f>$J$32*'WOT by Month'!AT32*'WOT revenue'!AT$7</f>
        <v>69982.5</v>
      </c>
      <c r="AU32" s="8">
        <f>$J$32*'WOT by Month'!AU32*'WOT revenue'!AU$7</f>
        <v>67725</v>
      </c>
      <c r="AV32" s="8">
        <f>$J$32*'WOT by Month'!AV32*'WOT revenue'!AV$7</f>
        <v>69982.5</v>
      </c>
      <c r="AW32" s="8">
        <f>$J$32*'WOT by Month'!AW32*'WOT revenue'!AW$7</f>
        <v>67725</v>
      </c>
      <c r="AX32" s="8">
        <f>$J$32*'WOT by Month'!AX32*'WOT revenue'!AX$7</f>
        <v>69982.5</v>
      </c>
      <c r="AY32" s="8">
        <f>$J$32*'WOT by Month'!AY32*'WOT revenue'!AY$7</f>
        <v>69982.5</v>
      </c>
      <c r="AZ32" s="8">
        <f>$J$32*'WOT by Month'!AZ32*'WOT revenue'!AZ$7</f>
        <v>63210</v>
      </c>
      <c r="BA32" s="8">
        <f>$J$32*'WOT by Month'!BA32*'WOT revenue'!BA$7</f>
        <v>69982.5</v>
      </c>
      <c r="BB32" s="8">
        <f>$J$32*'WOT by Month'!BB32*'WOT revenue'!BB$7</f>
        <v>67725</v>
      </c>
      <c r="BC32" s="8">
        <f>$J$32*'WOT by Month'!BC32*'WOT revenue'!BC$7</f>
        <v>69982.5</v>
      </c>
      <c r="BD32" s="8">
        <f>$J$32*'WOT by Month'!BD32*'WOT revenue'!BD$7</f>
        <v>67725</v>
      </c>
      <c r="BE32" s="8">
        <f>$J$32*'WOT by Month'!BE32*'WOT revenue'!BE$7</f>
        <v>69982.5</v>
      </c>
      <c r="BF32" s="8">
        <f>$J$32*'WOT by Month'!BF32*'WOT revenue'!BF$7</f>
        <v>69982.5</v>
      </c>
      <c r="BG32" s="8">
        <f>$J$32*'WOT by Month'!BG32*'WOT revenue'!BG$7</f>
        <v>67725</v>
      </c>
      <c r="BH32" s="8">
        <f>$J$32*'WOT by Month'!BH32*'WOT revenue'!BH$7</f>
        <v>69982.5</v>
      </c>
      <c r="BI32" s="8">
        <f>$J$32*'WOT by Month'!BI32*'WOT revenue'!BI$7</f>
        <v>32250</v>
      </c>
      <c r="BJ32" s="8">
        <f>$J$32*'WOT by Month'!BJ32*'WOT revenue'!BJ$7</f>
        <v>33325</v>
      </c>
      <c r="BK32" s="8">
        <f>$J$32*'WOT by Month'!BK32*'WOT revenue'!BK$7</f>
        <v>33325</v>
      </c>
      <c r="BL32" s="8">
        <f>$J$32*'WOT by Month'!BL32*'WOT revenue'!BL$7</f>
        <v>30100</v>
      </c>
      <c r="BM32" s="8">
        <f>$J$32*'WOT by Month'!BM32*'WOT revenue'!BM$7</f>
        <v>33325</v>
      </c>
      <c r="BN32" s="8">
        <f>$J$32*'WOT by Month'!BN32*'WOT revenue'!BN$7</f>
        <v>32250</v>
      </c>
      <c r="BO32" s="8">
        <f>$J$32*'WOT by Month'!BO32*'WOT revenue'!BO$7</f>
        <v>33325</v>
      </c>
      <c r="BP32" s="8">
        <f>$J$32*'WOT by Month'!BP32*'WOT revenue'!BP$7</f>
        <v>32250</v>
      </c>
      <c r="BQ32" s="8">
        <f>$J$32*'WOT by Month'!BQ32*'WOT revenue'!BQ$7</f>
        <v>33325</v>
      </c>
      <c r="BR32" s="8">
        <f>$J$32*'WOT by Month'!BR32*'WOT revenue'!BR$7</f>
        <v>33325</v>
      </c>
      <c r="BS32" s="8">
        <f>$J$32*'WOT by Month'!BS32*'WOT revenue'!BS$7</f>
        <v>32250</v>
      </c>
      <c r="BT32" s="8">
        <f>$J$32*'WOT by Month'!BT32*'WOT revenue'!BT$7</f>
        <v>33325</v>
      </c>
      <c r="BU32" s="8">
        <f>$J$32*'WOT by Month'!BU32*'WOT revenue'!BU$7</f>
        <v>32250</v>
      </c>
      <c r="BV32" s="8">
        <f>$J$32*'WOT by Month'!BV32*'WOT revenue'!BV$7</f>
        <v>33325</v>
      </c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</row>
    <row r="33" spans="1:107" x14ac:dyDescent="0.2">
      <c r="A33">
        <v>26819</v>
      </c>
      <c r="B33" t="s">
        <v>46</v>
      </c>
      <c r="C33" s="3">
        <v>10000</v>
      </c>
      <c r="D33" s="1">
        <v>36647</v>
      </c>
      <c r="E33" s="1">
        <v>38472</v>
      </c>
      <c r="F33" t="s">
        <v>3</v>
      </c>
      <c r="G33" s="6">
        <v>38107</v>
      </c>
      <c r="H33" s="3">
        <v>10000</v>
      </c>
      <c r="I33" s="3">
        <v>10000</v>
      </c>
      <c r="J33" s="53">
        <v>0.12</v>
      </c>
      <c r="K33" s="61">
        <v>438000</v>
      </c>
      <c r="L33" s="8">
        <f>$J$33*'WOT by Month'!L33*'WOT revenue'!L$7</f>
        <v>37200</v>
      </c>
      <c r="M33" s="8">
        <f>$J$33*'WOT by Month'!M33*'WOT revenue'!M$7</f>
        <v>36000</v>
      </c>
      <c r="N33" s="8">
        <f>$J$33*'WOT by Month'!N33*'WOT revenue'!N$7</f>
        <v>37200</v>
      </c>
      <c r="O33" s="8">
        <f>$J$33*'WOT by Month'!O33*'WOT revenue'!O$7</f>
        <v>37200</v>
      </c>
      <c r="P33" s="8">
        <f>$J$33*'WOT by Month'!P33*'WOT revenue'!P$7</f>
        <v>33600</v>
      </c>
      <c r="Q33" s="8">
        <f>$J$33*'WOT by Month'!Q33*'WOT revenue'!Q$7</f>
        <v>37200</v>
      </c>
      <c r="R33" s="8">
        <f>$J$33*'WOT by Month'!R33*'WOT revenue'!R$7</f>
        <v>36000</v>
      </c>
      <c r="S33" s="8">
        <f>$J$33*'WOT by Month'!S33*'WOT revenue'!S$7</f>
        <v>37200</v>
      </c>
      <c r="T33" s="8">
        <f>$J$33*'WOT by Month'!T33*'WOT revenue'!T$7</f>
        <v>36000</v>
      </c>
      <c r="U33" s="8">
        <f>$J$33*'WOT by Month'!U33*'WOT revenue'!U$7</f>
        <v>37200</v>
      </c>
      <c r="V33" s="8">
        <f>$J$33*'WOT by Month'!V33*'WOT revenue'!V$7</f>
        <v>37200</v>
      </c>
      <c r="W33" s="8">
        <f>$J$33*'WOT by Month'!W33*'WOT revenue'!W$7</f>
        <v>36000</v>
      </c>
      <c r="X33" s="8">
        <f>$J$33*'WOT by Month'!X33*'WOT revenue'!X$7</f>
        <v>37200</v>
      </c>
      <c r="Y33" s="8">
        <f>$J$33*'WOT by Month'!Y33*'WOT revenue'!Y$7</f>
        <v>36000</v>
      </c>
      <c r="Z33" s="8">
        <f>$J$33*'WOT by Month'!Z33*'WOT revenue'!Z$7</f>
        <v>37200</v>
      </c>
      <c r="AA33" s="8">
        <f>$J$33*'WOT by Month'!AA33*'WOT revenue'!AA$7</f>
        <v>37200</v>
      </c>
      <c r="AB33" s="8">
        <f>$J$33*'WOT by Month'!AB33*'WOT revenue'!AB$7</f>
        <v>33600</v>
      </c>
      <c r="AC33" s="8">
        <f>$J$33*'WOT by Month'!AC33*'WOT revenue'!AC$7</f>
        <v>37200</v>
      </c>
      <c r="AD33" s="8">
        <f>$J$33*'WOT by Month'!AD33*'WOT revenue'!AD$7</f>
        <v>36000</v>
      </c>
      <c r="AE33" s="8">
        <f>$J$33*'WOT by Month'!AE33*'WOT revenue'!AE$7</f>
        <v>37200</v>
      </c>
      <c r="AF33" s="8">
        <f>$J$33*'WOT by Month'!AF33*'WOT revenue'!AF$7</f>
        <v>36000</v>
      </c>
      <c r="AG33" s="8">
        <f>$J$33*'WOT by Month'!AG33*'WOT revenue'!AG$7</f>
        <v>37200</v>
      </c>
      <c r="AH33" s="8">
        <f>$J$33*'WOT by Month'!AH33*'WOT revenue'!AH$7</f>
        <v>37200</v>
      </c>
      <c r="AI33" s="8">
        <f>$J$33*'WOT by Month'!AI33*'WOT revenue'!AI$7</f>
        <v>36000</v>
      </c>
      <c r="AJ33" s="8">
        <f>$J$33*'WOT by Month'!AJ33*'WOT revenue'!AJ$7</f>
        <v>37200</v>
      </c>
      <c r="AK33" s="8">
        <f>$J$33*'WOT by Month'!AK33*'WOT revenue'!AK$7</f>
        <v>36000</v>
      </c>
      <c r="AL33" s="8">
        <f>$J$33*'WOT by Month'!AL33*'WOT revenue'!AL$7</f>
        <v>37200</v>
      </c>
      <c r="AM33" s="8">
        <f>$J$33*'WOT by Month'!AM33*'WOT revenue'!AM$7</f>
        <v>37200</v>
      </c>
      <c r="AN33" s="8">
        <f>$J$33*'WOT by Month'!AN33*'WOT revenue'!AN$7</f>
        <v>34800</v>
      </c>
      <c r="AO33" s="8">
        <f>$J$33*'WOT by Month'!AO33*'WOT revenue'!AO$7</f>
        <v>37200</v>
      </c>
      <c r="AP33" s="8">
        <f>$J$33*'WOT by Month'!AP33*'WOT revenue'!AP$7</f>
        <v>36000</v>
      </c>
      <c r="AQ33" s="8">
        <f>$J$33*'WOT by Month'!AQ33*'WOT revenue'!AQ$7</f>
        <v>37200</v>
      </c>
      <c r="AR33" s="8">
        <f>$J$33*'WOT by Month'!AR33*'WOT revenue'!AR$7</f>
        <v>36000</v>
      </c>
      <c r="AS33" s="8">
        <f>$J$33*'WOT by Month'!AS33*'WOT revenue'!AS$7</f>
        <v>37200</v>
      </c>
      <c r="AT33" s="8">
        <f>$J$33*'WOT by Month'!AT33*'WOT revenue'!AT$7</f>
        <v>37200</v>
      </c>
      <c r="AU33" s="8">
        <f>$J$33*'WOT by Month'!AU33*'WOT revenue'!AU$7</f>
        <v>36000</v>
      </c>
      <c r="AV33" s="8">
        <f>$J$33*'WOT by Month'!AV33*'WOT revenue'!AV$7</f>
        <v>37200</v>
      </c>
      <c r="AW33" s="8">
        <f>$J$33*'WOT by Month'!AW33*'WOT revenue'!AW$7</f>
        <v>36000</v>
      </c>
      <c r="AX33" s="8">
        <f>$J$33*'WOT by Month'!AX33*'WOT revenue'!AX$7</f>
        <v>37200</v>
      </c>
      <c r="AY33" s="8">
        <f>$J$33*'WOT by Month'!AY33*'WOT revenue'!AY$7</f>
        <v>37200</v>
      </c>
      <c r="AZ33" s="8">
        <f>$J$33*'WOT by Month'!AZ33*'WOT revenue'!AZ$7</f>
        <v>33600</v>
      </c>
      <c r="BA33" s="8">
        <f>$J$33*'WOT by Month'!BA33*'WOT revenue'!BA$7</f>
        <v>37200</v>
      </c>
      <c r="BB33" s="8">
        <f>$J$33*'WOT by Month'!BB33*'WOT revenue'!BB$7</f>
        <v>36000</v>
      </c>
      <c r="BC33" s="8">
        <f>$J$33*'WOT by Month'!BC33*'WOT revenue'!BC$7</f>
        <v>37200</v>
      </c>
      <c r="BD33" s="8">
        <f>$J$33*'WOT by Month'!BD33*'WOT revenue'!BD$7</f>
        <v>36000</v>
      </c>
      <c r="BE33" s="8">
        <f>$J$33*'WOT by Month'!BE33*'WOT revenue'!BE$7</f>
        <v>37200</v>
      </c>
      <c r="BF33" s="8">
        <f>$J$33*'WOT by Month'!BF33*'WOT revenue'!BF$7</f>
        <v>37200</v>
      </c>
      <c r="BG33" s="8">
        <f>$J$33*'WOT by Month'!BG33*'WOT revenue'!BG$7</f>
        <v>36000</v>
      </c>
      <c r="BH33" s="8">
        <f>$J$33*'WOT by Month'!BH33*'WOT revenue'!BH$7</f>
        <v>37200</v>
      </c>
      <c r="BI33" s="8">
        <f>$J$33*'WOT by Month'!BI33*'WOT revenue'!BI$7</f>
        <v>50400</v>
      </c>
      <c r="BJ33" s="8">
        <f>$J$33*'WOT by Month'!BJ33*'WOT revenue'!BJ$7</f>
        <v>52080</v>
      </c>
      <c r="BK33" s="8">
        <f>$J$33*'WOT by Month'!BK33*'WOT revenue'!BK$7</f>
        <v>52080</v>
      </c>
      <c r="BL33" s="8">
        <f>$J$33*'WOT by Month'!BL33*'WOT revenue'!BL$7</f>
        <v>47040</v>
      </c>
      <c r="BM33" s="8">
        <f>$J$33*'WOT by Month'!BM33*'WOT revenue'!BM$7</f>
        <v>52080</v>
      </c>
      <c r="BN33" s="8">
        <f>$J$33*'WOT by Month'!BN33*'WOT revenue'!BN$7</f>
        <v>0</v>
      </c>
      <c r="BO33" s="8">
        <f>$J$33*'WOT by Month'!BO33*'WOT revenue'!BO$7</f>
        <v>0</v>
      </c>
      <c r="BP33" s="8">
        <f>$J$33*'WOT by Month'!BP33*'WOT revenue'!BP$7</f>
        <v>0</v>
      </c>
      <c r="BQ33" s="8">
        <f>$J$33*'WOT by Month'!BQ33*'WOT revenue'!BQ$7</f>
        <v>0</v>
      </c>
      <c r="BR33" s="8">
        <f>$J$33*'WOT by Month'!BR33*'WOT revenue'!BR$7</f>
        <v>0</v>
      </c>
      <c r="BS33" s="8">
        <f>$J$33*'WOT by Month'!BS33*'WOT revenue'!BS$7</f>
        <v>0</v>
      </c>
      <c r="BT33" s="8">
        <f>$J$33*'WOT by Month'!BT33*'WOT revenue'!BT$7</f>
        <v>0</v>
      </c>
      <c r="BU33" s="8">
        <f>$J$33*'WOT by Month'!BU33*'WOT revenue'!BU$7</f>
        <v>50400</v>
      </c>
      <c r="BV33" s="8">
        <f>$J$33*'WOT by Month'!BV33*'WOT revenue'!BV$7</f>
        <v>52080</v>
      </c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</row>
    <row r="34" spans="1:107" x14ac:dyDescent="0.2">
      <c r="A34">
        <v>27454</v>
      </c>
      <c r="B34" t="s">
        <v>10</v>
      </c>
      <c r="C34" s="3">
        <v>27500</v>
      </c>
      <c r="D34" s="1">
        <v>37257</v>
      </c>
      <c r="E34" s="1">
        <v>37621</v>
      </c>
      <c r="F34" t="s">
        <v>8</v>
      </c>
      <c r="G34" s="2"/>
      <c r="J34" s="53">
        <v>1.147</v>
      </c>
      <c r="K34" s="61">
        <v>11513013</v>
      </c>
      <c r="L34" s="8">
        <f>$J$34*'WOT by Month'!L34*'WOT revenue'!L$7</f>
        <v>0</v>
      </c>
      <c r="M34" s="8">
        <f>$J$34*'WOT by Month'!M34*'WOT revenue'!M$7</f>
        <v>0</v>
      </c>
      <c r="N34" s="8">
        <f>$J$34*'WOT by Month'!N34*'WOT revenue'!N$7</f>
        <v>0</v>
      </c>
      <c r="O34" s="8">
        <f>$J$34*'WOT by Month'!O34*'WOT revenue'!O$7</f>
        <v>977817.5</v>
      </c>
      <c r="P34" s="8">
        <f>$J$34*'WOT by Month'!P34*'WOT revenue'!P$7</f>
        <v>883190</v>
      </c>
      <c r="Q34" s="8">
        <f>$J$34*'WOT by Month'!Q34*'WOT revenue'!Q$7</f>
        <v>977817.5</v>
      </c>
      <c r="R34" s="8">
        <f>$J$34*'WOT by Month'!R34*'WOT revenue'!R$7</f>
        <v>946275</v>
      </c>
      <c r="S34" s="8">
        <f>$J$34*'WOT by Month'!S34*'WOT revenue'!S$7</f>
        <v>977817.5</v>
      </c>
      <c r="T34" s="8">
        <f>$J$34*'WOT by Month'!T34*'WOT revenue'!T$7</f>
        <v>946275</v>
      </c>
      <c r="U34" s="8">
        <f>$J$34*'WOT by Month'!U34*'WOT revenue'!U$7</f>
        <v>977817.5</v>
      </c>
      <c r="V34" s="8">
        <f>$J$34*'WOT by Month'!V34*'WOT revenue'!V$7</f>
        <v>977817.5</v>
      </c>
      <c r="W34" s="8">
        <f>$J$34*'WOT by Month'!W34*'WOT revenue'!W$7</f>
        <v>946275</v>
      </c>
      <c r="X34" s="8">
        <f>$J$34*'WOT by Month'!X34*'WOT revenue'!X$7</f>
        <v>977817.5</v>
      </c>
      <c r="Y34" s="8">
        <f>$J$34*'WOT by Month'!Y34*'WOT revenue'!Y$7</f>
        <v>946275</v>
      </c>
      <c r="Z34" s="8">
        <f>$J$34*'WOT by Month'!Z34*'WOT revenue'!Z$7</f>
        <v>977817.5</v>
      </c>
      <c r="AA34" s="8">
        <f>$J$34*'WOT by Month'!AA34*'WOT revenue'!AA$7</f>
        <v>0</v>
      </c>
      <c r="AB34" s="8">
        <f>$J$34*'WOT by Month'!AB34*'WOT revenue'!AB$7</f>
        <v>0</v>
      </c>
      <c r="AC34" s="8">
        <f>$J$34*'WOT by Month'!AC34*'WOT revenue'!AC$7</f>
        <v>0</v>
      </c>
      <c r="AD34" s="8">
        <f>$J$34*'WOT by Month'!AD34*'WOT revenue'!AD$7</f>
        <v>0</v>
      </c>
      <c r="AE34" s="8">
        <f>$J$34*'WOT by Month'!AE34*'WOT revenue'!AE$7</f>
        <v>0</v>
      </c>
      <c r="AF34" s="8">
        <f>$J$34*'WOT by Month'!AF34*'WOT revenue'!AF$7</f>
        <v>0</v>
      </c>
      <c r="AG34" s="8">
        <f>$J$34*'WOT by Month'!AG34*'WOT revenue'!AG$7</f>
        <v>0</v>
      </c>
      <c r="AH34" s="8">
        <f>$J$34*'WOT by Month'!AH34*'WOT revenue'!AH$7</f>
        <v>0</v>
      </c>
      <c r="AI34" s="8">
        <f>$J$34*'WOT by Month'!AI34*'WOT revenue'!AI$7</f>
        <v>0</v>
      </c>
      <c r="AJ34" s="8">
        <f>$J$34*'WOT by Month'!AJ34*'WOT revenue'!AJ$7</f>
        <v>0</v>
      </c>
      <c r="AK34" s="8">
        <f>$J$34*'WOT by Month'!AK34*'WOT revenue'!AK$7</f>
        <v>0</v>
      </c>
      <c r="AL34" s="8">
        <f>$J$34*'WOT by Month'!AL34*'WOT revenue'!AL$7</f>
        <v>0</v>
      </c>
      <c r="AM34" s="8">
        <f>$J$34*'WOT by Month'!AM34*'WOT revenue'!AM$7</f>
        <v>0</v>
      </c>
      <c r="AN34" s="8">
        <f>$J$34*'WOT by Month'!AN34*'WOT revenue'!AN$7</f>
        <v>0</v>
      </c>
      <c r="AO34" s="8">
        <f>$J$34*'WOT by Month'!AO34*'WOT revenue'!AO$7</f>
        <v>0</v>
      </c>
      <c r="AP34" s="8">
        <f>$J$34*'WOT by Month'!AP34*'WOT revenue'!AP$7</f>
        <v>0</v>
      </c>
      <c r="AQ34" s="8">
        <f>$J$34*'WOT by Month'!AQ34*'WOT revenue'!AQ$7</f>
        <v>0</v>
      </c>
      <c r="AR34" s="8">
        <f>$J$34*'WOT by Month'!AR34*'WOT revenue'!AR$7</f>
        <v>0</v>
      </c>
      <c r="AS34" s="8">
        <f>$J$34*'WOT by Month'!AS34*'WOT revenue'!AS$7</f>
        <v>0</v>
      </c>
      <c r="AT34" s="8">
        <f>$J$34*'WOT by Month'!AT34*'WOT revenue'!AT$7</f>
        <v>0</v>
      </c>
      <c r="AU34" s="8">
        <f>$J$34*'WOT by Month'!AU34*'WOT revenue'!AU$7</f>
        <v>0</v>
      </c>
      <c r="AV34" s="8">
        <f>$J$34*'WOT by Month'!AV34*'WOT revenue'!AV$7</f>
        <v>0</v>
      </c>
      <c r="AW34" s="8">
        <f>$J$34*'WOT by Month'!AW34*'WOT revenue'!AW$7</f>
        <v>0</v>
      </c>
      <c r="AX34" s="8">
        <f>$J$34*'WOT by Month'!AX34*'WOT revenue'!AX$7</f>
        <v>0</v>
      </c>
      <c r="AY34" s="8">
        <f>$J$34*'WOT by Month'!AY34*'WOT revenue'!AY$7</f>
        <v>0</v>
      </c>
      <c r="AZ34" s="8">
        <f>$J$34*'WOT by Month'!AZ34*'WOT revenue'!AZ$7</f>
        <v>0</v>
      </c>
      <c r="BA34" s="8">
        <f>$J$34*'WOT by Month'!BA34*'WOT revenue'!BA$7</f>
        <v>0</v>
      </c>
      <c r="BB34" s="8">
        <f>$J$34*'WOT by Month'!BB34*'WOT revenue'!BB$7</f>
        <v>0</v>
      </c>
      <c r="BC34" s="8">
        <f>$J$34*'WOT by Month'!BC34*'WOT revenue'!BC$7</f>
        <v>0</v>
      </c>
      <c r="BD34" s="8">
        <f>$J$34*'WOT by Month'!BD34*'WOT revenue'!BD$7</f>
        <v>0</v>
      </c>
      <c r="BE34" s="8">
        <f>$J$34*'WOT by Month'!BE34*'WOT revenue'!BE$7</f>
        <v>0</v>
      </c>
      <c r="BF34" s="8">
        <f>$J$34*'WOT by Month'!BF34*'WOT revenue'!BF$7</f>
        <v>0</v>
      </c>
      <c r="BG34" s="8">
        <f>$J$34*'WOT by Month'!BG34*'WOT revenue'!BG$7</f>
        <v>0</v>
      </c>
      <c r="BH34" s="8">
        <f>$J$34*'WOT by Month'!BH34*'WOT revenue'!BH$7</f>
        <v>0</v>
      </c>
      <c r="BI34" s="8">
        <f>$J$34*'WOT by Month'!BI34*'WOT revenue'!BI$7</f>
        <v>0</v>
      </c>
      <c r="BJ34" s="8">
        <f>$J$34*'WOT by Month'!BJ34*'WOT revenue'!BJ$7</f>
        <v>0</v>
      </c>
      <c r="BK34" s="8">
        <f>$J$34*'WOT by Month'!BK34*'WOT revenue'!BK$7</f>
        <v>0</v>
      </c>
      <c r="BL34" s="8">
        <f>$J$34*'WOT by Month'!BL34*'WOT revenue'!BL$7</f>
        <v>0</v>
      </c>
      <c r="BM34" s="8">
        <f>$J$34*'WOT by Month'!BM34*'WOT revenue'!BM$7</f>
        <v>0</v>
      </c>
      <c r="BN34" s="8">
        <f>$J$34*'WOT by Month'!BN34*'WOT revenue'!BN$7</f>
        <v>0</v>
      </c>
      <c r="BO34" s="8">
        <f>$J$34*'WOT by Month'!BO34*'WOT revenue'!BO$7</f>
        <v>0</v>
      </c>
      <c r="BP34" s="8">
        <f>$J$34*'WOT by Month'!BP34*'WOT revenue'!BP$7</f>
        <v>0</v>
      </c>
      <c r="BQ34" s="8">
        <f>$J$34*'WOT by Month'!BQ34*'WOT revenue'!BQ$7</f>
        <v>0</v>
      </c>
      <c r="BR34" s="8">
        <f>$J$34*'WOT by Month'!BR34*'WOT revenue'!BR$7</f>
        <v>0</v>
      </c>
      <c r="BS34" s="8">
        <f>$J$34*'WOT by Month'!BS34*'WOT revenue'!BS$7</f>
        <v>0</v>
      </c>
      <c r="BT34" s="8">
        <f>$J$34*'WOT by Month'!BT34*'WOT revenue'!BT$7</f>
        <v>0</v>
      </c>
      <c r="BU34" s="8">
        <f>$J$34*'WOT by Month'!BU34*'WOT revenue'!BU$7</f>
        <v>0</v>
      </c>
      <c r="BV34" s="8">
        <f>$J$34*'WOT by Month'!BV34*'WOT revenue'!BV$7</f>
        <v>0</v>
      </c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</row>
    <row r="35" spans="1:107" x14ac:dyDescent="0.2">
      <c r="A35">
        <v>26816</v>
      </c>
      <c r="B35" t="s">
        <v>47</v>
      </c>
      <c r="C35" s="3">
        <v>21500</v>
      </c>
      <c r="D35" s="1">
        <v>36647</v>
      </c>
      <c r="E35" s="1">
        <v>38472</v>
      </c>
      <c r="F35" t="s">
        <v>8</v>
      </c>
      <c r="G35" s="2"/>
      <c r="H35" s="3">
        <v>21500</v>
      </c>
      <c r="I35" s="3">
        <v>21500</v>
      </c>
      <c r="J35" s="53">
        <v>0.17</v>
      </c>
      <c r="K35" s="61">
        <v>1334075</v>
      </c>
      <c r="L35" s="8">
        <f>$J$35*'WOT by Month'!L35*'WOT revenue'!L$7</f>
        <v>113305.00000000001</v>
      </c>
      <c r="M35" s="8">
        <f>$J$35*'WOT by Month'!M35*'WOT revenue'!M$7</f>
        <v>109650.00000000001</v>
      </c>
      <c r="N35" s="8">
        <f>$J$35*'WOT by Month'!N35*'WOT revenue'!N$7</f>
        <v>113305.00000000001</v>
      </c>
      <c r="O35" s="8">
        <f>$J$35*'WOT by Month'!O35*'WOT revenue'!O$7</f>
        <v>113305.00000000001</v>
      </c>
      <c r="P35" s="8">
        <f>$J$35*'WOT by Month'!P35*'WOT revenue'!P$7</f>
        <v>102340.00000000001</v>
      </c>
      <c r="Q35" s="8">
        <f>$J$35*'WOT by Month'!Q35*'WOT revenue'!Q$7</f>
        <v>113305.00000000001</v>
      </c>
      <c r="R35" s="8">
        <f>$J$35*'WOT by Month'!R35*'WOT revenue'!R$7</f>
        <v>109650.00000000001</v>
      </c>
      <c r="S35" s="8">
        <f>$J$35*'WOT by Month'!S35*'WOT revenue'!S$7</f>
        <v>113305.00000000001</v>
      </c>
      <c r="T35" s="8">
        <f>$J$35*'WOT by Month'!T35*'WOT revenue'!T$7</f>
        <v>109650.00000000001</v>
      </c>
      <c r="U35" s="8">
        <f>$J$35*'WOT by Month'!U35*'WOT revenue'!U$7</f>
        <v>113305.00000000001</v>
      </c>
      <c r="V35" s="8">
        <f>$J$35*'WOT by Month'!V35*'WOT revenue'!V$7</f>
        <v>113305.00000000001</v>
      </c>
      <c r="W35" s="8">
        <f>$J$35*'WOT by Month'!W35*'WOT revenue'!W$7</f>
        <v>109650.00000000001</v>
      </c>
      <c r="X35" s="8">
        <f>$J$35*'WOT by Month'!X35*'WOT revenue'!X$7</f>
        <v>113305.00000000001</v>
      </c>
      <c r="Y35" s="8">
        <f>$J$35*'WOT by Month'!Y35*'WOT revenue'!Y$7</f>
        <v>109650.00000000001</v>
      </c>
      <c r="Z35" s="8">
        <f>$J$35*'WOT by Month'!Z35*'WOT revenue'!Z$7</f>
        <v>113305.00000000001</v>
      </c>
      <c r="AA35" s="8">
        <f>$J$35*'WOT by Month'!AA35*'WOT revenue'!AA$7</f>
        <v>113305.00000000001</v>
      </c>
      <c r="AB35" s="8">
        <f>$J$35*'WOT by Month'!AB35*'WOT revenue'!AB$7</f>
        <v>102340.00000000001</v>
      </c>
      <c r="AC35" s="8">
        <f>$J$35*'WOT by Month'!AC35*'WOT revenue'!AC$7</f>
        <v>113305.00000000001</v>
      </c>
      <c r="AD35" s="8">
        <f>$J$35*'WOT by Month'!AD35*'WOT revenue'!AD$7</f>
        <v>109650.00000000001</v>
      </c>
      <c r="AE35" s="8">
        <f>$J$35*'WOT by Month'!AE35*'WOT revenue'!AE$7</f>
        <v>113305.00000000001</v>
      </c>
      <c r="AF35" s="8">
        <f>$J$35*'WOT by Month'!AF35*'WOT revenue'!AF$7</f>
        <v>109650.00000000001</v>
      </c>
      <c r="AG35" s="8">
        <f>$J$35*'WOT by Month'!AG35*'WOT revenue'!AG$7</f>
        <v>113305.00000000001</v>
      </c>
      <c r="AH35" s="8">
        <f>$J$35*'WOT by Month'!AH35*'WOT revenue'!AH$7</f>
        <v>113305.00000000001</v>
      </c>
      <c r="AI35" s="8">
        <f>$J$35*'WOT by Month'!AI35*'WOT revenue'!AI$7</f>
        <v>109650.00000000001</v>
      </c>
      <c r="AJ35" s="8">
        <f>$J$35*'WOT by Month'!AJ35*'WOT revenue'!AJ$7</f>
        <v>113305.00000000001</v>
      </c>
      <c r="AK35" s="8">
        <f>$J$35*'WOT by Month'!AK35*'WOT revenue'!AK$7</f>
        <v>109650.00000000001</v>
      </c>
      <c r="AL35" s="8">
        <f>$J$35*'WOT by Month'!AL35*'WOT revenue'!AL$7</f>
        <v>113305.00000000001</v>
      </c>
      <c r="AM35" s="8">
        <f>$J$35*'WOT by Month'!AM35*'WOT revenue'!AM$7</f>
        <v>113305.00000000001</v>
      </c>
      <c r="AN35" s="8">
        <f>$J$35*'WOT by Month'!AN35*'WOT revenue'!AN$7</f>
        <v>105995.00000000001</v>
      </c>
      <c r="AO35" s="8">
        <f>$J$35*'WOT by Month'!AO35*'WOT revenue'!AO$7</f>
        <v>113305.00000000001</v>
      </c>
      <c r="AP35" s="8">
        <f>$J$35*'WOT by Month'!AP35*'WOT revenue'!AP$7</f>
        <v>109650.00000000001</v>
      </c>
      <c r="AQ35" s="8">
        <f>$J$35*'WOT by Month'!AQ35*'WOT revenue'!AQ$7</f>
        <v>113305.00000000001</v>
      </c>
      <c r="AR35" s="8">
        <f>$J$35*'WOT by Month'!AR35*'WOT revenue'!AR$7</f>
        <v>109650.00000000001</v>
      </c>
      <c r="AS35" s="8">
        <f>$J$35*'WOT by Month'!AS35*'WOT revenue'!AS$7</f>
        <v>113305.00000000001</v>
      </c>
      <c r="AT35" s="8">
        <f>$J$35*'WOT by Month'!AT35*'WOT revenue'!AT$7</f>
        <v>113305.00000000001</v>
      </c>
      <c r="AU35" s="8">
        <f>$J$35*'WOT by Month'!AU35*'WOT revenue'!AU$7</f>
        <v>109650.00000000001</v>
      </c>
      <c r="AV35" s="8">
        <f>$J$35*'WOT by Month'!AV35*'WOT revenue'!AV$7</f>
        <v>113305.00000000001</v>
      </c>
      <c r="AW35" s="8">
        <f>$J$35*'WOT by Month'!AW35*'WOT revenue'!AW$7</f>
        <v>109650.00000000001</v>
      </c>
      <c r="AX35" s="8">
        <f>$J$35*'WOT by Month'!AX35*'WOT revenue'!AX$7</f>
        <v>113305.00000000001</v>
      </c>
      <c r="AY35" s="8">
        <f>$J$35*'WOT by Month'!AY35*'WOT revenue'!AY$7</f>
        <v>113305.00000000001</v>
      </c>
      <c r="AZ35" s="8">
        <f>$J$35*'WOT by Month'!AZ35*'WOT revenue'!AZ$7</f>
        <v>102340.00000000001</v>
      </c>
      <c r="BA35" s="8">
        <f>$J$35*'WOT by Month'!BA35*'WOT revenue'!BA$7</f>
        <v>113305.00000000001</v>
      </c>
      <c r="BB35" s="8">
        <f>$J$35*'WOT by Month'!BB35*'WOT revenue'!BB$7</f>
        <v>109650.00000000001</v>
      </c>
      <c r="BC35" s="8">
        <f>$J$35*'WOT by Month'!BC35*'WOT revenue'!BC$7</f>
        <v>0</v>
      </c>
      <c r="BD35" s="8">
        <f>$J$35*'WOT by Month'!BD35*'WOT revenue'!BD$7</f>
        <v>0</v>
      </c>
      <c r="BE35" s="8">
        <f>$J$35*'WOT by Month'!BE35*'WOT revenue'!BE$7</f>
        <v>0</v>
      </c>
      <c r="BF35" s="8">
        <f>$J$35*'WOT by Month'!BF35*'WOT revenue'!BF$7</f>
        <v>0</v>
      </c>
      <c r="BG35" s="8">
        <f>$J$35*'WOT by Month'!BG35*'WOT revenue'!BG$7</f>
        <v>0</v>
      </c>
      <c r="BH35" s="8">
        <f>$J$35*'WOT by Month'!BH35*'WOT revenue'!BH$7</f>
        <v>0</v>
      </c>
      <c r="BI35" s="8">
        <f>$J$35*'WOT by Month'!BI35*'WOT revenue'!BI$7</f>
        <v>102000.00000000001</v>
      </c>
      <c r="BJ35" s="8">
        <f>$J$35*'WOT by Month'!BJ35*'WOT revenue'!BJ$7</f>
        <v>105400.00000000001</v>
      </c>
      <c r="BK35" s="8">
        <f>$J$35*'WOT by Month'!BK35*'WOT revenue'!BK$7</f>
        <v>105400.00000000001</v>
      </c>
      <c r="BL35" s="8">
        <f>$J$35*'WOT by Month'!BL35*'WOT revenue'!BL$7</f>
        <v>95200.000000000015</v>
      </c>
      <c r="BM35" s="8">
        <f>$J$35*'WOT by Month'!BM35*'WOT revenue'!BM$7</f>
        <v>105400.00000000001</v>
      </c>
      <c r="BN35" s="8">
        <f>$J$35*'WOT by Month'!BN35*'WOT revenue'!BN$7</f>
        <v>102000.00000000001</v>
      </c>
      <c r="BO35" s="8">
        <f>$J$35*'WOT by Month'!BO35*'WOT revenue'!BO$7</f>
        <v>105400.00000000001</v>
      </c>
      <c r="BP35" s="8">
        <f>$J$35*'WOT by Month'!BP35*'WOT revenue'!BP$7</f>
        <v>102000.00000000001</v>
      </c>
      <c r="BQ35" s="8">
        <f>$J$35*'WOT by Month'!BQ35*'WOT revenue'!BQ$7</f>
        <v>105400.00000000001</v>
      </c>
      <c r="BR35" s="8">
        <f>$J$35*'WOT by Month'!BR35*'WOT revenue'!BR$7</f>
        <v>105400.00000000001</v>
      </c>
      <c r="BS35" s="8">
        <f>$J$35*'WOT by Month'!BS35*'WOT revenue'!BS$7</f>
        <v>102000.00000000001</v>
      </c>
      <c r="BT35" s="8">
        <f>$J$35*'WOT by Month'!BT35*'WOT revenue'!BT$7</f>
        <v>105400.00000000001</v>
      </c>
      <c r="BU35" s="8">
        <f>$J$35*'WOT by Month'!BU35*'WOT revenue'!BU$7</f>
        <v>102000.00000000001</v>
      </c>
      <c r="BV35" s="8">
        <f>$J$35*'WOT by Month'!BV35*'WOT revenue'!BV$7</f>
        <v>105400.00000000001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</row>
    <row r="36" spans="1:107" x14ac:dyDescent="0.2">
      <c r="A36">
        <v>27293</v>
      </c>
      <c r="B36" t="s">
        <v>9</v>
      </c>
      <c r="C36" s="3">
        <v>49000</v>
      </c>
      <c r="D36" s="1">
        <v>36831</v>
      </c>
      <c r="E36" s="1">
        <v>37195</v>
      </c>
      <c r="F36" t="s">
        <v>8</v>
      </c>
      <c r="G36" s="2"/>
      <c r="H36" s="3">
        <v>49000</v>
      </c>
      <c r="I36" s="3">
        <v>49000</v>
      </c>
      <c r="J36" s="53">
        <v>0.28499999999999998</v>
      </c>
      <c r="K36" s="61">
        <v>0</v>
      </c>
      <c r="L36" s="8">
        <f>$J$36*'WOT by Month'!L36*'WOT revenue'!L$7</f>
        <v>432914.99999999994</v>
      </c>
      <c r="M36" s="8">
        <f>$J$36*'WOT by Month'!M36*'WOT revenue'!M$7</f>
        <v>0</v>
      </c>
      <c r="N36" s="8">
        <f>$J$36*'WOT by Month'!N36*'WOT revenue'!N$7</f>
        <v>0</v>
      </c>
      <c r="O36" s="8">
        <f>$J$36*'WOT by Month'!O36*'WOT revenue'!O$7</f>
        <v>0</v>
      </c>
      <c r="P36" s="8">
        <f>$J$36*'WOT by Month'!P36*'WOT revenue'!P$7</f>
        <v>0</v>
      </c>
      <c r="Q36" s="8">
        <f>$J$36*'WOT by Month'!Q36*'WOT revenue'!Q$7</f>
        <v>0</v>
      </c>
      <c r="R36" s="8">
        <f>$J$36*'WOT by Month'!R36*'WOT revenue'!R$7</f>
        <v>0</v>
      </c>
      <c r="S36" s="8">
        <f>$J$36*'WOT by Month'!S36*'WOT revenue'!S$7</f>
        <v>0</v>
      </c>
      <c r="T36" s="8">
        <f>$J$36*'WOT by Month'!T36*'WOT revenue'!T$7</f>
        <v>0</v>
      </c>
      <c r="U36" s="8">
        <f>$J$36*'WOT by Month'!U36*'WOT revenue'!U$7</f>
        <v>0</v>
      </c>
      <c r="V36" s="8">
        <f>$J$36*'WOT by Month'!V36*'WOT revenue'!V$7</f>
        <v>0</v>
      </c>
      <c r="W36" s="8">
        <f>$J$36*'WOT by Month'!W36*'WOT revenue'!W$7</f>
        <v>0</v>
      </c>
      <c r="X36" s="8">
        <f>$J$36*'WOT by Month'!X36*'WOT revenue'!X$7</f>
        <v>0</v>
      </c>
      <c r="Y36" s="8">
        <f>$J$36*'WOT by Month'!Y36*'WOT revenue'!Y$7</f>
        <v>0</v>
      </c>
      <c r="Z36" s="8">
        <f>$J$36*'WOT by Month'!Z36*'WOT revenue'!Z$7</f>
        <v>0</v>
      </c>
      <c r="AA36" s="8">
        <f>$J$36*'WOT by Month'!AA36*'WOT revenue'!AA$7</f>
        <v>0</v>
      </c>
      <c r="AB36" s="8">
        <f>$J$36*'WOT by Month'!AB36*'WOT revenue'!AB$7</f>
        <v>0</v>
      </c>
      <c r="AC36" s="8">
        <f>$J$36*'WOT by Month'!AC36*'WOT revenue'!AC$7</f>
        <v>0</v>
      </c>
      <c r="AD36" s="8">
        <f>$J$36*'WOT by Month'!AD36*'WOT revenue'!AD$7</f>
        <v>0</v>
      </c>
      <c r="AE36" s="8">
        <f>$J$36*'WOT by Month'!AE36*'WOT revenue'!AE$7</f>
        <v>0</v>
      </c>
      <c r="AF36" s="8">
        <f>$J$36*'WOT by Month'!AF36*'WOT revenue'!AF$7</f>
        <v>0</v>
      </c>
      <c r="AG36" s="8">
        <f>$J$36*'WOT by Month'!AG36*'WOT revenue'!AG$7</f>
        <v>0</v>
      </c>
      <c r="AH36" s="8">
        <f>$J$36*'WOT by Month'!AH36*'WOT revenue'!AH$7</f>
        <v>0</v>
      </c>
      <c r="AI36" s="8">
        <f>$J$36*'WOT by Month'!AI36*'WOT revenue'!AI$7</f>
        <v>0</v>
      </c>
      <c r="AJ36" s="8">
        <f>$J$36*'WOT by Month'!AJ36*'WOT revenue'!AJ$7</f>
        <v>0</v>
      </c>
      <c r="AK36" s="8">
        <f>$J$36*'WOT by Month'!AK36*'WOT revenue'!AK$7</f>
        <v>0</v>
      </c>
      <c r="AL36" s="8">
        <f>$J$36*'WOT by Month'!AL36*'WOT revenue'!AL$7</f>
        <v>0</v>
      </c>
      <c r="AM36" s="8">
        <f>$J$36*'WOT by Month'!AM36*'WOT revenue'!AM$7</f>
        <v>0</v>
      </c>
      <c r="AN36" s="8">
        <f>$J$36*'WOT by Month'!AN36*'WOT revenue'!AN$7</f>
        <v>0</v>
      </c>
      <c r="AO36" s="8">
        <f>$J$36*'WOT by Month'!AO36*'WOT revenue'!AO$7</f>
        <v>0</v>
      </c>
      <c r="AP36" s="8">
        <f>$J$36*'WOT by Month'!AP36*'WOT revenue'!AP$7</f>
        <v>0</v>
      </c>
      <c r="AQ36" s="8">
        <f>$J$36*'WOT by Month'!AQ36*'WOT revenue'!AQ$7</f>
        <v>0</v>
      </c>
      <c r="AR36" s="8">
        <f>$J$36*'WOT by Month'!AR36*'WOT revenue'!AR$7</f>
        <v>0</v>
      </c>
      <c r="AS36" s="8">
        <f>$J$36*'WOT by Month'!AS36*'WOT revenue'!AS$7</f>
        <v>0</v>
      </c>
      <c r="AT36" s="8">
        <f>$J$36*'WOT by Month'!AT36*'WOT revenue'!AT$7</f>
        <v>0</v>
      </c>
      <c r="AU36" s="8">
        <f>$J$36*'WOT by Month'!AU36*'WOT revenue'!AU$7</f>
        <v>0</v>
      </c>
      <c r="AV36" s="8">
        <f>$J$36*'WOT by Month'!AV36*'WOT revenue'!AV$7</f>
        <v>0</v>
      </c>
      <c r="AW36" s="8">
        <f>$J$36*'WOT by Month'!AW36*'WOT revenue'!AW$7</f>
        <v>0</v>
      </c>
      <c r="AX36" s="8">
        <f>$J$36*'WOT by Month'!AX36*'WOT revenue'!AX$7</f>
        <v>0</v>
      </c>
      <c r="AY36" s="8">
        <f>$J$36*'WOT by Month'!AY36*'WOT revenue'!AY$7</f>
        <v>0</v>
      </c>
      <c r="AZ36" s="8">
        <f>$J$36*'WOT by Month'!AZ36*'WOT revenue'!AZ$7</f>
        <v>0</v>
      </c>
      <c r="BA36" s="8">
        <f>$J$36*'WOT by Month'!BA36*'WOT revenue'!BA$7</f>
        <v>0</v>
      </c>
      <c r="BB36" s="8">
        <f>$J$36*'WOT by Month'!BB36*'WOT revenue'!BB$7</f>
        <v>0</v>
      </c>
      <c r="BC36" s="8">
        <f>$J$36*'WOT by Month'!BC36*'WOT revenue'!BC$7</f>
        <v>0</v>
      </c>
      <c r="BD36" s="8">
        <f>$J$36*'WOT by Month'!BD36*'WOT revenue'!BD$7</f>
        <v>0</v>
      </c>
      <c r="BE36" s="8">
        <f>$J$36*'WOT by Month'!BE36*'WOT revenue'!BE$7</f>
        <v>0</v>
      </c>
      <c r="BF36" s="8">
        <f>$J$36*'WOT by Month'!BF36*'WOT revenue'!BF$7</f>
        <v>0</v>
      </c>
      <c r="BG36" s="8">
        <f>$J$36*'WOT by Month'!BG36*'WOT revenue'!BG$7</f>
        <v>0</v>
      </c>
      <c r="BH36" s="8">
        <f>$J$36*'WOT by Month'!BH36*'WOT revenue'!BH$7</f>
        <v>0</v>
      </c>
      <c r="BI36" s="8">
        <f>$J$36*'WOT by Month'!BI36*'WOT revenue'!BI$7</f>
        <v>0</v>
      </c>
      <c r="BJ36" s="8">
        <f>$J$36*'WOT by Month'!BJ36*'WOT revenue'!BJ$7</f>
        <v>0</v>
      </c>
      <c r="BK36" s="8">
        <f>$J$36*'WOT by Month'!BK36*'WOT revenue'!BK$7</f>
        <v>0</v>
      </c>
      <c r="BL36" s="8">
        <f>$J$36*'WOT by Month'!BL36*'WOT revenue'!BL$7</f>
        <v>0</v>
      </c>
      <c r="BM36" s="8">
        <f>$J$36*'WOT by Month'!BM36*'WOT revenue'!BM$7</f>
        <v>0</v>
      </c>
      <c r="BN36" s="8">
        <f>$J$36*'WOT by Month'!BN36*'WOT revenue'!BN$7</f>
        <v>0</v>
      </c>
      <c r="BO36" s="8">
        <f>$J$36*'WOT by Month'!BO36*'WOT revenue'!BO$7</f>
        <v>0</v>
      </c>
      <c r="BP36" s="8">
        <f>$J$36*'WOT by Month'!BP36*'WOT revenue'!BP$7</f>
        <v>0</v>
      </c>
      <c r="BQ36" s="8">
        <f>$J$36*'WOT by Month'!BQ36*'WOT revenue'!BQ$7</f>
        <v>0</v>
      </c>
      <c r="BR36" s="8">
        <f>$J$36*'WOT by Month'!BR36*'WOT revenue'!BR$7</f>
        <v>0</v>
      </c>
      <c r="BS36" s="8">
        <f>$J$36*'WOT by Month'!BS36*'WOT revenue'!BS$7</f>
        <v>0</v>
      </c>
      <c r="BT36" s="8">
        <f>$J$36*'WOT by Month'!BT36*'WOT revenue'!BT$7</f>
        <v>0</v>
      </c>
      <c r="BU36" s="8">
        <f>$J$36*'WOT by Month'!BU36*'WOT revenue'!BU$7</f>
        <v>0</v>
      </c>
      <c r="BV36" s="8">
        <f>$J$36*'WOT by Month'!BV36*'WOT revenue'!BV$7</f>
        <v>0</v>
      </c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</row>
    <row r="37" spans="1:107" x14ac:dyDescent="0.2">
      <c r="A37">
        <v>27352</v>
      </c>
      <c r="B37" t="s">
        <v>9</v>
      </c>
      <c r="C37" s="3">
        <v>21500</v>
      </c>
      <c r="D37" s="1">
        <v>37196</v>
      </c>
      <c r="E37" s="1">
        <v>37560</v>
      </c>
      <c r="F37" t="s">
        <v>8</v>
      </c>
      <c r="G37" s="2"/>
      <c r="J37" s="53">
        <v>0.3</v>
      </c>
      <c r="K37" s="61">
        <v>1960800</v>
      </c>
      <c r="L37" s="8">
        <f>$J$37*'WOT by Month'!L37*'WOT revenue'!L$7</f>
        <v>0</v>
      </c>
      <c r="M37" s="8">
        <f>$J$37*'WOT by Month'!M37*'WOT revenue'!M$7</f>
        <v>193500</v>
      </c>
      <c r="N37" s="8">
        <f>$J$37*'WOT by Month'!N37*'WOT revenue'!N$7</f>
        <v>199950</v>
      </c>
      <c r="O37" s="8">
        <f>$J$37*'WOT by Month'!O37*'WOT revenue'!O$7</f>
        <v>199950</v>
      </c>
      <c r="P37" s="8">
        <f>$J$37*'WOT by Month'!P37*'WOT revenue'!P$7</f>
        <v>180600</v>
      </c>
      <c r="Q37" s="8">
        <f>$J$37*'WOT by Month'!Q37*'WOT revenue'!Q$7</f>
        <v>199950</v>
      </c>
      <c r="R37" s="8">
        <f>$J$37*'WOT by Month'!R37*'WOT revenue'!R$7</f>
        <v>193500</v>
      </c>
      <c r="S37" s="8">
        <f>$J$37*'WOT by Month'!S37*'WOT revenue'!S$7</f>
        <v>199950</v>
      </c>
      <c r="T37" s="8">
        <f>$J$37*'WOT by Month'!T37*'WOT revenue'!T$7</f>
        <v>193500</v>
      </c>
      <c r="U37" s="8">
        <f>$J$37*'WOT by Month'!U37*'WOT revenue'!U$7</f>
        <v>199950</v>
      </c>
      <c r="V37" s="8">
        <f>$J$37*'WOT by Month'!V37*'WOT revenue'!V$7</f>
        <v>199950</v>
      </c>
      <c r="W37" s="8">
        <f>$J$37*'WOT by Month'!W37*'WOT revenue'!W$7</f>
        <v>193500</v>
      </c>
      <c r="X37" s="8">
        <f>$J$37*'WOT by Month'!X37*'WOT revenue'!X$7</f>
        <v>199950</v>
      </c>
      <c r="Y37" s="8">
        <f>$J$37*'WOT by Month'!Y37*'WOT revenue'!Y$7</f>
        <v>0</v>
      </c>
      <c r="Z37" s="8">
        <f>$J$37*'WOT by Month'!Z37*'WOT revenue'!Z$7</f>
        <v>0</v>
      </c>
      <c r="AA37" s="8">
        <f>$J$37*'WOT by Month'!AA37*'WOT revenue'!AA$7</f>
        <v>0</v>
      </c>
      <c r="AB37" s="8">
        <f>$J$37*'WOT by Month'!AB37*'WOT revenue'!AB$7</f>
        <v>0</v>
      </c>
      <c r="AC37" s="8">
        <f>$J$37*'WOT by Month'!AC37*'WOT revenue'!AC$7</f>
        <v>0</v>
      </c>
      <c r="AD37" s="8">
        <f>$J$37*'WOT by Month'!AD37*'WOT revenue'!AD$7</f>
        <v>0</v>
      </c>
      <c r="AE37" s="8">
        <f>$J$37*'WOT by Month'!AE37*'WOT revenue'!AE$7</f>
        <v>0</v>
      </c>
      <c r="AF37" s="8">
        <f>$J$37*'WOT by Month'!AF37*'WOT revenue'!AF$7</f>
        <v>0</v>
      </c>
      <c r="AG37" s="8">
        <f>$J$37*'WOT by Month'!AG37*'WOT revenue'!AG$7</f>
        <v>0</v>
      </c>
      <c r="AH37" s="8">
        <f>$J$37*'WOT by Month'!AH37*'WOT revenue'!AH$7</f>
        <v>0</v>
      </c>
      <c r="AI37" s="8">
        <f>$J$37*'WOT by Month'!AI37*'WOT revenue'!AI$7</f>
        <v>0</v>
      </c>
      <c r="AJ37" s="8">
        <f>$J$37*'WOT by Month'!AJ37*'WOT revenue'!AJ$7</f>
        <v>0</v>
      </c>
      <c r="AK37" s="8">
        <f>$J$37*'WOT by Month'!AK37*'WOT revenue'!AK$7</f>
        <v>0</v>
      </c>
      <c r="AL37" s="8">
        <f>$J$37*'WOT by Month'!AL37*'WOT revenue'!AL$7</f>
        <v>0</v>
      </c>
      <c r="AM37" s="8">
        <f>$J$37*'WOT by Month'!AM37*'WOT revenue'!AM$7</f>
        <v>0</v>
      </c>
      <c r="AN37" s="8">
        <f>$J$37*'WOT by Month'!AN37*'WOT revenue'!AN$7</f>
        <v>0</v>
      </c>
      <c r="AO37" s="8">
        <f>$J$37*'WOT by Month'!AO37*'WOT revenue'!AO$7</f>
        <v>0</v>
      </c>
      <c r="AP37" s="8">
        <f>$J$37*'WOT by Month'!AP37*'WOT revenue'!AP$7</f>
        <v>0</v>
      </c>
      <c r="AQ37" s="8">
        <f>$J$37*'WOT by Month'!AQ37*'WOT revenue'!AQ$7</f>
        <v>0</v>
      </c>
      <c r="AR37" s="8">
        <f>$J$37*'WOT by Month'!AR37*'WOT revenue'!AR$7</f>
        <v>0</v>
      </c>
      <c r="AS37" s="8">
        <f>$J$37*'WOT by Month'!AS37*'WOT revenue'!AS$7</f>
        <v>0</v>
      </c>
      <c r="AT37" s="8">
        <f>$J$37*'WOT by Month'!AT37*'WOT revenue'!AT$7</f>
        <v>0</v>
      </c>
      <c r="AU37" s="8">
        <f>$J$37*'WOT by Month'!AU37*'WOT revenue'!AU$7</f>
        <v>0</v>
      </c>
      <c r="AV37" s="8">
        <f>$J$37*'WOT by Month'!AV37*'WOT revenue'!AV$7</f>
        <v>0</v>
      </c>
      <c r="AW37" s="8">
        <f>$J$37*'WOT by Month'!AW37*'WOT revenue'!AW$7</f>
        <v>0</v>
      </c>
      <c r="AX37" s="8">
        <f>$J$37*'WOT by Month'!AX37*'WOT revenue'!AX$7</f>
        <v>0</v>
      </c>
      <c r="AY37" s="8">
        <f>$J$37*'WOT by Month'!AY37*'WOT revenue'!AY$7</f>
        <v>0</v>
      </c>
      <c r="AZ37" s="8">
        <f>$J$37*'WOT by Month'!AZ37*'WOT revenue'!AZ$7</f>
        <v>0</v>
      </c>
      <c r="BA37" s="8">
        <f>$J$37*'WOT by Month'!BA37*'WOT revenue'!BA$7</f>
        <v>0</v>
      </c>
      <c r="BB37" s="8">
        <f>$J$37*'WOT by Month'!BB37*'WOT revenue'!BB$7</f>
        <v>0</v>
      </c>
      <c r="BC37" s="8">
        <f>$J$37*'WOT by Month'!BC37*'WOT revenue'!BC$7</f>
        <v>0</v>
      </c>
      <c r="BD37" s="8">
        <f>$J$37*'WOT by Month'!BD37*'WOT revenue'!BD$7</f>
        <v>0</v>
      </c>
      <c r="BE37" s="8">
        <f>$J$37*'WOT by Month'!BE37*'WOT revenue'!BE$7</f>
        <v>0</v>
      </c>
      <c r="BF37" s="8">
        <f>$J$37*'WOT by Month'!BF37*'WOT revenue'!BF$7</f>
        <v>0</v>
      </c>
      <c r="BG37" s="8">
        <f>$J$37*'WOT by Month'!BG37*'WOT revenue'!BG$7</f>
        <v>0</v>
      </c>
      <c r="BH37" s="8">
        <f>$J$37*'WOT by Month'!BH37*'WOT revenue'!BH$7</f>
        <v>0</v>
      </c>
      <c r="BI37" s="8">
        <f>$J$37*'WOT by Month'!BI37*'WOT revenue'!BI$7</f>
        <v>0</v>
      </c>
      <c r="BJ37" s="8">
        <f>$J$37*'WOT by Month'!BJ37*'WOT revenue'!BJ$7</f>
        <v>0</v>
      </c>
      <c r="BK37" s="8">
        <f>$J$37*'WOT by Month'!BK37*'WOT revenue'!BK$7</f>
        <v>0</v>
      </c>
      <c r="BL37" s="8">
        <f>$J$37*'WOT by Month'!BL37*'WOT revenue'!BL$7</f>
        <v>0</v>
      </c>
      <c r="BM37" s="8">
        <f>$J$37*'WOT by Month'!BM37*'WOT revenue'!BM$7</f>
        <v>0</v>
      </c>
      <c r="BN37" s="8">
        <f>$J$37*'WOT by Month'!BN37*'WOT revenue'!BN$7</f>
        <v>0</v>
      </c>
      <c r="BO37" s="8">
        <f>$J$37*'WOT by Month'!BO37*'WOT revenue'!BO$7</f>
        <v>0</v>
      </c>
      <c r="BP37" s="8">
        <f>$J$37*'WOT by Month'!BP37*'WOT revenue'!BP$7</f>
        <v>0</v>
      </c>
      <c r="BQ37" s="8">
        <f>$J$37*'WOT by Month'!BQ37*'WOT revenue'!BQ$7</f>
        <v>0</v>
      </c>
      <c r="BR37" s="8">
        <f>$J$37*'WOT by Month'!BR37*'WOT revenue'!BR$7</f>
        <v>0</v>
      </c>
      <c r="BS37" s="8">
        <f>$J$37*'WOT by Month'!BS37*'WOT revenue'!BS$7</f>
        <v>0</v>
      </c>
      <c r="BT37" s="8">
        <f>$J$37*'WOT by Month'!BT37*'WOT revenue'!BT$7</f>
        <v>0</v>
      </c>
      <c r="BU37" s="8">
        <f>$J$37*'WOT by Month'!BU37*'WOT revenue'!BU$7</f>
        <v>0</v>
      </c>
      <c r="BV37" s="8">
        <f>$J$37*'WOT by Month'!BV37*'WOT revenue'!BV$7</f>
        <v>0</v>
      </c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</row>
    <row r="38" spans="1:107" x14ac:dyDescent="0.2">
      <c r="A38" s="2">
        <v>27504</v>
      </c>
      <c r="B38" t="s">
        <v>9</v>
      </c>
      <c r="C38" s="4">
        <v>35000</v>
      </c>
      <c r="D38" s="6">
        <v>37987</v>
      </c>
      <c r="E38" s="6">
        <v>38717</v>
      </c>
      <c r="F38" t="s">
        <v>8</v>
      </c>
      <c r="G38" s="2"/>
      <c r="J38" s="53">
        <v>0.5</v>
      </c>
      <c r="K38" s="61">
        <v>0</v>
      </c>
      <c r="L38" s="8">
        <f>$J$38*'WOT by Month'!L38*'WOT revenue'!L$7</f>
        <v>0</v>
      </c>
      <c r="M38" s="8">
        <f>$J$38*'WOT by Month'!M38*'WOT revenue'!M$7</f>
        <v>0</v>
      </c>
      <c r="N38" s="8">
        <f>$J$38*'WOT by Month'!N38*'WOT revenue'!N$7</f>
        <v>0</v>
      </c>
      <c r="O38" s="8">
        <f>$J$38*'WOT by Month'!O38*'WOT revenue'!O$7</f>
        <v>0</v>
      </c>
      <c r="P38" s="8">
        <f>$J$38*'WOT by Month'!P38*'WOT revenue'!P$7</f>
        <v>0</v>
      </c>
      <c r="Q38" s="8">
        <f>$J$38*'WOT by Month'!Q38*'WOT revenue'!Q$7</f>
        <v>0</v>
      </c>
      <c r="R38" s="8">
        <f>$J$38*'WOT by Month'!R38*'WOT revenue'!R$7</f>
        <v>0</v>
      </c>
      <c r="S38" s="8">
        <f>$J$38*'WOT by Month'!S38*'WOT revenue'!S$7</f>
        <v>0</v>
      </c>
      <c r="T38" s="8">
        <f>$J$38*'WOT by Month'!T38*'WOT revenue'!T$7</f>
        <v>0</v>
      </c>
      <c r="U38" s="8">
        <f>$J$38*'WOT by Month'!U38*'WOT revenue'!U$7</f>
        <v>0</v>
      </c>
      <c r="V38" s="8">
        <f>$J$38*'WOT by Month'!V38*'WOT revenue'!V$7</f>
        <v>0</v>
      </c>
      <c r="W38" s="8">
        <f>$J$38*'WOT by Month'!W38*'WOT revenue'!W$7</f>
        <v>0</v>
      </c>
      <c r="X38" s="8">
        <f>$J$38*'WOT by Month'!X38*'WOT revenue'!X$7</f>
        <v>0</v>
      </c>
      <c r="Y38" s="8">
        <f>$J$38*'WOT by Month'!Y38*'WOT revenue'!Y$7</f>
        <v>0</v>
      </c>
      <c r="Z38" s="8">
        <f>$J$38*'WOT by Month'!Z38*'WOT revenue'!Z$7</f>
        <v>0</v>
      </c>
      <c r="AA38" s="8">
        <f>$J$38*'WOT by Month'!AA38*'WOT revenue'!AA$7</f>
        <v>0</v>
      </c>
      <c r="AB38" s="8">
        <f>$J$38*'WOT by Month'!AB38*'WOT revenue'!AB$7</f>
        <v>0</v>
      </c>
      <c r="AC38" s="8">
        <f>$J$38*'WOT by Month'!AC38*'WOT revenue'!AC$7</f>
        <v>0</v>
      </c>
      <c r="AD38" s="8">
        <f>$J$38*'WOT by Month'!AD38*'WOT revenue'!AD$7</f>
        <v>0</v>
      </c>
      <c r="AE38" s="8">
        <f>$J$38*'WOT by Month'!AE38*'WOT revenue'!AE$7</f>
        <v>0</v>
      </c>
      <c r="AF38" s="8">
        <f>$J$38*'WOT by Month'!AF38*'WOT revenue'!AF$7</f>
        <v>0</v>
      </c>
      <c r="AG38" s="8">
        <f>$J$38*'WOT by Month'!AG38*'WOT revenue'!AG$7</f>
        <v>0</v>
      </c>
      <c r="AH38" s="8">
        <f>$J$38*'WOT by Month'!AH38*'WOT revenue'!AH$7</f>
        <v>0</v>
      </c>
      <c r="AI38" s="8">
        <f>$J$38*'WOT by Month'!AI38*'WOT revenue'!AI$7</f>
        <v>0</v>
      </c>
      <c r="AJ38" s="8">
        <f>$J$38*'WOT by Month'!AJ38*'WOT revenue'!AJ$7</f>
        <v>0</v>
      </c>
      <c r="AK38" s="8">
        <f>$J$38*'WOT by Month'!AK38*'WOT revenue'!AK$7</f>
        <v>0</v>
      </c>
      <c r="AL38" s="8">
        <f>$J$38*'WOT by Month'!AL38*'WOT revenue'!AL$7</f>
        <v>0</v>
      </c>
      <c r="AM38" s="8">
        <f>$J$38*'WOT by Month'!AM38*'WOT revenue'!AM$7</f>
        <v>542500</v>
      </c>
      <c r="AN38" s="8">
        <f>$J$38*'WOT by Month'!AN38*'WOT revenue'!AN$7</f>
        <v>507500</v>
      </c>
      <c r="AO38" s="8">
        <f>$J$38*'WOT by Month'!AO38*'WOT revenue'!AO$7</f>
        <v>542500</v>
      </c>
      <c r="AP38" s="8">
        <f>$J$38*'WOT by Month'!AP38*'WOT revenue'!AP$7</f>
        <v>525000</v>
      </c>
      <c r="AQ38" s="8">
        <f>$J$38*'WOT by Month'!AQ38*'WOT revenue'!AQ$7</f>
        <v>542500</v>
      </c>
      <c r="AR38" s="8">
        <f>$J$38*'WOT by Month'!AR38*'WOT revenue'!AR$7</f>
        <v>525000</v>
      </c>
      <c r="AS38" s="8">
        <f>$J$38*'WOT by Month'!AS38*'WOT revenue'!AS$7</f>
        <v>542500</v>
      </c>
      <c r="AT38" s="8">
        <f>$J$38*'WOT by Month'!AT38*'WOT revenue'!AT$7</f>
        <v>542500</v>
      </c>
      <c r="AU38" s="8">
        <f>$J$38*'WOT by Month'!AU38*'WOT revenue'!AU$7</f>
        <v>525000</v>
      </c>
      <c r="AV38" s="8">
        <f>$J$38*'WOT by Month'!AV38*'WOT revenue'!AV$7</f>
        <v>542500</v>
      </c>
      <c r="AW38" s="8">
        <f>$J$38*'WOT by Month'!AW38*'WOT revenue'!AW$7</f>
        <v>525000</v>
      </c>
      <c r="AX38" s="8">
        <f>$J$38*'WOT by Month'!AX38*'WOT revenue'!AX$7</f>
        <v>542500</v>
      </c>
      <c r="AY38" s="8">
        <f>$J$38*'WOT by Month'!AY38*'WOT revenue'!AY$7</f>
        <v>542500</v>
      </c>
      <c r="AZ38" s="8">
        <f>$J$38*'WOT by Month'!AZ38*'WOT revenue'!AZ$7</f>
        <v>490000</v>
      </c>
      <c r="BA38" s="8">
        <f>$J$38*'WOT by Month'!BA38*'WOT revenue'!BA$7</f>
        <v>542500</v>
      </c>
      <c r="BB38" s="8">
        <f>$J$38*'WOT by Month'!BB38*'WOT revenue'!BB$7</f>
        <v>525000</v>
      </c>
      <c r="BC38" s="8">
        <f>$J$38*'WOT by Month'!BC38*'WOT revenue'!BC$7</f>
        <v>542500</v>
      </c>
      <c r="BD38" s="8">
        <f>$J$38*'WOT by Month'!BD38*'WOT revenue'!BD$7</f>
        <v>525000</v>
      </c>
      <c r="BE38" s="8">
        <f>$J$38*'WOT by Month'!BE38*'WOT revenue'!BE$7</f>
        <v>542500</v>
      </c>
      <c r="BF38" s="8">
        <f>$J$38*'WOT by Month'!BF38*'WOT revenue'!BF$7</f>
        <v>542500</v>
      </c>
      <c r="BG38" s="8">
        <f>$J$38*'WOT by Month'!BG38*'WOT revenue'!BG$7</f>
        <v>525000</v>
      </c>
      <c r="BH38" s="8">
        <f>$J$38*'WOT by Month'!BH38*'WOT revenue'!BH$7</f>
        <v>542500</v>
      </c>
      <c r="BI38" s="8">
        <f>$J$38*'WOT by Month'!BI38*'WOT revenue'!BI$7</f>
        <v>0</v>
      </c>
      <c r="BJ38" s="8">
        <f>$J$38*'WOT by Month'!BJ38*'WOT revenue'!BJ$7</f>
        <v>0</v>
      </c>
      <c r="BK38" s="8">
        <f>$J$38*'WOT by Month'!BK38*'WOT revenue'!BK$7</f>
        <v>0</v>
      </c>
      <c r="BL38" s="8">
        <f>$J$38*'WOT by Month'!BL38*'WOT revenue'!BL$7</f>
        <v>0</v>
      </c>
      <c r="BM38" s="8">
        <f>$J$38*'WOT by Month'!BM38*'WOT revenue'!BM$7</f>
        <v>0</v>
      </c>
      <c r="BN38" s="8">
        <f>$J$38*'WOT by Month'!BN38*'WOT revenue'!BN$7</f>
        <v>0</v>
      </c>
      <c r="BO38" s="8">
        <f>$J$38*'WOT by Month'!BO38*'WOT revenue'!BO$7</f>
        <v>0</v>
      </c>
      <c r="BP38" s="8">
        <f>$J$38*'WOT by Month'!BP38*'WOT revenue'!BP$7</f>
        <v>0</v>
      </c>
      <c r="BQ38" s="8">
        <f>$J$38*'WOT by Month'!BQ38*'WOT revenue'!BQ$7</f>
        <v>0</v>
      </c>
      <c r="BR38" s="8">
        <f>$J$38*'WOT by Month'!BR38*'WOT revenue'!BR$7</f>
        <v>0</v>
      </c>
      <c r="BS38" s="8">
        <f>$J$38*'WOT by Month'!BS38*'WOT revenue'!BS$7</f>
        <v>0</v>
      </c>
      <c r="BT38" s="8">
        <f>$J$38*'WOT by Month'!BT38*'WOT revenue'!BT$7</f>
        <v>0</v>
      </c>
      <c r="BU38" s="8">
        <f>$J$38*'WOT by Month'!BU38*'WOT revenue'!BU$7</f>
        <v>0</v>
      </c>
      <c r="BV38" s="8">
        <f>$J$38*'WOT by Month'!BV38*'WOT revenue'!BV$7</f>
        <v>0</v>
      </c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</row>
    <row r="39" spans="1:107" x14ac:dyDescent="0.2">
      <c r="A39">
        <v>24670</v>
      </c>
      <c r="B39" t="s">
        <v>48</v>
      </c>
      <c r="C39" s="3">
        <v>10000</v>
      </c>
      <c r="D39" s="1">
        <v>35490</v>
      </c>
      <c r="E39" s="1">
        <v>39172</v>
      </c>
      <c r="F39" t="s">
        <v>3</v>
      </c>
      <c r="G39" s="6">
        <v>38807</v>
      </c>
      <c r="H39" s="3">
        <v>10000</v>
      </c>
      <c r="I39" s="3">
        <v>10000</v>
      </c>
      <c r="J39" s="53">
        <v>0.17</v>
      </c>
      <c r="K39" s="61">
        <v>620500</v>
      </c>
      <c r="L39" s="8">
        <f>$J$39*'WOT by Month'!L39*'WOT revenue'!L$7</f>
        <v>52700.000000000007</v>
      </c>
      <c r="M39" s="8">
        <f>$J$39*'WOT by Month'!M39*'WOT revenue'!M$7</f>
        <v>51000.000000000007</v>
      </c>
      <c r="N39" s="8">
        <f>$J$39*'WOT by Month'!N39*'WOT revenue'!N$7</f>
        <v>52700.000000000007</v>
      </c>
      <c r="O39" s="8">
        <f>$J$39*'WOT by Month'!O39*'WOT revenue'!O$7</f>
        <v>52700.000000000007</v>
      </c>
      <c r="P39" s="8">
        <f>$J$39*'WOT by Month'!P39*'WOT revenue'!P$7</f>
        <v>47600.000000000007</v>
      </c>
      <c r="Q39" s="8">
        <f>$J$39*'WOT by Month'!Q39*'WOT revenue'!Q$7</f>
        <v>52700.000000000007</v>
      </c>
      <c r="R39" s="8">
        <f>$J$39*'WOT by Month'!R39*'WOT revenue'!R$7</f>
        <v>51000.000000000007</v>
      </c>
      <c r="S39" s="8">
        <f>$J$39*'WOT by Month'!S39*'WOT revenue'!S$7</f>
        <v>52700.000000000007</v>
      </c>
      <c r="T39" s="8">
        <f>$J$39*'WOT by Month'!T39*'WOT revenue'!T$7</f>
        <v>51000.000000000007</v>
      </c>
      <c r="U39" s="8">
        <f>$J$39*'WOT by Month'!U39*'WOT revenue'!U$7</f>
        <v>52700.000000000007</v>
      </c>
      <c r="V39" s="8">
        <f>$J$39*'WOT by Month'!V39*'WOT revenue'!V$7</f>
        <v>52700.000000000007</v>
      </c>
      <c r="W39" s="8">
        <f>$J$39*'WOT by Month'!W39*'WOT revenue'!W$7</f>
        <v>51000.000000000007</v>
      </c>
      <c r="X39" s="8">
        <f>$J$39*'WOT by Month'!X39*'WOT revenue'!X$7</f>
        <v>52700.000000000007</v>
      </c>
      <c r="Y39" s="8">
        <f>$J$39*'WOT by Month'!Y39*'WOT revenue'!Y$7</f>
        <v>51000.000000000007</v>
      </c>
      <c r="Z39" s="8">
        <f>$J$39*'WOT by Month'!Z39*'WOT revenue'!Z$7</f>
        <v>52700.000000000007</v>
      </c>
      <c r="AA39" s="8">
        <f>$J$39*'WOT by Month'!AA39*'WOT revenue'!AA$7</f>
        <v>52700.000000000007</v>
      </c>
      <c r="AB39" s="8">
        <f>$J$39*'WOT by Month'!AB39*'WOT revenue'!AB$7</f>
        <v>47600.000000000007</v>
      </c>
      <c r="AC39" s="8">
        <f>$J$39*'WOT by Month'!AC39*'WOT revenue'!AC$7</f>
        <v>52700.000000000007</v>
      </c>
      <c r="AD39" s="8">
        <f>$J$39*'WOT by Month'!AD39*'WOT revenue'!AD$7</f>
        <v>51000.000000000007</v>
      </c>
      <c r="AE39" s="8">
        <f>$J$39*'WOT by Month'!AE39*'WOT revenue'!AE$7</f>
        <v>52700.000000000007</v>
      </c>
      <c r="AF39" s="8">
        <f>$J$39*'WOT by Month'!AF39*'WOT revenue'!AF$7</f>
        <v>51000.000000000007</v>
      </c>
      <c r="AG39" s="8">
        <f>$J$39*'WOT by Month'!AG39*'WOT revenue'!AG$7</f>
        <v>52700.000000000007</v>
      </c>
      <c r="AH39" s="8">
        <f>$J$39*'WOT by Month'!AH39*'WOT revenue'!AH$7</f>
        <v>52700.000000000007</v>
      </c>
      <c r="AI39" s="8">
        <f>$J$39*'WOT by Month'!AI39*'WOT revenue'!AI$7</f>
        <v>51000.000000000007</v>
      </c>
      <c r="AJ39" s="8">
        <f>$J$39*'WOT by Month'!AJ39*'WOT revenue'!AJ$7</f>
        <v>52700.000000000007</v>
      </c>
      <c r="AK39" s="8">
        <f>$J$39*'WOT by Month'!AK39*'WOT revenue'!AK$7</f>
        <v>51000.000000000007</v>
      </c>
      <c r="AL39" s="8">
        <f>$J$39*'WOT by Month'!AL39*'WOT revenue'!AL$7</f>
        <v>52700.000000000007</v>
      </c>
      <c r="AM39" s="8">
        <f>$J$39*'WOT by Month'!AM39*'WOT revenue'!AM$7</f>
        <v>52700.000000000007</v>
      </c>
      <c r="AN39" s="8">
        <f>$J$39*'WOT by Month'!AN39*'WOT revenue'!AN$7</f>
        <v>49300.000000000007</v>
      </c>
      <c r="AO39" s="8">
        <f>$J$39*'WOT by Month'!AO39*'WOT revenue'!AO$7</f>
        <v>52700.000000000007</v>
      </c>
      <c r="AP39" s="8">
        <f>$J$39*'WOT by Month'!AP39*'WOT revenue'!AP$7</f>
        <v>51000.000000000007</v>
      </c>
      <c r="AQ39" s="8">
        <f>$J$39*'WOT by Month'!AQ39*'WOT revenue'!AQ$7</f>
        <v>52700.000000000007</v>
      </c>
      <c r="AR39" s="8">
        <f>$J$39*'WOT by Month'!AR39*'WOT revenue'!AR$7</f>
        <v>51000.000000000007</v>
      </c>
      <c r="AS39" s="8">
        <f>$J$39*'WOT by Month'!AS39*'WOT revenue'!AS$7</f>
        <v>52700.000000000007</v>
      </c>
      <c r="AT39" s="8">
        <f>$J$39*'WOT by Month'!AT39*'WOT revenue'!AT$7</f>
        <v>52700.000000000007</v>
      </c>
      <c r="AU39" s="8">
        <f>$J$39*'WOT by Month'!AU39*'WOT revenue'!AU$7</f>
        <v>51000.000000000007</v>
      </c>
      <c r="AV39" s="8">
        <f>$J$39*'WOT by Month'!AV39*'WOT revenue'!AV$7</f>
        <v>52700.000000000007</v>
      </c>
      <c r="AW39" s="8">
        <f>$J$39*'WOT by Month'!AW39*'WOT revenue'!AW$7</f>
        <v>51000.000000000007</v>
      </c>
      <c r="AX39" s="8">
        <f>$J$39*'WOT by Month'!AX39*'WOT revenue'!AX$7</f>
        <v>52700.000000000007</v>
      </c>
      <c r="AY39" s="8">
        <f>$J$39*'WOT by Month'!AY39*'WOT revenue'!AY$7</f>
        <v>52700.000000000007</v>
      </c>
      <c r="AZ39" s="8">
        <f>$J$39*'WOT by Month'!AZ39*'WOT revenue'!AZ$7</f>
        <v>47600.000000000007</v>
      </c>
      <c r="BA39" s="8">
        <f>$J$39*'WOT by Month'!BA39*'WOT revenue'!BA$7</f>
        <v>52700.000000000007</v>
      </c>
      <c r="BB39" s="8">
        <f>$J$39*'WOT by Month'!BB39*'WOT revenue'!BB$7</f>
        <v>51000.000000000007</v>
      </c>
      <c r="BC39" s="8">
        <f>$J$39*'WOT by Month'!BC39*'WOT revenue'!BC$7</f>
        <v>52700.000000000007</v>
      </c>
      <c r="BD39" s="8">
        <f>$J$39*'WOT by Month'!BD39*'WOT revenue'!BD$7</f>
        <v>51000.000000000007</v>
      </c>
      <c r="BE39" s="8">
        <f>$J$39*'WOT by Month'!BE39*'WOT revenue'!BE$7</f>
        <v>52700.000000000007</v>
      </c>
      <c r="BF39" s="8">
        <f>$J$39*'WOT by Month'!BF39*'WOT revenue'!BF$7</f>
        <v>52700.000000000007</v>
      </c>
      <c r="BG39" s="8">
        <f>$J$39*'WOT by Month'!BG39*'WOT revenue'!BG$7</f>
        <v>51000.000000000007</v>
      </c>
      <c r="BH39" s="8">
        <f>$J$39*'WOT by Month'!BH39*'WOT revenue'!BH$7</f>
        <v>52700.000000000007</v>
      </c>
      <c r="BI39" s="8">
        <f>$J$39*'WOT by Month'!BI39*'WOT revenue'!BI$7</f>
        <v>0</v>
      </c>
      <c r="BJ39" s="8">
        <f>$J$39*'WOT by Month'!BJ39*'WOT revenue'!BJ$7</f>
        <v>0</v>
      </c>
      <c r="BK39" s="8">
        <f>$J$39*'WOT by Month'!BK39*'WOT revenue'!BK$7</f>
        <v>0</v>
      </c>
      <c r="BL39" s="8">
        <f>$J$39*'WOT by Month'!BL39*'WOT revenue'!BL$7</f>
        <v>0</v>
      </c>
      <c r="BM39" s="8">
        <f>$J$39*'WOT by Month'!BM39*'WOT revenue'!BM$7</f>
        <v>0</v>
      </c>
      <c r="BN39" s="8">
        <f>$J$39*'WOT by Month'!BN39*'WOT revenue'!BN$7</f>
        <v>0</v>
      </c>
      <c r="BO39" s="8">
        <f>$J$39*'WOT by Month'!BO39*'WOT revenue'!BO$7</f>
        <v>0</v>
      </c>
      <c r="BP39" s="8">
        <f>$J$39*'WOT by Month'!BP39*'WOT revenue'!BP$7</f>
        <v>0</v>
      </c>
      <c r="BQ39" s="8">
        <f>$J$39*'WOT by Month'!BQ39*'WOT revenue'!BQ$7</f>
        <v>0</v>
      </c>
      <c r="BR39" s="8">
        <f>$J$39*'WOT by Month'!BR39*'WOT revenue'!BR$7</f>
        <v>0</v>
      </c>
      <c r="BS39" s="8">
        <f>$J$39*'WOT by Month'!BS39*'WOT revenue'!BS$7</f>
        <v>0</v>
      </c>
      <c r="BT39" s="8">
        <f>$J$39*'WOT by Month'!BT39*'WOT revenue'!BT$7</f>
        <v>0</v>
      </c>
      <c r="BU39" s="8">
        <f>$J$39*'WOT by Month'!BU39*'WOT revenue'!BU$7</f>
        <v>0</v>
      </c>
      <c r="BV39" s="8">
        <f>$J$39*'WOT by Month'!BV39*'WOT revenue'!BV$7</f>
        <v>0</v>
      </c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</row>
    <row r="40" spans="1:107" x14ac:dyDescent="0.2">
      <c r="A40">
        <v>8255</v>
      </c>
      <c r="B40" t="s">
        <v>49</v>
      </c>
      <c r="C40" s="3">
        <v>306000</v>
      </c>
      <c r="D40" s="1">
        <v>32782</v>
      </c>
      <c r="E40" s="1">
        <v>38656</v>
      </c>
      <c r="F40" t="s">
        <v>3</v>
      </c>
      <c r="G40" s="6">
        <v>38291</v>
      </c>
      <c r="H40" s="3">
        <v>306000</v>
      </c>
      <c r="I40" s="3">
        <v>306000</v>
      </c>
      <c r="J40" s="53">
        <v>0.4335</v>
      </c>
      <c r="K40" s="61">
        <v>48417615</v>
      </c>
      <c r="L40" s="8">
        <f>$J$40*'WOT by Month'!L40*'WOT revenue'!L$7</f>
        <v>4112181</v>
      </c>
      <c r="M40" s="8">
        <f>$J$40*'WOT by Month'!M40*'WOT revenue'!M$7</f>
        <v>3979530</v>
      </c>
      <c r="N40" s="8">
        <f>$J$40*'WOT by Month'!N40*'WOT revenue'!N$7</f>
        <v>4112181</v>
      </c>
      <c r="O40" s="8">
        <f>$J$40*'WOT by Month'!O40*'WOT revenue'!O$7</f>
        <v>4112181</v>
      </c>
      <c r="P40" s="8">
        <f>$J$40*'WOT by Month'!P40*'WOT revenue'!P$7</f>
        <v>3714228</v>
      </c>
      <c r="Q40" s="8">
        <f>$J$40*'WOT by Month'!Q40*'WOT revenue'!Q$7</f>
        <v>4112181</v>
      </c>
      <c r="R40" s="8">
        <f>$J$40*'WOT by Month'!R40*'WOT revenue'!R$7</f>
        <v>3979530</v>
      </c>
      <c r="S40" s="8">
        <f>$J$40*'WOT by Month'!S40*'WOT revenue'!S$7</f>
        <v>4112181</v>
      </c>
      <c r="T40" s="8">
        <f>$J$40*'WOT by Month'!T40*'WOT revenue'!T$7</f>
        <v>3979530</v>
      </c>
      <c r="U40" s="8">
        <f>$J$40*'WOT by Month'!U40*'WOT revenue'!U$7</f>
        <v>4112181</v>
      </c>
      <c r="V40" s="8">
        <f>$J$40*'WOT by Month'!V40*'WOT revenue'!V$7</f>
        <v>4112181</v>
      </c>
      <c r="W40" s="8">
        <f>$J$40*'WOT by Month'!W40*'WOT revenue'!W$7</f>
        <v>3979530</v>
      </c>
      <c r="X40" s="8">
        <f>$J$40*'WOT by Month'!X40*'WOT revenue'!X$7</f>
        <v>4112181</v>
      </c>
      <c r="Y40" s="8">
        <f>$J$40*'WOT by Month'!Y40*'WOT revenue'!Y$7</f>
        <v>3979530</v>
      </c>
      <c r="Z40" s="8">
        <f>$J$40*'WOT by Month'!Z40*'WOT revenue'!Z$7</f>
        <v>4112181</v>
      </c>
      <c r="AA40" s="8">
        <f>$J$40*'WOT by Month'!AA40*'WOT revenue'!AA$7</f>
        <v>4112181</v>
      </c>
      <c r="AB40" s="8">
        <f>$J$40*'WOT by Month'!AB40*'WOT revenue'!AB$7</f>
        <v>3714228</v>
      </c>
      <c r="AC40" s="8">
        <f>$J$40*'WOT by Month'!AC40*'WOT revenue'!AC$7</f>
        <v>4112181</v>
      </c>
      <c r="AD40" s="8">
        <f>$J$40*'WOT by Month'!AD40*'WOT revenue'!AD$7</f>
        <v>3979530</v>
      </c>
      <c r="AE40" s="8">
        <f>$J$40*'WOT by Month'!AE40*'WOT revenue'!AE$7</f>
        <v>4112181</v>
      </c>
      <c r="AF40" s="8">
        <f>$J$40*'WOT by Month'!AF40*'WOT revenue'!AF$7</f>
        <v>3979530</v>
      </c>
      <c r="AG40" s="8">
        <f>$J$40*'WOT by Month'!AG40*'WOT revenue'!AG$7</f>
        <v>4112181</v>
      </c>
      <c r="AH40" s="8">
        <f>$J$40*'WOT by Month'!AH40*'WOT revenue'!AH$7</f>
        <v>4112181</v>
      </c>
      <c r="AI40" s="8">
        <f>$J$40*'WOT by Month'!AI40*'WOT revenue'!AI$7</f>
        <v>3979530</v>
      </c>
      <c r="AJ40" s="8">
        <f>$J$40*'WOT by Month'!AJ40*'WOT revenue'!AJ$7</f>
        <v>4112181</v>
      </c>
      <c r="AK40" s="8">
        <f>$J$40*'WOT by Month'!AK40*'WOT revenue'!AK$7</f>
        <v>3979530</v>
      </c>
      <c r="AL40" s="8">
        <f>$J$40*'WOT by Month'!AL40*'WOT revenue'!AL$7</f>
        <v>4112181</v>
      </c>
      <c r="AM40" s="8">
        <f>$J$40*'WOT by Month'!AM40*'WOT revenue'!AM$7</f>
        <v>4112181</v>
      </c>
      <c r="AN40" s="8">
        <f>$J$40*'WOT by Month'!AN40*'WOT revenue'!AN$7</f>
        <v>3846879</v>
      </c>
      <c r="AO40" s="8">
        <f>$J$40*'WOT by Month'!AO40*'WOT revenue'!AO$7</f>
        <v>4112181</v>
      </c>
      <c r="AP40" s="8">
        <f>$J$40*'WOT by Month'!AP40*'WOT revenue'!AP$7</f>
        <v>3979530</v>
      </c>
      <c r="AQ40" s="8">
        <f>$J$40*'WOT by Month'!AQ40*'WOT revenue'!AQ$7</f>
        <v>4112181</v>
      </c>
      <c r="AR40" s="8">
        <f>$J$40*'WOT by Month'!AR40*'WOT revenue'!AR$7</f>
        <v>3979530</v>
      </c>
      <c r="AS40" s="8">
        <f>$J$40*'WOT by Month'!AS40*'WOT revenue'!AS$7</f>
        <v>4112181</v>
      </c>
      <c r="AT40" s="8">
        <f>$J$40*'WOT by Month'!AT40*'WOT revenue'!AT$7</f>
        <v>4112181</v>
      </c>
      <c r="AU40" s="8">
        <f>$J$40*'WOT by Month'!AU40*'WOT revenue'!AU$7</f>
        <v>3979530</v>
      </c>
      <c r="AV40" s="8">
        <f>$J$40*'WOT by Month'!AV40*'WOT revenue'!AV$7</f>
        <v>4112181</v>
      </c>
      <c r="AW40" s="8">
        <f>$J$40*'WOT by Month'!AW40*'WOT revenue'!AW$7</f>
        <v>3979530</v>
      </c>
      <c r="AX40" s="8">
        <f>$J$40*'WOT by Month'!AX40*'WOT revenue'!AX$7</f>
        <v>4112181</v>
      </c>
      <c r="AY40" s="8">
        <f>$J$40*'WOT by Month'!AY40*'WOT revenue'!AY$7</f>
        <v>4112181</v>
      </c>
      <c r="AZ40" s="8">
        <f>$J$40*'WOT by Month'!AZ40*'WOT revenue'!AZ$7</f>
        <v>3714228</v>
      </c>
      <c r="BA40" s="8">
        <f>$J$40*'WOT by Month'!BA40*'WOT revenue'!BA$7</f>
        <v>4112181</v>
      </c>
      <c r="BB40" s="8">
        <f>$J$40*'WOT by Month'!BB40*'WOT revenue'!BB$7</f>
        <v>3979530</v>
      </c>
      <c r="BC40" s="8">
        <f>$J$40*'WOT by Month'!BC40*'WOT revenue'!BC$7</f>
        <v>4112181</v>
      </c>
      <c r="BD40" s="8">
        <f>$J$40*'WOT by Month'!BD40*'WOT revenue'!BD$7</f>
        <v>3979530</v>
      </c>
      <c r="BE40" s="8">
        <f>$J$40*'WOT by Month'!BE40*'WOT revenue'!BE$7</f>
        <v>4112181</v>
      </c>
      <c r="BF40" s="8">
        <f>$J$40*'WOT by Month'!BF40*'WOT revenue'!BF$7</f>
        <v>4112181</v>
      </c>
      <c r="BG40" s="8">
        <f>$J$40*'WOT by Month'!BG40*'WOT revenue'!BG$7</f>
        <v>3979530</v>
      </c>
      <c r="BH40" s="8">
        <f>$J$40*'WOT by Month'!BH40*'WOT revenue'!BH$7</f>
        <v>4112181</v>
      </c>
      <c r="BI40" s="8">
        <f>$J$40*'WOT by Month'!BI40*'WOT revenue'!BI$7</f>
        <v>0</v>
      </c>
      <c r="BJ40" s="8">
        <f>$J$40*'WOT by Month'!BJ40*'WOT revenue'!BJ$7</f>
        <v>0</v>
      </c>
      <c r="BK40" s="8">
        <f>$J$40*'WOT by Month'!BK40*'WOT revenue'!BK$7</f>
        <v>0</v>
      </c>
      <c r="BL40" s="8">
        <f>$J$40*'WOT by Month'!BL40*'WOT revenue'!BL$7</f>
        <v>0</v>
      </c>
      <c r="BM40" s="8">
        <f>$J$40*'WOT by Month'!BM40*'WOT revenue'!BM$7</f>
        <v>0</v>
      </c>
      <c r="BN40" s="8">
        <f>$J$40*'WOT by Month'!BN40*'WOT revenue'!BN$7</f>
        <v>0</v>
      </c>
      <c r="BO40" s="8">
        <f>$J$40*'WOT by Month'!BO40*'WOT revenue'!BO$7</f>
        <v>0</v>
      </c>
      <c r="BP40" s="8">
        <f>$J$40*'WOT by Month'!BP40*'WOT revenue'!BP$7</f>
        <v>0</v>
      </c>
      <c r="BQ40" s="8">
        <f>$J$40*'WOT by Month'!BQ40*'WOT revenue'!BQ$7</f>
        <v>0</v>
      </c>
      <c r="BR40" s="8">
        <f>$J$40*'WOT by Month'!BR40*'WOT revenue'!BR$7</f>
        <v>0</v>
      </c>
      <c r="BS40" s="8">
        <f>$J$40*'WOT by Month'!BS40*'WOT revenue'!BS$7</f>
        <v>0</v>
      </c>
      <c r="BT40" s="8">
        <f>$J$40*'WOT by Month'!BT40*'WOT revenue'!BT$7</f>
        <v>0</v>
      </c>
      <c r="BU40" s="8">
        <f>$J$40*'WOT by Month'!BU40*'WOT revenue'!BU$7</f>
        <v>0</v>
      </c>
      <c r="BV40" s="8">
        <f>$J$40*'WOT by Month'!BV40*'WOT revenue'!BV$7</f>
        <v>0</v>
      </c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</row>
    <row r="41" spans="1:107" x14ac:dyDescent="0.2">
      <c r="A41">
        <v>26719</v>
      </c>
      <c r="B41" t="s">
        <v>50</v>
      </c>
      <c r="C41" s="3">
        <v>25000</v>
      </c>
      <c r="D41" s="1">
        <v>36647</v>
      </c>
      <c r="E41" s="1">
        <v>38472</v>
      </c>
      <c r="F41" t="s">
        <v>8</v>
      </c>
      <c r="G41" s="6"/>
      <c r="H41" s="3">
        <v>25000</v>
      </c>
      <c r="I41" s="3">
        <v>25000</v>
      </c>
      <c r="J41" s="53">
        <v>0.20499999999999999</v>
      </c>
      <c r="K41" s="61">
        <v>1870625</v>
      </c>
      <c r="L41" s="8">
        <f>$J$41*'WOT by Month'!L41*'WOT revenue'!L$7</f>
        <v>158875</v>
      </c>
      <c r="M41" s="8">
        <f>$J$41*'WOT by Month'!M41*'WOT revenue'!M$7</f>
        <v>153750</v>
      </c>
      <c r="N41" s="8">
        <f>$J$41*'WOT by Month'!N41*'WOT revenue'!N$7</f>
        <v>158875</v>
      </c>
      <c r="O41" s="8">
        <f>$J$41*'WOT by Month'!O41*'WOT revenue'!O$7</f>
        <v>158875</v>
      </c>
      <c r="P41" s="8">
        <f>$J$41*'WOT by Month'!P41*'WOT revenue'!P$7</f>
        <v>143500</v>
      </c>
      <c r="Q41" s="8">
        <f>$J$41*'WOT by Month'!Q41*'WOT revenue'!Q$7</f>
        <v>158875</v>
      </c>
      <c r="R41" s="8">
        <f>$J$41*'WOT by Month'!R41*'WOT revenue'!R$7</f>
        <v>153750</v>
      </c>
      <c r="S41" s="8">
        <f>$J$41*'WOT by Month'!S41*'WOT revenue'!S$7</f>
        <v>158875</v>
      </c>
      <c r="T41" s="8">
        <f>$J$41*'WOT by Month'!T41*'WOT revenue'!T$7</f>
        <v>153750</v>
      </c>
      <c r="U41" s="8">
        <f>$J$41*'WOT by Month'!U41*'WOT revenue'!U$7</f>
        <v>158875</v>
      </c>
      <c r="V41" s="8">
        <f>$J$41*'WOT by Month'!V41*'WOT revenue'!V$7</f>
        <v>158875</v>
      </c>
      <c r="W41" s="8">
        <f>$J$41*'WOT by Month'!W41*'WOT revenue'!W$7</f>
        <v>153750</v>
      </c>
      <c r="X41" s="8">
        <f>$J$41*'WOT by Month'!X41*'WOT revenue'!X$7</f>
        <v>158875</v>
      </c>
      <c r="Y41" s="8">
        <f>$J$41*'WOT by Month'!Y41*'WOT revenue'!Y$7</f>
        <v>153750</v>
      </c>
      <c r="Z41" s="8">
        <f>$J$41*'WOT by Month'!Z41*'WOT revenue'!Z$7</f>
        <v>158875</v>
      </c>
      <c r="AA41" s="8">
        <f>$J$41*'WOT by Month'!AA41*'WOT revenue'!AA$7</f>
        <v>158875</v>
      </c>
      <c r="AB41" s="8">
        <f>$J$41*'WOT by Month'!AB41*'WOT revenue'!AB$7</f>
        <v>143500</v>
      </c>
      <c r="AC41" s="8">
        <f>$J$41*'WOT by Month'!AC41*'WOT revenue'!AC$7</f>
        <v>158875</v>
      </c>
      <c r="AD41" s="8">
        <f>$J$41*'WOT by Month'!AD41*'WOT revenue'!AD$7</f>
        <v>153750</v>
      </c>
      <c r="AE41" s="8">
        <f>$J$41*'WOT by Month'!AE41*'WOT revenue'!AE$7</f>
        <v>158875</v>
      </c>
      <c r="AF41" s="8">
        <f>$J$41*'WOT by Month'!AF41*'WOT revenue'!AF$7</f>
        <v>153750</v>
      </c>
      <c r="AG41" s="8">
        <f>$J$41*'WOT by Month'!AG41*'WOT revenue'!AG$7</f>
        <v>158875</v>
      </c>
      <c r="AH41" s="8">
        <f>$J$41*'WOT by Month'!AH41*'WOT revenue'!AH$7</f>
        <v>158875</v>
      </c>
      <c r="AI41" s="8">
        <f>$J$41*'WOT by Month'!AI41*'WOT revenue'!AI$7</f>
        <v>153750</v>
      </c>
      <c r="AJ41" s="8">
        <f>$J$41*'WOT by Month'!AJ41*'WOT revenue'!AJ$7</f>
        <v>158875</v>
      </c>
      <c r="AK41" s="8">
        <f>$J$41*'WOT by Month'!AK41*'WOT revenue'!AK$7</f>
        <v>153750</v>
      </c>
      <c r="AL41" s="8">
        <f>$J$41*'WOT by Month'!AL41*'WOT revenue'!AL$7</f>
        <v>158875</v>
      </c>
      <c r="AM41" s="8">
        <f>$J$41*'WOT by Month'!AM41*'WOT revenue'!AM$7</f>
        <v>158875</v>
      </c>
      <c r="AN41" s="8">
        <f>$J$41*'WOT by Month'!AN41*'WOT revenue'!AN$7</f>
        <v>148625</v>
      </c>
      <c r="AO41" s="8">
        <f>$J$41*'WOT by Month'!AO41*'WOT revenue'!AO$7</f>
        <v>158875</v>
      </c>
      <c r="AP41" s="8">
        <f>$J$41*'WOT by Month'!AP41*'WOT revenue'!AP$7</f>
        <v>153750</v>
      </c>
      <c r="AQ41" s="8">
        <f>$J$41*'WOT by Month'!AQ41*'WOT revenue'!AQ$7</f>
        <v>158875</v>
      </c>
      <c r="AR41" s="8">
        <f>$J$41*'WOT by Month'!AR41*'WOT revenue'!AR$7</f>
        <v>153750</v>
      </c>
      <c r="AS41" s="8">
        <f>$J$41*'WOT by Month'!AS41*'WOT revenue'!AS$7</f>
        <v>158875</v>
      </c>
      <c r="AT41" s="8">
        <f>$J$41*'WOT by Month'!AT41*'WOT revenue'!AT$7</f>
        <v>158875</v>
      </c>
      <c r="AU41" s="8">
        <f>$J$41*'WOT by Month'!AU41*'WOT revenue'!AU$7</f>
        <v>153750</v>
      </c>
      <c r="AV41" s="8">
        <f>$J$41*'WOT by Month'!AV41*'WOT revenue'!AV$7</f>
        <v>158875</v>
      </c>
      <c r="AW41" s="8">
        <f>$J$41*'WOT by Month'!AW41*'WOT revenue'!AW$7</f>
        <v>153750</v>
      </c>
      <c r="AX41" s="8">
        <f>$J$41*'WOT by Month'!AX41*'WOT revenue'!AX$7</f>
        <v>158875</v>
      </c>
      <c r="AY41" s="8">
        <f>$J$41*'WOT by Month'!AY41*'WOT revenue'!AY$7</f>
        <v>158875</v>
      </c>
      <c r="AZ41" s="8">
        <f>$J$41*'WOT by Month'!AZ41*'WOT revenue'!AZ$7</f>
        <v>143500</v>
      </c>
      <c r="BA41" s="8">
        <f>$J$41*'WOT by Month'!BA41*'WOT revenue'!BA$7</f>
        <v>158875</v>
      </c>
      <c r="BB41" s="8">
        <f>$J$41*'WOT by Month'!BB41*'WOT revenue'!BB$7</f>
        <v>153750</v>
      </c>
      <c r="BC41" s="8">
        <f>$J$41*'WOT by Month'!BC41*'WOT revenue'!BC$7</f>
        <v>0</v>
      </c>
      <c r="BD41" s="8">
        <f>$J$41*'WOT by Month'!BD41*'WOT revenue'!BD$7</f>
        <v>0</v>
      </c>
      <c r="BE41" s="8">
        <f>$J$41*'WOT by Month'!BE41*'WOT revenue'!BE$7</f>
        <v>0</v>
      </c>
      <c r="BF41" s="8">
        <f>$J$41*'WOT by Month'!BF41*'WOT revenue'!BF$7</f>
        <v>0</v>
      </c>
      <c r="BG41" s="8">
        <f>$J$41*'WOT by Month'!BG41*'WOT revenue'!BG$7</f>
        <v>0</v>
      </c>
      <c r="BH41" s="8">
        <f>$J$41*'WOT by Month'!BH41*'WOT revenue'!BH$7</f>
        <v>0</v>
      </c>
      <c r="BI41" s="8">
        <f>$J$41*'WOT by Month'!BI41*'WOT revenue'!BI$7</f>
        <v>86100</v>
      </c>
      <c r="BJ41" s="8">
        <f>$J$41*'WOT by Month'!BJ41*'WOT revenue'!BJ$7</f>
        <v>88970</v>
      </c>
      <c r="BK41" s="8">
        <f>$J$41*'WOT by Month'!BK41*'WOT revenue'!BK$7</f>
        <v>0</v>
      </c>
      <c r="BL41" s="8">
        <f>$J$41*'WOT by Month'!BL41*'WOT revenue'!BL$7</f>
        <v>0</v>
      </c>
      <c r="BM41" s="8">
        <f>$J$41*'WOT by Month'!BM41*'WOT revenue'!BM$7</f>
        <v>0</v>
      </c>
      <c r="BN41" s="8">
        <f>$J$41*'WOT by Month'!BN41*'WOT revenue'!BN$7</f>
        <v>0</v>
      </c>
      <c r="BO41" s="8">
        <f>$J$41*'WOT by Month'!BO41*'WOT revenue'!BO$7</f>
        <v>0</v>
      </c>
      <c r="BP41" s="8">
        <f>$J$41*'WOT by Month'!BP41*'WOT revenue'!BP$7</f>
        <v>0</v>
      </c>
      <c r="BQ41" s="8">
        <f>$J$41*'WOT by Month'!BQ41*'WOT revenue'!BQ$7</f>
        <v>0</v>
      </c>
      <c r="BR41" s="8">
        <f>$J$41*'WOT by Month'!BR41*'WOT revenue'!BR$7</f>
        <v>0</v>
      </c>
      <c r="BS41" s="8">
        <f>$J$41*'WOT by Month'!BS41*'WOT revenue'!BS$7</f>
        <v>0</v>
      </c>
      <c r="BT41" s="8">
        <f>$J$41*'WOT by Month'!BT41*'WOT revenue'!BT$7</f>
        <v>0</v>
      </c>
      <c r="BU41" s="8">
        <f>$J$41*'WOT by Month'!BU41*'WOT revenue'!BU$7</f>
        <v>0</v>
      </c>
      <c r="BV41" s="8">
        <f>$J$41*'WOT by Month'!BV41*'WOT revenue'!BV$7</f>
        <v>0</v>
      </c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</row>
    <row r="42" spans="1:107" x14ac:dyDescent="0.2">
      <c r="A42">
        <v>27252</v>
      </c>
      <c r="B42" t="s">
        <v>51</v>
      </c>
      <c r="C42" s="3">
        <v>14000</v>
      </c>
      <c r="D42" s="1">
        <v>36831</v>
      </c>
      <c r="E42" s="1">
        <v>40482</v>
      </c>
      <c r="F42" t="s">
        <v>8</v>
      </c>
      <c r="G42" s="2"/>
      <c r="H42" s="3"/>
      <c r="I42" s="3"/>
      <c r="J42" s="53">
        <v>0.15</v>
      </c>
      <c r="K42" s="61">
        <v>317100</v>
      </c>
      <c r="L42" s="8">
        <f>$J$42*'WOT by Month'!L42*'WOT revenue'!L$7</f>
        <v>0</v>
      </c>
      <c r="M42" s="8">
        <f>$J$42*'WOT by Month'!M42*'WOT revenue'!M$7</f>
        <v>63000</v>
      </c>
      <c r="N42" s="8">
        <f>$J$42*'WOT by Month'!N42*'WOT revenue'!N$7</f>
        <v>65100</v>
      </c>
      <c r="O42" s="8">
        <f>$J$42*'WOT by Month'!O42*'WOT revenue'!O$7</f>
        <v>65100</v>
      </c>
      <c r="P42" s="8">
        <f>$J$42*'WOT by Month'!P42*'WOT revenue'!P$7</f>
        <v>58800</v>
      </c>
      <c r="Q42" s="8">
        <f>$J$42*'WOT by Month'!Q42*'WOT revenue'!Q$7</f>
        <v>65100</v>
      </c>
      <c r="R42" s="8">
        <f>$J$42*'WOT by Month'!R42*'WOT revenue'!R$7</f>
        <v>0</v>
      </c>
      <c r="S42" s="8">
        <f>$J$42*'WOT by Month'!S42*'WOT revenue'!S$7</f>
        <v>0</v>
      </c>
      <c r="T42" s="8">
        <f>$J$42*'WOT by Month'!T42*'WOT revenue'!T$7</f>
        <v>0</v>
      </c>
      <c r="U42" s="8">
        <f>$J$42*'WOT by Month'!U42*'WOT revenue'!U$7</f>
        <v>0</v>
      </c>
      <c r="V42" s="8">
        <f>$J$42*'WOT by Month'!V42*'WOT revenue'!V$7</f>
        <v>0</v>
      </c>
      <c r="W42" s="8">
        <f>$J$42*'WOT by Month'!W42*'WOT revenue'!W$7</f>
        <v>0</v>
      </c>
      <c r="X42" s="8">
        <f>$J$42*'WOT by Month'!X42*'WOT revenue'!X$7</f>
        <v>0</v>
      </c>
      <c r="Y42" s="8">
        <f>$J$42*'WOT by Month'!Y42*'WOT revenue'!Y$7</f>
        <v>63000</v>
      </c>
      <c r="Z42" s="8">
        <f>$J$42*'WOT by Month'!Z42*'WOT revenue'!Z$7</f>
        <v>65100</v>
      </c>
      <c r="AA42" s="8">
        <f>$J$42*'WOT by Month'!AA42*'WOT revenue'!AA$7</f>
        <v>65100</v>
      </c>
      <c r="AB42" s="8">
        <f>$J$42*'WOT by Month'!AB42*'WOT revenue'!AB$7</f>
        <v>58800</v>
      </c>
      <c r="AC42" s="8">
        <f>$J$42*'WOT by Month'!AC42*'WOT revenue'!AC$7</f>
        <v>65100</v>
      </c>
      <c r="AD42" s="8">
        <f>$J$42*'WOT by Month'!AD42*'WOT revenue'!AD$7</f>
        <v>0</v>
      </c>
      <c r="AE42" s="8">
        <f>$J$42*'WOT by Month'!AE42*'WOT revenue'!AE$7</f>
        <v>0</v>
      </c>
      <c r="AF42" s="8">
        <f>$J$42*'WOT by Month'!AF42*'WOT revenue'!AF$7</f>
        <v>0</v>
      </c>
      <c r="AG42" s="8">
        <f>$J$42*'WOT by Month'!AG42*'WOT revenue'!AG$7</f>
        <v>0</v>
      </c>
      <c r="AH42" s="8">
        <f>$J$42*'WOT by Month'!AH42*'WOT revenue'!AH$7</f>
        <v>0</v>
      </c>
      <c r="AI42" s="8">
        <f>$J$42*'WOT by Month'!AI42*'WOT revenue'!AI$7</f>
        <v>0</v>
      </c>
      <c r="AJ42" s="8">
        <f>$J$42*'WOT by Month'!AJ42*'WOT revenue'!AJ$7</f>
        <v>0</v>
      </c>
      <c r="AK42" s="8">
        <f>$J$42*'WOT by Month'!AK42*'WOT revenue'!AK$7</f>
        <v>63000</v>
      </c>
      <c r="AL42" s="8">
        <f>$J$42*'WOT by Month'!AL42*'WOT revenue'!AL$7</f>
        <v>65100</v>
      </c>
      <c r="AM42" s="8">
        <f>$J$42*'WOT by Month'!AM42*'WOT revenue'!AM$7</f>
        <v>65100</v>
      </c>
      <c r="AN42" s="8">
        <f>$J$42*'WOT by Month'!AN42*'WOT revenue'!AN$7</f>
        <v>60900</v>
      </c>
      <c r="AO42" s="8">
        <f>$J$42*'WOT by Month'!AO42*'WOT revenue'!AO$7</f>
        <v>65100</v>
      </c>
      <c r="AP42" s="8">
        <f>$J$42*'WOT by Month'!AP42*'WOT revenue'!AP$7</f>
        <v>0</v>
      </c>
      <c r="AQ42" s="8">
        <f>$J$42*'WOT by Month'!AQ42*'WOT revenue'!AQ$7</f>
        <v>0</v>
      </c>
      <c r="AR42" s="8">
        <f>$J$42*'WOT by Month'!AR42*'WOT revenue'!AR$7</f>
        <v>0</v>
      </c>
      <c r="AS42" s="8">
        <f>$J$42*'WOT by Month'!AS42*'WOT revenue'!AS$7</f>
        <v>0</v>
      </c>
      <c r="AT42" s="8">
        <f>$J$42*'WOT by Month'!AT42*'WOT revenue'!AT$7</f>
        <v>0</v>
      </c>
      <c r="AU42" s="8">
        <f>$J$42*'WOT by Month'!AU42*'WOT revenue'!AU$7</f>
        <v>0</v>
      </c>
      <c r="AV42" s="8">
        <f>$J$42*'WOT by Month'!AV42*'WOT revenue'!AV$7</f>
        <v>0</v>
      </c>
      <c r="AW42" s="8">
        <f>$J$42*'WOT by Month'!AW42*'WOT revenue'!AW$7</f>
        <v>63000</v>
      </c>
      <c r="AX42" s="8">
        <f>$J$42*'WOT by Month'!AX42*'WOT revenue'!AX$7</f>
        <v>65100</v>
      </c>
      <c r="AY42" s="8">
        <f>$J$42*'WOT by Month'!AY42*'WOT revenue'!AY$7</f>
        <v>65100</v>
      </c>
      <c r="AZ42" s="8">
        <f>$J$42*'WOT by Month'!AZ42*'WOT revenue'!AZ$7</f>
        <v>58800</v>
      </c>
      <c r="BA42" s="8">
        <f>$J$42*'WOT by Month'!BA42*'WOT revenue'!BA$7</f>
        <v>65100</v>
      </c>
      <c r="BB42" s="8">
        <f>$J$42*'WOT by Month'!BB42*'WOT revenue'!BB$7</f>
        <v>0</v>
      </c>
      <c r="BC42" s="8">
        <f>$J$42*'WOT by Month'!BC42*'WOT revenue'!BC$7</f>
        <v>0</v>
      </c>
      <c r="BD42" s="8">
        <f>$J$42*'WOT by Month'!BD42*'WOT revenue'!BD$7</f>
        <v>0</v>
      </c>
      <c r="BE42" s="8">
        <f>$J$42*'WOT by Month'!BE42*'WOT revenue'!BE$7</f>
        <v>0</v>
      </c>
      <c r="BF42" s="8">
        <f>$J$42*'WOT by Month'!BF42*'WOT revenue'!BF$7</f>
        <v>0</v>
      </c>
      <c r="BG42" s="8">
        <f>$J$42*'WOT by Month'!BG42*'WOT revenue'!BG$7</f>
        <v>0</v>
      </c>
      <c r="BH42" s="8">
        <f>$J$42*'WOT by Month'!BH42*'WOT revenue'!BH$7</f>
        <v>0</v>
      </c>
      <c r="BI42" s="8">
        <f>$J$42*'WOT by Month'!BI42*'WOT revenue'!BI$7</f>
        <v>0</v>
      </c>
      <c r="BJ42" s="8">
        <f>$J$42*'WOT by Month'!BJ42*'WOT revenue'!BJ$7</f>
        <v>0</v>
      </c>
      <c r="BK42" s="8">
        <f>$J$42*'WOT by Month'!BK42*'WOT revenue'!BK$7</f>
        <v>0</v>
      </c>
      <c r="BL42" s="8">
        <f>$J$42*'WOT by Month'!BL42*'WOT revenue'!BL$7</f>
        <v>0</v>
      </c>
      <c r="BM42" s="8">
        <f>$J$42*'WOT by Month'!BM42*'WOT revenue'!BM$7</f>
        <v>0</v>
      </c>
      <c r="BN42" s="8">
        <f>$J$42*'WOT by Month'!BN42*'WOT revenue'!BN$7</f>
        <v>0</v>
      </c>
      <c r="BO42" s="8">
        <f>$J$42*'WOT by Month'!BO42*'WOT revenue'!BO$7</f>
        <v>0</v>
      </c>
      <c r="BP42" s="8">
        <f>$J$42*'WOT by Month'!BP42*'WOT revenue'!BP$7</f>
        <v>0</v>
      </c>
      <c r="BQ42" s="8">
        <f>$J$42*'WOT by Month'!BQ42*'WOT revenue'!BQ$7</f>
        <v>0</v>
      </c>
      <c r="BR42" s="8">
        <f>$J$42*'WOT by Month'!BR42*'WOT revenue'!BR$7</f>
        <v>0</v>
      </c>
      <c r="BS42" s="8">
        <f>$J$42*'WOT by Month'!BS42*'WOT revenue'!BS$7</f>
        <v>0</v>
      </c>
      <c r="BT42" s="8">
        <f>$J$42*'WOT by Month'!BT42*'WOT revenue'!BT$7</f>
        <v>0</v>
      </c>
      <c r="BU42" s="8">
        <f>$J$42*'WOT by Month'!BU42*'WOT revenue'!BU$7</f>
        <v>0</v>
      </c>
      <c r="BV42" s="8">
        <f>$J$42*'WOT by Month'!BV42*'WOT revenue'!BV$7</f>
        <v>0</v>
      </c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</row>
    <row r="43" spans="1:107" x14ac:dyDescent="0.2">
      <c r="A43">
        <v>25924</v>
      </c>
      <c r="B43" t="s">
        <v>52</v>
      </c>
      <c r="C43" s="3">
        <v>20000</v>
      </c>
      <c r="D43" s="1">
        <v>35855</v>
      </c>
      <c r="E43" s="1">
        <v>39141</v>
      </c>
      <c r="F43" t="s">
        <v>3</v>
      </c>
      <c r="G43" s="6">
        <v>38776</v>
      </c>
      <c r="H43" s="3">
        <v>20000</v>
      </c>
      <c r="I43" s="3">
        <v>20000</v>
      </c>
      <c r="J43" s="53">
        <v>0.32919999999999999</v>
      </c>
      <c r="K43" s="61">
        <v>2403160</v>
      </c>
      <c r="L43" s="8">
        <f>$J$43*'WOT by Month'!L43*'WOT revenue'!L$7</f>
        <v>204104</v>
      </c>
      <c r="M43" s="8">
        <f>$J$43*'WOT by Month'!M43*'WOT revenue'!M$7</f>
        <v>197520</v>
      </c>
      <c r="N43" s="8">
        <f>$J$43*'WOT by Month'!N43*'WOT revenue'!N$7</f>
        <v>204104</v>
      </c>
      <c r="O43" s="8">
        <f>$J$43*'WOT by Month'!O43*'WOT revenue'!O$7</f>
        <v>204104</v>
      </c>
      <c r="P43" s="8">
        <f>$J$43*'WOT by Month'!P43*'WOT revenue'!P$7</f>
        <v>184352</v>
      </c>
      <c r="Q43" s="8">
        <f>$J$43*'WOT by Month'!Q43*'WOT revenue'!Q$7</f>
        <v>204104</v>
      </c>
      <c r="R43" s="8">
        <f>$J$43*'WOT by Month'!R43*'WOT revenue'!R$7</f>
        <v>197520</v>
      </c>
      <c r="S43" s="8">
        <f>$J$43*'WOT by Month'!S43*'WOT revenue'!S$7</f>
        <v>204104</v>
      </c>
      <c r="T43" s="8">
        <f>$J$43*'WOT by Month'!T43*'WOT revenue'!T$7</f>
        <v>197520</v>
      </c>
      <c r="U43" s="8">
        <f>$J$43*'WOT by Month'!U43*'WOT revenue'!U$7</f>
        <v>204104</v>
      </c>
      <c r="V43" s="8">
        <f>$J$43*'WOT by Month'!V43*'WOT revenue'!V$7</f>
        <v>204104</v>
      </c>
      <c r="W43" s="8">
        <f>$J$43*'WOT by Month'!W43*'WOT revenue'!W$7</f>
        <v>197520</v>
      </c>
      <c r="X43" s="8">
        <f>$J$43*'WOT by Month'!X43*'WOT revenue'!X$7</f>
        <v>204104</v>
      </c>
      <c r="Y43" s="8">
        <f>$J$43*'WOT by Month'!Y43*'WOT revenue'!Y$7</f>
        <v>197520</v>
      </c>
      <c r="Z43" s="8">
        <f>$J$43*'WOT by Month'!Z43*'WOT revenue'!Z$7</f>
        <v>204104</v>
      </c>
      <c r="AA43" s="8">
        <f>$J$43*'WOT by Month'!AA43*'WOT revenue'!AA$7</f>
        <v>204104</v>
      </c>
      <c r="AB43" s="8">
        <f>$J$43*'WOT by Month'!AB43*'WOT revenue'!AB$7</f>
        <v>184352</v>
      </c>
      <c r="AC43" s="8">
        <f>$J$43*'WOT by Month'!AC43*'WOT revenue'!AC$7</f>
        <v>204104</v>
      </c>
      <c r="AD43" s="8">
        <f>$J$43*'WOT by Month'!AD43*'WOT revenue'!AD$7</f>
        <v>197520</v>
      </c>
      <c r="AE43" s="8">
        <f>$J$43*'WOT by Month'!AE43*'WOT revenue'!AE$7</f>
        <v>204104</v>
      </c>
      <c r="AF43" s="8">
        <f>$J$43*'WOT by Month'!AF43*'WOT revenue'!AF$7</f>
        <v>197520</v>
      </c>
      <c r="AG43" s="8">
        <f>$J$43*'WOT by Month'!AG43*'WOT revenue'!AG$7</f>
        <v>204104</v>
      </c>
      <c r="AH43" s="8">
        <f>$J$43*'WOT by Month'!AH43*'WOT revenue'!AH$7</f>
        <v>204104</v>
      </c>
      <c r="AI43" s="8">
        <f>$J$43*'WOT by Month'!AI43*'WOT revenue'!AI$7</f>
        <v>197520</v>
      </c>
      <c r="AJ43" s="8">
        <f>$J$43*'WOT by Month'!AJ43*'WOT revenue'!AJ$7</f>
        <v>204104</v>
      </c>
      <c r="AK43" s="8">
        <f>$J$43*'WOT by Month'!AK43*'WOT revenue'!AK$7</f>
        <v>197520</v>
      </c>
      <c r="AL43" s="8">
        <f>$J$43*'WOT by Month'!AL43*'WOT revenue'!AL$7</f>
        <v>204104</v>
      </c>
      <c r="AM43" s="8">
        <f>$J$43*'WOT by Month'!AM43*'WOT revenue'!AM$7</f>
        <v>204104</v>
      </c>
      <c r="AN43" s="8">
        <f>$J$43*'WOT by Month'!AN43*'WOT revenue'!AN$7</f>
        <v>190936</v>
      </c>
      <c r="AO43" s="8">
        <f>$J$43*'WOT by Month'!AO43*'WOT revenue'!AO$7</f>
        <v>204104</v>
      </c>
      <c r="AP43" s="8">
        <f>$J$43*'WOT by Month'!AP43*'WOT revenue'!AP$7</f>
        <v>197520</v>
      </c>
      <c r="AQ43" s="8">
        <f>$J$43*'WOT by Month'!AQ43*'WOT revenue'!AQ$7</f>
        <v>204104</v>
      </c>
      <c r="AR43" s="8">
        <f>$J$43*'WOT by Month'!AR43*'WOT revenue'!AR$7</f>
        <v>197520</v>
      </c>
      <c r="AS43" s="8">
        <f>$J$43*'WOT by Month'!AS43*'WOT revenue'!AS$7</f>
        <v>204104</v>
      </c>
      <c r="AT43" s="8">
        <f>$J$43*'WOT by Month'!AT43*'WOT revenue'!AT$7</f>
        <v>204104</v>
      </c>
      <c r="AU43" s="8">
        <f>$J$43*'WOT by Month'!AU43*'WOT revenue'!AU$7</f>
        <v>197520</v>
      </c>
      <c r="AV43" s="8">
        <f>$J$43*'WOT by Month'!AV43*'WOT revenue'!AV$7</f>
        <v>204104</v>
      </c>
      <c r="AW43" s="8">
        <f>$J$43*'WOT by Month'!AW43*'WOT revenue'!AW$7</f>
        <v>197520</v>
      </c>
      <c r="AX43" s="8">
        <f>$J$43*'WOT by Month'!AX43*'WOT revenue'!AX$7</f>
        <v>204104</v>
      </c>
      <c r="AY43" s="8">
        <f>$J$43*'WOT by Month'!AY43*'WOT revenue'!AY$7</f>
        <v>204104</v>
      </c>
      <c r="AZ43" s="8">
        <f>$J$43*'WOT by Month'!AZ43*'WOT revenue'!AZ$7</f>
        <v>184352</v>
      </c>
      <c r="BA43" s="8">
        <f>$J$43*'WOT by Month'!BA43*'WOT revenue'!BA$7</f>
        <v>204104</v>
      </c>
      <c r="BB43" s="8">
        <f>$J$43*'WOT by Month'!BB43*'WOT revenue'!BB$7</f>
        <v>197520</v>
      </c>
      <c r="BC43" s="8">
        <f>$J$43*'WOT by Month'!BC43*'WOT revenue'!BC$7</f>
        <v>204104</v>
      </c>
      <c r="BD43" s="8">
        <f>$J$43*'WOT by Month'!BD43*'WOT revenue'!BD$7</f>
        <v>197520</v>
      </c>
      <c r="BE43" s="8">
        <f>$J$43*'WOT by Month'!BE43*'WOT revenue'!BE$7</f>
        <v>204104</v>
      </c>
      <c r="BF43" s="8">
        <f>$J$43*'WOT by Month'!BF43*'WOT revenue'!BF$7</f>
        <v>204104</v>
      </c>
      <c r="BG43" s="8">
        <f>$J$43*'WOT by Month'!BG43*'WOT revenue'!BG$7</f>
        <v>197520</v>
      </c>
      <c r="BH43" s="8">
        <f>$J$43*'WOT by Month'!BH43*'WOT revenue'!BH$7</f>
        <v>204104</v>
      </c>
      <c r="BI43" s="8">
        <f>$J$43*'WOT by Month'!BI43*'WOT revenue'!BI$7</f>
        <v>345660</v>
      </c>
      <c r="BJ43" s="8">
        <f>$J$43*'WOT by Month'!BJ43*'WOT revenue'!BJ$7</f>
        <v>357182</v>
      </c>
      <c r="BK43" s="8">
        <f>$J$43*'WOT by Month'!BK43*'WOT revenue'!BK$7</f>
        <v>0</v>
      </c>
      <c r="BL43" s="8">
        <f>$J$43*'WOT by Month'!BL43*'WOT revenue'!BL$7</f>
        <v>0</v>
      </c>
      <c r="BM43" s="8">
        <f>$J$43*'WOT by Month'!BM43*'WOT revenue'!BM$7</f>
        <v>0</v>
      </c>
      <c r="BN43" s="8">
        <f>$J$43*'WOT by Month'!BN43*'WOT revenue'!BN$7</f>
        <v>0</v>
      </c>
      <c r="BO43" s="8">
        <f>$J$43*'WOT by Month'!BO43*'WOT revenue'!BO$7</f>
        <v>0</v>
      </c>
      <c r="BP43" s="8">
        <f>$J$43*'WOT by Month'!BP43*'WOT revenue'!BP$7</f>
        <v>0</v>
      </c>
      <c r="BQ43" s="8">
        <f>$J$43*'WOT by Month'!BQ43*'WOT revenue'!BQ$7</f>
        <v>0</v>
      </c>
      <c r="BR43" s="8">
        <f>$J$43*'WOT by Month'!BR43*'WOT revenue'!BR$7</f>
        <v>0</v>
      </c>
      <c r="BS43" s="8">
        <f>$J$43*'WOT by Month'!BS43*'WOT revenue'!BS$7</f>
        <v>0</v>
      </c>
      <c r="BT43" s="8">
        <f>$J$43*'WOT by Month'!BT43*'WOT revenue'!BT$7</f>
        <v>0</v>
      </c>
      <c r="BU43" s="8">
        <f>$J$43*'WOT by Month'!BU43*'WOT revenue'!BU$7</f>
        <v>0</v>
      </c>
      <c r="BV43" s="8">
        <f>$J$43*'WOT by Month'!BV43*'WOT revenue'!BV$7</f>
        <v>0</v>
      </c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</row>
    <row r="44" spans="1:107" x14ac:dyDescent="0.2">
      <c r="A44">
        <v>26960</v>
      </c>
      <c r="B44" t="s">
        <v>53</v>
      </c>
      <c r="C44" s="3">
        <v>20000</v>
      </c>
      <c r="D44" s="1">
        <v>36617</v>
      </c>
      <c r="E44" s="1">
        <v>38077</v>
      </c>
      <c r="F44" t="s">
        <v>3</v>
      </c>
      <c r="G44" s="6">
        <v>37711</v>
      </c>
      <c r="H44" s="3">
        <v>20000</v>
      </c>
      <c r="I44" s="3">
        <v>20000</v>
      </c>
      <c r="J44" s="53">
        <v>0.19</v>
      </c>
      <c r="K44" s="61">
        <v>1387000</v>
      </c>
      <c r="L44" s="8">
        <f>$J$44*'WOT by Month'!L44*'WOT revenue'!L$7</f>
        <v>117800</v>
      </c>
      <c r="M44" s="8">
        <f>$J$44*'WOT by Month'!M44*'WOT revenue'!M$7</f>
        <v>114000</v>
      </c>
      <c r="N44" s="8">
        <f>$J$44*'WOT by Month'!N44*'WOT revenue'!N$7</f>
        <v>117800</v>
      </c>
      <c r="O44" s="8">
        <f>$J$44*'WOT by Month'!O44*'WOT revenue'!O$7</f>
        <v>117800</v>
      </c>
      <c r="P44" s="8">
        <f>$J$44*'WOT by Month'!P44*'WOT revenue'!P$7</f>
        <v>106400</v>
      </c>
      <c r="Q44" s="8">
        <f>$J$44*'WOT by Month'!Q44*'WOT revenue'!Q$7</f>
        <v>117800</v>
      </c>
      <c r="R44" s="8">
        <f>$J$44*'WOT by Month'!R44*'WOT revenue'!R$7</f>
        <v>114000</v>
      </c>
      <c r="S44" s="8">
        <f>$J$44*'WOT by Month'!S44*'WOT revenue'!S$7</f>
        <v>117800</v>
      </c>
      <c r="T44" s="8">
        <f>$J$44*'WOT by Month'!T44*'WOT revenue'!T$7</f>
        <v>114000</v>
      </c>
      <c r="U44" s="8">
        <f>$J$44*'WOT by Month'!U44*'WOT revenue'!U$7</f>
        <v>117800</v>
      </c>
      <c r="V44" s="8">
        <f>$J$44*'WOT by Month'!V44*'WOT revenue'!V$7</f>
        <v>117800</v>
      </c>
      <c r="W44" s="8">
        <f>$J$44*'WOT by Month'!W44*'WOT revenue'!W$7</f>
        <v>114000</v>
      </c>
      <c r="X44" s="8">
        <f>$J$44*'WOT by Month'!X44*'WOT revenue'!X$7</f>
        <v>117800</v>
      </c>
      <c r="Y44" s="8">
        <f>$J$44*'WOT by Month'!Y44*'WOT revenue'!Y$7</f>
        <v>114000</v>
      </c>
      <c r="Z44" s="8">
        <f>$J$44*'WOT by Month'!Z44*'WOT revenue'!Z$7</f>
        <v>117800</v>
      </c>
      <c r="AA44" s="8">
        <f>$J$44*'WOT by Month'!AA44*'WOT revenue'!AA$7</f>
        <v>117800</v>
      </c>
      <c r="AB44" s="8">
        <f>$J$44*'WOT by Month'!AB44*'WOT revenue'!AB$7</f>
        <v>106400</v>
      </c>
      <c r="AC44" s="8">
        <f>$J$44*'WOT by Month'!AC44*'WOT revenue'!AC$7</f>
        <v>117800</v>
      </c>
      <c r="AD44" s="8">
        <f>$J$44*'WOT by Month'!AD44*'WOT revenue'!AD$7</f>
        <v>114000</v>
      </c>
      <c r="AE44" s="8">
        <f>$J$44*'WOT by Month'!AE44*'WOT revenue'!AE$7</f>
        <v>117800</v>
      </c>
      <c r="AF44" s="8">
        <f>$J$44*'WOT by Month'!AF44*'WOT revenue'!AF$7</f>
        <v>114000</v>
      </c>
      <c r="AG44" s="8">
        <f>$J$44*'WOT by Month'!AG44*'WOT revenue'!AG$7</f>
        <v>117800</v>
      </c>
      <c r="AH44" s="8">
        <f>$J$44*'WOT by Month'!AH44*'WOT revenue'!AH$7</f>
        <v>117800</v>
      </c>
      <c r="AI44" s="8">
        <f>$J$44*'WOT by Month'!AI44*'WOT revenue'!AI$7</f>
        <v>114000</v>
      </c>
      <c r="AJ44" s="8">
        <f>$J$44*'WOT by Month'!AJ44*'WOT revenue'!AJ$7</f>
        <v>117800</v>
      </c>
      <c r="AK44" s="8">
        <f>$J$44*'WOT by Month'!AK44*'WOT revenue'!AK$7</f>
        <v>114000</v>
      </c>
      <c r="AL44" s="8">
        <f>$J$44*'WOT by Month'!AL44*'WOT revenue'!AL$7</f>
        <v>117800</v>
      </c>
      <c r="AM44" s="8">
        <f>$J$44*'WOT by Month'!AM44*'WOT revenue'!AM$7</f>
        <v>117800</v>
      </c>
      <c r="AN44" s="8">
        <f>$J$44*'WOT by Month'!AN44*'WOT revenue'!AN$7</f>
        <v>110200</v>
      </c>
      <c r="AO44" s="8">
        <f>$J$44*'WOT by Month'!AO44*'WOT revenue'!AO$7</f>
        <v>117800</v>
      </c>
      <c r="AP44" s="8">
        <f>$J$44*'WOT by Month'!AP44*'WOT revenue'!AP$7</f>
        <v>114000</v>
      </c>
      <c r="AQ44" s="8">
        <f>$J$44*'WOT by Month'!AQ44*'WOT revenue'!AQ$7</f>
        <v>117800</v>
      </c>
      <c r="AR44" s="8">
        <f>$J$44*'WOT by Month'!AR44*'WOT revenue'!AR$7</f>
        <v>114000</v>
      </c>
      <c r="AS44" s="8">
        <f>$J$44*'WOT by Month'!AS44*'WOT revenue'!AS$7</f>
        <v>117800</v>
      </c>
      <c r="AT44" s="8">
        <f>$J$44*'WOT by Month'!AT44*'WOT revenue'!AT$7</f>
        <v>117800</v>
      </c>
      <c r="AU44" s="8">
        <f>$J$44*'WOT by Month'!AU44*'WOT revenue'!AU$7</f>
        <v>114000</v>
      </c>
      <c r="AV44" s="8">
        <f>$J$44*'WOT by Month'!AV44*'WOT revenue'!AV$7</f>
        <v>117800</v>
      </c>
      <c r="AW44" s="8">
        <f>$J$44*'WOT by Month'!AW44*'WOT revenue'!AW$7</f>
        <v>114000</v>
      </c>
      <c r="AX44" s="8">
        <f>$J$44*'WOT by Month'!AX44*'WOT revenue'!AX$7</f>
        <v>117800</v>
      </c>
      <c r="AY44" s="8">
        <f>$J$44*'WOT by Month'!AY44*'WOT revenue'!AY$7</f>
        <v>117800</v>
      </c>
      <c r="AZ44" s="8">
        <f>$J$44*'WOT by Month'!AZ44*'WOT revenue'!AZ$7</f>
        <v>106400</v>
      </c>
      <c r="BA44" s="8">
        <f>$J$44*'WOT by Month'!BA44*'WOT revenue'!BA$7</f>
        <v>117800</v>
      </c>
      <c r="BB44" s="8">
        <f>$J$44*'WOT by Month'!BB44*'WOT revenue'!BB$7</f>
        <v>114000</v>
      </c>
      <c r="BC44" s="8">
        <f>$J$44*'WOT by Month'!BC44*'WOT revenue'!BC$7</f>
        <v>117800</v>
      </c>
      <c r="BD44" s="8">
        <f>$J$44*'WOT by Month'!BD44*'WOT revenue'!BD$7</f>
        <v>114000</v>
      </c>
      <c r="BE44" s="8">
        <f>$J$44*'WOT by Month'!BE44*'WOT revenue'!BE$7</f>
        <v>117800</v>
      </c>
      <c r="BF44" s="8">
        <f>$J$44*'WOT by Month'!BF44*'WOT revenue'!BF$7</f>
        <v>117800</v>
      </c>
      <c r="BG44" s="8">
        <f>$J$44*'WOT by Month'!BG44*'WOT revenue'!BG$7</f>
        <v>114000</v>
      </c>
      <c r="BH44" s="8">
        <f>$J$44*'WOT by Month'!BH44*'WOT revenue'!BH$7</f>
        <v>117800</v>
      </c>
      <c r="BI44" s="8">
        <f>$J$44*'WOT by Month'!BI44*'WOT revenue'!BI$7</f>
        <v>114000</v>
      </c>
      <c r="BJ44" s="8">
        <f>$J$44*'WOT by Month'!BJ44*'WOT revenue'!BJ$7</f>
        <v>117800</v>
      </c>
      <c r="BK44" s="8">
        <f>$J$44*'WOT by Month'!BK44*'WOT revenue'!BK$7</f>
        <v>117800</v>
      </c>
      <c r="BL44" s="8">
        <f>$J$44*'WOT by Month'!BL44*'WOT revenue'!BL$7</f>
        <v>106400</v>
      </c>
      <c r="BM44" s="8">
        <f>$J$44*'WOT by Month'!BM44*'WOT revenue'!BM$7</f>
        <v>117800</v>
      </c>
      <c r="BN44" s="8">
        <f>$J$44*'WOT by Month'!BN44*'WOT revenue'!BN$7</f>
        <v>114000</v>
      </c>
      <c r="BO44" s="8">
        <f>$J$44*'WOT by Month'!BO44*'WOT revenue'!BO$7</f>
        <v>117800</v>
      </c>
      <c r="BP44" s="8">
        <f>$J$44*'WOT by Month'!BP44*'WOT revenue'!BP$7</f>
        <v>114000</v>
      </c>
      <c r="BQ44" s="8">
        <f>$J$44*'WOT by Month'!BQ44*'WOT revenue'!BQ$7</f>
        <v>117800</v>
      </c>
      <c r="BR44" s="8">
        <f>$J$44*'WOT by Month'!BR44*'WOT revenue'!BR$7</f>
        <v>117800</v>
      </c>
      <c r="BS44" s="8">
        <f>$J$44*'WOT by Month'!BS44*'WOT revenue'!BS$7</f>
        <v>114000</v>
      </c>
      <c r="BT44" s="8">
        <f>$J$44*'WOT by Month'!BT44*'WOT revenue'!BT$7</f>
        <v>117800</v>
      </c>
      <c r="BU44" s="8">
        <f>$J$44*'WOT by Month'!BU44*'WOT revenue'!BU$7</f>
        <v>114000</v>
      </c>
      <c r="BV44" s="8">
        <f>$J$44*'WOT by Month'!BV44*'WOT revenue'!BV$7</f>
        <v>117800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</row>
    <row r="45" spans="1:107" x14ac:dyDescent="0.2">
      <c r="A45" s="2"/>
      <c r="B45" t="s">
        <v>35</v>
      </c>
      <c r="C45" s="4">
        <v>3400</v>
      </c>
      <c r="D45" s="6"/>
      <c r="E45" s="6"/>
      <c r="F45" s="6"/>
      <c r="G45" s="6"/>
      <c r="H45" s="14">
        <v>3400</v>
      </c>
      <c r="I45" s="14">
        <v>3400</v>
      </c>
      <c r="J45" s="54"/>
      <c r="K45" s="64"/>
      <c r="L45" s="8">
        <f>$J$45*'WOT by Month'!L45*'WOT revenue'!L$7</f>
        <v>0</v>
      </c>
      <c r="M45" s="8">
        <f>$J$45*'WOT by Month'!M45*'WOT revenue'!M$7</f>
        <v>0</v>
      </c>
      <c r="N45" s="8">
        <f>$J$45*'WOT by Month'!N45*'WOT revenue'!N$7</f>
        <v>0</v>
      </c>
      <c r="O45" s="8">
        <f>$J$45*'WOT by Month'!O45*'WOT revenue'!O$7</f>
        <v>0</v>
      </c>
      <c r="P45" s="8">
        <f>$J$45*'WOT by Month'!P45*'WOT revenue'!P$7</f>
        <v>0</v>
      </c>
      <c r="Q45" s="8">
        <f>$J$45*'WOT by Month'!Q45*'WOT revenue'!Q$7</f>
        <v>0</v>
      </c>
      <c r="R45" s="8">
        <f>$J$45*'WOT by Month'!R45*'WOT revenue'!R$7</f>
        <v>0</v>
      </c>
      <c r="S45" s="8">
        <f>$J$45*'WOT by Month'!S45*'WOT revenue'!S$7</f>
        <v>0</v>
      </c>
      <c r="T45" s="8">
        <f>$J$45*'WOT by Month'!T45*'WOT revenue'!T$7</f>
        <v>0</v>
      </c>
      <c r="U45" s="8">
        <f>$J$45*'WOT by Month'!U45*'WOT revenue'!U$7</f>
        <v>0</v>
      </c>
      <c r="V45" s="8">
        <f>$J$45*'WOT by Month'!V45*'WOT revenue'!V$7</f>
        <v>0</v>
      </c>
      <c r="W45" s="8">
        <f>$J$45*'WOT by Month'!W45*'WOT revenue'!W$7</f>
        <v>0</v>
      </c>
      <c r="X45" s="8">
        <f>$J$45*'WOT by Month'!X45*'WOT revenue'!X$7</f>
        <v>0</v>
      </c>
      <c r="Y45" s="8">
        <f>$J$45*'WOT by Month'!Y45*'WOT revenue'!Y$7</f>
        <v>0</v>
      </c>
      <c r="Z45" s="8">
        <f>$J$45*'WOT by Month'!Z45*'WOT revenue'!Z$7</f>
        <v>0</v>
      </c>
      <c r="AA45" s="8">
        <f>$J$45*'WOT by Month'!AA45*'WOT revenue'!AA$7</f>
        <v>0</v>
      </c>
      <c r="AB45" s="8">
        <f>$J$45*'WOT by Month'!AB45*'WOT revenue'!AB$7</f>
        <v>0</v>
      </c>
      <c r="AC45" s="8">
        <f>$J$45*'WOT by Month'!AC45*'WOT revenue'!AC$7</f>
        <v>0</v>
      </c>
      <c r="AD45" s="8">
        <f>$J$45*'WOT by Month'!AD45*'WOT revenue'!AD$7</f>
        <v>0</v>
      </c>
      <c r="AE45" s="8">
        <f>$J$45*'WOT by Month'!AE45*'WOT revenue'!AE$7</f>
        <v>0</v>
      </c>
      <c r="AF45" s="8">
        <f>$J$45*'WOT by Month'!AF45*'WOT revenue'!AF$7</f>
        <v>0</v>
      </c>
      <c r="AG45" s="8">
        <f>$J$45*'WOT by Month'!AG45*'WOT revenue'!AG$7</f>
        <v>0</v>
      </c>
      <c r="AH45" s="8">
        <f>$J$45*'WOT by Month'!AH45*'WOT revenue'!AH$7</f>
        <v>0</v>
      </c>
      <c r="AI45" s="8">
        <f>$J$45*'WOT by Month'!AI45*'WOT revenue'!AI$7</f>
        <v>0</v>
      </c>
      <c r="AJ45" s="8">
        <f>$J$45*'WOT by Month'!AJ45*'WOT revenue'!AJ$7</f>
        <v>0</v>
      </c>
      <c r="AK45" s="8">
        <f>$J$45*'WOT by Month'!AK45*'WOT revenue'!AK$7</f>
        <v>0</v>
      </c>
      <c r="AL45" s="8">
        <f>$J$45*'WOT by Month'!AL45*'WOT revenue'!AL$7</f>
        <v>0</v>
      </c>
      <c r="AM45" s="8">
        <f>$J$45*'WOT by Month'!AM45*'WOT revenue'!AM$7</f>
        <v>0</v>
      </c>
      <c r="AN45" s="8">
        <f>$J$45*'WOT by Month'!AN45*'WOT revenue'!AN$7</f>
        <v>0</v>
      </c>
      <c r="AO45" s="8">
        <f>$J$45*'WOT by Month'!AO45*'WOT revenue'!AO$7</f>
        <v>0</v>
      </c>
      <c r="AP45" s="8">
        <f>$J$45*'WOT by Month'!AP45*'WOT revenue'!AP$7</f>
        <v>0</v>
      </c>
      <c r="AQ45" s="8">
        <f>$J$45*'WOT by Month'!AQ45*'WOT revenue'!AQ$7</f>
        <v>0</v>
      </c>
      <c r="AR45" s="8">
        <f>$J$45*'WOT by Month'!AR45*'WOT revenue'!AR$7</f>
        <v>0</v>
      </c>
      <c r="AS45" s="8">
        <f>$J$45*'WOT by Month'!AS45*'WOT revenue'!AS$7</f>
        <v>0</v>
      </c>
      <c r="AT45" s="8">
        <f>$J$45*'WOT by Month'!AT45*'WOT revenue'!AT$7</f>
        <v>0</v>
      </c>
      <c r="AU45" s="8">
        <f>$J$45*'WOT by Month'!AU45*'WOT revenue'!AU$7</f>
        <v>0</v>
      </c>
      <c r="AV45" s="8">
        <f>$J$45*'WOT by Month'!AV45*'WOT revenue'!AV$7</f>
        <v>0</v>
      </c>
      <c r="AW45" s="8">
        <f>$J$45*'WOT by Month'!AW45*'WOT revenue'!AW$7</f>
        <v>0</v>
      </c>
      <c r="AX45" s="8">
        <f>$J$45*'WOT by Month'!AX45*'WOT revenue'!AX$7</f>
        <v>0</v>
      </c>
      <c r="AY45" s="8">
        <f>$J$45*'WOT by Month'!AY45*'WOT revenue'!AY$7</f>
        <v>0</v>
      </c>
      <c r="AZ45" s="8">
        <f>$J$45*'WOT by Month'!AZ45*'WOT revenue'!AZ$7</f>
        <v>0</v>
      </c>
      <c r="BA45" s="8">
        <f>$J$45*'WOT by Month'!BA45*'WOT revenue'!BA$7</f>
        <v>0</v>
      </c>
      <c r="BB45" s="8">
        <f>$J$45*'WOT by Month'!BB45*'WOT revenue'!BB$7</f>
        <v>0</v>
      </c>
      <c r="BC45" s="8">
        <f>$J$45*'WOT by Month'!BC45*'WOT revenue'!BC$7</f>
        <v>0</v>
      </c>
      <c r="BD45" s="8">
        <f>$J$45*'WOT by Month'!BD45*'WOT revenue'!BD$7</f>
        <v>0</v>
      </c>
      <c r="BE45" s="8">
        <f>$J$45*'WOT by Month'!BE45*'WOT revenue'!BE$7</f>
        <v>0</v>
      </c>
      <c r="BF45" s="8">
        <f>$J$45*'WOT by Month'!BF45*'WOT revenue'!BF$7</f>
        <v>0</v>
      </c>
      <c r="BG45" s="8">
        <f>$J$45*'WOT by Month'!BG45*'WOT revenue'!BG$7</f>
        <v>0</v>
      </c>
      <c r="BH45" s="8">
        <f>$J$45*'WOT by Month'!BH45*'WOT revenue'!BH$7</f>
        <v>0</v>
      </c>
      <c r="BI45" s="8">
        <f>$J$45*'WOT by Month'!BI45*'WOT revenue'!BI$7</f>
        <v>0</v>
      </c>
      <c r="BJ45" s="8">
        <f>$J$45*'WOT by Month'!BJ45*'WOT revenue'!BJ$7</f>
        <v>0</v>
      </c>
      <c r="BK45" s="8">
        <f>$J$45*'WOT by Month'!BK45*'WOT revenue'!BK$7</f>
        <v>0</v>
      </c>
      <c r="BL45" s="8">
        <f>$J$45*'WOT by Month'!BL45*'WOT revenue'!BL$7</f>
        <v>0</v>
      </c>
      <c r="BM45" s="8">
        <f>$J$45*'WOT by Month'!BM45*'WOT revenue'!BM$7</f>
        <v>0</v>
      </c>
      <c r="BN45" s="8">
        <f>$J$45*'WOT by Month'!BN45*'WOT revenue'!BN$7</f>
        <v>0</v>
      </c>
      <c r="BO45" s="8">
        <f>$J$45*'WOT by Month'!BO45*'WOT revenue'!BO$7</f>
        <v>0</v>
      </c>
      <c r="BP45" s="8">
        <f>$J$45*'WOT by Month'!BP45*'WOT revenue'!BP$7</f>
        <v>0</v>
      </c>
      <c r="BQ45" s="8">
        <f>$J$45*'WOT by Month'!BQ45*'WOT revenue'!BQ$7</f>
        <v>0</v>
      </c>
      <c r="BR45" s="8">
        <f>$J$45*'WOT by Month'!BR45*'WOT revenue'!BR$7</f>
        <v>0</v>
      </c>
      <c r="BS45" s="8">
        <f>$J$45*'WOT by Month'!BS45*'WOT revenue'!BS$7</f>
        <v>0</v>
      </c>
      <c r="BT45" s="8">
        <f>$J$45*'WOT by Month'!BT45*'WOT revenue'!BT$7</f>
        <v>0</v>
      </c>
      <c r="BU45" s="8">
        <f>$J$45*'WOT by Month'!BU45*'WOT revenue'!BU$7</f>
        <v>0</v>
      </c>
      <c r="BV45" s="8">
        <f>$J$45*'WOT by Month'!BV45*'WOT revenue'!BV$7</f>
        <v>0</v>
      </c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</row>
    <row r="46" spans="1:107" x14ac:dyDescent="0.2">
      <c r="A46" t="s">
        <v>105</v>
      </c>
      <c r="C46" s="9"/>
      <c r="H46" s="3">
        <f>SUM(H10:H45)</f>
        <v>1090000</v>
      </c>
      <c r="I46" s="3">
        <f>SUM(I10:I45)</f>
        <v>1090000</v>
      </c>
      <c r="J46" s="3"/>
      <c r="K46" s="61">
        <f>SUM(K10:K44)</f>
        <v>123549992</v>
      </c>
      <c r="L46" s="3">
        <f>SUM(L10:L45)</f>
        <v>9734144.1500000004</v>
      </c>
      <c r="M46" s="8">
        <f t="shared" ref="M46:AQ46" si="0">SUM(M10:M45)</f>
        <v>9161089.5</v>
      </c>
      <c r="N46" s="8">
        <f t="shared" si="0"/>
        <v>9889144.1500000004</v>
      </c>
      <c r="O46" s="26">
        <f t="shared" si="0"/>
        <v>10444276.65</v>
      </c>
      <c r="P46" s="8">
        <f t="shared" si="0"/>
        <v>9433540.1999999993</v>
      </c>
      <c r="Q46" s="8">
        <f t="shared" si="0"/>
        <v>10467216.65</v>
      </c>
      <c r="R46" s="8">
        <f t="shared" si="0"/>
        <v>10066564.5</v>
      </c>
      <c r="S46" s="8">
        <f t="shared" si="0"/>
        <v>10402116.65</v>
      </c>
      <c r="T46" s="8">
        <f t="shared" si="0"/>
        <v>10066564.5</v>
      </c>
      <c r="U46" s="8">
        <f t="shared" si="0"/>
        <v>10402116.65</v>
      </c>
      <c r="V46" s="8">
        <f t="shared" si="0"/>
        <v>10402116.65</v>
      </c>
      <c r="W46" s="8">
        <f t="shared" si="0"/>
        <v>10066564.5</v>
      </c>
      <c r="X46" s="8">
        <f t="shared" si="0"/>
        <v>10402116.65</v>
      </c>
      <c r="Y46" s="8">
        <f t="shared" si="0"/>
        <v>10523014.5</v>
      </c>
      <c r="Z46" s="8">
        <f t="shared" si="0"/>
        <v>10873781.65</v>
      </c>
      <c r="AA46" s="8">
        <f t="shared" si="0"/>
        <v>10985955.15</v>
      </c>
      <c r="AB46" s="8">
        <f t="shared" si="0"/>
        <v>9922798.1999999993</v>
      </c>
      <c r="AC46" s="8">
        <f t="shared" si="0"/>
        <v>10985955.15</v>
      </c>
      <c r="AD46" s="8">
        <f t="shared" si="0"/>
        <v>10568569.5</v>
      </c>
      <c r="AE46" s="8">
        <f t="shared" si="0"/>
        <v>10920855.15</v>
      </c>
      <c r="AF46" s="8">
        <f t="shared" si="0"/>
        <v>10568569.5</v>
      </c>
      <c r="AG46" s="8">
        <f t="shared" si="0"/>
        <v>10920855.15</v>
      </c>
      <c r="AH46" s="8">
        <f t="shared" si="0"/>
        <v>10920855.15</v>
      </c>
      <c r="AI46" s="8">
        <f t="shared" si="0"/>
        <v>10568569.5</v>
      </c>
      <c r="AJ46" s="8">
        <f t="shared" si="0"/>
        <v>10920855.15</v>
      </c>
      <c r="AK46" s="8">
        <f t="shared" si="0"/>
        <v>10631569.5</v>
      </c>
      <c r="AL46" s="8">
        <f t="shared" si="0"/>
        <v>10985955.15</v>
      </c>
      <c r="AM46" s="8">
        <f t="shared" si="0"/>
        <v>10334955.15</v>
      </c>
      <c r="AN46" s="8">
        <f t="shared" si="0"/>
        <v>9668183.8499999996</v>
      </c>
      <c r="AO46" s="8">
        <f t="shared" si="0"/>
        <v>10334955.15</v>
      </c>
      <c r="AP46" s="8">
        <f t="shared" si="0"/>
        <v>9938569.5</v>
      </c>
      <c r="AQ46" s="8">
        <f t="shared" si="0"/>
        <v>10269855.15</v>
      </c>
      <c r="AR46" s="8">
        <f t="shared" ref="AR46:BH46" si="1">SUM(AR10:AR45)</f>
        <v>9938569.5</v>
      </c>
      <c r="AS46" s="8">
        <f t="shared" si="1"/>
        <v>10269855.15</v>
      </c>
      <c r="AT46" s="8">
        <f t="shared" si="1"/>
        <v>10269855.15</v>
      </c>
      <c r="AU46" s="8">
        <f t="shared" si="1"/>
        <v>9938569.5</v>
      </c>
      <c r="AV46" s="8">
        <f t="shared" si="1"/>
        <v>10269855.15</v>
      </c>
      <c r="AW46" s="8">
        <f t="shared" si="1"/>
        <v>10001569.5</v>
      </c>
      <c r="AX46" s="8">
        <f t="shared" si="1"/>
        <v>10334955.15</v>
      </c>
      <c r="AY46" s="8">
        <f t="shared" si="1"/>
        <v>10334955.15</v>
      </c>
      <c r="AZ46" s="8">
        <f t="shared" si="1"/>
        <v>9334798.1999999993</v>
      </c>
      <c r="BA46" s="8">
        <f t="shared" si="1"/>
        <v>10334955.15</v>
      </c>
      <c r="BB46" s="8">
        <f t="shared" si="1"/>
        <v>9938569.5</v>
      </c>
      <c r="BC46" s="8">
        <f t="shared" si="1"/>
        <v>9997675.1500000004</v>
      </c>
      <c r="BD46" s="8">
        <f t="shared" si="1"/>
        <v>9675169.5</v>
      </c>
      <c r="BE46" s="8">
        <f t="shared" si="1"/>
        <v>9997675.1500000004</v>
      </c>
      <c r="BF46" s="8">
        <f t="shared" si="1"/>
        <v>9997675.1500000004</v>
      </c>
      <c r="BG46" s="8">
        <f t="shared" si="1"/>
        <v>9675169.5</v>
      </c>
      <c r="BH46" s="8">
        <f t="shared" si="1"/>
        <v>9997675.1500000004</v>
      </c>
      <c r="BI46" s="8">
        <f t="shared" ref="BI46:BV46" si="2">SUM(BI10:BI45)</f>
        <v>9827389.5</v>
      </c>
      <c r="BJ46" s="8">
        <f t="shared" si="2"/>
        <v>10154969.15</v>
      </c>
      <c r="BK46" s="8">
        <f t="shared" si="2"/>
        <v>9708817.1500000004</v>
      </c>
      <c r="BL46" s="8">
        <f t="shared" si="2"/>
        <v>8769254.1999999993</v>
      </c>
      <c r="BM46" s="8">
        <f t="shared" si="2"/>
        <v>9708817.1500000004</v>
      </c>
      <c r="BN46" s="8">
        <f t="shared" si="2"/>
        <v>9345229.5</v>
      </c>
      <c r="BO46" s="8">
        <f t="shared" si="2"/>
        <v>9656737.1500000004</v>
      </c>
      <c r="BP46" s="8">
        <f t="shared" si="2"/>
        <v>9345229.5</v>
      </c>
      <c r="BQ46" s="8">
        <f t="shared" si="2"/>
        <v>9656737.1500000004</v>
      </c>
      <c r="BR46" s="8">
        <f t="shared" si="2"/>
        <v>9656737.1500000004</v>
      </c>
      <c r="BS46" s="8">
        <f t="shared" si="2"/>
        <v>9345229.5</v>
      </c>
      <c r="BT46" s="8">
        <f t="shared" si="2"/>
        <v>9656737.1500000004</v>
      </c>
      <c r="BU46" s="8">
        <f t="shared" si="2"/>
        <v>9395629.5</v>
      </c>
      <c r="BV46" s="8">
        <f t="shared" si="2"/>
        <v>9708817.1500000004</v>
      </c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</row>
    <row r="47" spans="1:107" s="99" customFormat="1" x14ac:dyDescent="0.2">
      <c r="A47" s="98" t="s">
        <v>106</v>
      </c>
      <c r="E47" s="100"/>
      <c r="F47" s="100"/>
      <c r="H47" s="101"/>
      <c r="I47" s="101"/>
      <c r="J47" s="101"/>
      <c r="K47" s="102"/>
      <c r="L47" s="101"/>
      <c r="M47" s="103"/>
      <c r="N47" s="103"/>
      <c r="O47" s="104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>
        <f>SUM(O46:Z46)</f>
        <v>123549989.75000001</v>
      </c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>
        <f>SUM(AA46:AL46)</f>
        <v>128901362.25000001</v>
      </c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>
        <f>SUM(AM46:AX46)</f>
        <v>121569747.90000002</v>
      </c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  <c r="BJ47" s="105">
        <f>SUM(AY46:BJ46)</f>
        <v>119266676.25000001</v>
      </c>
      <c r="BK47" s="106"/>
      <c r="BL47" s="106"/>
      <c r="BM47" s="106"/>
      <c r="BN47" s="106"/>
      <c r="BO47" s="106"/>
      <c r="BP47" s="106"/>
      <c r="BQ47" s="106"/>
      <c r="BR47" s="106"/>
      <c r="BS47" s="106"/>
      <c r="BT47" s="106"/>
      <c r="BU47" s="106"/>
      <c r="BV47" s="103">
        <f>SUM(BK46:BV46)</f>
        <v>113953972.25000001</v>
      </c>
      <c r="BW47" s="106"/>
      <c r="BX47" s="106"/>
      <c r="BY47" s="106"/>
      <c r="BZ47" s="106"/>
      <c r="CA47" s="106"/>
      <c r="CB47" s="106"/>
      <c r="CC47" s="106"/>
      <c r="CD47" s="106"/>
      <c r="CE47" s="106"/>
      <c r="CF47" s="106"/>
      <c r="CG47" s="106"/>
      <c r="CH47" s="106"/>
      <c r="CI47" s="106"/>
      <c r="CJ47" s="106"/>
      <c r="CK47" s="106"/>
      <c r="CL47" s="106"/>
      <c r="CM47" s="106"/>
      <c r="CN47" s="106"/>
      <c r="CO47" s="106"/>
      <c r="CP47" s="106"/>
      <c r="CQ47" s="106"/>
      <c r="CR47" s="106"/>
      <c r="CS47" s="106"/>
      <c r="CT47" s="106"/>
      <c r="CU47" s="106"/>
      <c r="CV47" s="106"/>
      <c r="CW47" s="106"/>
      <c r="CX47" s="106"/>
      <c r="CY47" s="106"/>
      <c r="CZ47" s="106"/>
      <c r="DA47" s="106"/>
      <c r="DB47" s="106"/>
      <c r="DC47" s="106"/>
    </row>
    <row r="48" spans="1:107" x14ac:dyDescent="0.2">
      <c r="M48" s="5"/>
      <c r="N48" s="5"/>
      <c r="O48" s="29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42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</row>
    <row r="49" spans="1:107" x14ac:dyDescent="0.2">
      <c r="M49" s="5"/>
      <c r="N49" s="5"/>
      <c r="O49" s="29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1" t="e">
        <f>SUM(#REF!)/51</f>
        <v>#REF!</v>
      </c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</row>
    <row r="50" spans="1:107" x14ac:dyDescent="0.2">
      <c r="M50" s="5"/>
      <c r="N50" s="5"/>
      <c r="O50" s="29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42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</row>
    <row r="51" spans="1:107" x14ac:dyDescent="0.2">
      <c r="A51" t="s">
        <v>32</v>
      </c>
      <c r="M51" s="5"/>
      <c r="N51" s="5"/>
      <c r="O51" s="29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42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</row>
    <row r="52" spans="1:107" x14ac:dyDescent="0.2">
      <c r="M52" s="5"/>
      <c r="N52" s="5"/>
      <c r="O52" s="29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42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</row>
    <row r="53" spans="1:107" x14ac:dyDescent="0.2">
      <c r="M53" s="5"/>
      <c r="N53" s="5"/>
      <c r="O53" s="29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42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</row>
    <row r="54" spans="1:107" x14ac:dyDescent="0.2">
      <c r="M54" s="5"/>
      <c r="N54" s="5"/>
      <c r="O54" s="29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42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</row>
    <row r="55" spans="1:107" x14ac:dyDescent="0.2">
      <c r="M55" s="5"/>
      <c r="N55" s="5"/>
      <c r="O55" s="29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42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</row>
    <row r="56" spans="1:107" x14ac:dyDescent="0.2">
      <c r="M56" s="5"/>
      <c r="N56" s="5"/>
      <c r="O56" s="29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</row>
    <row r="57" spans="1:107" x14ac:dyDescent="0.2">
      <c r="M57" s="5"/>
      <c r="N57" s="5"/>
      <c r="O57" s="29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</row>
    <row r="58" spans="1:107" x14ac:dyDescent="0.2">
      <c r="M58" s="5"/>
      <c r="N58" s="5"/>
      <c r="O58" s="29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</row>
    <row r="59" spans="1:107" x14ac:dyDescent="0.2">
      <c r="M59" s="5"/>
      <c r="N59" s="5"/>
      <c r="O59" s="29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</row>
    <row r="60" spans="1:107" x14ac:dyDescent="0.2"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</row>
    <row r="61" spans="1:107" x14ac:dyDescent="0.2"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</row>
    <row r="62" spans="1:107" x14ac:dyDescent="0.2"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</row>
    <row r="63" spans="1:107" x14ac:dyDescent="0.2"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</row>
    <row r="64" spans="1:107" x14ac:dyDescent="0.2"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</row>
    <row r="65" spans="13:107" x14ac:dyDescent="0.2"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</row>
    <row r="66" spans="13:107" x14ac:dyDescent="0.2"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</row>
    <row r="67" spans="13:107" x14ac:dyDescent="0.2"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</row>
    <row r="68" spans="13:107" x14ac:dyDescent="0.2"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</row>
    <row r="69" spans="13:107" x14ac:dyDescent="0.2"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</row>
    <row r="70" spans="13:107" x14ac:dyDescent="0.2"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</row>
    <row r="71" spans="13:107" x14ac:dyDescent="0.2"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</row>
    <row r="72" spans="13:107" x14ac:dyDescent="0.2"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</row>
    <row r="73" spans="13:107" x14ac:dyDescent="0.2"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</row>
    <row r="74" spans="13:107" x14ac:dyDescent="0.2"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</row>
    <row r="75" spans="13:107" x14ac:dyDescent="0.2"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</row>
    <row r="76" spans="13:107" x14ac:dyDescent="0.2"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</row>
    <row r="77" spans="13:107" x14ac:dyDescent="0.2"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</row>
    <row r="78" spans="13:107" x14ac:dyDescent="0.2"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</row>
    <row r="79" spans="13:107" x14ac:dyDescent="0.2"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</row>
    <row r="80" spans="13:107" x14ac:dyDescent="0.2"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</row>
    <row r="81" spans="13:107" x14ac:dyDescent="0.2"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</row>
    <row r="82" spans="13:107" x14ac:dyDescent="0.2"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</row>
    <row r="83" spans="13:107" x14ac:dyDescent="0.2"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</row>
    <row r="84" spans="13:107" x14ac:dyDescent="0.2"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</row>
    <row r="85" spans="13:107" x14ac:dyDescent="0.2"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</row>
    <row r="86" spans="13:107" x14ac:dyDescent="0.2"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</row>
    <row r="87" spans="13:107" x14ac:dyDescent="0.2"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</row>
    <row r="88" spans="13:107" x14ac:dyDescent="0.2"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</row>
    <row r="89" spans="13:107" x14ac:dyDescent="0.2"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</row>
    <row r="90" spans="13:107" x14ac:dyDescent="0.2"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</row>
    <row r="91" spans="13:107" x14ac:dyDescent="0.2"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</row>
    <row r="92" spans="13:107" x14ac:dyDescent="0.2"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</row>
    <row r="93" spans="13:107" x14ac:dyDescent="0.2"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</row>
    <row r="94" spans="13:107" x14ac:dyDescent="0.2"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</row>
    <row r="95" spans="13:107" x14ac:dyDescent="0.2"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</row>
    <row r="96" spans="13:107" x14ac:dyDescent="0.2"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</row>
    <row r="97" spans="13:107" x14ac:dyDescent="0.2"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</row>
    <row r="98" spans="13:107" x14ac:dyDescent="0.2"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</row>
    <row r="99" spans="13:107" x14ac:dyDescent="0.2"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</row>
    <row r="100" spans="13:107" x14ac:dyDescent="0.2"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</row>
    <row r="101" spans="13:107" x14ac:dyDescent="0.2"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</row>
    <row r="102" spans="13:107" x14ac:dyDescent="0.2"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</row>
    <row r="103" spans="13:107" x14ac:dyDescent="0.2"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</row>
    <row r="104" spans="13:107" x14ac:dyDescent="0.2"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</row>
    <row r="105" spans="13:107" x14ac:dyDescent="0.2"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</row>
    <row r="106" spans="13:107" x14ac:dyDescent="0.2"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</row>
    <row r="107" spans="13:107" x14ac:dyDescent="0.2"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</row>
    <row r="108" spans="13:107" x14ac:dyDescent="0.2"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</row>
    <row r="109" spans="13:107" x14ac:dyDescent="0.2"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</row>
    <row r="110" spans="13:107" x14ac:dyDescent="0.2"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</row>
    <row r="111" spans="13:107" x14ac:dyDescent="0.2"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</row>
    <row r="112" spans="13:107" x14ac:dyDescent="0.2"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</row>
    <row r="113" spans="13:107" x14ac:dyDescent="0.2"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</row>
    <row r="114" spans="13:107" x14ac:dyDescent="0.2"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</row>
    <row r="115" spans="13:107" x14ac:dyDescent="0.2"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</row>
    <row r="116" spans="13:107" x14ac:dyDescent="0.2"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</row>
    <row r="117" spans="13:107" x14ac:dyDescent="0.2"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</row>
    <row r="118" spans="13:107" x14ac:dyDescent="0.2"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</row>
    <row r="119" spans="13:107" x14ac:dyDescent="0.2"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</row>
    <row r="120" spans="13:107" x14ac:dyDescent="0.2"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</row>
    <row r="121" spans="13:107" x14ac:dyDescent="0.2"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</row>
    <row r="122" spans="13:107" x14ac:dyDescent="0.2"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</row>
    <row r="123" spans="13:107" x14ac:dyDescent="0.2"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</row>
    <row r="124" spans="13:107" x14ac:dyDescent="0.2"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</row>
    <row r="125" spans="13:107" x14ac:dyDescent="0.2"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</row>
    <row r="126" spans="13:107" x14ac:dyDescent="0.2"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</row>
    <row r="127" spans="13:107" x14ac:dyDescent="0.2"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</row>
    <row r="128" spans="13:107" x14ac:dyDescent="0.2"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</row>
    <row r="129" spans="13:107" x14ac:dyDescent="0.2"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</row>
    <row r="130" spans="13:107" x14ac:dyDescent="0.2"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</row>
    <row r="131" spans="13:107" x14ac:dyDescent="0.2"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</row>
    <row r="132" spans="13:107" x14ac:dyDescent="0.2"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</row>
    <row r="133" spans="13:107" x14ac:dyDescent="0.2"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</row>
    <row r="134" spans="13:107" x14ac:dyDescent="0.2"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</row>
    <row r="135" spans="13:107" x14ac:dyDescent="0.2"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</row>
    <row r="136" spans="13:107" x14ac:dyDescent="0.2"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</row>
    <row r="137" spans="13:107" x14ac:dyDescent="0.2"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</row>
    <row r="138" spans="13:107" x14ac:dyDescent="0.2"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</row>
    <row r="139" spans="13:107" x14ac:dyDescent="0.2"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</row>
    <row r="140" spans="13:107" x14ac:dyDescent="0.2"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</row>
    <row r="141" spans="13:107" x14ac:dyDescent="0.2"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</row>
    <row r="142" spans="13:107" x14ac:dyDescent="0.2"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</row>
    <row r="143" spans="13:107" x14ac:dyDescent="0.2"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</row>
    <row r="144" spans="13:107" x14ac:dyDescent="0.2"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</row>
    <row r="145" spans="13:107" x14ac:dyDescent="0.2"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</row>
    <row r="146" spans="13:107" x14ac:dyDescent="0.2"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</row>
    <row r="147" spans="13:107" x14ac:dyDescent="0.2"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</row>
    <row r="148" spans="13:107" x14ac:dyDescent="0.2"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</row>
    <row r="149" spans="13:107" x14ac:dyDescent="0.2"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</row>
    <row r="150" spans="13:107" x14ac:dyDescent="0.2"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</row>
    <row r="151" spans="13:107" x14ac:dyDescent="0.2"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</row>
    <row r="152" spans="13:107" x14ac:dyDescent="0.2"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</row>
    <row r="153" spans="13:107" x14ac:dyDescent="0.2"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</row>
    <row r="154" spans="13:107" x14ac:dyDescent="0.2"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</row>
    <row r="155" spans="13:107" x14ac:dyDescent="0.2"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</row>
    <row r="156" spans="13:107" x14ac:dyDescent="0.2"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</row>
    <row r="157" spans="13:107" x14ac:dyDescent="0.2"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</row>
    <row r="158" spans="13:107" x14ac:dyDescent="0.2"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</row>
    <row r="159" spans="13:107" x14ac:dyDescent="0.2"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</row>
    <row r="160" spans="13:107" x14ac:dyDescent="0.2"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</row>
    <row r="161" spans="13:107" x14ac:dyDescent="0.2"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</row>
    <row r="162" spans="13:107" x14ac:dyDescent="0.2"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</row>
    <row r="163" spans="13:107" x14ac:dyDescent="0.2"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</row>
    <row r="164" spans="13:107" x14ac:dyDescent="0.2"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</row>
    <row r="165" spans="13:107" x14ac:dyDescent="0.2"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</row>
    <row r="166" spans="13:107" x14ac:dyDescent="0.2"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</row>
    <row r="167" spans="13:107" x14ac:dyDescent="0.2"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</row>
    <row r="168" spans="13:107" x14ac:dyDescent="0.2"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</row>
    <row r="169" spans="13:107" x14ac:dyDescent="0.2"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</row>
    <row r="170" spans="13:107" x14ac:dyDescent="0.2"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</row>
    <row r="171" spans="13:107" x14ac:dyDescent="0.2"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</row>
    <row r="172" spans="13:107" x14ac:dyDescent="0.2"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</row>
    <row r="173" spans="13:107" x14ac:dyDescent="0.2"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</row>
    <row r="174" spans="13:107" x14ac:dyDescent="0.2"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</row>
    <row r="175" spans="13:107" x14ac:dyDescent="0.2"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</row>
    <row r="176" spans="13:107" x14ac:dyDescent="0.2"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</row>
    <row r="177" spans="13:107" x14ac:dyDescent="0.2"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</row>
    <row r="178" spans="13:107" x14ac:dyDescent="0.2"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</row>
    <row r="179" spans="13:107" x14ac:dyDescent="0.2"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</row>
    <row r="180" spans="13:107" x14ac:dyDescent="0.2"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</row>
    <row r="181" spans="13:107" x14ac:dyDescent="0.2"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</row>
    <row r="182" spans="13:107" x14ac:dyDescent="0.2"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</row>
    <row r="183" spans="13:107" x14ac:dyDescent="0.2"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</row>
    <row r="184" spans="13:107" x14ac:dyDescent="0.2"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</row>
    <row r="185" spans="13:107" x14ac:dyDescent="0.2"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</row>
    <row r="186" spans="13:107" x14ac:dyDescent="0.2"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</row>
    <row r="187" spans="13:107" x14ac:dyDescent="0.2"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</row>
    <row r="188" spans="13:107" x14ac:dyDescent="0.2"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</row>
    <row r="189" spans="13:107" x14ac:dyDescent="0.2"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</row>
    <row r="190" spans="13:107" x14ac:dyDescent="0.2"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</row>
    <row r="191" spans="13:107" x14ac:dyDescent="0.2"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</row>
    <row r="192" spans="13:107" x14ac:dyDescent="0.2"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</row>
    <row r="193" spans="13:107" x14ac:dyDescent="0.2"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</row>
    <row r="194" spans="13:107" x14ac:dyDescent="0.2"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</row>
    <row r="195" spans="13:107" x14ac:dyDescent="0.2"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</row>
    <row r="196" spans="13:107" x14ac:dyDescent="0.2"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</row>
    <row r="197" spans="13:107" x14ac:dyDescent="0.2"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</row>
    <row r="198" spans="13:107" x14ac:dyDescent="0.2"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</row>
    <row r="199" spans="13:107" x14ac:dyDescent="0.2"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</row>
    <row r="200" spans="13:107" x14ac:dyDescent="0.2"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</row>
    <row r="201" spans="13:107" x14ac:dyDescent="0.2"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</row>
    <row r="202" spans="13:107" x14ac:dyDescent="0.2"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</row>
    <row r="203" spans="13:107" x14ac:dyDescent="0.2"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</row>
    <row r="204" spans="13:107" x14ac:dyDescent="0.2"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</row>
    <row r="205" spans="13:107" x14ac:dyDescent="0.2"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</row>
    <row r="206" spans="13:107" x14ac:dyDescent="0.2"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</row>
    <row r="207" spans="13:107" x14ac:dyDescent="0.2"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</row>
    <row r="208" spans="13:107" x14ac:dyDescent="0.2"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</row>
    <row r="209" spans="13:107" x14ac:dyDescent="0.2"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</row>
    <row r="210" spans="13:107" x14ac:dyDescent="0.2"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</row>
    <row r="211" spans="13:107" x14ac:dyDescent="0.2"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</row>
    <row r="212" spans="13:107" x14ac:dyDescent="0.2"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</row>
    <row r="213" spans="13:107" x14ac:dyDescent="0.2"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</row>
    <row r="214" spans="13:107" x14ac:dyDescent="0.2"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</row>
    <row r="215" spans="13:107" x14ac:dyDescent="0.2"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</row>
    <row r="216" spans="13:107" x14ac:dyDescent="0.2"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</row>
    <row r="217" spans="13:107" x14ac:dyDescent="0.2"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</row>
    <row r="218" spans="13:107" x14ac:dyDescent="0.2"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</row>
    <row r="219" spans="13:107" x14ac:dyDescent="0.2"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</row>
    <row r="220" spans="13:107" x14ac:dyDescent="0.2"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</row>
    <row r="221" spans="13:107" x14ac:dyDescent="0.2"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</row>
  </sheetData>
  <phoneticPr fontId="0" type="noConversion"/>
  <printOptions verticalCentered="1"/>
  <pageMargins left="0.75" right="0.75" top="1" bottom="1" header="0.5" footer="0.5"/>
  <pageSetup paperSize="5" scale="48" fitToWidth="2" orientation="landscape" r:id="rId1"/>
  <headerFooter alignWithMargins="0">
    <oddHeader xml:space="preserve">&amp;L&amp;D&amp;C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39"/>
  <sheetViews>
    <sheetView zoomScale="75" zoomScaleNormal="75" workbookViewId="0">
      <pane xSplit="11" ySplit="8" topLeftCell="L9" activePane="bottomRight" state="frozen"/>
      <selection pane="topRight" activeCell="L1" sqref="L1"/>
      <selection pane="bottomLeft" activeCell="A9" sqref="A9"/>
      <selection pane="bottomRight" activeCell="L9" sqref="L9"/>
    </sheetView>
  </sheetViews>
  <sheetFormatPr defaultRowHeight="12.75" x14ac:dyDescent="0.2"/>
  <cols>
    <col min="2" max="2" width="22" customWidth="1"/>
    <col min="3" max="3" width="10" customWidth="1"/>
    <col min="4" max="4" width="10.7109375" hidden="1" customWidth="1"/>
    <col min="5" max="5" width="10.7109375" customWidth="1"/>
    <col min="7" max="7" width="10.7109375" hidden="1" customWidth="1"/>
    <col min="8" max="8" width="10.7109375" customWidth="1"/>
    <col min="9" max="10" width="0" hidden="1" customWidth="1"/>
    <col min="11" max="11" width="14.7109375" customWidth="1"/>
    <col min="12" max="25" width="7.5703125" bestFit="1" customWidth="1"/>
    <col min="26" max="26" width="10.85546875" bestFit="1" customWidth="1"/>
    <col min="27" max="37" width="7.5703125" bestFit="1" customWidth="1"/>
    <col min="38" max="38" width="11.5703125" bestFit="1" customWidth="1"/>
    <col min="39" max="49" width="7.5703125" bestFit="1" customWidth="1"/>
    <col min="50" max="50" width="11.5703125" bestFit="1" customWidth="1"/>
    <col min="51" max="59" width="7.5703125" bestFit="1" customWidth="1"/>
    <col min="60" max="60" width="8.7109375" bestFit="1" customWidth="1"/>
    <col min="61" max="61" width="9.140625" customWidth="1"/>
    <col min="62" max="62" width="11.5703125" bestFit="1" customWidth="1"/>
    <col min="63" max="73" width="9.140625" customWidth="1"/>
    <col min="74" max="74" width="11.140625" bestFit="1" customWidth="1"/>
    <col min="75" max="122" width="9.140625" customWidth="1"/>
  </cols>
  <sheetData>
    <row r="1" spans="1:75" x14ac:dyDescent="0.2">
      <c r="A1" s="18" t="s">
        <v>25</v>
      </c>
    </row>
    <row r="2" spans="1:75" ht="15" x14ac:dyDescent="0.2">
      <c r="A2" s="21"/>
    </row>
    <row r="3" spans="1:75" ht="15.75" x14ac:dyDescent="0.25">
      <c r="A3" s="40" t="s">
        <v>30</v>
      </c>
      <c r="B3" s="18"/>
      <c r="C3" s="18"/>
      <c r="D3" s="18"/>
      <c r="E3" s="18"/>
      <c r="F3" s="18"/>
      <c r="O3" s="13"/>
    </row>
    <row r="4" spans="1:75" ht="15" x14ac:dyDescent="0.2">
      <c r="A4" s="22" t="s">
        <v>74</v>
      </c>
      <c r="B4" s="18"/>
      <c r="C4" s="18"/>
      <c r="D4" s="18"/>
      <c r="E4" s="18"/>
      <c r="F4" s="18"/>
      <c r="O4" s="13"/>
    </row>
    <row r="5" spans="1:75" ht="15" x14ac:dyDescent="0.2">
      <c r="A5" s="52" t="s">
        <v>64</v>
      </c>
      <c r="O5" s="13"/>
    </row>
    <row r="6" spans="1:75" x14ac:dyDescent="0.2">
      <c r="K6" s="66"/>
      <c r="O6" s="13"/>
    </row>
    <row r="7" spans="1:75" ht="13.5" thickBot="1" x14ac:dyDescent="0.25">
      <c r="H7" s="36" t="s">
        <v>16</v>
      </c>
      <c r="K7" s="66">
        <v>2002</v>
      </c>
      <c r="L7">
        <v>31</v>
      </c>
      <c r="M7">
        <v>30</v>
      </c>
      <c r="N7">
        <v>31</v>
      </c>
      <c r="O7" s="13">
        <v>31</v>
      </c>
      <c r="P7" s="13">
        <v>28</v>
      </c>
      <c r="Q7" s="13">
        <v>31</v>
      </c>
      <c r="R7" s="13">
        <v>30</v>
      </c>
      <c r="S7" s="13">
        <v>31</v>
      </c>
      <c r="T7" s="13">
        <v>30</v>
      </c>
      <c r="U7" s="13">
        <v>31</v>
      </c>
      <c r="V7" s="13">
        <v>31</v>
      </c>
      <c r="W7" s="13">
        <v>30</v>
      </c>
      <c r="X7" s="13">
        <v>31</v>
      </c>
      <c r="Y7" s="13">
        <v>30</v>
      </c>
      <c r="Z7" s="13">
        <v>31</v>
      </c>
      <c r="AA7" s="13">
        <v>31</v>
      </c>
      <c r="AB7" s="13">
        <v>28</v>
      </c>
      <c r="AC7" s="13">
        <v>31</v>
      </c>
      <c r="AD7" s="13">
        <v>30</v>
      </c>
      <c r="AE7" s="13">
        <v>31</v>
      </c>
      <c r="AF7" s="13">
        <v>30</v>
      </c>
      <c r="AG7" s="13">
        <v>31</v>
      </c>
      <c r="AH7" s="13">
        <v>31</v>
      </c>
      <c r="AI7" s="13">
        <v>30</v>
      </c>
      <c r="AJ7" s="13">
        <v>31</v>
      </c>
      <c r="AK7" s="13">
        <v>30</v>
      </c>
      <c r="AL7" s="13">
        <v>31</v>
      </c>
      <c r="AM7" s="13">
        <v>31</v>
      </c>
      <c r="AN7" s="13">
        <v>29</v>
      </c>
      <c r="AO7" s="13">
        <v>31</v>
      </c>
      <c r="AP7" s="13">
        <v>30</v>
      </c>
      <c r="AQ7" s="13">
        <v>31</v>
      </c>
      <c r="AR7" s="13">
        <v>30</v>
      </c>
      <c r="AS7" s="13">
        <v>31</v>
      </c>
      <c r="AT7" s="13">
        <v>31</v>
      </c>
      <c r="AU7" s="13">
        <v>30</v>
      </c>
      <c r="AV7" s="13">
        <v>31</v>
      </c>
      <c r="AW7" s="13">
        <v>30</v>
      </c>
      <c r="AX7" s="13">
        <v>31</v>
      </c>
      <c r="AY7" s="13">
        <v>31</v>
      </c>
      <c r="AZ7" s="13">
        <v>28</v>
      </c>
      <c r="BA7" s="13">
        <v>31</v>
      </c>
      <c r="BB7" s="13">
        <v>30</v>
      </c>
      <c r="BC7" s="13">
        <v>31</v>
      </c>
      <c r="BD7" s="13">
        <v>30</v>
      </c>
      <c r="BE7" s="13">
        <v>31</v>
      </c>
      <c r="BF7" s="13">
        <v>31</v>
      </c>
      <c r="BG7" s="13">
        <v>30</v>
      </c>
      <c r="BH7" s="13">
        <v>31</v>
      </c>
      <c r="BI7" s="13">
        <v>30</v>
      </c>
      <c r="BJ7" s="38">
        <v>31</v>
      </c>
      <c r="BK7" s="13">
        <v>31</v>
      </c>
      <c r="BL7" s="13">
        <v>28</v>
      </c>
      <c r="BM7" s="13">
        <v>31</v>
      </c>
      <c r="BN7" s="13">
        <v>30</v>
      </c>
      <c r="BO7" s="13">
        <v>31</v>
      </c>
      <c r="BP7" s="13">
        <v>30</v>
      </c>
      <c r="BQ7" s="13">
        <v>31</v>
      </c>
      <c r="BR7" s="13">
        <v>31</v>
      </c>
      <c r="BS7" s="13">
        <v>30</v>
      </c>
      <c r="BT7" s="13">
        <v>31</v>
      </c>
      <c r="BU7" s="13">
        <v>30</v>
      </c>
      <c r="BV7" s="13">
        <v>31</v>
      </c>
    </row>
    <row r="8" spans="1:75" ht="13.5" thickBot="1" x14ac:dyDescent="0.25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75" x14ac:dyDescent="0.2">
      <c r="A9" s="2"/>
      <c r="C9" s="2"/>
      <c r="G9" s="10"/>
      <c r="H9" s="10"/>
      <c r="O9" s="13"/>
    </row>
    <row r="10" spans="1:75" x14ac:dyDescent="0.2">
      <c r="A10">
        <v>25071</v>
      </c>
      <c r="B10" t="s">
        <v>11</v>
      </c>
      <c r="C10" s="3">
        <v>90000</v>
      </c>
      <c r="D10" s="1">
        <v>35400</v>
      </c>
      <c r="E10" s="1">
        <v>39782</v>
      </c>
      <c r="F10" t="s">
        <v>3</v>
      </c>
      <c r="G10" s="6">
        <v>39416</v>
      </c>
      <c r="H10" s="65" t="s">
        <v>60</v>
      </c>
      <c r="I10" s="3">
        <v>90000</v>
      </c>
      <c r="J10" s="8">
        <v>90000</v>
      </c>
      <c r="K10" s="61">
        <v>0</v>
      </c>
      <c r="L10" s="8">
        <v>90000</v>
      </c>
      <c r="M10" s="8">
        <v>90000</v>
      </c>
      <c r="N10" s="8">
        <v>90000</v>
      </c>
      <c r="O10" s="26">
        <v>90000</v>
      </c>
      <c r="P10" s="8">
        <v>90000</v>
      </c>
      <c r="Q10" s="8">
        <v>90000</v>
      </c>
      <c r="R10" s="8">
        <v>90000</v>
      </c>
      <c r="S10" s="8">
        <v>90000</v>
      </c>
      <c r="T10" s="8">
        <v>90000</v>
      </c>
      <c r="U10" s="8">
        <v>90000</v>
      </c>
      <c r="V10" s="8">
        <v>90000</v>
      </c>
      <c r="W10" s="8">
        <v>90000</v>
      </c>
      <c r="X10" s="8">
        <v>90000</v>
      </c>
      <c r="Y10" s="8">
        <v>90000</v>
      </c>
      <c r="Z10" s="8">
        <v>90000</v>
      </c>
      <c r="AA10" s="8">
        <v>90000</v>
      </c>
      <c r="AB10" s="8">
        <v>90000</v>
      </c>
      <c r="AC10" s="8">
        <v>90000</v>
      </c>
      <c r="AD10" s="8">
        <v>90000</v>
      </c>
      <c r="AE10" s="8">
        <v>90000</v>
      </c>
      <c r="AF10" s="8">
        <v>90000</v>
      </c>
      <c r="AG10" s="8">
        <v>90000</v>
      </c>
      <c r="AH10" s="8">
        <v>90000</v>
      </c>
      <c r="AI10" s="8">
        <v>90000</v>
      </c>
      <c r="AJ10" s="8">
        <v>90000</v>
      </c>
      <c r="AK10" s="8">
        <v>90000</v>
      </c>
      <c r="AL10" s="8">
        <v>90000</v>
      </c>
      <c r="AM10" s="8">
        <v>90000</v>
      </c>
      <c r="AN10" s="8">
        <v>90000</v>
      </c>
      <c r="AO10" s="8">
        <v>90000</v>
      </c>
      <c r="AP10" s="8">
        <v>90000</v>
      </c>
      <c r="AQ10" s="8">
        <v>90000</v>
      </c>
      <c r="AR10" s="8">
        <v>90000</v>
      </c>
      <c r="AS10" s="8">
        <v>90000</v>
      </c>
      <c r="AT10" s="8">
        <v>90000</v>
      </c>
      <c r="AU10" s="8">
        <v>90000</v>
      </c>
      <c r="AV10" s="8">
        <v>90000</v>
      </c>
      <c r="AW10" s="8">
        <v>90000</v>
      </c>
      <c r="AX10" s="8">
        <v>90000</v>
      </c>
      <c r="AY10" s="8">
        <v>90000</v>
      </c>
      <c r="AZ10" s="8">
        <v>90000</v>
      </c>
      <c r="BA10" s="8">
        <v>90000</v>
      </c>
      <c r="BB10" s="8">
        <v>90000</v>
      </c>
      <c r="BC10" s="8">
        <v>90000</v>
      </c>
      <c r="BD10" s="8">
        <v>90000</v>
      </c>
      <c r="BE10" s="8">
        <v>90000</v>
      </c>
      <c r="BF10" s="8">
        <v>90000</v>
      </c>
      <c r="BG10" s="8">
        <v>90000</v>
      </c>
      <c r="BH10" s="8">
        <v>90000</v>
      </c>
      <c r="BI10" s="8">
        <v>90000</v>
      </c>
      <c r="BJ10" s="8">
        <v>90000</v>
      </c>
      <c r="BK10" s="8">
        <v>90000</v>
      </c>
      <c r="BL10" s="8">
        <v>90000</v>
      </c>
      <c r="BM10" s="8">
        <v>90000</v>
      </c>
      <c r="BN10" s="8">
        <v>90000</v>
      </c>
      <c r="BO10" s="8">
        <v>90000</v>
      </c>
      <c r="BP10" s="8">
        <v>90000</v>
      </c>
      <c r="BQ10" s="8">
        <v>90000</v>
      </c>
      <c r="BR10" s="8">
        <v>90000</v>
      </c>
      <c r="BS10" s="8">
        <v>90000</v>
      </c>
      <c r="BT10" s="8">
        <v>90000</v>
      </c>
      <c r="BU10" s="8">
        <v>90000</v>
      </c>
      <c r="BV10" s="8">
        <v>90000</v>
      </c>
      <c r="BW10" s="5"/>
    </row>
    <row r="11" spans="1:75" x14ac:dyDescent="0.2">
      <c r="A11">
        <v>25700</v>
      </c>
      <c r="B11" t="s">
        <v>11</v>
      </c>
      <c r="C11" s="3">
        <v>25000</v>
      </c>
      <c r="D11" s="1">
        <v>35796</v>
      </c>
      <c r="E11" s="1">
        <v>37621</v>
      </c>
      <c r="F11" t="s">
        <v>3</v>
      </c>
      <c r="G11" s="6">
        <v>37256</v>
      </c>
      <c r="H11" s="65" t="s">
        <v>60</v>
      </c>
      <c r="I11" s="3">
        <v>25000</v>
      </c>
      <c r="J11" s="8">
        <v>25000</v>
      </c>
      <c r="K11" s="61">
        <v>0</v>
      </c>
      <c r="L11" s="8">
        <v>25000</v>
      </c>
      <c r="M11" s="8">
        <v>25000</v>
      </c>
      <c r="N11" s="8">
        <v>25000</v>
      </c>
      <c r="O11" s="26">
        <v>25000</v>
      </c>
      <c r="P11" s="8">
        <v>25000</v>
      </c>
      <c r="Q11" s="8">
        <v>25000</v>
      </c>
      <c r="R11" s="8">
        <v>25000</v>
      </c>
      <c r="S11" s="8">
        <v>25000</v>
      </c>
      <c r="T11" s="8">
        <v>25000</v>
      </c>
      <c r="U11" s="8">
        <v>25000</v>
      </c>
      <c r="V11" s="8">
        <v>25000</v>
      </c>
      <c r="W11" s="8">
        <v>25000</v>
      </c>
      <c r="X11" s="8">
        <v>25000</v>
      </c>
      <c r="Y11" s="8">
        <v>25000</v>
      </c>
      <c r="Z11" s="8">
        <v>25000</v>
      </c>
      <c r="AA11" s="35">
        <v>25000</v>
      </c>
      <c r="AB11" s="35">
        <v>25000</v>
      </c>
      <c r="AC11" s="35">
        <v>25000</v>
      </c>
      <c r="AD11" s="35">
        <v>25000</v>
      </c>
      <c r="AE11" s="35">
        <v>25000</v>
      </c>
      <c r="AF11" s="35">
        <v>25000</v>
      </c>
      <c r="AG11" s="35">
        <v>25000</v>
      </c>
      <c r="AH11" s="35">
        <v>25000</v>
      </c>
      <c r="AI11" s="35">
        <v>25000</v>
      </c>
      <c r="AJ11" s="35">
        <v>25000</v>
      </c>
      <c r="AK11" s="35">
        <v>25000</v>
      </c>
      <c r="AL11" s="35">
        <v>25000</v>
      </c>
      <c r="AM11" s="35">
        <v>25000</v>
      </c>
      <c r="AN11" s="35">
        <v>25000</v>
      </c>
      <c r="AO11" s="35">
        <v>25000</v>
      </c>
      <c r="AP11" s="35">
        <v>25000</v>
      </c>
      <c r="AQ11" s="35">
        <v>25000</v>
      </c>
      <c r="AR11" s="35">
        <v>25000</v>
      </c>
      <c r="AS11" s="35">
        <v>25000</v>
      </c>
      <c r="AT11" s="35">
        <v>25000</v>
      </c>
      <c r="AU11" s="35">
        <v>25000</v>
      </c>
      <c r="AV11" s="35">
        <v>25000</v>
      </c>
      <c r="AW11" s="35">
        <v>25000</v>
      </c>
      <c r="AX11" s="35">
        <v>25000</v>
      </c>
      <c r="AY11" s="35">
        <v>25000</v>
      </c>
      <c r="AZ11" s="35">
        <v>25000</v>
      </c>
      <c r="BA11" s="35">
        <v>25000</v>
      </c>
      <c r="BB11" s="35">
        <v>25000</v>
      </c>
      <c r="BC11" s="35">
        <v>25000</v>
      </c>
      <c r="BD11" s="35">
        <v>25000</v>
      </c>
      <c r="BE11" s="35">
        <v>25000</v>
      </c>
      <c r="BF11" s="35">
        <v>25000</v>
      </c>
      <c r="BG11" s="35">
        <v>25000</v>
      </c>
      <c r="BH11" s="35">
        <v>25000</v>
      </c>
      <c r="BI11" s="35">
        <v>25000</v>
      </c>
      <c r="BJ11" s="35">
        <v>25000</v>
      </c>
      <c r="BK11" s="35">
        <v>25000</v>
      </c>
      <c r="BL11" s="35">
        <v>25000</v>
      </c>
      <c r="BM11" s="35">
        <v>25000</v>
      </c>
      <c r="BN11" s="35">
        <v>25000</v>
      </c>
      <c r="BO11" s="35">
        <v>25000</v>
      </c>
      <c r="BP11" s="35">
        <v>25000</v>
      </c>
      <c r="BQ11" s="35">
        <v>25000</v>
      </c>
      <c r="BR11" s="35">
        <v>25000</v>
      </c>
      <c r="BS11" s="35">
        <v>25000</v>
      </c>
      <c r="BT11" s="35">
        <v>25000</v>
      </c>
      <c r="BU11" s="35">
        <v>25000</v>
      </c>
      <c r="BV11" s="35">
        <v>25000</v>
      </c>
      <c r="BW11" s="5"/>
    </row>
    <row r="12" spans="1:75" x14ac:dyDescent="0.2">
      <c r="A12">
        <v>25025</v>
      </c>
      <c r="B12" t="s">
        <v>55</v>
      </c>
      <c r="C12" s="3">
        <v>80000</v>
      </c>
      <c r="D12" s="1">
        <v>35400</v>
      </c>
      <c r="E12" s="1">
        <v>39051</v>
      </c>
      <c r="F12" t="s">
        <v>3</v>
      </c>
      <c r="G12" s="6">
        <v>38686</v>
      </c>
      <c r="H12" s="65">
        <v>0.14499999999999999</v>
      </c>
      <c r="I12" s="3">
        <v>80000</v>
      </c>
      <c r="J12" s="8">
        <v>80000</v>
      </c>
      <c r="K12" s="61">
        <f>ROUND((O12*31+P12*28+Q12*31+R12*30+S12*31+T12*30+U12*31+V12*31+W12*30+X12*31+Y12*30+Z12*31)*H12,0)</f>
        <v>4234000</v>
      </c>
      <c r="L12" s="8">
        <v>80000</v>
      </c>
      <c r="M12" s="8">
        <v>80000</v>
      </c>
      <c r="N12" s="8">
        <v>80000</v>
      </c>
      <c r="O12" s="26">
        <v>80000</v>
      </c>
      <c r="P12" s="8">
        <v>80000</v>
      </c>
      <c r="Q12" s="8">
        <v>80000</v>
      </c>
      <c r="R12" s="8">
        <v>80000</v>
      </c>
      <c r="S12" s="8">
        <v>80000</v>
      </c>
      <c r="T12" s="8">
        <v>80000</v>
      </c>
      <c r="U12" s="8">
        <v>80000</v>
      </c>
      <c r="V12" s="8">
        <v>80000</v>
      </c>
      <c r="W12" s="8">
        <v>80000</v>
      </c>
      <c r="X12" s="8">
        <v>80000</v>
      </c>
      <c r="Y12" s="8">
        <v>80000</v>
      </c>
      <c r="Z12" s="8">
        <v>80000</v>
      </c>
      <c r="AA12" s="8">
        <v>80000</v>
      </c>
      <c r="AB12" s="8">
        <v>80000</v>
      </c>
      <c r="AC12" s="8">
        <v>80000</v>
      </c>
      <c r="AD12" s="8">
        <v>80000</v>
      </c>
      <c r="AE12" s="8">
        <v>80000</v>
      </c>
      <c r="AF12" s="8">
        <v>80000</v>
      </c>
      <c r="AG12" s="8">
        <v>80000</v>
      </c>
      <c r="AH12" s="8">
        <v>80000</v>
      </c>
      <c r="AI12" s="8">
        <v>80000</v>
      </c>
      <c r="AJ12" s="8">
        <v>80000</v>
      </c>
      <c r="AK12" s="8">
        <v>80000</v>
      </c>
      <c r="AL12" s="8">
        <v>80000</v>
      </c>
      <c r="AM12" s="8">
        <v>80000</v>
      </c>
      <c r="AN12" s="8">
        <v>80000</v>
      </c>
      <c r="AO12" s="8">
        <v>80000</v>
      </c>
      <c r="AP12" s="8">
        <v>80000</v>
      </c>
      <c r="AQ12" s="8">
        <v>80000</v>
      </c>
      <c r="AR12" s="8">
        <v>80000</v>
      </c>
      <c r="AS12" s="8">
        <v>80000</v>
      </c>
      <c r="AT12" s="8">
        <v>80000</v>
      </c>
      <c r="AU12" s="8">
        <v>80000</v>
      </c>
      <c r="AV12" s="8">
        <v>80000</v>
      </c>
      <c r="AW12" s="8">
        <v>80000</v>
      </c>
      <c r="AX12" s="8">
        <v>60000</v>
      </c>
      <c r="AY12" s="8">
        <v>60000</v>
      </c>
      <c r="AZ12" s="8">
        <v>60000</v>
      </c>
      <c r="BA12" s="8">
        <v>60000</v>
      </c>
      <c r="BB12" s="8">
        <v>60000</v>
      </c>
      <c r="BC12" s="8">
        <v>60000</v>
      </c>
      <c r="BD12" s="8">
        <v>60000</v>
      </c>
      <c r="BE12" s="8">
        <v>60000</v>
      </c>
      <c r="BF12" s="8">
        <v>60000</v>
      </c>
      <c r="BG12" s="8">
        <v>60000</v>
      </c>
      <c r="BH12" s="8">
        <v>60000</v>
      </c>
      <c r="BI12" s="8">
        <v>60000</v>
      </c>
      <c r="BJ12" s="8">
        <v>60000</v>
      </c>
      <c r="BK12" s="8">
        <v>60000</v>
      </c>
      <c r="BL12" s="8">
        <v>60000</v>
      </c>
      <c r="BM12" s="8">
        <v>60000</v>
      </c>
      <c r="BN12" s="8">
        <v>60000</v>
      </c>
      <c r="BO12" s="8">
        <v>60000</v>
      </c>
      <c r="BP12" s="8">
        <v>60000</v>
      </c>
      <c r="BQ12" s="8">
        <v>60000</v>
      </c>
      <c r="BR12" s="8">
        <v>60000</v>
      </c>
      <c r="BS12" s="8">
        <v>60000</v>
      </c>
      <c r="BT12" s="8">
        <v>60000</v>
      </c>
      <c r="BU12" s="8">
        <v>60000</v>
      </c>
      <c r="BV12" s="27">
        <v>60000</v>
      </c>
      <c r="BW12" s="5"/>
    </row>
    <row r="13" spans="1:75" x14ac:dyDescent="0.2">
      <c r="A13">
        <v>27458</v>
      </c>
      <c r="B13" t="s">
        <v>13</v>
      </c>
      <c r="C13" s="3">
        <v>14000</v>
      </c>
      <c r="D13" s="1">
        <v>37622</v>
      </c>
      <c r="E13" s="1">
        <v>38717</v>
      </c>
      <c r="F13" t="s">
        <v>8</v>
      </c>
      <c r="G13" s="2"/>
      <c r="H13" s="65" t="s">
        <v>60</v>
      </c>
      <c r="J13" s="5"/>
      <c r="K13" s="61">
        <v>0</v>
      </c>
      <c r="L13" s="5"/>
      <c r="M13" s="5"/>
      <c r="N13" s="5"/>
      <c r="O13" s="29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8">
        <v>14000</v>
      </c>
      <c r="AB13" s="8">
        <v>14000</v>
      </c>
      <c r="AC13" s="8">
        <v>14000</v>
      </c>
      <c r="AD13" s="8">
        <v>14000</v>
      </c>
      <c r="AE13" s="8">
        <v>14000</v>
      </c>
      <c r="AF13" s="8">
        <v>14000</v>
      </c>
      <c r="AG13" s="8">
        <v>14000</v>
      </c>
      <c r="AH13" s="8">
        <v>14000</v>
      </c>
      <c r="AI13" s="8">
        <v>14000</v>
      </c>
      <c r="AJ13" s="8">
        <v>14000</v>
      </c>
      <c r="AK13" s="8">
        <v>14000</v>
      </c>
      <c r="AL13" s="8">
        <v>14000</v>
      </c>
      <c r="AM13" s="8">
        <v>14000</v>
      </c>
      <c r="AN13" s="8">
        <v>14000</v>
      </c>
      <c r="AO13" s="8">
        <v>14000</v>
      </c>
      <c r="AP13" s="8">
        <v>14000</v>
      </c>
      <c r="AQ13" s="8">
        <v>14000</v>
      </c>
      <c r="AR13" s="8">
        <v>14000</v>
      </c>
      <c r="AS13" s="8">
        <v>14000</v>
      </c>
      <c r="AT13" s="8">
        <v>14000</v>
      </c>
      <c r="AU13" s="8">
        <v>14000</v>
      </c>
      <c r="AV13" s="8">
        <v>14000</v>
      </c>
      <c r="AW13" s="8">
        <v>14000</v>
      </c>
      <c r="AX13" s="8">
        <v>14000</v>
      </c>
      <c r="AY13" s="8">
        <v>14000</v>
      </c>
      <c r="AZ13" s="8">
        <v>14000</v>
      </c>
      <c r="BA13" s="8">
        <v>14000</v>
      </c>
      <c r="BB13" s="8">
        <v>14000</v>
      </c>
      <c r="BC13" s="8">
        <v>14000</v>
      </c>
      <c r="BD13" s="8">
        <v>14000</v>
      </c>
      <c r="BE13" s="8">
        <v>14000</v>
      </c>
      <c r="BF13" s="8">
        <v>14000</v>
      </c>
      <c r="BG13" s="8">
        <v>14000</v>
      </c>
      <c r="BH13" s="8">
        <v>14000</v>
      </c>
      <c r="BI13" s="8">
        <v>14000</v>
      </c>
      <c r="BJ13" s="8">
        <v>14000</v>
      </c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</row>
    <row r="14" spans="1:75" x14ac:dyDescent="0.2">
      <c r="A14">
        <v>20834</v>
      </c>
      <c r="B14" t="s">
        <v>42</v>
      </c>
      <c r="C14" s="3">
        <v>25000</v>
      </c>
      <c r="D14" s="1">
        <v>33664</v>
      </c>
      <c r="E14" s="1">
        <v>39141</v>
      </c>
      <c r="F14" t="s">
        <v>3</v>
      </c>
      <c r="G14" s="6">
        <v>38776</v>
      </c>
      <c r="H14" s="65">
        <v>0.10630000000000001</v>
      </c>
      <c r="I14" s="3">
        <v>25000</v>
      </c>
      <c r="J14" s="8">
        <v>25000</v>
      </c>
      <c r="K14" s="61">
        <f>ROUND((O14*31+P14*28+Q14*31+R14*30+S14*31+T14*30+U14*31+V14*31+W14*30+X14*31+Y14*30+Z14*31)*H14,0)</f>
        <v>969988</v>
      </c>
      <c r="L14" s="8">
        <v>25000</v>
      </c>
      <c r="M14" s="8">
        <v>25000</v>
      </c>
      <c r="N14" s="8">
        <v>25000</v>
      </c>
      <c r="O14" s="26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8">
        <v>25000</v>
      </c>
      <c r="AO14" s="8">
        <v>25000</v>
      </c>
      <c r="AP14" s="8">
        <v>25000</v>
      </c>
      <c r="AQ14" s="8">
        <v>25000</v>
      </c>
      <c r="AR14" s="8">
        <v>25000</v>
      </c>
      <c r="AS14" s="8">
        <v>25000</v>
      </c>
      <c r="AT14" s="8">
        <v>25000</v>
      </c>
      <c r="AU14" s="8">
        <v>25000</v>
      </c>
      <c r="AV14" s="8">
        <v>25000</v>
      </c>
      <c r="AW14" s="8">
        <v>25000</v>
      </c>
      <c r="AX14" s="8">
        <v>25000</v>
      </c>
      <c r="AY14" s="8">
        <v>25000</v>
      </c>
      <c r="AZ14" s="8">
        <v>25000</v>
      </c>
      <c r="BA14" s="8">
        <v>25000</v>
      </c>
      <c r="BB14" s="8">
        <v>25000</v>
      </c>
      <c r="BC14" s="8">
        <v>25000</v>
      </c>
      <c r="BD14" s="8">
        <v>25000</v>
      </c>
      <c r="BE14" s="8">
        <v>25000</v>
      </c>
      <c r="BF14" s="8">
        <v>25000</v>
      </c>
      <c r="BG14" s="8">
        <v>25000</v>
      </c>
      <c r="BH14" s="8">
        <v>25000</v>
      </c>
      <c r="BI14" s="8">
        <v>25000</v>
      </c>
      <c r="BJ14" s="8">
        <v>25000</v>
      </c>
      <c r="BK14" s="8">
        <v>25000</v>
      </c>
      <c r="BL14" s="8">
        <v>25000</v>
      </c>
      <c r="BM14" s="8">
        <v>25000</v>
      </c>
      <c r="BN14" s="8">
        <v>25000</v>
      </c>
      <c r="BO14" s="8">
        <v>25000</v>
      </c>
      <c r="BP14" s="8">
        <v>25000</v>
      </c>
      <c r="BQ14" s="8">
        <v>25000</v>
      </c>
      <c r="BR14" s="8">
        <v>25000</v>
      </c>
      <c r="BS14" s="8">
        <v>25000</v>
      </c>
      <c r="BT14" s="8">
        <v>25000</v>
      </c>
      <c r="BU14" s="8">
        <v>25000</v>
      </c>
      <c r="BV14" s="8">
        <v>25000</v>
      </c>
      <c r="BW14" s="5"/>
    </row>
    <row r="15" spans="1:75" x14ac:dyDescent="0.2">
      <c r="A15">
        <v>20835</v>
      </c>
      <c r="B15" t="s">
        <v>4</v>
      </c>
      <c r="C15" s="3">
        <v>20000</v>
      </c>
      <c r="D15" s="1">
        <v>33664</v>
      </c>
      <c r="E15" s="1">
        <v>37315</v>
      </c>
      <c r="F15" t="s">
        <v>3</v>
      </c>
      <c r="G15" s="6" t="s">
        <v>15</v>
      </c>
      <c r="H15" s="65">
        <v>0.10630000000000001</v>
      </c>
      <c r="I15" s="3">
        <v>20000</v>
      </c>
      <c r="J15" s="8">
        <v>20000</v>
      </c>
      <c r="K15" s="61">
        <f>ROUND((O15*31+P15*28+Q15*31+R15*30+S15*31+T15*30+U15*31+V15*31+W15*30+X15*31+Y15*30+Z15*31)*H15,0)</f>
        <v>125434</v>
      </c>
      <c r="L15" s="8">
        <v>20000</v>
      </c>
      <c r="M15" s="8">
        <v>20000</v>
      </c>
      <c r="N15" s="8">
        <v>20000</v>
      </c>
      <c r="O15" s="26">
        <v>20000</v>
      </c>
      <c r="P15" s="8">
        <v>20000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</row>
    <row r="16" spans="1:75" x14ac:dyDescent="0.2">
      <c r="A16">
        <v>27566</v>
      </c>
      <c r="B16" t="s">
        <v>4</v>
      </c>
      <c r="C16" s="3">
        <v>20000</v>
      </c>
      <c r="D16" s="1">
        <v>37316</v>
      </c>
      <c r="E16" s="1">
        <v>39172</v>
      </c>
      <c r="F16" t="s">
        <v>3</v>
      </c>
      <c r="G16" s="6">
        <v>38807</v>
      </c>
      <c r="H16" s="65" t="s">
        <v>60</v>
      </c>
      <c r="J16" s="5"/>
      <c r="K16" s="61">
        <v>0</v>
      </c>
      <c r="L16" s="5"/>
      <c r="M16" s="5"/>
      <c r="N16" s="5"/>
      <c r="O16" s="29"/>
      <c r="P16" s="5"/>
      <c r="Q16" s="8">
        <v>20000</v>
      </c>
      <c r="R16" s="8">
        <v>20000</v>
      </c>
      <c r="S16" s="8">
        <v>20000</v>
      </c>
      <c r="T16" s="8">
        <v>20000</v>
      </c>
      <c r="U16" s="8">
        <v>20000</v>
      </c>
      <c r="V16" s="8">
        <v>20000</v>
      </c>
      <c r="W16" s="8">
        <v>20000</v>
      </c>
      <c r="X16" s="8">
        <v>20000</v>
      </c>
      <c r="Y16" s="8">
        <v>20000</v>
      </c>
      <c r="Z16" s="8">
        <v>20000</v>
      </c>
      <c r="AA16" s="8">
        <v>20000</v>
      </c>
      <c r="AB16" s="8">
        <v>20000</v>
      </c>
      <c r="AC16" s="8">
        <v>20000</v>
      </c>
      <c r="AD16" s="8">
        <v>20000</v>
      </c>
      <c r="AE16" s="8">
        <v>20000</v>
      </c>
      <c r="AF16" s="8">
        <v>20000</v>
      </c>
      <c r="AG16" s="8">
        <v>20000</v>
      </c>
      <c r="AH16" s="8">
        <v>20000</v>
      </c>
      <c r="AI16" s="8">
        <v>20000</v>
      </c>
      <c r="AJ16" s="8">
        <v>20000</v>
      </c>
      <c r="AK16" s="8">
        <v>20000</v>
      </c>
      <c r="AL16" s="8">
        <v>20000</v>
      </c>
      <c r="AM16" s="8">
        <v>20000</v>
      </c>
      <c r="AN16" s="8">
        <v>20000</v>
      </c>
      <c r="AO16" s="8">
        <v>20000</v>
      </c>
      <c r="AP16" s="8">
        <v>20000</v>
      </c>
      <c r="AQ16" s="8">
        <v>20000</v>
      </c>
      <c r="AR16" s="8">
        <v>20000</v>
      </c>
      <c r="AS16" s="8">
        <v>20000</v>
      </c>
      <c r="AT16" s="8">
        <v>20000</v>
      </c>
      <c r="AU16" s="8">
        <v>20000</v>
      </c>
      <c r="AV16" s="8">
        <v>20000</v>
      </c>
      <c r="AW16" s="8">
        <v>20000</v>
      </c>
      <c r="AX16" s="8">
        <v>20000</v>
      </c>
      <c r="AY16" s="8">
        <v>20000</v>
      </c>
      <c r="AZ16" s="8">
        <v>20000</v>
      </c>
      <c r="BA16" s="8">
        <v>20000</v>
      </c>
      <c r="BB16" s="8">
        <v>20000</v>
      </c>
      <c r="BC16" s="8">
        <v>20000</v>
      </c>
      <c r="BD16" s="8">
        <v>20000</v>
      </c>
      <c r="BE16" s="8">
        <v>20000</v>
      </c>
      <c r="BF16" s="8">
        <v>20000</v>
      </c>
      <c r="BG16" s="8">
        <v>20000</v>
      </c>
      <c r="BH16" s="8">
        <v>20000</v>
      </c>
      <c r="BI16" s="8">
        <v>20000</v>
      </c>
      <c r="BJ16" s="8">
        <v>20000</v>
      </c>
      <c r="BK16" s="8">
        <v>20000</v>
      </c>
      <c r="BL16" s="8">
        <v>20000</v>
      </c>
      <c r="BM16" s="8">
        <v>20000</v>
      </c>
      <c r="BN16" s="8">
        <v>20000</v>
      </c>
      <c r="BO16" s="8">
        <v>20000</v>
      </c>
      <c r="BP16" s="8">
        <v>20000</v>
      </c>
      <c r="BQ16" s="8">
        <v>20000</v>
      </c>
      <c r="BR16" s="8">
        <v>20000</v>
      </c>
      <c r="BS16" s="8">
        <v>20000</v>
      </c>
      <c r="BT16" s="8">
        <v>20000</v>
      </c>
      <c r="BU16" s="8">
        <v>20000</v>
      </c>
      <c r="BV16" s="8">
        <v>20000</v>
      </c>
      <c r="BW16" s="5"/>
    </row>
    <row r="17" spans="1:75" x14ac:dyDescent="0.2">
      <c r="A17">
        <v>26371</v>
      </c>
      <c r="B17" t="s">
        <v>41</v>
      </c>
      <c r="C17" s="3">
        <v>25000</v>
      </c>
      <c r="D17" s="1">
        <v>36100</v>
      </c>
      <c r="E17" s="1">
        <v>39172</v>
      </c>
      <c r="F17" t="s">
        <v>3</v>
      </c>
      <c r="G17" s="6">
        <v>38807</v>
      </c>
      <c r="H17" s="65">
        <v>0.10630000000000001</v>
      </c>
      <c r="I17" s="3">
        <v>25000</v>
      </c>
      <c r="J17" s="8">
        <v>25000</v>
      </c>
      <c r="K17" s="61">
        <f>ROUND((O17*31+P17*28+Q17*31+R17*30+S17*31+T17*30+U17*31+V17*31+W17*30+X17*31+Y17*30+Z17*31)*H17,0)</f>
        <v>969988</v>
      </c>
      <c r="L17" s="8">
        <v>25000</v>
      </c>
      <c r="M17" s="8">
        <v>25000</v>
      </c>
      <c r="N17" s="8">
        <v>25000</v>
      </c>
      <c r="O17" s="26">
        <v>25000</v>
      </c>
      <c r="P17" s="8">
        <v>25000</v>
      </c>
      <c r="Q17" s="8">
        <v>25000</v>
      </c>
      <c r="R17" s="8">
        <v>25000</v>
      </c>
      <c r="S17" s="8">
        <v>25000</v>
      </c>
      <c r="T17" s="8">
        <v>25000</v>
      </c>
      <c r="U17" s="8">
        <v>25000</v>
      </c>
      <c r="V17" s="8">
        <v>25000</v>
      </c>
      <c r="W17" s="8">
        <v>25000</v>
      </c>
      <c r="X17" s="8">
        <v>25000</v>
      </c>
      <c r="Y17" s="8">
        <v>25000</v>
      </c>
      <c r="Z17" s="8">
        <v>25000</v>
      </c>
      <c r="AA17" s="8">
        <v>25000</v>
      </c>
      <c r="AB17" s="8">
        <v>25000</v>
      </c>
      <c r="AC17" s="8">
        <v>25000</v>
      </c>
      <c r="AD17" s="8">
        <v>25000</v>
      </c>
      <c r="AE17" s="8">
        <v>25000</v>
      </c>
      <c r="AF17" s="8">
        <v>25000</v>
      </c>
      <c r="AG17" s="8">
        <v>25000</v>
      </c>
      <c r="AH17" s="8">
        <v>25000</v>
      </c>
      <c r="AI17" s="8">
        <v>25000</v>
      </c>
      <c r="AJ17" s="8">
        <v>25000</v>
      </c>
      <c r="AK17" s="8">
        <v>25000</v>
      </c>
      <c r="AL17" s="8">
        <v>25000</v>
      </c>
      <c r="AM17" s="8">
        <v>25000</v>
      </c>
      <c r="AN17" s="8">
        <v>25000</v>
      </c>
      <c r="AO17" s="8">
        <v>25000</v>
      </c>
      <c r="AP17" s="8">
        <v>25000</v>
      </c>
      <c r="AQ17" s="8">
        <v>25000</v>
      </c>
      <c r="AR17" s="8">
        <v>25000</v>
      </c>
      <c r="AS17" s="8">
        <v>25000</v>
      </c>
      <c r="AT17" s="8">
        <v>25000</v>
      </c>
      <c r="AU17" s="8">
        <v>25000</v>
      </c>
      <c r="AV17" s="8">
        <v>25000</v>
      </c>
      <c r="AW17" s="8">
        <v>25000</v>
      </c>
      <c r="AX17" s="8">
        <v>25000</v>
      </c>
      <c r="AY17" s="8">
        <v>25000</v>
      </c>
      <c r="AZ17" s="8">
        <v>25000</v>
      </c>
      <c r="BA17" s="8">
        <v>25000</v>
      </c>
      <c r="BB17" s="8">
        <v>25000</v>
      </c>
      <c r="BC17" s="8">
        <v>25000</v>
      </c>
      <c r="BD17" s="8">
        <v>25000</v>
      </c>
      <c r="BE17" s="8">
        <v>25000</v>
      </c>
      <c r="BF17" s="8">
        <v>25000</v>
      </c>
      <c r="BG17" s="8">
        <v>25000</v>
      </c>
      <c r="BH17" s="8">
        <v>25000</v>
      </c>
      <c r="BI17" s="8">
        <v>25000</v>
      </c>
      <c r="BJ17" s="8">
        <v>25000</v>
      </c>
      <c r="BK17" s="8">
        <v>25000</v>
      </c>
      <c r="BL17" s="8">
        <v>25000</v>
      </c>
      <c r="BM17" s="8">
        <v>25000</v>
      </c>
      <c r="BN17" s="8">
        <v>25000</v>
      </c>
      <c r="BO17" s="8">
        <v>25000</v>
      </c>
      <c r="BP17" s="8">
        <v>25000</v>
      </c>
      <c r="BQ17" s="8">
        <v>25000</v>
      </c>
      <c r="BR17" s="8">
        <v>25000</v>
      </c>
      <c r="BS17" s="8">
        <v>25000</v>
      </c>
      <c r="BT17" s="8">
        <v>25000</v>
      </c>
      <c r="BU17" s="8">
        <v>25000</v>
      </c>
      <c r="BV17" s="8">
        <v>25000</v>
      </c>
      <c r="BW17" s="5"/>
    </row>
    <row r="18" spans="1:75" x14ac:dyDescent="0.2">
      <c r="A18">
        <v>27457</v>
      </c>
      <c r="B18" t="s">
        <v>12</v>
      </c>
      <c r="C18" s="3">
        <v>13500</v>
      </c>
      <c r="D18" s="1">
        <v>37226</v>
      </c>
      <c r="E18" s="1">
        <v>37256</v>
      </c>
      <c r="F18" t="s">
        <v>8</v>
      </c>
      <c r="G18" s="2"/>
      <c r="H18" s="65" t="s">
        <v>60</v>
      </c>
      <c r="J18" s="5"/>
      <c r="K18" s="61">
        <v>0</v>
      </c>
      <c r="L18" s="5"/>
      <c r="M18" s="5"/>
      <c r="N18" s="8">
        <v>13500</v>
      </c>
      <c r="O18" s="29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</row>
    <row r="19" spans="1:75" x14ac:dyDescent="0.2">
      <c r="A19">
        <v>27456</v>
      </c>
      <c r="B19" t="s">
        <v>12</v>
      </c>
      <c r="C19" s="3">
        <v>21500</v>
      </c>
      <c r="D19" s="1">
        <v>37561</v>
      </c>
      <c r="E19" s="1">
        <v>37621</v>
      </c>
      <c r="F19" t="s">
        <v>8</v>
      </c>
      <c r="G19" s="2"/>
      <c r="H19" s="65" t="s">
        <v>60</v>
      </c>
      <c r="J19" s="5"/>
      <c r="K19" s="61">
        <v>0</v>
      </c>
      <c r="L19" s="5"/>
      <c r="M19" s="5"/>
      <c r="N19" s="5"/>
      <c r="O19" s="29"/>
      <c r="P19" s="5"/>
      <c r="Q19" s="5"/>
      <c r="R19" s="5"/>
      <c r="S19" s="5"/>
      <c r="T19" s="5"/>
      <c r="U19" s="5"/>
      <c r="V19" s="5"/>
      <c r="W19" s="5"/>
      <c r="X19" s="5"/>
      <c r="Y19" s="8">
        <v>21500</v>
      </c>
      <c r="Z19" s="8">
        <v>21500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x14ac:dyDescent="0.2">
      <c r="A20">
        <v>27453</v>
      </c>
      <c r="B20" t="s">
        <v>12</v>
      </c>
      <c r="C20" s="3">
        <v>35000</v>
      </c>
      <c r="D20" s="1">
        <v>37622</v>
      </c>
      <c r="E20" s="1">
        <v>37986</v>
      </c>
      <c r="F20" t="s">
        <v>8</v>
      </c>
      <c r="G20" s="2"/>
      <c r="H20" s="65" t="s">
        <v>60</v>
      </c>
      <c r="J20" s="5"/>
      <c r="K20" s="61">
        <v>0</v>
      </c>
      <c r="L20" s="5"/>
      <c r="M20" s="5"/>
      <c r="N20" s="5"/>
      <c r="O20" s="29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8">
        <v>35000</v>
      </c>
      <c r="AB20" s="8">
        <v>35000</v>
      </c>
      <c r="AC20" s="8">
        <v>35000</v>
      </c>
      <c r="AD20" s="8">
        <v>35000</v>
      </c>
      <c r="AE20" s="8">
        <v>35000</v>
      </c>
      <c r="AF20" s="8">
        <v>35000</v>
      </c>
      <c r="AG20" s="8">
        <v>35000</v>
      </c>
      <c r="AH20" s="8">
        <v>35000</v>
      </c>
      <c r="AI20" s="8">
        <v>35000</v>
      </c>
      <c r="AJ20" s="8">
        <v>35000</v>
      </c>
      <c r="AK20" s="8">
        <v>35000</v>
      </c>
      <c r="AL20" s="8">
        <v>35000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x14ac:dyDescent="0.2">
      <c r="A21">
        <v>24568</v>
      </c>
      <c r="B21" t="s">
        <v>56</v>
      </c>
      <c r="C21" s="3">
        <v>32000</v>
      </c>
      <c r="D21" s="1">
        <v>35400</v>
      </c>
      <c r="E21" s="1">
        <v>37256</v>
      </c>
      <c r="F21" t="s">
        <v>3</v>
      </c>
      <c r="G21" s="2" t="s">
        <v>15</v>
      </c>
      <c r="H21" s="65">
        <v>0.2175</v>
      </c>
      <c r="I21" s="3">
        <v>32000</v>
      </c>
      <c r="J21" s="8">
        <v>32000</v>
      </c>
      <c r="K21" s="61">
        <v>0</v>
      </c>
      <c r="L21" s="8">
        <v>32000</v>
      </c>
      <c r="M21" s="8">
        <v>32000</v>
      </c>
      <c r="N21" s="8">
        <v>32000</v>
      </c>
      <c r="O21" s="27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</row>
    <row r="22" spans="1:75" x14ac:dyDescent="0.2">
      <c r="A22">
        <v>24654</v>
      </c>
      <c r="B22" t="s">
        <v>57</v>
      </c>
      <c r="C22" s="3">
        <v>8000</v>
      </c>
      <c r="D22" s="1">
        <v>35400</v>
      </c>
      <c r="E22" s="1">
        <v>37256</v>
      </c>
      <c r="F22" t="s">
        <v>3</v>
      </c>
      <c r="G22" s="2" t="s">
        <v>15</v>
      </c>
      <c r="H22" s="65">
        <v>0.22</v>
      </c>
      <c r="I22" s="3">
        <v>8000</v>
      </c>
      <c r="J22" s="8">
        <v>8000</v>
      </c>
      <c r="K22" s="61">
        <v>0</v>
      </c>
      <c r="L22" s="8">
        <v>8000</v>
      </c>
      <c r="M22" s="8">
        <v>8000</v>
      </c>
      <c r="N22" s="8">
        <v>8000</v>
      </c>
      <c r="O22" s="27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</row>
    <row r="23" spans="1:75" x14ac:dyDescent="0.2">
      <c r="A23">
        <v>26125</v>
      </c>
      <c r="B23" t="s">
        <v>39</v>
      </c>
      <c r="C23" s="3">
        <v>8600</v>
      </c>
      <c r="D23" s="1">
        <v>35947</v>
      </c>
      <c r="E23" s="1">
        <v>37772</v>
      </c>
      <c r="F23" t="s">
        <v>3</v>
      </c>
      <c r="G23" s="6">
        <v>37407</v>
      </c>
      <c r="H23" s="65" t="s">
        <v>60</v>
      </c>
      <c r="I23" s="3">
        <v>8600</v>
      </c>
      <c r="J23" s="8">
        <v>8600</v>
      </c>
      <c r="K23" s="61">
        <v>0</v>
      </c>
      <c r="L23" s="8">
        <v>8600</v>
      </c>
      <c r="M23" s="8">
        <v>8600</v>
      </c>
      <c r="N23" s="8">
        <v>8600</v>
      </c>
      <c r="O23" s="26">
        <v>8600</v>
      </c>
      <c r="P23" s="8">
        <v>8600</v>
      </c>
      <c r="Q23" s="8">
        <v>8600</v>
      </c>
      <c r="R23" s="8">
        <v>8600</v>
      </c>
      <c r="S23" s="8">
        <v>8600</v>
      </c>
      <c r="T23" s="8">
        <v>8600</v>
      </c>
      <c r="U23" s="8">
        <v>8600</v>
      </c>
      <c r="V23" s="8">
        <v>8600</v>
      </c>
      <c r="W23" s="8">
        <v>8600</v>
      </c>
      <c r="X23" s="8">
        <v>8600</v>
      </c>
      <c r="Y23" s="8">
        <v>8600</v>
      </c>
      <c r="Z23" s="8">
        <v>8600</v>
      </c>
      <c r="AA23" s="8">
        <v>8600</v>
      </c>
      <c r="AB23" s="8">
        <v>8600</v>
      </c>
      <c r="AC23" s="8">
        <v>8600</v>
      </c>
      <c r="AD23" s="8">
        <v>8600</v>
      </c>
      <c r="AE23" s="8">
        <v>8600</v>
      </c>
      <c r="AF23" s="35">
        <v>8600</v>
      </c>
      <c r="AG23" s="35">
        <v>8600</v>
      </c>
      <c r="AH23" s="35">
        <v>8600</v>
      </c>
      <c r="AI23" s="35">
        <v>8600</v>
      </c>
      <c r="AJ23" s="35">
        <v>8600</v>
      </c>
      <c r="AK23" s="35">
        <v>8600</v>
      </c>
      <c r="AL23" s="35">
        <v>8600</v>
      </c>
      <c r="AM23" s="35">
        <v>8600</v>
      </c>
      <c r="AN23" s="35">
        <v>8600</v>
      </c>
      <c r="AO23" s="35">
        <v>8600</v>
      </c>
      <c r="AP23" s="35">
        <v>8600</v>
      </c>
      <c r="AQ23" s="35">
        <v>8600</v>
      </c>
      <c r="AR23" s="35">
        <v>8600</v>
      </c>
      <c r="AS23" s="35">
        <v>8600</v>
      </c>
      <c r="AT23" s="35">
        <v>8600</v>
      </c>
      <c r="AU23" s="35">
        <v>8600</v>
      </c>
      <c r="AV23" s="35">
        <v>8600</v>
      </c>
      <c r="AW23" s="35">
        <v>8600</v>
      </c>
      <c r="AX23" s="35">
        <v>8600</v>
      </c>
      <c r="AY23" s="35">
        <v>8600</v>
      </c>
      <c r="AZ23" s="35">
        <v>8600</v>
      </c>
      <c r="BA23" s="35">
        <v>8600</v>
      </c>
      <c r="BB23" s="35">
        <v>8600</v>
      </c>
      <c r="BC23" s="35">
        <v>8600</v>
      </c>
      <c r="BD23" s="35">
        <v>8600</v>
      </c>
      <c r="BE23" s="35">
        <v>8600</v>
      </c>
      <c r="BF23" s="35">
        <v>8600</v>
      </c>
      <c r="BG23" s="35">
        <v>8600</v>
      </c>
      <c r="BH23" s="35">
        <v>8600</v>
      </c>
      <c r="BI23" s="35">
        <v>8600</v>
      </c>
      <c r="BJ23" s="35">
        <v>8600</v>
      </c>
      <c r="BK23" s="35">
        <v>8600</v>
      </c>
      <c r="BL23" s="35">
        <v>8600</v>
      </c>
      <c r="BM23" s="35">
        <v>8600</v>
      </c>
      <c r="BN23" s="35">
        <v>8600</v>
      </c>
      <c r="BO23" s="35">
        <v>8600</v>
      </c>
      <c r="BP23" s="35">
        <v>8600</v>
      </c>
      <c r="BQ23" s="35">
        <v>8600</v>
      </c>
      <c r="BR23" s="35">
        <v>8600</v>
      </c>
      <c r="BS23" s="35">
        <v>8600</v>
      </c>
      <c r="BT23" s="35">
        <v>8600</v>
      </c>
      <c r="BU23" s="35">
        <v>8600</v>
      </c>
      <c r="BV23" s="35">
        <v>8600</v>
      </c>
      <c r="BW23" s="5"/>
    </row>
    <row r="24" spans="1:75" x14ac:dyDescent="0.2">
      <c r="A24">
        <v>26677</v>
      </c>
      <c r="B24" t="s">
        <v>40</v>
      </c>
      <c r="C24" s="3">
        <v>25000</v>
      </c>
      <c r="D24" s="1">
        <v>36251</v>
      </c>
      <c r="E24" s="1">
        <v>39172</v>
      </c>
      <c r="F24" t="s">
        <v>3</v>
      </c>
      <c r="G24" s="6">
        <v>38807</v>
      </c>
      <c r="H24" s="65">
        <v>0.10630000000000001</v>
      </c>
      <c r="I24" s="3">
        <v>25000</v>
      </c>
      <c r="J24" s="8">
        <v>25000</v>
      </c>
      <c r="K24" s="61">
        <f>ROUND((O24*31+P24*28+Q24*31+R24*30+S24*31+T24*30+U24*31+V24*31+W24*30+X24*31+Y24*30+Z24*31)*H24,0)</f>
        <v>969988</v>
      </c>
      <c r="L24" s="8">
        <v>25000</v>
      </c>
      <c r="M24" s="8">
        <v>25000</v>
      </c>
      <c r="N24" s="8">
        <v>25000</v>
      </c>
      <c r="O24" s="26">
        <v>25000</v>
      </c>
      <c r="P24" s="8">
        <v>25000</v>
      </c>
      <c r="Q24" s="8">
        <v>25000</v>
      </c>
      <c r="R24" s="8">
        <v>25000</v>
      </c>
      <c r="S24" s="8">
        <v>25000</v>
      </c>
      <c r="T24" s="8">
        <v>25000</v>
      </c>
      <c r="U24" s="8">
        <v>25000</v>
      </c>
      <c r="V24" s="8">
        <v>25000</v>
      </c>
      <c r="W24" s="8">
        <v>25000</v>
      </c>
      <c r="X24" s="8">
        <v>25000</v>
      </c>
      <c r="Y24" s="8">
        <v>25000</v>
      </c>
      <c r="Z24" s="8">
        <v>25000</v>
      </c>
      <c r="AA24" s="8">
        <v>25000</v>
      </c>
      <c r="AB24" s="8">
        <v>25000</v>
      </c>
      <c r="AC24" s="8">
        <v>25000</v>
      </c>
      <c r="AD24" s="8">
        <v>25000</v>
      </c>
      <c r="AE24" s="8">
        <v>25000</v>
      </c>
      <c r="AF24" s="8">
        <v>25000</v>
      </c>
      <c r="AG24" s="8">
        <v>25000</v>
      </c>
      <c r="AH24" s="8">
        <v>25000</v>
      </c>
      <c r="AI24" s="8">
        <v>25000</v>
      </c>
      <c r="AJ24" s="8">
        <v>25000</v>
      </c>
      <c r="AK24" s="8">
        <v>25000</v>
      </c>
      <c r="AL24" s="8">
        <v>25000</v>
      </c>
      <c r="AM24" s="8">
        <v>25000</v>
      </c>
      <c r="AN24" s="8">
        <v>25000</v>
      </c>
      <c r="AO24" s="8">
        <v>25000</v>
      </c>
      <c r="AP24" s="8">
        <v>25000</v>
      </c>
      <c r="AQ24" s="8">
        <v>25000</v>
      </c>
      <c r="AR24" s="8">
        <v>25000</v>
      </c>
      <c r="AS24" s="8">
        <v>25000</v>
      </c>
      <c r="AT24" s="8">
        <v>25000</v>
      </c>
      <c r="AU24" s="8">
        <v>25000</v>
      </c>
      <c r="AV24" s="8">
        <v>25000</v>
      </c>
      <c r="AW24" s="8">
        <v>25000</v>
      </c>
      <c r="AX24" s="8">
        <v>25000</v>
      </c>
      <c r="AY24" s="8">
        <v>25000</v>
      </c>
      <c r="AZ24" s="8">
        <v>25000</v>
      </c>
      <c r="BA24" s="8">
        <v>25000</v>
      </c>
      <c r="BB24" s="8">
        <v>25000</v>
      </c>
      <c r="BC24" s="8">
        <v>25000</v>
      </c>
      <c r="BD24" s="8">
        <v>25000</v>
      </c>
      <c r="BE24" s="8">
        <v>25000</v>
      </c>
      <c r="BF24" s="8">
        <v>25000</v>
      </c>
      <c r="BG24" s="8">
        <v>25000</v>
      </c>
      <c r="BH24" s="8">
        <v>25000</v>
      </c>
      <c r="BI24" s="8">
        <v>25000</v>
      </c>
      <c r="BJ24" s="8">
        <v>25000</v>
      </c>
      <c r="BK24" s="8">
        <v>25000</v>
      </c>
      <c r="BL24" s="8">
        <v>25000</v>
      </c>
      <c r="BM24" s="8">
        <v>25000</v>
      </c>
      <c r="BN24" s="8">
        <v>25000</v>
      </c>
      <c r="BO24" s="8">
        <v>25000</v>
      </c>
      <c r="BP24" s="8">
        <v>25000</v>
      </c>
      <c r="BQ24" s="8">
        <v>25000</v>
      </c>
      <c r="BR24" s="8">
        <v>25000</v>
      </c>
      <c r="BS24" s="8">
        <v>25000</v>
      </c>
      <c r="BT24" s="8">
        <v>25000</v>
      </c>
      <c r="BU24" s="8">
        <v>25000</v>
      </c>
      <c r="BV24" s="8">
        <v>25000</v>
      </c>
      <c r="BW24" s="5"/>
    </row>
    <row r="25" spans="1:75" x14ac:dyDescent="0.2">
      <c r="A25">
        <v>26884</v>
      </c>
      <c r="B25" t="s">
        <v>40</v>
      </c>
      <c r="C25" s="3">
        <v>40000</v>
      </c>
      <c r="D25" s="1">
        <v>36647</v>
      </c>
      <c r="E25" s="1">
        <v>38656</v>
      </c>
      <c r="F25" t="s">
        <v>3</v>
      </c>
      <c r="G25" s="6">
        <v>38291</v>
      </c>
      <c r="H25" s="65" t="s">
        <v>60</v>
      </c>
      <c r="I25" s="3">
        <v>40000</v>
      </c>
      <c r="J25" s="8">
        <v>40000</v>
      </c>
      <c r="K25" s="61">
        <v>0</v>
      </c>
      <c r="L25" s="8">
        <v>40000</v>
      </c>
      <c r="M25" s="8">
        <v>40000</v>
      </c>
      <c r="N25" s="8">
        <v>40000</v>
      </c>
      <c r="O25" s="26">
        <v>40000</v>
      </c>
      <c r="P25" s="8">
        <v>40000</v>
      </c>
      <c r="Q25" s="8">
        <v>40000</v>
      </c>
      <c r="R25" s="8">
        <v>40000</v>
      </c>
      <c r="S25" s="8">
        <v>40000</v>
      </c>
      <c r="T25" s="8">
        <v>40000</v>
      </c>
      <c r="U25" s="8">
        <v>40000</v>
      </c>
      <c r="V25" s="8">
        <v>40000</v>
      </c>
      <c r="W25" s="8">
        <v>40000</v>
      </c>
      <c r="X25" s="8">
        <v>40000</v>
      </c>
      <c r="Y25" s="8">
        <v>40000</v>
      </c>
      <c r="Z25" s="8">
        <v>40000</v>
      </c>
      <c r="AA25" s="8">
        <v>40000</v>
      </c>
      <c r="AB25" s="8">
        <v>40000</v>
      </c>
      <c r="AC25" s="8">
        <v>40000</v>
      </c>
      <c r="AD25" s="8">
        <v>40000</v>
      </c>
      <c r="AE25" s="8">
        <v>40000</v>
      </c>
      <c r="AF25" s="8">
        <v>40000</v>
      </c>
      <c r="AG25" s="8">
        <v>40000</v>
      </c>
      <c r="AH25" s="8">
        <v>40000</v>
      </c>
      <c r="AI25" s="8">
        <v>40000</v>
      </c>
      <c r="AJ25" s="8">
        <v>40000</v>
      </c>
      <c r="AK25" s="8">
        <v>40000</v>
      </c>
      <c r="AL25" s="8">
        <v>40000</v>
      </c>
      <c r="AM25" s="8">
        <v>40000</v>
      </c>
      <c r="AN25" s="8">
        <v>40000</v>
      </c>
      <c r="AO25" s="8">
        <v>40000</v>
      </c>
      <c r="AP25" s="8">
        <v>40000</v>
      </c>
      <c r="AQ25" s="8">
        <v>40000</v>
      </c>
      <c r="AR25" s="8">
        <v>40000</v>
      </c>
      <c r="AS25" s="8">
        <v>40000</v>
      </c>
      <c r="AT25" s="8">
        <v>40000</v>
      </c>
      <c r="AU25" s="8">
        <v>40000</v>
      </c>
      <c r="AV25" s="8">
        <v>40000</v>
      </c>
      <c r="AW25" s="8">
        <v>40000</v>
      </c>
      <c r="AX25" s="8">
        <v>40000</v>
      </c>
      <c r="AY25" s="8">
        <v>40000</v>
      </c>
      <c r="AZ25" s="8">
        <v>40000</v>
      </c>
      <c r="BA25" s="8">
        <v>40000</v>
      </c>
      <c r="BB25" s="8">
        <v>40000</v>
      </c>
      <c r="BC25" s="8">
        <v>40000</v>
      </c>
      <c r="BD25" s="8">
        <v>40000</v>
      </c>
      <c r="BE25" s="8">
        <v>40000</v>
      </c>
      <c r="BF25" s="8">
        <v>40000</v>
      </c>
      <c r="BG25" s="8">
        <v>40000</v>
      </c>
      <c r="BH25" s="8">
        <v>40000</v>
      </c>
      <c r="BI25" s="35">
        <v>40000</v>
      </c>
      <c r="BJ25" s="35">
        <v>40000</v>
      </c>
      <c r="BK25" s="35">
        <v>40000</v>
      </c>
      <c r="BL25" s="35">
        <v>40000</v>
      </c>
      <c r="BM25" s="35">
        <v>40000</v>
      </c>
      <c r="BN25" s="35">
        <v>40000</v>
      </c>
      <c r="BO25" s="35">
        <v>40000</v>
      </c>
      <c r="BP25" s="35">
        <v>40000</v>
      </c>
      <c r="BQ25" s="35">
        <v>40000</v>
      </c>
      <c r="BR25" s="35">
        <v>40000</v>
      </c>
      <c r="BS25" s="35">
        <v>40000</v>
      </c>
      <c r="BT25" s="35">
        <v>40000</v>
      </c>
      <c r="BU25" s="35">
        <v>40000</v>
      </c>
      <c r="BV25" s="35">
        <v>40000</v>
      </c>
      <c r="BW25" s="5"/>
    </row>
    <row r="26" spans="1:75" x14ac:dyDescent="0.2">
      <c r="A26">
        <v>21372</v>
      </c>
      <c r="B26" t="s">
        <v>58</v>
      </c>
      <c r="C26" s="3">
        <v>1346</v>
      </c>
      <c r="D26" s="1">
        <v>34001</v>
      </c>
      <c r="E26" s="1">
        <v>37986</v>
      </c>
      <c r="F26" t="s">
        <v>3</v>
      </c>
      <c r="G26" s="6">
        <v>37621</v>
      </c>
      <c r="H26" s="65">
        <v>0.14599999999999999</v>
      </c>
      <c r="I26" s="3">
        <v>1346</v>
      </c>
      <c r="J26" s="8">
        <v>1346</v>
      </c>
      <c r="K26" s="61">
        <f>ROUND((O26*31+P26*28+Q26*31+R26*30+S26*31+T26*30+U26*31+V26*31+W26*30+X26*31+Y26*30+Z26*31)*H26,0)</f>
        <v>71728</v>
      </c>
      <c r="L26" s="8">
        <v>1346</v>
      </c>
      <c r="M26" s="8">
        <v>1346</v>
      </c>
      <c r="N26" s="8">
        <v>1346</v>
      </c>
      <c r="O26" s="26">
        <v>1346</v>
      </c>
      <c r="P26" s="8">
        <v>1346</v>
      </c>
      <c r="Q26" s="8">
        <v>1346</v>
      </c>
      <c r="R26" s="8">
        <v>1346</v>
      </c>
      <c r="S26" s="8">
        <v>1346</v>
      </c>
      <c r="T26" s="8">
        <v>1346</v>
      </c>
      <c r="U26" s="8">
        <v>1346</v>
      </c>
      <c r="V26" s="8">
        <v>1346</v>
      </c>
      <c r="W26" s="8">
        <v>1346</v>
      </c>
      <c r="X26" s="8">
        <v>1346</v>
      </c>
      <c r="Y26" s="8">
        <v>1346</v>
      </c>
      <c r="Z26" s="8">
        <v>1346</v>
      </c>
      <c r="AA26" s="8">
        <v>1346</v>
      </c>
      <c r="AB26" s="8">
        <v>1346</v>
      </c>
      <c r="AC26" s="8">
        <v>1346</v>
      </c>
      <c r="AD26" s="8">
        <v>1346</v>
      </c>
      <c r="AE26" s="8">
        <v>1346</v>
      </c>
      <c r="AF26" s="8">
        <v>1346</v>
      </c>
      <c r="AG26" s="8">
        <v>1346</v>
      </c>
      <c r="AH26" s="8">
        <v>1346</v>
      </c>
      <c r="AI26" s="8">
        <v>1346</v>
      </c>
      <c r="AJ26" s="8">
        <v>1346</v>
      </c>
      <c r="AK26" s="8">
        <v>1346</v>
      </c>
      <c r="AL26" s="8">
        <v>1346</v>
      </c>
      <c r="AM26" s="35">
        <v>1346</v>
      </c>
      <c r="AN26" s="35">
        <v>1346</v>
      </c>
      <c r="AO26" s="35">
        <v>1346</v>
      </c>
      <c r="AP26" s="35">
        <v>1346</v>
      </c>
      <c r="AQ26" s="35">
        <v>1346</v>
      </c>
      <c r="AR26" s="35">
        <v>1346</v>
      </c>
      <c r="AS26" s="35">
        <v>1346</v>
      </c>
      <c r="AT26" s="35">
        <v>1346</v>
      </c>
      <c r="AU26" s="35">
        <v>1346</v>
      </c>
      <c r="AV26" s="35">
        <v>1346</v>
      </c>
      <c r="AW26" s="35">
        <v>1346</v>
      </c>
      <c r="AX26" s="35">
        <v>1346</v>
      </c>
      <c r="AY26" s="35">
        <v>1346</v>
      </c>
      <c r="AZ26" s="35">
        <v>1346</v>
      </c>
      <c r="BA26" s="35">
        <v>1346</v>
      </c>
      <c r="BB26" s="35">
        <v>1346</v>
      </c>
      <c r="BC26" s="35">
        <v>1346</v>
      </c>
      <c r="BD26" s="35">
        <v>1346</v>
      </c>
      <c r="BE26" s="35">
        <v>1346</v>
      </c>
      <c r="BF26" s="35">
        <v>1346</v>
      </c>
      <c r="BG26" s="35">
        <v>1346</v>
      </c>
      <c r="BH26" s="35">
        <v>1346</v>
      </c>
      <c r="BI26" s="35">
        <v>1346</v>
      </c>
      <c r="BJ26" s="35">
        <v>1346</v>
      </c>
      <c r="BK26" s="35">
        <v>1346</v>
      </c>
      <c r="BL26" s="35">
        <v>1346</v>
      </c>
      <c r="BM26" s="35">
        <v>1346</v>
      </c>
      <c r="BN26" s="35">
        <v>1346</v>
      </c>
      <c r="BO26" s="35">
        <v>1346</v>
      </c>
      <c r="BP26" s="35">
        <v>1346</v>
      </c>
      <c r="BQ26" s="35">
        <v>1346</v>
      </c>
      <c r="BR26" s="35">
        <v>1346</v>
      </c>
      <c r="BS26" s="35">
        <v>1346</v>
      </c>
      <c r="BT26" s="35">
        <v>1346</v>
      </c>
      <c r="BU26" s="35">
        <v>1346</v>
      </c>
      <c r="BV26" s="35">
        <v>1346</v>
      </c>
      <c r="BW26" s="5"/>
    </row>
    <row r="27" spans="1:75" x14ac:dyDescent="0.2">
      <c r="A27">
        <v>26813</v>
      </c>
      <c r="B27" t="s">
        <v>43</v>
      </c>
      <c r="C27" s="3">
        <v>3500</v>
      </c>
      <c r="D27" s="1">
        <v>36647</v>
      </c>
      <c r="E27" s="1">
        <v>39506</v>
      </c>
      <c r="F27" t="s">
        <v>8</v>
      </c>
      <c r="G27" s="11"/>
      <c r="H27" s="65" t="s">
        <v>60</v>
      </c>
      <c r="I27" s="3">
        <v>3500</v>
      </c>
      <c r="J27" s="8">
        <v>3500</v>
      </c>
      <c r="K27" s="61">
        <v>0</v>
      </c>
      <c r="L27" s="8">
        <v>3500</v>
      </c>
      <c r="M27" s="8">
        <v>3500</v>
      </c>
      <c r="N27" s="8">
        <v>3500</v>
      </c>
      <c r="O27" s="26">
        <v>3500</v>
      </c>
      <c r="P27" s="8">
        <v>3500</v>
      </c>
      <c r="Q27" s="8">
        <v>3500</v>
      </c>
      <c r="R27" s="8">
        <v>3500</v>
      </c>
      <c r="S27" s="8">
        <v>3500</v>
      </c>
      <c r="T27" s="8">
        <v>3500</v>
      </c>
      <c r="U27" s="8">
        <v>3500</v>
      </c>
      <c r="V27" s="8">
        <v>3500</v>
      </c>
      <c r="W27" s="8">
        <v>3500</v>
      </c>
      <c r="X27" s="8">
        <v>3500</v>
      </c>
      <c r="Y27" s="8">
        <v>3500</v>
      </c>
      <c r="Z27" s="8">
        <v>3500</v>
      </c>
      <c r="AA27" s="8">
        <v>3500</v>
      </c>
      <c r="AB27" s="8">
        <v>3500</v>
      </c>
      <c r="AC27" s="8">
        <v>3500</v>
      </c>
      <c r="AD27" s="8">
        <v>3500</v>
      </c>
      <c r="AE27" s="8">
        <v>3500</v>
      </c>
      <c r="AF27" s="8">
        <v>3500</v>
      </c>
      <c r="AG27" s="8">
        <v>3500</v>
      </c>
      <c r="AH27" s="8">
        <v>3500</v>
      </c>
      <c r="AI27" s="8">
        <v>3500</v>
      </c>
      <c r="AJ27" s="8">
        <v>3500</v>
      </c>
      <c r="AK27" s="8">
        <v>3500</v>
      </c>
      <c r="AL27" s="8">
        <v>3500</v>
      </c>
      <c r="AM27" s="8">
        <v>3500</v>
      </c>
      <c r="AN27" s="8">
        <v>3500</v>
      </c>
      <c r="AO27" s="8">
        <v>3500</v>
      </c>
      <c r="AP27" s="8">
        <v>3500</v>
      </c>
      <c r="AQ27" s="8">
        <v>3500</v>
      </c>
      <c r="AR27" s="8">
        <v>3500</v>
      </c>
      <c r="AS27" s="8">
        <v>3500</v>
      </c>
      <c r="AT27" s="8">
        <v>3500</v>
      </c>
      <c r="AU27" s="8">
        <v>3500</v>
      </c>
      <c r="AV27" s="8">
        <v>3500</v>
      </c>
      <c r="AW27" s="8">
        <v>3500</v>
      </c>
      <c r="AX27" s="8">
        <v>3500</v>
      </c>
      <c r="AY27" s="8">
        <v>3500</v>
      </c>
      <c r="AZ27" s="8">
        <v>3500</v>
      </c>
      <c r="BA27" s="8">
        <v>3500</v>
      </c>
      <c r="BB27" s="8">
        <v>3500</v>
      </c>
      <c r="BC27" s="8">
        <v>3500</v>
      </c>
      <c r="BD27" s="8">
        <v>3500</v>
      </c>
      <c r="BE27" s="8">
        <v>3500</v>
      </c>
      <c r="BF27" s="8">
        <v>3500</v>
      </c>
      <c r="BG27" s="8">
        <v>3500</v>
      </c>
      <c r="BH27" s="8">
        <v>3500</v>
      </c>
      <c r="BI27" s="8">
        <v>3500</v>
      </c>
      <c r="BJ27" s="8">
        <v>3500</v>
      </c>
      <c r="BK27" s="8">
        <v>3500</v>
      </c>
      <c r="BL27" s="8">
        <v>3500</v>
      </c>
      <c r="BM27" s="8">
        <v>3500</v>
      </c>
      <c r="BN27" s="8">
        <v>3500</v>
      </c>
      <c r="BO27" s="8">
        <v>3500</v>
      </c>
      <c r="BP27" s="8">
        <v>3500</v>
      </c>
      <c r="BQ27" s="8">
        <v>3500</v>
      </c>
      <c r="BR27" s="8">
        <v>3500</v>
      </c>
      <c r="BS27" s="8">
        <v>3500</v>
      </c>
      <c r="BT27" s="8">
        <v>3500</v>
      </c>
      <c r="BU27" s="8">
        <v>3500</v>
      </c>
      <c r="BV27" s="8">
        <v>3500</v>
      </c>
      <c r="BW27" s="5"/>
    </row>
    <row r="28" spans="1:75" x14ac:dyDescent="0.2">
      <c r="A28">
        <v>21175</v>
      </c>
      <c r="B28" s="5" t="s">
        <v>5</v>
      </c>
      <c r="C28" s="3">
        <v>150000</v>
      </c>
      <c r="D28" s="1">
        <v>33679</v>
      </c>
      <c r="E28" s="1">
        <v>39172</v>
      </c>
      <c r="F28" t="s">
        <v>3</v>
      </c>
      <c r="G28" s="6">
        <v>38807</v>
      </c>
      <c r="H28" s="65">
        <v>0.10630000000000001</v>
      </c>
      <c r="I28" s="3">
        <v>150000</v>
      </c>
      <c r="J28" s="8">
        <v>150000</v>
      </c>
      <c r="K28" s="61">
        <f>ROUND((O28*31+P28*28+Q28*31+R28*30+S28*31+T28*30+U28*31+V28*31+W28*30+X28*31+Y28*30+Z28*31)*H28,0)</f>
        <v>5819925</v>
      </c>
      <c r="L28" s="8">
        <v>150000</v>
      </c>
      <c r="M28" s="8">
        <v>150000</v>
      </c>
      <c r="N28" s="8">
        <v>150000</v>
      </c>
      <c r="O28" s="26">
        <v>150000</v>
      </c>
      <c r="P28" s="8">
        <v>150000</v>
      </c>
      <c r="Q28" s="8">
        <v>150000</v>
      </c>
      <c r="R28" s="8">
        <v>150000</v>
      </c>
      <c r="S28" s="8">
        <v>150000</v>
      </c>
      <c r="T28" s="8">
        <v>150000</v>
      </c>
      <c r="U28" s="8">
        <v>150000</v>
      </c>
      <c r="V28" s="8">
        <v>150000</v>
      </c>
      <c r="W28" s="8">
        <v>150000</v>
      </c>
      <c r="X28" s="8">
        <v>150000</v>
      </c>
      <c r="Y28" s="8">
        <v>150000</v>
      </c>
      <c r="Z28" s="8">
        <v>150000</v>
      </c>
      <c r="AA28" s="8">
        <v>150000</v>
      </c>
      <c r="AB28" s="8">
        <v>150000</v>
      </c>
      <c r="AC28" s="8">
        <v>150000</v>
      </c>
      <c r="AD28" s="8">
        <v>150000</v>
      </c>
      <c r="AE28" s="8">
        <v>150000</v>
      </c>
      <c r="AF28" s="8">
        <v>150000</v>
      </c>
      <c r="AG28" s="8">
        <v>150000</v>
      </c>
      <c r="AH28" s="8">
        <v>150000</v>
      </c>
      <c r="AI28" s="8">
        <v>150000</v>
      </c>
      <c r="AJ28" s="8">
        <v>150000</v>
      </c>
      <c r="AK28" s="8">
        <v>150000</v>
      </c>
      <c r="AL28" s="8">
        <v>150000</v>
      </c>
      <c r="AM28" s="8">
        <v>150000</v>
      </c>
      <c r="AN28" s="8">
        <v>150000</v>
      </c>
      <c r="AO28" s="8">
        <v>150000</v>
      </c>
      <c r="AP28" s="8">
        <v>150000</v>
      </c>
      <c r="AQ28" s="8">
        <v>150000</v>
      </c>
      <c r="AR28" s="8">
        <v>150000</v>
      </c>
      <c r="AS28" s="8">
        <v>150000</v>
      </c>
      <c r="AT28" s="8">
        <v>150000</v>
      </c>
      <c r="AU28" s="8">
        <v>150000</v>
      </c>
      <c r="AV28" s="8">
        <v>150000</v>
      </c>
      <c r="AW28" s="8">
        <v>150000</v>
      </c>
      <c r="AX28" s="8">
        <v>150000</v>
      </c>
      <c r="AY28" s="8">
        <v>150000</v>
      </c>
      <c r="AZ28" s="8">
        <v>150000</v>
      </c>
      <c r="BA28" s="8">
        <v>150000</v>
      </c>
      <c r="BB28" s="8">
        <v>150000</v>
      </c>
      <c r="BC28" s="8">
        <v>150000</v>
      </c>
      <c r="BD28" s="8">
        <v>150000</v>
      </c>
      <c r="BE28" s="8">
        <v>150000</v>
      </c>
      <c r="BF28" s="8">
        <v>150000</v>
      </c>
      <c r="BG28" s="8">
        <v>150000</v>
      </c>
      <c r="BH28" s="8">
        <v>150000</v>
      </c>
      <c r="BI28" s="8">
        <v>150000</v>
      </c>
      <c r="BJ28" s="8">
        <v>150000</v>
      </c>
      <c r="BK28" s="8">
        <v>150000</v>
      </c>
      <c r="BL28" s="8">
        <v>150000</v>
      </c>
      <c r="BM28" s="8">
        <v>150000</v>
      </c>
      <c r="BN28" s="8">
        <v>150000</v>
      </c>
      <c r="BO28" s="8">
        <v>150000</v>
      </c>
      <c r="BP28" s="8">
        <v>150000</v>
      </c>
      <c r="BQ28" s="8">
        <v>150000</v>
      </c>
      <c r="BR28" s="8">
        <v>150000</v>
      </c>
      <c r="BS28" s="8">
        <v>150000</v>
      </c>
      <c r="BT28" s="8">
        <v>150000</v>
      </c>
      <c r="BU28" s="8">
        <v>150000</v>
      </c>
      <c r="BV28" s="8">
        <v>150000</v>
      </c>
      <c r="BW28" s="5"/>
    </row>
    <row r="29" spans="1:75" x14ac:dyDescent="0.2">
      <c r="A29">
        <v>24809</v>
      </c>
      <c r="B29" s="5" t="s">
        <v>39</v>
      </c>
      <c r="C29" s="3">
        <v>20000</v>
      </c>
      <c r="D29" s="1">
        <v>35400</v>
      </c>
      <c r="E29" s="1">
        <v>37225</v>
      </c>
      <c r="F29" t="s">
        <v>3</v>
      </c>
      <c r="G29" s="2" t="s">
        <v>15</v>
      </c>
      <c r="H29" s="65">
        <v>0.2243</v>
      </c>
      <c r="I29" s="3">
        <v>20000</v>
      </c>
      <c r="J29" s="8">
        <v>20000</v>
      </c>
      <c r="K29" s="61">
        <v>0</v>
      </c>
      <c r="L29" s="8">
        <v>20000</v>
      </c>
      <c r="M29" s="8">
        <v>20000</v>
      </c>
      <c r="N29" s="35"/>
      <c r="O29" s="27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</row>
    <row r="30" spans="1:75" x14ac:dyDescent="0.2">
      <c r="A30">
        <v>27454</v>
      </c>
      <c r="B30" s="5" t="s">
        <v>10</v>
      </c>
      <c r="C30" s="3">
        <v>27500</v>
      </c>
      <c r="D30" s="1">
        <v>37257</v>
      </c>
      <c r="E30" s="1">
        <v>37621</v>
      </c>
      <c r="F30" t="s">
        <v>8</v>
      </c>
      <c r="G30" s="2"/>
      <c r="H30" s="65" t="s">
        <v>60</v>
      </c>
      <c r="J30" s="5"/>
      <c r="K30" s="61">
        <v>0</v>
      </c>
      <c r="L30" s="5"/>
      <c r="M30" s="5"/>
      <c r="N30" s="5"/>
      <c r="O30" s="26">
        <v>27500</v>
      </c>
      <c r="P30" s="8">
        <v>27500</v>
      </c>
      <c r="Q30" s="8">
        <v>27500</v>
      </c>
      <c r="R30" s="8">
        <v>27500</v>
      </c>
      <c r="S30" s="8">
        <v>27500</v>
      </c>
      <c r="T30" s="8">
        <v>27500</v>
      </c>
      <c r="U30" s="8">
        <v>27500</v>
      </c>
      <c r="V30" s="8">
        <v>27500</v>
      </c>
      <c r="W30" s="8">
        <v>27500</v>
      </c>
      <c r="X30" s="8">
        <v>27500</v>
      </c>
      <c r="Y30" s="8">
        <v>27500</v>
      </c>
      <c r="Z30" s="8">
        <v>27500</v>
      </c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</row>
    <row r="31" spans="1:75" x14ac:dyDescent="0.2">
      <c r="A31">
        <v>26816</v>
      </c>
      <c r="B31" t="s">
        <v>47</v>
      </c>
      <c r="C31" s="3">
        <v>21500</v>
      </c>
      <c r="D31" s="1">
        <v>36647</v>
      </c>
      <c r="E31" s="1">
        <v>38472</v>
      </c>
      <c r="F31" t="s">
        <v>8</v>
      </c>
      <c r="G31" s="2"/>
      <c r="H31" s="65" t="s">
        <v>60</v>
      </c>
      <c r="I31" s="3">
        <v>21500</v>
      </c>
      <c r="J31" s="8">
        <v>21500</v>
      </c>
      <c r="K31" s="61">
        <v>0</v>
      </c>
      <c r="L31" s="8">
        <v>21500</v>
      </c>
      <c r="M31" s="8">
        <v>21500</v>
      </c>
      <c r="N31" s="8">
        <v>21500</v>
      </c>
      <c r="O31" s="26">
        <v>21500</v>
      </c>
      <c r="P31" s="8">
        <v>21500</v>
      </c>
      <c r="Q31" s="8">
        <v>21500</v>
      </c>
      <c r="R31" s="8">
        <v>21500</v>
      </c>
      <c r="S31" s="8">
        <v>21500</v>
      </c>
      <c r="T31" s="8">
        <v>21500</v>
      </c>
      <c r="U31" s="8">
        <v>21500</v>
      </c>
      <c r="V31" s="8">
        <v>21500</v>
      </c>
      <c r="W31" s="8">
        <v>21500</v>
      </c>
      <c r="X31" s="8">
        <v>21500</v>
      </c>
      <c r="Y31" s="8">
        <v>21500</v>
      </c>
      <c r="Z31" s="8">
        <v>21500</v>
      </c>
      <c r="AA31" s="8">
        <v>21500</v>
      </c>
      <c r="AB31" s="8">
        <v>21500</v>
      </c>
      <c r="AC31" s="8">
        <v>21500</v>
      </c>
      <c r="AD31" s="8">
        <v>21500</v>
      </c>
      <c r="AE31" s="8">
        <v>21500</v>
      </c>
      <c r="AF31" s="8">
        <v>21500</v>
      </c>
      <c r="AG31" s="8">
        <v>21500</v>
      </c>
      <c r="AH31" s="8">
        <v>21500</v>
      </c>
      <c r="AI31" s="8">
        <v>21500</v>
      </c>
      <c r="AJ31" s="8">
        <v>21500</v>
      </c>
      <c r="AK31" s="8">
        <v>21500</v>
      </c>
      <c r="AL31" s="8">
        <v>21500</v>
      </c>
      <c r="AM31" s="8">
        <v>21500</v>
      </c>
      <c r="AN31" s="8">
        <v>21500</v>
      </c>
      <c r="AO31" s="8">
        <v>21500</v>
      </c>
      <c r="AP31" s="8">
        <v>21500</v>
      </c>
      <c r="AQ31" s="8">
        <v>21500</v>
      </c>
      <c r="AR31" s="8">
        <v>21500</v>
      </c>
      <c r="AS31" s="8">
        <v>21500</v>
      </c>
      <c r="AT31" s="8">
        <v>21500</v>
      </c>
      <c r="AU31" s="8">
        <v>21500</v>
      </c>
      <c r="AV31" s="8">
        <v>21500</v>
      </c>
      <c r="AW31" s="8">
        <v>21500</v>
      </c>
      <c r="AX31" s="8">
        <v>21500</v>
      </c>
      <c r="AY31" s="8">
        <v>21500</v>
      </c>
      <c r="AZ31" s="8">
        <v>21500</v>
      </c>
      <c r="BA31" s="8">
        <v>21500</v>
      </c>
      <c r="BB31" s="8">
        <v>21500</v>
      </c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</row>
    <row r="32" spans="1:75" x14ac:dyDescent="0.2">
      <c r="A32" s="2">
        <v>27504</v>
      </c>
      <c r="B32" t="s">
        <v>9</v>
      </c>
      <c r="C32" s="4">
        <v>35000</v>
      </c>
      <c r="D32" s="6">
        <v>37987</v>
      </c>
      <c r="E32" s="6">
        <v>38717</v>
      </c>
      <c r="F32" t="s">
        <v>8</v>
      </c>
      <c r="G32" s="2"/>
      <c r="H32" s="65" t="s">
        <v>60</v>
      </c>
      <c r="J32" s="5"/>
      <c r="K32" s="61">
        <v>0</v>
      </c>
      <c r="L32" s="5"/>
      <c r="M32" s="5"/>
      <c r="N32" s="5"/>
      <c r="O32" s="29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23">
        <v>35000</v>
      </c>
      <c r="AN32" s="23">
        <v>35000</v>
      </c>
      <c r="AO32" s="23">
        <v>35000</v>
      </c>
      <c r="AP32" s="23">
        <v>35000</v>
      </c>
      <c r="AQ32" s="23">
        <v>35000</v>
      </c>
      <c r="AR32" s="23">
        <v>35000</v>
      </c>
      <c r="AS32" s="23">
        <v>35000</v>
      </c>
      <c r="AT32" s="23">
        <v>35000</v>
      </c>
      <c r="AU32" s="23">
        <v>35000</v>
      </c>
      <c r="AV32" s="23">
        <v>35000</v>
      </c>
      <c r="AW32" s="23">
        <v>35000</v>
      </c>
      <c r="AX32" s="23">
        <v>35000</v>
      </c>
      <c r="AY32" s="23">
        <v>35000</v>
      </c>
      <c r="AZ32" s="23">
        <v>35000</v>
      </c>
      <c r="BA32" s="23">
        <v>35000</v>
      </c>
      <c r="BB32" s="23">
        <v>35000</v>
      </c>
      <c r="BC32" s="23">
        <v>35000</v>
      </c>
      <c r="BD32" s="23">
        <v>35000</v>
      </c>
      <c r="BE32" s="23">
        <v>35000</v>
      </c>
      <c r="BF32" s="23">
        <v>35000</v>
      </c>
      <c r="BG32" s="23">
        <v>35000</v>
      </c>
      <c r="BH32" s="23">
        <v>35000</v>
      </c>
      <c r="BI32" s="23">
        <v>35000</v>
      </c>
      <c r="BJ32" s="23">
        <v>35000</v>
      </c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</row>
    <row r="33" spans="1:107" x14ac:dyDescent="0.2">
      <c r="A33">
        <v>24670</v>
      </c>
      <c r="B33" t="s">
        <v>48</v>
      </c>
      <c r="C33" s="3">
        <v>10000</v>
      </c>
      <c r="D33" s="1">
        <v>35490</v>
      </c>
      <c r="E33" s="1">
        <v>39172</v>
      </c>
      <c r="F33" t="s">
        <v>3</v>
      </c>
      <c r="G33" s="6">
        <v>38807</v>
      </c>
      <c r="H33" s="65" t="s">
        <v>60</v>
      </c>
      <c r="I33" s="3">
        <v>10000</v>
      </c>
      <c r="J33" s="8">
        <v>10000</v>
      </c>
      <c r="K33" s="61">
        <v>0</v>
      </c>
      <c r="L33" s="8">
        <v>10000</v>
      </c>
      <c r="M33" s="8">
        <v>10000</v>
      </c>
      <c r="N33" s="8">
        <v>10000</v>
      </c>
      <c r="O33" s="26">
        <v>10000</v>
      </c>
      <c r="P33" s="8">
        <v>10000</v>
      </c>
      <c r="Q33" s="8">
        <v>10000</v>
      </c>
      <c r="R33" s="8">
        <v>10000</v>
      </c>
      <c r="S33" s="8">
        <v>10000</v>
      </c>
      <c r="T33" s="8">
        <v>10000</v>
      </c>
      <c r="U33" s="8">
        <v>10000</v>
      </c>
      <c r="V33" s="8">
        <v>10000</v>
      </c>
      <c r="W33" s="8">
        <v>10000</v>
      </c>
      <c r="X33" s="8">
        <v>10000</v>
      </c>
      <c r="Y33" s="8">
        <v>10000</v>
      </c>
      <c r="Z33" s="8">
        <v>10000</v>
      </c>
      <c r="AA33" s="8">
        <v>10000</v>
      </c>
      <c r="AB33" s="8">
        <v>10000</v>
      </c>
      <c r="AC33" s="8">
        <v>10000</v>
      </c>
      <c r="AD33" s="8">
        <v>10000</v>
      </c>
      <c r="AE33" s="8">
        <v>10000</v>
      </c>
      <c r="AF33" s="8">
        <v>10000</v>
      </c>
      <c r="AG33" s="8">
        <v>10000</v>
      </c>
      <c r="AH33" s="8">
        <v>10000</v>
      </c>
      <c r="AI33" s="8">
        <v>10000</v>
      </c>
      <c r="AJ33" s="8">
        <v>10000</v>
      </c>
      <c r="AK33" s="8">
        <v>10000</v>
      </c>
      <c r="AL33" s="8">
        <v>10000</v>
      </c>
      <c r="AM33" s="8">
        <v>10000</v>
      </c>
      <c r="AN33" s="8">
        <v>10000</v>
      </c>
      <c r="AO33" s="8">
        <v>10000</v>
      </c>
      <c r="AP33" s="8">
        <v>10000</v>
      </c>
      <c r="AQ33" s="8">
        <v>10000</v>
      </c>
      <c r="AR33" s="8">
        <v>10000</v>
      </c>
      <c r="AS33" s="8">
        <v>10000</v>
      </c>
      <c r="AT33" s="8">
        <v>10000</v>
      </c>
      <c r="AU33" s="8">
        <v>10000</v>
      </c>
      <c r="AV33" s="8">
        <v>10000</v>
      </c>
      <c r="AW33" s="8">
        <v>10000</v>
      </c>
      <c r="AX33" s="8">
        <v>10000</v>
      </c>
      <c r="AY33" s="8">
        <v>10000</v>
      </c>
      <c r="AZ33" s="8">
        <v>10000</v>
      </c>
      <c r="BA33" s="8">
        <v>10000</v>
      </c>
      <c r="BB33" s="8">
        <v>10000</v>
      </c>
      <c r="BC33" s="8">
        <v>10000</v>
      </c>
      <c r="BD33" s="8">
        <v>10000</v>
      </c>
      <c r="BE33" s="8">
        <v>10000</v>
      </c>
      <c r="BF33" s="8">
        <v>10000</v>
      </c>
      <c r="BG33" s="8">
        <v>10000</v>
      </c>
      <c r="BH33" s="8">
        <v>10000</v>
      </c>
      <c r="BI33" s="8">
        <v>10000</v>
      </c>
      <c r="BJ33" s="8">
        <v>10000</v>
      </c>
      <c r="BK33" s="8">
        <v>10000</v>
      </c>
      <c r="BL33" s="8">
        <v>10000</v>
      </c>
      <c r="BM33" s="8">
        <v>10000</v>
      </c>
      <c r="BN33" s="8">
        <v>10000</v>
      </c>
      <c r="BO33" s="8">
        <v>10000</v>
      </c>
      <c r="BP33" s="8">
        <v>10000</v>
      </c>
      <c r="BQ33" s="8">
        <v>10000</v>
      </c>
      <c r="BR33" s="8">
        <v>10000</v>
      </c>
      <c r="BS33" s="8">
        <v>10000</v>
      </c>
      <c r="BT33" s="8">
        <v>10000</v>
      </c>
      <c r="BU33" s="8">
        <v>10000</v>
      </c>
      <c r="BV33" s="8">
        <v>10000</v>
      </c>
      <c r="BW33" s="5"/>
    </row>
    <row r="34" spans="1:107" x14ac:dyDescent="0.2">
      <c r="A34">
        <v>20715</v>
      </c>
      <c r="B34" t="s">
        <v>59</v>
      </c>
      <c r="C34" s="3">
        <v>200000</v>
      </c>
      <c r="D34" s="1">
        <v>33664</v>
      </c>
      <c r="E34" s="1">
        <v>38656</v>
      </c>
      <c r="F34" t="s">
        <v>3</v>
      </c>
      <c r="G34" s="6">
        <v>38291</v>
      </c>
      <c r="H34" s="65">
        <v>0.10630000000000001</v>
      </c>
      <c r="I34" s="3">
        <v>200000</v>
      </c>
      <c r="J34" s="8">
        <v>200000</v>
      </c>
      <c r="K34" s="61">
        <f>ROUND((O34*31+P34*28+Q34*31+R34*30+S34*31+T34*30+U34*31+V34*31+W34*30+X34*31+Y34*30+Z34*31)*H34,0)</f>
        <v>7759900</v>
      </c>
      <c r="L34" s="8">
        <v>200000</v>
      </c>
      <c r="M34" s="8">
        <v>200000</v>
      </c>
      <c r="N34" s="8">
        <v>200000</v>
      </c>
      <c r="O34" s="26">
        <v>200000</v>
      </c>
      <c r="P34" s="8">
        <v>200000</v>
      </c>
      <c r="Q34" s="8">
        <v>200000</v>
      </c>
      <c r="R34" s="8">
        <v>200000</v>
      </c>
      <c r="S34" s="8">
        <v>200000</v>
      </c>
      <c r="T34" s="8">
        <v>200000</v>
      </c>
      <c r="U34" s="8">
        <v>200000</v>
      </c>
      <c r="V34" s="8">
        <v>200000</v>
      </c>
      <c r="W34" s="8">
        <v>200000</v>
      </c>
      <c r="X34" s="8">
        <v>200000</v>
      </c>
      <c r="Y34" s="8">
        <v>200000</v>
      </c>
      <c r="Z34" s="8">
        <v>200000</v>
      </c>
      <c r="AA34" s="8">
        <v>200000</v>
      </c>
      <c r="AB34" s="8">
        <v>200000</v>
      </c>
      <c r="AC34" s="8">
        <v>200000</v>
      </c>
      <c r="AD34" s="8">
        <v>200000</v>
      </c>
      <c r="AE34" s="8">
        <v>200000</v>
      </c>
      <c r="AF34" s="8">
        <v>200000</v>
      </c>
      <c r="AG34" s="8">
        <v>200000</v>
      </c>
      <c r="AH34" s="8">
        <v>200000</v>
      </c>
      <c r="AI34" s="8">
        <v>200000</v>
      </c>
      <c r="AJ34" s="8">
        <v>200000</v>
      </c>
      <c r="AK34" s="8">
        <v>200000</v>
      </c>
      <c r="AL34" s="8">
        <v>200000</v>
      </c>
      <c r="AM34" s="8">
        <v>200000</v>
      </c>
      <c r="AN34" s="8">
        <v>200000</v>
      </c>
      <c r="AO34" s="8">
        <v>200000</v>
      </c>
      <c r="AP34" s="8">
        <v>200000</v>
      </c>
      <c r="AQ34" s="8">
        <v>200000</v>
      </c>
      <c r="AR34" s="8">
        <v>200000</v>
      </c>
      <c r="AS34" s="8">
        <v>200000</v>
      </c>
      <c r="AT34" s="8">
        <v>200000</v>
      </c>
      <c r="AU34" s="8">
        <v>200000</v>
      </c>
      <c r="AV34" s="8">
        <v>200000</v>
      </c>
      <c r="AW34" s="8">
        <v>200000</v>
      </c>
      <c r="AX34" s="8">
        <v>200000</v>
      </c>
      <c r="AY34" s="8">
        <v>200000</v>
      </c>
      <c r="AZ34" s="8">
        <v>200000</v>
      </c>
      <c r="BA34" s="8">
        <v>200000</v>
      </c>
      <c r="BB34" s="8">
        <v>200000</v>
      </c>
      <c r="BC34" s="8">
        <v>200000</v>
      </c>
      <c r="BD34" s="8">
        <v>200000</v>
      </c>
      <c r="BE34" s="8">
        <v>200000</v>
      </c>
      <c r="BF34" s="8">
        <v>200000</v>
      </c>
      <c r="BG34" s="8">
        <v>200000</v>
      </c>
      <c r="BH34" s="8">
        <v>200000</v>
      </c>
      <c r="BI34" s="35">
        <v>200000</v>
      </c>
      <c r="BJ34" s="35">
        <v>200000</v>
      </c>
      <c r="BK34" s="35">
        <v>200000</v>
      </c>
      <c r="BL34" s="35">
        <v>200000</v>
      </c>
      <c r="BM34" s="35">
        <v>200000</v>
      </c>
      <c r="BN34" s="35">
        <v>200000</v>
      </c>
      <c r="BO34" s="35">
        <v>200000</v>
      </c>
      <c r="BP34" s="35">
        <v>200000</v>
      </c>
      <c r="BQ34" s="35">
        <v>200000</v>
      </c>
      <c r="BR34" s="35">
        <v>200000</v>
      </c>
      <c r="BS34" s="35">
        <v>200000</v>
      </c>
      <c r="BT34" s="35">
        <v>200000</v>
      </c>
      <c r="BU34" s="35">
        <v>200000</v>
      </c>
      <c r="BV34" s="35">
        <v>200000</v>
      </c>
      <c r="BW34" s="5"/>
    </row>
    <row r="35" spans="1:107" x14ac:dyDescent="0.2">
      <c r="A35">
        <v>26719</v>
      </c>
      <c r="B35" t="s">
        <v>7</v>
      </c>
      <c r="C35" s="3">
        <v>25000</v>
      </c>
      <c r="D35" s="1">
        <v>36647</v>
      </c>
      <c r="E35" s="1">
        <v>38472</v>
      </c>
      <c r="F35" t="s">
        <v>8</v>
      </c>
      <c r="G35" s="6"/>
      <c r="H35" s="65" t="s">
        <v>60</v>
      </c>
      <c r="I35" s="3">
        <v>25000</v>
      </c>
      <c r="J35" s="8">
        <v>25000</v>
      </c>
      <c r="K35" s="61">
        <v>0</v>
      </c>
      <c r="L35" s="8">
        <v>25000</v>
      </c>
      <c r="M35" s="8">
        <v>25000</v>
      </c>
      <c r="N35" s="8">
        <v>25000</v>
      </c>
      <c r="O35" s="26">
        <v>25000</v>
      </c>
      <c r="P35" s="8">
        <v>25000</v>
      </c>
      <c r="Q35" s="8">
        <v>25000</v>
      </c>
      <c r="R35" s="8">
        <v>25000</v>
      </c>
      <c r="S35" s="8">
        <v>25000</v>
      </c>
      <c r="T35" s="8">
        <v>25000</v>
      </c>
      <c r="U35" s="8">
        <v>25000</v>
      </c>
      <c r="V35" s="8">
        <v>25000</v>
      </c>
      <c r="W35" s="8">
        <v>25000</v>
      </c>
      <c r="X35" s="8">
        <v>25000</v>
      </c>
      <c r="Y35" s="8">
        <v>25000</v>
      </c>
      <c r="Z35" s="8">
        <v>25000</v>
      </c>
      <c r="AA35" s="8">
        <v>25000</v>
      </c>
      <c r="AB35" s="8">
        <v>25000</v>
      </c>
      <c r="AC35" s="8">
        <v>25000</v>
      </c>
      <c r="AD35" s="8">
        <v>25000</v>
      </c>
      <c r="AE35" s="8">
        <v>25000</v>
      </c>
      <c r="AF35" s="8">
        <v>25000</v>
      </c>
      <c r="AG35" s="8">
        <v>25000</v>
      </c>
      <c r="AH35" s="8">
        <v>25000</v>
      </c>
      <c r="AI35" s="8">
        <v>25000</v>
      </c>
      <c r="AJ35" s="8">
        <v>25000</v>
      </c>
      <c r="AK35" s="8">
        <v>25000</v>
      </c>
      <c r="AL35" s="8">
        <v>25000</v>
      </c>
      <c r="AM35" s="8">
        <v>25000</v>
      </c>
      <c r="AN35" s="8">
        <v>25000</v>
      </c>
      <c r="AO35" s="8">
        <v>25000</v>
      </c>
      <c r="AP35" s="8">
        <v>25000</v>
      </c>
      <c r="AQ35" s="8">
        <v>25000</v>
      </c>
      <c r="AR35" s="8">
        <v>25000</v>
      </c>
      <c r="AS35" s="8">
        <v>25000</v>
      </c>
      <c r="AT35" s="8">
        <v>25000</v>
      </c>
      <c r="AU35" s="8">
        <v>25000</v>
      </c>
      <c r="AV35" s="8">
        <v>25000</v>
      </c>
      <c r="AW35" s="8">
        <v>25000</v>
      </c>
      <c r="AX35" s="8">
        <v>25000</v>
      </c>
      <c r="AY35" s="8">
        <v>25000</v>
      </c>
      <c r="AZ35" s="8">
        <v>25000</v>
      </c>
      <c r="BA35" s="8">
        <v>25000</v>
      </c>
      <c r="BB35" s="8">
        <v>25000</v>
      </c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</row>
    <row r="36" spans="1:107" x14ac:dyDescent="0.2">
      <c r="A36">
        <v>25923</v>
      </c>
      <c r="B36" t="s">
        <v>52</v>
      </c>
      <c r="C36" s="3">
        <v>20000</v>
      </c>
      <c r="D36" s="1">
        <v>35855</v>
      </c>
      <c r="E36" s="1">
        <v>39141</v>
      </c>
      <c r="F36" t="s">
        <v>3</v>
      </c>
      <c r="G36" s="6">
        <v>38776</v>
      </c>
      <c r="H36" s="65">
        <v>0.10630000000000001</v>
      </c>
      <c r="I36" s="3">
        <v>20000</v>
      </c>
      <c r="J36" s="8">
        <v>20000</v>
      </c>
      <c r="K36" s="61">
        <f>ROUND((O36*31+P36*28+Q36*31+R36*30+S36*31+T36*30+U36*31+V36*31+W36*30+X36*31+Y36*30+Z36*31)*H36,0)</f>
        <v>775990</v>
      </c>
      <c r="L36" s="8">
        <v>20000</v>
      </c>
      <c r="M36" s="8">
        <v>20000</v>
      </c>
      <c r="N36" s="8">
        <v>20000</v>
      </c>
      <c r="O36" s="26">
        <v>20000</v>
      </c>
      <c r="P36" s="8">
        <v>20000</v>
      </c>
      <c r="Q36" s="8">
        <v>20000</v>
      </c>
      <c r="R36" s="8">
        <v>20000</v>
      </c>
      <c r="S36" s="8">
        <v>20000</v>
      </c>
      <c r="T36" s="8">
        <v>20000</v>
      </c>
      <c r="U36" s="8">
        <v>20000</v>
      </c>
      <c r="V36" s="8">
        <v>20000</v>
      </c>
      <c r="W36" s="8">
        <v>20000</v>
      </c>
      <c r="X36" s="8">
        <v>20000</v>
      </c>
      <c r="Y36" s="8">
        <v>20000</v>
      </c>
      <c r="Z36" s="8">
        <v>20000</v>
      </c>
      <c r="AA36" s="8">
        <v>20000</v>
      </c>
      <c r="AB36" s="8">
        <v>20000</v>
      </c>
      <c r="AC36" s="8">
        <v>20000</v>
      </c>
      <c r="AD36" s="8">
        <v>20000</v>
      </c>
      <c r="AE36" s="8">
        <v>20000</v>
      </c>
      <c r="AF36" s="8">
        <v>20000</v>
      </c>
      <c r="AG36" s="8">
        <v>20000</v>
      </c>
      <c r="AH36" s="8">
        <v>20000</v>
      </c>
      <c r="AI36" s="8">
        <v>20000</v>
      </c>
      <c r="AJ36" s="8">
        <v>20000</v>
      </c>
      <c r="AK36" s="8">
        <v>20000</v>
      </c>
      <c r="AL36" s="8">
        <v>20000</v>
      </c>
      <c r="AM36" s="8">
        <v>20000</v>
      </c>
      <c r="AN36" s="8">
        <v>20000</v>
      </c>
      <c r="AO36" s="8">
        <v>20000</v>
      </c>
      <c r="AP36" s="8">
        <v>20000</v>
      </c>
      <c r="AQ36" s="8">
        <v>20000</v>
      </c>
      <c r="AR36" s="8">
        <v>20000</v>
      </c>
      <c r="AS36" s="8">
        <v>20000</v>
      </c>
      <c r="AT36" s="8">
        <v>20000</v>
      </c>
      <c r="AU36" s="8">
        <v>20000</v>
      </c>
      <c r="AV36" s="8">
        <v>20000</v>
      </c>
      <c r="AW36" s="8">
        <v>20000</v>
      </c>
      <c r="AX36" s="8">
        <v>20000</v>
      </c>
      <c r="AY36" s="8">
        <v>20000</v>
      </c>
      <c r="AZ36" s="8">
        <v>20000</v>
      </c>
      <c r="BA36" s="8">
        <v>20000</v>
      </c>
      <c r="BB36" s="8">
        <v>20000</v>
      </c>
      <c r="BC36" s="8">
        <v>20000</v>
      </c>
      <c r="BD36" s="8">
        <v>20000</v>
      </c>
      <c r="BE36" s="8">
        <v>20000</v>
      </c>
      <c r="BF36" s="8">
        <v>20000</v>
      </c>
      <c r="BG36" s="8">
        <v>20000</v>
      </c>
      <c r="BH36" s="8">
        <v>20000</v>
      </c>
      <c r="BI36" s="8">
        <v>20000</v>
      </c>
      <c r="BJ36" s="8">
        <v>20000</v>
      </c>
      <c r="BK36" s="8">
        <v>20000</v>
      </c>
      <c r="BL36" s="8">
        <v>20000</v>
      </c>
      <c r="BM36" s="8">
        <v>20000</v>
      </c>
      <c r="BN36" s="8">
        <v>20000</v>
      </c>
      <c r="BO36" s="8">
        <v>20000</v>
      </c>
      <c r="BP36" s="8">
        <v>20000</v>
      </c>
      <c r="BQ36" s="8">
        <v>20000</v>
      </c>
      <c r="BR36" s="8">
        <v>20000</v>
      </c>
      <c r="BS36" s="8">
        <v>20000</v>
      </c>
      <c r="BT36" s="8">
        <v>20000</v>
      </c>
      <c r="BU36" s="8">
        <v>20000</v>
      </c>
      <c r="BV36" s="8">
        <v>20000</v>
      </c>
      <c r="BW36" s="5"/>
    </row>
    <row r="37" spans="1:107" x14ac:dyDescent="0.2">
      <c r="A37">
        <v>26960</v>
      </c>
      <c r="B37" t="s">
        <v>53</v>
      </c>
      <c r="C37" s="3">
        <v>20000</v>
      </c>
      <c r="D37" s="1">
        <v>36617</v>
      </c>
      <c r="E37" s="1">
        <v>38077</v>
      </c>
      <c r="F37" t="s">
        <v>3</v>
      </c>
      <c r="G37" s="6">
        <v>37711</v>
      </c>
      <c r="H37" s="65" t="s">
        <v>60</v>
      </c>
      <c r="I37" s="28">
        <v>20000</v>
      </c>
      <c r="J37" s="28">
        <v>20000</v>
      </c>
      <c r="K37" s="67">
        <v>0</v>
      </c>
      <c r="L37" s="28">
        <v>20000</v>
      </c>
      <c r="M37" s="28">
        <v>20000</v>
      </c>
      <c r="N37" s="28">
        <v>20000</v>
      </c>
      <c r="O37" s="58">
        <v>20000</v>
      </c>
      <c r="P37" s="28">
        <v>20000</v>
      </c>
      <c r="Q37" s="28">
        <v>20000</v>
      </c>
      <c r="R37" s="28">
        <v>20000</v>
      </c>
      <c r="S37" s="28">
        <v>20000</v>
      </c>
      <c r="T37" s="28">
        <v>20000</v>
      </c>
      <c r="U37" s="28">
        <v>20000</v>
      </c>
      <c r="V37" s="28">
        <v>20000</v>
      </c>
      <c r="W37" s="28">
        <v>20000</v>
      </c>
      <c r="X37" s="28">
        <v>20000</v>
      </c>
      <c r="Y37" s="28">
        <v>20000</v>
      </c>
      <c r="Z37" s="28">
        <v>20000</v>
      </c>
      <c r="AA37" s="28">
        <v>20000</v>
      </c>
      <c r="AB37" s="28">
        <v>20000</v>
      </c>
      <c r="AC37" s="28">
        <v>20000</v>
      </c>
      <c r="AD37" s="28">
        <v>20000</v>
      </c>
      <c r="AE37" s="28">
        <v>20000</v>
      </c>
      <c r="AF37" s="28">
        <v>20000</v>
      </c>
      <c r="AG37" s="28">
        <v>20000</v>
      </c>
      <c r="AH37" s="28">
        <v>20000</v>
      </c>
      <c r="AI37" s="28">
        <v>20000</v>
      </c>
      <c r="AJ37" s="28">
        <v>20000</v>
      </c>
      <c r="AK37" s="28">
        <v>20000</v>
      </c>
      <c r="AL37" s="28">
        <v>20000</v>
      </c>
      <c r="AM37" s="28">
        <v>20000</v>
      </c>
      <c r="AN37" s="28">
        <v>20000</v>
      </c>
      <c r="AO37" s="28">
        <v>20000</v>
      </c>
      <c r="AP37" s="59">
        <v>20000</v>
      </c>
      <c r="AQ37" s="59">
        <v>20000</v>
      </c>
      <c r="AR37" s="59">
        <v>20000</v>
      </c>
      <c r="AS37" s="59">
        <v>20000</v>
      </c>
      <c r="AT37" s="59">
        <v>20000</v>
      </c>
      <c r="AU37" s="59">
        <v>20000</v>
      </c>
      <c r="AV37" s="59">
        <v>20000</v>
      </c>
      <c r="AW37" s="59">
        <v>20000</v>
      </c>
      <c r="AX37" s="59">
        <v>20000</v>
      </c>
      <c r="AY37" s="59">
        <v>20000</v>
      </c>
      <c r="AZ37" s="59">
        <v>20000</v>
      </c>
      <c r="BA37" s="59">
        <v>20000</v>
      </c>
      <c r="BB37" s="59">
        <v>20000</v>
      </c>
      <c r="BC37" s="59">
        <v>20000</v>
      </c>
      <c r="BD37" s="59">
        <v>20000</v>
      </c>
      <c r="BE37" s="59">
        <v>20000</v>
      </c>
      <c r="BF37" s="59">
        <v>20000</v>
      </c>
      <c r="BG37" s="59">
        <v>20000</v>
      </c>
      <c r="BH37" s="59">
        <v>20000</v>
      </c>
      <c r="BI37" s="59">
        <v>20000</v>
      </c>
      <c r="BJ37" s="59">
        <v>20000</v>
      </c>
      <c r="BK37" s="59">
        <v>20000</v>
      </c>
      <c r="BL37" s="59">
        <v>20000</v>
      </c>
      <c r="BM37" s="59">
        <v>20000</v>
      </c>
      <c r="BN37" s="59">
        <v>20000</v>
      </c>
      <c r="BO37" s="59">
        <v>20000</v>
      </c>
      <c r="BP37" s="59">
        <v>20000</v>
      </c>
      <c r="BQ37" s="59">
        <v>20000</v>
      </c>
      <c r="BR37" s="59">
        <v>20000</v>
      </c>
      <c r="BS37" s="59">
        <v>20000</v>
      </c>
      <c r="BT37" s="59">
        <v>20000</v>
      </c>
      <c r="BU37" s="59">
        <v>20000</v>
      </c>
      <c r="BV37" s="59">
        <v>20000</v>
      </c>
      <c r="BW37" s="5"/>
    </row>
    <row r="38" spans="1:107" x14ac:dyDescent="0.2">
      <c r="G38" s="10"/>
      <c r="H38" s="60"/>
      <c r="I38" s="3">
        <f t="shared" ref="I38:AN38" si="0">SUM(I10:I37)</f>
        <v>849946</v>
      </c>
      <c r="J38" s="3">
        <f t="shared" si="0"/>
        <v>849946</v>
      </c>
      <c r="K38" s="61">
        <f t="shared" si="0"/>
        <v>21696941</v>
      </c>
      <c r="L38" s="3">
        <f t="shared" si="0"/>
        <v>849946</v>
      </c>
      <c r="M38" s="3">
        <f t="shared" si="0"/>
        <v>849946</v>
      </c>
      <c r="N38" s="3">
        <f t="shared" si="0"/>
        <v>843446</v>
      </c>
      <c r="O38" s="32">
        <f t="shared" si="0"/>
        <v>817446</v>
      </c>
      <c r="P38" s="3">
        <f t="shared" si="0"/>
        <v>817446</v>
      </c>
      <c r="Q38" s="3">
        <f t="shared" si="0"/>
        <v>817446</v>
      </c>
      <c r="R38" s="3">
        <f t="shared" si="0"/>
        <v>817446</v>
      </c>
      <c r="S38" s="3">
        <f t="shared" si="0"/>
        <v>817446</v>
      </c>
      <c r="T38" s="3">
        <f t="shared" si="0"/>
        <v>817446</v>
      </c>
      <c r="U38" s="3">
        <f t="shared" si="0"/>
        <v>817446</v>
      </c>
      <c r="V38" s="3">
        <f t="shared" si="0"/>
        <v>817446</v>
      </c>
      <c r="W38" s="3">
        <f t="shared" si="0"/>
        <v>817446</v>
      </c>
      <c r="X38" s="3">
        <f t="shared" si="0"/>
        <v>817446</v>
      </c>
      <c r="Y38" s="3">
        <f t="shared" si="0"/>
        <v>838946</v>
      </c>
      <c r="Z38" s="3">
        <f t="shared" si="0"/>
        <v>838946</v>
      </c>
      <c r="AA38" s="3">
        <f t="shared" si="0"/>
        <v>838946</v>
      </c>
      <c r="AB38" s="3">
        <f t="shared" si="0"/>
        <v>838946</v>
      </c>
      <c r="AC38" s="3">
        <f t="shared" si="0"/>
        <v>838946</v>
      </c>
      <c r="AD38" s="3">
        <f t="shared" si="0"/>
        <v>838946</v>
      </c>
      <c r="AE38" s="3">
        <f t="shared" si="0"/>
        <v>838946</v>
      </c>
      <c r="AF38" s="3">
        <f t="shared" si="0"/>
        <v>838946</v>
      </c>
      <c r="AG38" s="3">
        <f t="shared" si="0"/>
        <v>838946</v>
      </c>
      <c r="AH38" s="3">
        <f t="shared" si="0"/>
        <v>838946</v>
      </c>
      <c r="AI38" s="3">
        <f t="shared" si="0"/>
        <v>838946</v>
      </c>
      <c r="AJ38" s="3">
        <f t="shared" si="0"/>
        <v>838946</v>
      </c>
      <c r="AK38" s="3">
        <f t="shared" si="0"/>
        <v>838946</v>
      </c>
      <c r="AL38" s="3">
        <f t="shared" si="0"/>
        <v>838946</v>
      </c>
      <c r="AM38" s="3">
        <f t="shared" si="0"/>
        <v>838946</v>
      </c>
      <c r="AN38" s="3">
        <f t="shared" si="0"/>
        <v>838946</v>
      </c>
      <c r="AO38" s="3">
        <f t="shared" ref="AO38:BT38" si="1">SUM(AO10:AO37)</f>
        <v>838946</v>
      </c>
      <c r="AP38" s="3">
        <f t="shared" si="1"/>
        <v>838946</v>
      </c>
      <c r="AQ38" s="3">
        <f t="shared" si="1"/>
        <v>838946</v>
      </c>
      <c r="AR38" s="3">
        <f t="shared" si="1"/>
        <v>838946</v>
      </c>
      <c r="AS38" s="3">
        <f t="shared" si="1"/>
        <v>838946</v>
      </c>
      <c r="AT38" s="3">
        <f t="shared" si="1"/>
        <v>838946</v>
      </c>
      <c r="AU38" s="3">
        <f t="shared" si="1"/>
        <v>838946</v>
      </c>
      <c r="AV38" s="3">
        <f t="shared" si="1"/>
        <v>838946</v>
      </c>
      <c r="AW38" s="3">
        <f t="shared" si="1"/>
        <v>838946</v>
      </c>
      <c r="AX38" s="3">
        <f t="shared" si="1"/>
        <v>818946</v>
      </c>
      <c r="AY38" s="3">
        <f t="shared" si="1"/>
        <v>818946</v>
      </c>
      <c r="AZ38" s="3">
        <f t="shared" si="1"/>
        <v>818946</v>
      </c>
      <c r="BA38" s="3">
        <f t="shared" si="1"/>
        <v>818946</v>
      </c>
      <c r="BB38" s="3">
        <f t="shared" si="1"/>
        <v>818946</v>
      </c>
      <c r="BC38" s="3">
        <f t="shared" si="1"/>
        <v>772446</v>
      </c>
      <c r="BD38" s="3">
        <f t="shared" si="1"/>
        <v>772446</v>
      </c>
      <c r="BE38" s="3">
        <f t="shared" si="1"/>
        <v>772446</v>
      </c>
      <c r="BF38" s="3">
        <f t="shared" si="1"/>
        <v>772446</v>
      </c>
      <c r="BG38" s="3">
        <f t="shared" si="1"/>
        <v>772446</v>
      </c>
      <c r="BH38" s="3">
        <f t="shared" si="1"/>
        <v>772446</v>
      </c>
      <c r="BI38" s="3">
        <f t="shared" si="1"/>
        <v>772446</v>
      </c>
      <c r="BJ38" s="3">
        <f t="shared" si="1"/>
        <v>772446</v>
      </c>
      <c r="BK38" s="3">
        <f t="shared" si="1"/>
        <v>723446</v>
      </c>
      <c r="BL38" s="3">
        <f t="shared" si="1"/>
        <v>723446</v>
      </c>
      <c r="BM38" s="3">
        <f t="shared" si="1"/>
        <v>723446</v>
      </c>
      <c r="BN38" s="3">
        <f t="shared" si="1"/>
        <v>723446</v>
      </c>
      <c r="BO38" s="3">
        <f t="shared" si="1"/>
        <v>723446</v>
      </c>
      <c r="BP38" s="3">
        <f t="shared" si="1"/>
        <v>723446</v>
      </c>
      <c r="BQ38" s="3">
        <f t="shared" si="1"/>
        <v>723446</v>
      </c>
      <c r="BR38" s="3">
        <f t="shared" si="1"/>
        <v>723446</v>
      </c>
      <c r="BS38" s="3">
        <f t="shared" si="1"/>
        <v>723446</v>
      </c>
      <c r="BT38" s="3">
        <f t="shared" si="1"/>
        <v>723446</v>
      </c>
      <c r="BU38" s="3">
        <f>SUM(BU10:BU37)</f>
        <v>723446</v>
      </c>
      <c r="BV38" s="3">
        <f>SUM(BV10:BV37)</f>
        <v>723446</v>
      </c>
    </row>
    <row r="39" spans="1:107" s="99" customFormat="1" x14ac:dyDescent="0.2">
      <c r="A39" s="98" t="s">
        <v>106</v>
      </c>
      <c r="E39" s="100"/>
      <c r="F39" s="100"/>
      <c r="H39" s="101"/>
      <c r="I39" s="101"/>
      <c r="J39" s="101"/>
      <c r="K39" s="102"/>
      <c r="L39" s="101"/>
      <c r="M39" s="103"/>
      <c r="N39" s="103"/>
      <c r="O39" s="104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>
        <f>SUM(O38:Z38)</f>
        <v>9852352</v>
      </c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>
        <f>SUM(AA38:AL38)</f>
        <v>10067352</v>
      </c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>
        <f>SUM(AM38:AX38)</f>
        <v>10047352</v>
      </c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  <c r="BJ39" s="105">
        <f>SUM(AY38:BJ38)</f>
        <v>9455352</v>
      </c>
      <c r="BK39" s="106"/>
      <c r="BL39" s="106"/>
      <c r="BM39" s="106"/>
      <c r="BN39" s="106"/>
      <c r="BO39" s="106"/>
      <c r="BP39" s="106"/>
      <c r="BQ39" s="106"/>
      <c r="BR39" s="106"/>
      <c r="BS39" s="106"/>
      <c r="BT39" s="106"/>
      <c r="BU39" s="106"/>
      <c r="BV39" s="103">
        <f>SUM(BK38:BV38)</f>
        <v>8681352</v>
      </c>
      <c r="BW39" s="106"/>
      <c r="BX39" s="106"/>
      <c r="BY39" s="106"/>
      <c r="BZ39" s="106"/>
      <c r="CA39" s="106"/>
      <c r="CB39" s="106"/>
      <c r="CC39" s="106"/>
      <c r="CD39" s="106"/>
      <c r="CE39" s="106"/>
      <c r="CF39" s="106"/>
      <c r="CG39" s="106"/>
      <c r="CH39" s="106"/>
      <c r="CI39" s="106"/>
      <c r="CJ39" s="106"/>
      <c r="CK39" s="106"/>
      <c r="CL39" s="106"/>
      <c r="CM39" s="106"/>
      <c r="CN39" s="106"/>
      <c r="CO39" s="106"/>
      <c r="CP39" s="106"/>
      <c r="CQ39" s="106"/>
      <c r="CR39" s="106"/>
      <c r="CS39" s="106"/>
      <c r="CT39" s="106"/>
      <c r="CU39" s="106"/>
      <c r="CV39" s="106"/>
      <c r="CW39" s="106"/>
      <c r="CX39" s="106"/>
      <c r="CY39" s="106"/>
      <c r="CZ39" s="106"/>
      <c r="DA39" s="106"/>
      <c r="DB39" s="106"/>
      <c r="DC39" s="106"/>
    </row>
  </sheetData>
  <phoneticPr fontId="0" type="noConversion"/>
  <printOptions horizontalCentered="1"/>
  <pageMargins left="0.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11"/>
  <sheetViews>
    <sheetView zoomScale="75" zoomScaleNormal="75" workbookViewId="0">
      <pane xSplit="11" ySplit="12" topLeftCell="L13" activePane="bottomRight" state="frozen"/>
      <selection pane="topRight" activeCell="L1" sqref="L1"/>
      <selection pane="bottomLeft" activeCell="A13" sqref="A13"/>
      <selection pane="bottomRight" activeCell="L13" sqref="L13"/>
    </sheetView>
  </sheetViews>
  <sheetFormatPr defaultRowHeight="12.75" x14ac:dyDescent="0.2"/>
  <cols>
    <col min="1" max="1" width="9.28515625" bestFit="1" customWidth="1"/>
    <col min="2" max="2" width="21.140625" customWidth="1"/>
    <col min="3" max="3" width="9.28515625" bestFit="1" customWidth="1"/>
    <col min="4" max="4" width="9.85546875" hidden="1" customWidth="1"/>
    <col min="5" max="5" width="10.7109375" customWidth="1"/>
    <col min="7" max="7" width="10.7109375" hidden="1" customWidth="1"/>
    <col min="8" max="9" width="9.28515625" hidden="1" customWidth="1"/>
    <col min="10" max="10" width="9.28515625" customWidth="1"/>
    <col min="11" max="11" width="11.7109375" customWidth="1"/>
    <col min="12" max="20" width="9.28515625" bestFit="1" customWidth="1"/>
    <col min="61" max="74" width="9.140625" customWidth="1"/>
  </cols>
  <sheetData>
    <row r="1" spans="1:74" x14ac:dyDescent="0.2">
      <c r="A1" s="18" t="s">
        <v>25</v>
      </c>
    </row>
    <row r="3" spans="1:74" ht="15.75" x14ac:dyDescent="0.25">
      <c r="A3" s="74" t="s">
        <v>30</v>
      </c>
    </row>
    <row r="4" spans="1:74" ht="15.75" x14ac:dyDescent="0.25">
      <c r="A4" s="74"/>
    </row>
    <row r="5" spans="1:74" ht="15.75" x14ac:dyDescent="0.25">
      <c r="A5" s="77" t="s">
        <v>75</v>
      </c>
      <c r="B5" s="77"/>
      <c r="C5" s="77"/>
      <c r="D5" s="77"/>
      <c r="E5" s="77"/>
      <c r="F5" s="77"/>
      <c r="G5" s="74"/>
      <c r="H5" s="74"/>
      <c r="I5" s="74"/>
      <c r="J5" s="74"/>
      <c r="K5" s="74"/>
      <c r="L5" s="75"/>
    </row>
    <row r="6" spans="1:74" ht="15.75" x14ac:dyDescent="0.25">
      <c r="A6" s="77" t="s">
        <v>76</v>
      </c>
      <c r="B6" s="77"/>
      <c r="C6" s="77"/>
      <c r="D6" s="77"/>
      <c r="E6" s="77"/>
      <c r="F6" s="77"/>
      <c r="G6" s="74"/>
      <c r="H6" s="74"/>
      <c r="I6" s="74"/>
      <c r="J6" s="74"/>
      <c r="K6" s="74"/>
      <c r="L6" s="75"/>
    </row>
    <row r="7" spans="1:74" ht="15.75" x14ac:dyDescent="0.25">
      <c r="A7" s="77" t="s">
        <v>77</v>
      </c>
      <c r="B7" s="77"/>
      <c r="C7" s="77"/>
      <c r="D7" s="77"/>
      <c r="E7" s="77"/>
      <c r="F7" s="77"/>
      <c r="G7" s="74"/>
      <c r="H7" s="74"/>
      <c r="I7" s="74"/>
      <c r="J7" s="74"/>
      <c r="K7" s="74"/>
      <c r="L7" s="75"/>
    </row>
    <row r="8" spans="1:74" ht="15.75" x14ac:dyDescent="0.25">
      <c r="A8" s="77" t="s">
        <v>78</v>
      </c>
      <c r="B8" s="77"/>
      <c r="C8" s="77"/>
      <c r="D8" s="77"/>
      <c r="E8" s="77"/>
      <c r="F8" s="77"/>
      <c r="G8" s="74"/>
      <c r="H8" s="74"/>
      <c r="I8" s="74"/>
      <c r="J8" s="74"/>
      <c r="K8" s="74"/>
      <c r="L8" s="75"/>
    </row>
    <row r="9" spans="1:74" ht="15" x14ac:dyDescent="0.2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</row>
    <row r="10" spans="1:74" x14ac:dyDescent="0.2">
      <c r="A10" s="7" t="s">
        <v>22</v>
      </c>
      <c r="B10" s="5"/>
      <c r="C10" s="5"/>
      <c r="D10" s="5"/>
      <c r="E10" s="5"/>
      <c r="F10" s="5"/>
      <c r="G10" s="10"/>
    </row>
    <row r="11" spans="1:74" x14ac:dyDescent="0.2">
      <c r="A11" s="5"/>
      <c r="B11" s="5"/>
      <c r="C11" s="5"/>
      <c r="D11" s="5"/>
      <c r="E11" s="5"/>
      <c r="F11" s="5"/>
      <c r="G11" s="10"/>
      <c r="H11" s="5"/>
      <c r="I11" s="5"/>
      <c r="J11" s="57" t="s">
        <v>16</v>
      </c>
      <c r="K11" s="66">
        <v>2002</v>
      </c>
      <c r="L11">
        <v>31</v>
      </c>
      <c r="M11">
        <v>30</v>
      </c>
      <c r="N11">
        <v>31</v>
      </c>
      <c r="O11" s="13">
        <v>31</v>
      </c>
      <c r="P11" s="13">
        <v>28</v>
      </c>
      <c r="Q11" s="13">
        <v>31</v>
      </c>
      <c r="R11" s="13">
        <v>30</v>
      </c>
      <c r="S11" s="13">
        <v>31</v>
      </c>
      <c r="T11" s="13">
        <v>30</v>
      </c>
      <c r="U11" s="13">
        <v>31</v>
      </c>
      <c r="V11" s="13">
        <v>31</v>
      </c>
      <c r="W11" s="13">
        <v>30</v>
      </c>
      <c r="X11" s="13">
        <v>31</v>
      </c>
      <c r="Y11" s="13">
        <v>30</v>
      </c>
      <c r="Z11" s="13">
        <v>31</v>
      </c>
      <c r="AA11" s="13">
        <v>31</v>
      </c>
      <c r="AB11" s="13">
        <v>28</v>
      </c>
      <c r="AC11" s="13">
        <v>31</v>
      </c>
      <c r="AD11" s="13">
        <v>30</v>
      </c>
      <c r="AE11" s="13">
        <v>31</v>
      </c>
      <c r="AF11" s="13">
        <v>30</v>
      </c>
      <c r="AG11" s="13">
        <v>31</v>
      </c>
      <c r="AH11" s="13">
        <v>31</v>
      </c>
      <c r="AI11" s="13">
        <v>30</v>
      </c>
      <c r="AJ11" s="13">
        <v>31</v>
      </c>
      <c r="AK11" s="13">
        <v>30</v>
      </c>
      <c r="AL11" s="13">
        <v>31</v>
      </c>
      <c r="AM11" s="13">
        <v>31</v>
      </c>
      <c r="AN11" s="13">
        <v>29</v>
      </c>
      <c r="AO11" s="13">
        <v>31</v>
      </c>
      <c r="AP11" s="13">
        <v>30</v>
      </c>
      <c r="AQ11" s="13">
        <v>31</v>
      </c>
      <c r="AR11" s="13">
        <v>30</v>
      </c>
      <c r="AS11" s="13">
        <v>31</v>
      </c>
      <c r="AT11" s="13">
        <v>31</v>
      </c>
      <c r="AU11" s="13">
        <v>30</v>
      </c>
      <c r="AV11" s="13">
        <v>31</v>
      </c>
      <c r="AW11" s="13">
        <v>30</v>
      </c>
      <c r="AX11" s="13">
        <v>31</v>
      </c>
      <c r="AY11" s="13">
        <v>31</v>
      </c>
      <c r="AZ11" s="13">
        <v>28</v>
      </c>
      <c r="BA11" s="13">
        <v>31</v>
      </c>
      <c r="BB11" s="13">
        <v>30</v>
      </c>
      <c r="BC11" s="13">
        <v>31</v>
      </c>
      <c r="BD11" s="13">
        <v>30</v>
      </c>
      <c r="BE11" s="13">
        <v>31</v>
      </c>
      <c r="BF11" s="13">
        <v>31</v>
      </c>
      <c r="BG11" s="13">
        <v>30</v>
      </c>
      <c r="BH11" s="13">
        <v>31</v>
      </c>
      <c r="BI11" s="13">
        <v>30</v>
      </c>
      <c r="BJ11" s="38">
        <v>31</v>
      </c>
      <c r="BK11" s="13">
        <v>31</v>
      </c>
      <c r="BL11" s="13">
        <v>28</v>
      </c>
      <c r="BM11" s="13">
        <v>31</v>
      </c>
      <c r="BN11" s="13">
        <v>30</v>
      </c>
      <c r="BO11" s="13">
        <v>31</v>
      </c>
      <c r="BP11" s="13">
        <v>30</v>
      </c>
      <c r="BQ11" s="13">
        <v>31</v>
      </c>
      <c r="BR11" s="13">
        <v>31</v>
      </c>
      <c r="BS11" s="13">
        <v>30</v>
      </c>
      <c r="BT11" s="13">
        <v>31</v>
      </c>
      <c r="BU11" s="13">
        <v>30</v>
      </c>
      <c r="BV11" s="13">
        <v>31</v>
      </c>
    </row>
    <row r="12" spans="1:74" x14ac:dyDescent="0.2">
      <c r="A12" s="2" t="s">
        <v>1</v>
      </c>
      <c r="B12" t="s">
        <v>2</v>
      </c>
      <c r="C12" s="2" t="s">
        <v>17</v>
      </c>
      <c r="D12" t="s">
        <v>18</v>
      </c>
      <c r="E12" t="s">
        <v>14</v>
      </c>
      <c r="F12" s="5" t="s">
        <v>0</v>
      </c>
      <c r="G12" s="10" t="s">
        <v>19</v>
      </c>
      <c r="H12" s="30">
        <v>37104</v>
      </c>
      <c r="I12" s="30">
        <v>37135</v>
      </c>
      <c r="J12" s="72" t="s">
        <v>38</v>
      </c>
      <c r="K12" s="63" t="s">
        <v>65</v>
      </c>
      <c r="L12" s="30">
        <v>37165</v>
      </c>
      <c r="M12" s="30">
        <v>37196</v>
      </c>
      <c r="N12" s="30">
        <v>37226</v>
      </c>
      <c r="O12" s="30">
        <v>37257</v>
      </c>
      <c r="P12" s="30">
        <v>37288</v>
      </c>
      <c r="Q12" s="30">
        <v>37316</v>
      </c>
      <c r="R12" s="30">
        <v>37347</v>
      </c>
      <c r="S12" s="30">
        <v>37377</v>
      </c>
      <c r="T12" s="30">
        <v>37408</v>
      </c>
      <c r="U12" s="30">
        <v>37438</v>
      </c>
      <c r="V12" s="30">
        <v>37469</v>
      </c>
      <c r="W12" s="30">
        <v>37500</v>
      </c>
      <c r="X12" s="30">
        <v>37530</v>
      </c>
      <c r="Y12" s="30">
        <v>37561</v>
      </c>
      <c r="Z12" s="30">
        <v>37591</v>
      </c>
      <c r="AA12" s="30">
        <v>37622</v>
      </c>
      <c r="AB12" s="30">
        <v>37653</v>
      </c>
      <c r="AC12" s="30">
        <v>37681</v>
      </c>
      <c r="AD12" s="30">
        <v>37712</v>
      </c>
      <c r="AE12" s="30">
        <v>37742</v>
      </c>
      <c r="AF12" s="30">
        <v>37773</v>
      </c>
      <c r="AG12" s="30">
        <v>37803</v>
      </c>
      <c r="AH12" s="30">
        <v>37834</v>
      </c>
      <c r="AI12" s="30">
        <v>37865</v>
      </c>
      <c r="AJ12" s="30">
        <v>37895</v>
      </c>
      <c r="AK12" s="30">
        <v>37926</v>
      </c>
      <c r="AL12" s="30">
        <v>37956</v>
      </c>
      <c r="AM12" s="30">
        <v>37987</v>
      </c>
      <c r="AN12" s="30">
        <v>38018</v>
      </c>
      <c r="AO12" s="30">
        <v>38047</v>
      </c>
      <c r="AP12" s="30">
        <v>38078</v>
      </c>
      <c r="AQ12" s="30">
        <v>38108</v>
      </c>
      <c r="AR12" s="30">
        <v>38139</v>
      </c>
      <c r="AS12" s="12">
        <v>38169</v>
      </c>
      <c r="AT12" s="12">
        <v>38200</v>
      </c>
      <c r="AU12" s="12">
        <v>38231</v>
      </c>
      <c r="AV12" s="12">
        <v>38261</v>
      </c>
      <c r="AW12" s="12">
        <v>38292</v>
      </c>
      <c r="AX12" s="12">
        <v>38322</v>
      </c>
      <c r="AY12" s="12">
        <v>38353</v>
      </c>
      <c r="AZ12" s="12">
        <v>38384</v>
      </c>
      <c r="BA12" s="12">
        <v>38412</v>
      </c>
      <c r="BB12" s="12">
        <v>38443</v>
      </c>
      <c r="BC12" s="12">
        <v>38473</v>
      </c>
      <c r="BD12" s="12">
        <v>38504</v>
      </c>
      <c r="BE12" s="12">
        <v>38534</v>
      </c>
      <c r="BF12" s="12">
        <v>38565</v>
      </c>
      <c r="BG12" s="12">
        <v>38596</v>
      </c>
      <c r="BH12" s="12">
        <v>38626</v>
      </c>
      <c r="BI12" s="12">
        <v>38657</v>
      </c>
      <c r="BJ12" s="12">
        <v>38687</v>
      </c>
      <c r="BK12" s="12">
        <v>38718</v>
      </c>
      <c r="BL12" s="12">
        <v>38749</v>
      </c>
      <c r="BM12" s="12">
        <v>38777</v>
      </c>
      <c r="BN12" s="12">
        <v>38808</v>
      </c>
      <c r="BO12" s="12">
        <v>38838</v>
      </c>
      <c r="BP12" s="12">
        <v>38869</v>
      </c>
      <c r="BQ12" s="12">
        <v>38899</v>
      </c>
      <c r="BR12" s="12">
        <v>38930</v>
      </c>
      <c r="BS12" s="12">
        <v>38961</v>
      </c>
      <c r="BT12" s="12">
        <v>38991</v>
      </c>
      <c r="BU12" s="12">
        <v>39022</v>
      </c>
      <c r="BV12" s="12">
        <v>39052</v>
      </c>
    </row>
    <row r="13" spans="1:74" x14ac:dyDescent="0.2">
      <c r="A13" s="10"/>
      <c r="B13" s="5"/>
      <c r="C13" s="10"/>
      <c r="D13" s="10"/>
      <c r="E13" s="10"/>
      <c r="F13" s="5"/>
      <c r="G13" s="10"/>
      <c r="H13" s="5"/>
      <c r="I13" s="5"/>
      <c r="J13" s="53"/>
      <c r="K13" s="5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74" x14ac:dyDescent="0.2">
      <c r="A14" s="5">
        <v>24924</v>
      </c>
      <c r="B14" s="5" t="s">
        <v>57</v>
      </c>
      <c r="C14" s="8">
        <v>25000</v>
      </c>
      <c r="D14" s="24">
        <v>35309</v>
      </c>
      <c r="E14" s="24">
        <v>38017</v>
      </c>
      <c r="F14" s="5" t="s">
        <v>3</v>
      </c>
      <c r="G14" s="25">
        <v>37652</v>
      </c>
      <c r="H14" s="8">
        <v>25000</v>
      </c>
      <c r="I14" s="8">
        <v>25000</v>
      </c>
      <c r="J14" s="53">
        <v>0.06</v>
      </c>
      <c r="K14" s="70">
        <f t="shared" ref="K14:K22" si="0">ROUND((O14*31+P14*28+Q14*31+R14*30+S14*31+T14*30+U14*31+V14*31+W14*30+X14*31+Y14*30+Z14*31)*J14,0)</f>
        <v>547500</v>
      </c>
      <c r="L14" s="8">
        <v>25000</v>
      </c>
      <c r="M14" s="8">
        <v>25000</v>
      </c>
      <c r="N14" s="8">
        <v>25000</v>
      </c>
      <c r="O14" s="8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27">
        <v>25000</v>
      </c>
      <c r="AO14" s="27">
        <v>25000</v>
      </c>
      <c r="AP14" s="27">
        <v>25000</v>
      </c>
      <c r="AQ14" s="27">
        <v>25000</v>
      </c>
      <c r="AR14" s="27">
        <v>25000</v>
      </c>
      <c r="AS14" s="27">
        <v>25000</v>
      </c>
      <c r="AT14" s="27">
        <v>25000</v>
      </c>
      <c r="AU14" s="27">
        <v>25000</v>
      </c>
      <c r="AV14" s="27">
        <v>25000</v>
      </c>
      <c r="AW14" s="27">
        <v>25000</v>
      </c>
      <c r="AX14" s="27">
        <v>25000</v>
      </c>
      <c r="AY14" s="27">
        <v>25000</v>
      </c>
      <c r="AZ14" s="27">
        <v>25000</v>
      </c>
      <c r="BA14" s="27">
        <v>25000</v>
      </c>
      <c r="BB14" s="27">
        <v>25000</v>
      </c>
      <c r="BC14" s="27">
        <v>25000</v>
      </c>
      <c r="BD14" s="27">
        <v>25000</v>
      </c>
      <c r="BE14" s="27">
        <v>25000</v>
      </c>
      <c r="BF14" s="27">
        <v>25000</v>
      </c>
      <c r="BG14" s="27">
        <v>25000</v>
      </c>
      <c r="BH14" s="27">
        <v>25000</v>
      </c>
      <c r="BI14" s="27">
        <v>25000</v>
      </c>
      <c r="BJ14" s="27">
        <v>25000</v>
      </c>
      <c r="BK14" s="27">
        <v>25000</v>
      </c>
      <c r="BL14" s="27">
        <v>25000</v>
      </c>
      <c r="BM14" s="27">
        <v>25000</v>
      </c>
      <c r="BN14" s="27">
        <v>25000</v>
      </c>
      <c r="BO14" s="27">
        <v>25000</v>
      </c>
      <c r="BP14" s="27">
        <v>25000</v>
      </c>
      <c r="BQ14" s="27">
        <v>25000</v>
      </c>
      <c r="BR14" s="27">
        <v>25000</v>
      </c>
      <c r="BS14" s="27">
        <v>25000</v>
      </c>
      <c r="BT14" s="27">
        <v>25000</v>
      </c>
      <c r="BU14" s="27">
        <v>25000</v>
      </c>
      <c r="BV14" s="27">
        <v>25000</v>
      </c>
    </row>
    <row r="15" spans="1:74" x14ac:dyDescent="0.2">
      <c r="A15" s="5">
        <v>24925</v>
      </c>
      <c r="B15" s="5" t="s">
        <v>68</v>
      </c>
      <c r="C15" s="8">
        <v>100000</v>
      </c>
      <c r="D15" s="24">
        <v>35309</v>
      </c>
      <c r="E15" s="24">
        <v>38017</v>
      </c>
      <c r="F15" s="5" t="s">
        <v>3</v>
      </c>
      <c r="G15" s="25">
        <v>37652</v>
      </c>
      <c r="H15" s="8">
        <v>100000</v>
      </c>
      <c r="I15" s="8">
        <v>100000</v>
      </c>
      <c r="J15" s="53">
        <v>0.06</v>
      </c>
      <c r="K15" s="70">
        <f t="shared" si="0"/>
        <v>2190000</v>
      </c>
      <c r="L15" s="8">
        <v>100000</v>
      </c>
      <c r="M15" s="8">
        <v>100000</v>
      </c>
      <c r="N15" s="8">
        <v>100000</v>
      </c>
      <c r="O15" s="8">
        <v>100000</v>
      </c>
      <c r="P15" s="8">
        <v>100000</v>
      </c>
      <c r="Q15" s="8">
        <v>100000</v>
      </c>
      <c r="R15" s="8">
        <v>100000</v>
      </c>
      <c r="S15" s="8">
        <v>100000</v>
      </c>
      <c r="T15" s="8">
        <v>100000</v>
      </c>
      <c r="U15" s="8">
        <v>100000</v>
      </c>
      <c r="V15" s="8">
        <v>100000</v>
      </c>
      <c r="W15" s="8">
        <v>100000</v>
      </c>
      <c r="X15" s="8">
        <v>100000</v>
      </c>
      <c r="Y15" s="8">
        <v>100000</v>
      </c>
      <c r="Z15" s="8">
        <v>100000</v>
      </c>
      <c r="AA15" s="8">
        <v>100000</v>
      </c>
      <c r="AB15" s="8">
        <v>100000</v>
      </c>
      <c r="AC15" s="8">
        <v>100000</v>
      </c>
      <c r="AD15" s="8">
        <v>100000</v>
      </c>
      <c r="AE15" s="8">
        <v>100000</v>
      </c>
      <c r="AF15" s="8">
        <v>100000</v>
      </c>
      <c r="AG15" s="8">
        <v>100000</v>
      </c>
      <c r="AH15" s="8">
        <v>100000</v>
      </c>
      <c r="AI15" s="8">
        <v>100000</v>
      </c>
      <c r="AJ15" s="8">
        <v>100000</v>
      </c>
      <c r="AK15" s="8">
        <v>100000</v>
      </c>
      <c r="AL15" s="8">
        <v>100000</v>
      </c>
      <c r="AM15" s="8">
        <v>100000</v>
      </c>
      <c r="AN15" s="27">
        <v>100000</v>
      </c>
      <c r="AO15" s="27">
        <v>100000</v>
      </c>
      <c r="AP15" s="27">
        <v>100000</v>
      </c>
      <c r="AQ15" s="27">
        <v>100000</v>
      </c>
      <c r="AR15" s="27">
        <v>100000</v>
      </c>
      <c r="AS15" s="27">
        <v>100000</v>
      </c>
      <c r="AT15" s="27">
        <v>100000</v>
      </c>
      <c r="AU15" s="27">
        <v>100000</v>
      </c>
      <c r="AV15" s="27">
        <v>100000</v>
      </c>
      <c r="AW15" s="27">
        <v>100000</v>
      </c>
      <c r="AX15" s="27">
        <v>100000</v>
      </c>
      <c r="AY15" s="27">
        <v>100000</v>
      </c>
      <c r="AZ15" s="27">
        <v>100000</v>
      </c>
      <c r="BA15" s="27">
        <v>100000</v>
      </c>
      <c r="BB15" s="27">
        <v>100000</v>
      </c>
      <c r="BC15" s="27">
        <v>100000</v>
      </c>
      <c r="BD15" s="27">
        <v>100000</v>
      </c>
      <c r="BE15" s="27">
        <v>100000</v>
      </c>
      <c r="BF15" s="27">
        <v>100000</v>
      </c>
      <c r="BG15" s="27">
        <v>100000</v>
      </c>
      <c r="BH15" s="27">
        <v>100000</v>
      </c>
      <c r="BI15" s="27">
        <v>100000</v>
      </c>
      <c r="BJ15" s="27">
        <v>100000</v>
      </c>
      <c r="BK15" s="27">
        <v>100000</v>
      </c>
      <c r="BL15" s="27">
        <v>100000</v>
      </c>
      <c r="BM15" s="27">
        <v>100000</v>
      </c>
      <c r="BN15" s="27">
        <v>100000</v>
      </c>
      <c r="BO15" s="27">
        <v>100000</v>
      </c>
      <c r="BP15" s="27">
        <v>100000</v>
      </c>
      <c r="BQ15" s="27">
        <v>100000</v>
      </c>
      <c r="BR15" s="27">
        <v>100000</v>
      </c>
      <c r="BS15" s="27">
        <v>100000</v>
      </c>
      <c r="BT15" s="27">
        <v>100000</v>
      </c>
      <c r="BU15" s="27">
        <v>100000</v>
      </c>
      <c r="BV15" s="27">
        <v>100000</v>
      </c>
    </row>
    <row r="16" spans="1:74" x14ac:dyDescent="0.2">
      <c r="A16" s="5">
        <v>24927</v>
      </c>
      <c r="B16" s="5" t="s">
        <v>67</v>
      </c>
      <c r="C16" s="8">
        <v>30000</v>
      </c>
      <c r="D16" s="24">
        <v>35309</v>
      </c>
      <c r="E16" s="24">
        <v>38748</v>
      </c>
      <c r="F16" s="5" t="s">
        <v>3</v>
      </c>
      <c r="G16" s="25">
        <v>38383</v>
      </c>
      <c r="H16" s="8">
        <v>30000</v>
      </c>
      <c r="I16" s="8">
        <v>30000</v>
      </c>
      <c r="J16" s="53">
        <v>0.04</v>
      </c>
      <c r="K16" s="70">
        <f t="shared" si="0"/>
        <v>438000</v>
      </c>
      <c r="L16" s="8">
        <v>30000</v>
      </c>
      <c r="M16" s="8">
        <v>30000</v>
      </c>
      <c r="N16" s="8">
        <v>30000</v>
      </c>
      <c r="O16" s="8">
        <v>30000</v>
      </c>
      <c r="P16" s="8">
        <v>30000</v>
      </c>
      <c r="Q16" s="8">
        <v>30000</v>
      </c>
      <c r="R16" s="8">
        <v>30000</v>
      </c>
      <c r="S16" s="8">
        <v>30000</v>
      </c>
      <c r="T16" s="8">
        <v>30000</v>
      </c>
      <c r="U16" s="8">
        <v>30000</v>
      </c>
      <c r="V16" s="8">
        <v>30000</v>
      </c>
      <c r="W16" s="8">
        <v>30000</v>
      </c>
      <c r="X16" s="8">
        <v>30000</v>
      </c>
      <c r="Y16" s="8">
        <v>30000</v>
      </c>
      <c r="Z16" s="8">
        <v>30000</v>
      </c>
      <c r="AA16" s="8">
        <v>30000</v>
      </c>
      <c r="AB16" s="8">
        <v>30000</v>
      </c>
      <c r="AC16" s="8">
        <v>30000</v>
      </c>
      <c r="AD16" s="8">
        <v>30000</v>
      </c>
      <c r="AE16" s="8">
        <v>30000</v>
      </c>
      <c r="AF16" s="8">
        <v>30000</v>
      </c>
      <c r="AG16" s="8">
        <v>30000</v>
      </c>
      <c r="AH16" s="8">
        <v>30000</v>
      </c>
      <c r="AI16" s="8">
        <v>30000</v>
      </c>
      <c r="AJ16" s="8">
        <v>30000</v>
      </c>
      <c r="AK16" s="8">
        <v>30000</v>
      </c>
      <c r="AL16" s="8">
        <v>30000</v>
      </c>
      <c r="AM16" s="8">
        <v>30000</v>
      </c>
      <c r="AN16" s="8">
        <v>30000</v>
      </c>
      <c r="AO16" s="8">
        <v>30000</v>
      </c>
      <c r="AP16" s="8">
        <v>30000</v>
      </c>
      <c r="AQ16" s="8">
        <v>30000</v>
      </c>
      <c r="AR16" s="8">
        <v>30000</v>
      </c>
      <c r="AS16" s="8">
        <v>30000</v>
      </c>
      <c r="AT16" s="8">
        <v>30000</v>
      </c>
      <c r="AU16" s="8">
        <v>30000</v>
      </c>
      <c r="AV16" s="8">
        <v>30000</v>
      </c>
      <c r="AW16" s="8">
        <v>30000</v>
      </c>
      <c r="AX16" s="8">
        <v>30000</v>
      </c>
      <c r="AY16" s="8">
        <v>30000</v>
      </c>
      <c r="AZ16" s="8">
        <v>30000</v>
      </c>
      <c r="BA16" s="8">
        <v>30000</v>
      </c>
      <c r="BB16" s="8">
        <v>30000</v>
      </c>
      <c r="BC16" s="8">
        <v>30000</v>
      </c>
      <c r="BD16" s="8">
        <v>30000</v>
      </c>
      <c r="BE16" s="8">
        <v>30000</v>
      </c>
      <c r="BF16" s="8">
        <v>30000</v>
      </c>
      <c r="BG16" s="8">
        <v>30000</v>
      </c>
      <c r="BH16" s="8">
        <v>30000</v>
      </c>
      <c r="BI16" s="8">
        <v>30000</v>
      </c>
      <c r="BJ16" s="8">
        <v>30000</v>
      </c>
      <c r="BK16" s="8">
        <v>30000</v>
      </c>
      <c r="BL16" s="35">
        <v>30000</v>
      </c>
      <c r="BM16" s="35">
        <v>30000</v>
      </c>
      <c r="BN16" s="35">
        <v>30000</v>
      </c>
      <c r="BO16" s="35">
        <v>30000</v>
      </c>
      <c r="BP16" s="35">
        <v>30000</v>
      </c>
      <c r="BQ16" s="35">
        <v>30000</v>
      </c>
      <c r="BR16" s="35">
        <v>30000</v>
      </c>
      <c r="BS16" s="35">
        <v>30000</v>
      </c>
      <c r="BT16" s="35">
        <v>30000</v>
      </c>
      <c r="BU16" s="35">
        <v>30000</v>
      </c>
      <c r="BV16" s="35">
        <v>30000</v>
      </c>
    </row>
    <row r="17" spans="1:107" x14ac:dyDescent="0.2">
      <c r="A17" s="5">
        <v>25067</v>
      </c>
      <c r="B17" s="5" t="s">
        <v>66</v>
      </c>
      <c r="C17" s="8">
        <v>15000</v>
      </c>
      <c r="D17" s="24">
        <v>35309</v>
      </c>
      <c r="E17" s="24">
        <v>37225</v>
      </c>
      <c r="F17" s="5" t="s">
        <v>3</v>
      </c>
      <c r="G17" s="10" t="s">
        <v>15</v>
      </c>
      <c r="H17" s="8">
        <v>15000</v>
      </c>
      <c r="I17" s="8">
        <v>15000</v>
      </c>
      <c r="J17" s="53">
        <v>4.4999999999999998E-2</v>
      </c>
      <c r="K17" s="70">
        <f t="shared" si="0"/>
        <v>0</v>
      </c>
      <c r="L17" s="8">
        <v>15000</v>
      </c>
      <c r="M17" s="8">
        <v>15000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Y17" s="5"/>
      <c r="AZ17" s="5"/>
      <c r="BA17" s="5"/>
    </row>
    <row r="18" spans="1:107" x14ac:dyDescent="0.2">
      <c r="A18" s="5">
        <v>25397</v>
      </c>
      <c r="B18" s="5" t="s">
        <v>69</v>
      </c>
      <c r="C18" s="8">
        <v>10000</v>
      </c>
      <c r="D18" s="24">
        <v>35886</v>
      </c>
      <c r="E18" s="24">
        <v>37711</v>
      </c>
      <c r="F18" s="5" t="s">
        <v>3</v>
      </c>
      <c r="G18" s="25">
        <v>37346</v>
      </c>
      <c r="H18" s="8">
        <v>10000</v>
      </c>
      <c r="I18" s="8">
        <v>10000</v>
      </c>
      <c r="J18" s="53">
        <v>0.03</v>
      </c>
      <c r="K18" s="70">
        <f t="shared" si="0"/>
        <v>109500</v>
      </c>
      <c r="L18" s="8">
        <v>10000</v>
      </c>
      <c r="M18" s="8">
        <v>10000</v>
      </c>
      <c r="N18" s="8">
        <v>10000</v>
      </c>
      <c r="O18" s="8">
        <v>10000</v>
      </c>
      <c r="P18" s="8">
        <v>10000</v>
      </c>
      <c r="Q18" s="8">
        <v>10000</v>
      </c>
      <c r="R18" s="8">
        <v>10000</v>
      </c>
      <c r="S18" s="8">
        <v>10000</v>
      </c>
      <c r="T18" s="8">
        <v>10000</v>
      </c>
      <c r="U18" s="8">
        <v>10000</v>
      </c>
      <c r="V18" s="8">
        <v>10000</v>
      </c>
      <c r="W18" s="8">
        <v>10000</v>
      </c>
      <c r="X18" s="8">
        <v>10000</v>
      </c>
      <c r="Y18" s="8">
        <v>10000</v>
      </c>
      <c r="Z18" s="8">
        <v>10000</v>
      </c>
      <c r="AA18" s="8">
        <v>10000</v>
      </c>
      <c r="AB18" s="8">
        <v>10000</v>
      </c>
      <c r="AC18" s="8">
        <v>10000</v>
      </c>
      <c r="AD18" s="27">
        <v>10000</v>
      </c>
      <c r="AE18" s="27">
        <v>10000</v>
      </c>
      <c r="AF18" s="27">
        <v>10000</v>
      </c>
      <c r="AG18" s="27">
        <v>10000</v>
      </c>
      <c r="AH18" s="27">
        <v>10000</v>
      </c>
      <c r="AI18" s="27">
        <v>10000</v>
      </c>
      <c r="AJ18" s="27">
        <v>10000</v>
      </c>
      <c r="AK18" s="27">
        <v>10000</v>
      </c>
      <c r="AL18" s="27">
        <v>10000</v>
      </c>
      <c r="AM18" s="27">
        <v>10000</v>
      </c>
      <c r="AN18" s="27">
        <v>10000</v>
      </c>
      <c r="AO18" s="27">
        <v>10000</v>
      </c>
      <c r="AP18" s="27">
        <v>10000</v>
      </c>
      <c r="AQ18" s="27">
        <v>10000</v>
      </c>
      <c r="AR18" s="27">
        <v>10000</v>
      </c>
      <c r="AS18" s="27">
        <v>10000</v>
      </c>
      <c r="AT18" s="27">
        <v>10000</v>
      </c>
      <c r="AU18" s="27">
        <v>10000</v>
      </c>
      <c r="AV18" s="27">
        <v>10000</v>
      </c>
      <c r="AW18" s="27">
        <v>10000</v>
      </c>
      <c r="AX18" s="27">
        <v>10000</v>
      </c>
      <c r="AY18" s="27">
        <v>10000</v>
      </c>
      <c r="AZ18" s="27">
        <v>10000</v>
      </c>
      <c r="BA18" s="27">
        <v>10000</v>
      </c>
      <c r="BB18" s="27">
        <v>10000</v>
      </c>
      <c r="BC18" s="27">
        <v>10000</v>
      </c>
      <c r="BD18" s="27">
        <v>10000</v>
      </c>
      <c r="BE18" s="27">
        <v>10000</v>
      </c>
      <c r="BF18" s="27">
        <v>10000</v>
      </c>
      <c r="BG18" s="27">
        <v>10000</v>
      </c>
      <c r="BH18" s="27">
        <v>10000</v>
      </c>
      <c r="BI18" s="27">
        <v>10000</v>
      </c>
      <c r="BJ18" s="27">
        <v>10000</v>
      </c>
      <c r="BK18" s="27">
        <v>10000</v>
      </c>
      <c r="BL18" s="27">
        <v>10000</v>
      </c>
      <c r="BM18" s="27">
        <v>10000</v>
      </c>
      <c r="BN18" s="27">
        <v>10000</v>
      </c>
      <c r="BO18" s="27">
        <v>10000</v>
      </c>
      <c r="BP18" s="27">
        <v>10000</v>
      </c>
      <c r="BQ18" s="27">
        <v>10000</v>
      </c>
      <c r="BR18" s="27">
        <v>10000</v>
      </c>
      <c r="BS18" s="27">
        <v>10000</v>
      </c>
      <c r="BT18" s="27">
        <v>10000</v>
      </c>
      <c r="BU18" s="27">
        <v>10000</v>
      </c>
      <c r="BV18" s="27">
        <v>10000</v>
      </c>
    </row>
    <row r="19" spans="1:107" x14ac:dyDescent="0.2">
      <c r="A19" s="5">
        <v>26044</v>
      </c>
      <c r="B19" s="5" t="s">
        <v>70</v>
      </c>
      <c r="C19" s="8">
        <v>85000</v>
      </c>
      <c r="D19" s="24">
        <v>35886</v>
      </c>
      <c r="E19" s="24">
        <v>37925</v>
      </c>
      <c r="F19" s="5" t="s">
        <v>3</v>
      </c>
      <c r="G19" s="25">
        <v>37560</v>
      </c>
      <c r="H19" s="8">
        <v>85000</v>
      </c>
      <c r="I19" s="8">
        <v>85000</v>
      </c>
      <c r="J19" s="53">
        <v>0.03</v>
      </c>
      <c r="K19" s="70">
        <f t="shared" si="0"/>
        <v>930750</v>
      </c>
      <c r="L19" s="8">
        <v>85000</v>
      </c>
      <c r="M19" s="8">
        <v>85000</v>
      </c>
      <c r="N19" s="8">
        <v>85000</v>
      </c>
      <c r="O19" s="8">
        <v>85000</v>
      </c>
      <c r="P19" s="8">
        <v>85000</v>
      </c>
      <c r="Q19" s="8">
        <v>85000</v>
      </c>
      <c r="R19" s="8">
        <v>85000</v>
      </c>
      <c r="S19" s="8">
        <v>85000</v>
      </c>
      <c r="T19" s="8">
        <v>85000</v>
      </c>
      <c r="U19" s="8">
        <v>85000</v>
      </c>
      <c r="V19" s="8">
        <v>85000</v>
      </c>
      <c r="W19" s="8">
        <v>85000</v>
      </c>
      <c r="X19" s="8">
        <v>85000</v>
      </c>
      <c r="Y19" s="8">
        <v>85000</v>
      </c>
      <c r="Z19" s="8">
        <v>85000</v>
      </c>
      <c r="AA19" s="8">
        <v>85000</v>
      </c>
      <c r="AB19" s="8">
        <v>85000</v>
      </c>
      <c r="AC19" s="8">
        <v>85000</v>
      </c>
      <c r="AD19" s="8">
        <v>85000</v>
      </c>
      <c r="AE19" s="8">
        <v>85000</v>
      </c>
      <c r="AF19" s="8">
        <v>85000</v>
      </c>
      <c r="AG19" s="8">
        <v>85000</v>
      </c>
      <c r="AH19" s="8">
        <v>85000</v>
      </c>
      <c r="AI19" s="8">
        <v>85000</v>
      </c>
      <c r="AJ19" s="8">
        <v>85000</v>
      </c>
      <c r="AK19" s="27">
        <v>85000</v>
      </c>
      <c r="AL19" s="27">
        <v>85000</v>
      </c>
      <c r="AM19" s="27">
        <v>85000</v>
      </c>
      <c r="AN19" s="27">
        <v>85000</v>
      </c>
      <c r="AO19" s="27">
        <v>85000</v>
      </c>
      <c r="AP19" s="27">
        <v>85000</v>
      </c>
      <c r="AQ19" s="27">
        <v>85000</v>
      </c>
      <c r="AR19" s="27">
        <v>85000</v>
      </c>
      <c r="AS19" s="27">
        <v>85000</v>
      </c>
      <c r="AT19" s="27">
        <v>85000</v>
      </c>
      <c r="AU19" s="27">
        <v>85000</v>
      </c>
      <c r="AV19" s="27">
        <v>85000</v>
      </c>
      <c r="AW19" s="27">
        <v>85000</v>
      </c>
      <c r="AX19" s="27">
        <v>85000</v>
      </c>
      <c r="AY19" s="27">
        <v>85000</v>
      </c>
      <c r="AZ19" s="27">
        <v>85000</v>
      </c>
      <c r="BA19" s="27">
        <v>85000</v>
      </c>
      <c r="BB19" s="27">
        <v>85000</v>
      </c>
      <c r="BC19" s="27">
        <v>85000</v>
      </c>
      <c r="BD19" s="27">
        <v>85000</v>
      </c>
      <c r="BE19" s="27">
        <v>85000</v>
      </c>
      <c r="BF19" s="27">
        <v>85000</v>
      </c>
      <c r="BG19" s="27">
        <v>85000</v>
      </c>
      <c r="BH19" s="27">
        <v>85000</v>
      </c>
      <c r="BI19" s="27">
        <v>85000</v>
      </c>
      <c r="BJ19" s="27">
        <v>85000</v>
      </c>
      <c r="BK19" s="27">
        <v>85000</v>
      </c>
      <c r="BL19" s="27">
        <v>85000</v>
      </c>
      <c r="BM19" s="27">
        <v>85000</v>
      </c>
      <c r="BN19" s="27">
        <v>85000</v>
      </c>
      <c r="BO19" s="27">
        <v>85000</v>
      </c>
      <c r="BP19" s="27">
        <v>85000</v>
      </c>
      <c r="BQ19" s="27">
        <v>85000</v>
      </c>
      <c r="BR19" s="27">
        <v>85000</v>
      </c>
      <c r="BS19" s="27">
        <v>85000</v>
      </c>
      <c r="BT19" s="27">
        <v>85000</v>
      </c>
      <c r="BU19" s="27">
        <v>85000</v>
      </c>
      <c r="BV19" s="27">
        <v>85000</v>
      </c>
    </row>
    <row r="20" spans="1:107" x14ac:dyDescent="0.2">
      <c r="A20" s="5">
        <v>26436</v>
      </c>
      <c r="B20" s="5" t="s">
        <v>70</v>
      </c>
      <c r="C20" s="8">
        <v>59000</v>
      </c>
      <c r="D20" s="24">
        <v>36100</v>
      </c>
      <c r="E20" s="24">
        <v>37925</v>
      </c>
      <c r="F20" s="5" t="s">
        <v>3</v>
      </c>
      <c r="G20" s="25">
        <v>37560</v>
      </c>
      <c r="H20" s="8">
        <v>59000</v>
      </c>
      <c r="I20" s="8">
        <v>59000</v>
      </c>
      <c r="J20" s="53">
        <v>0.05</v>
      </c>
      <c r="K20" s="70">
        <f t="shared" si="0"/>
        <v>1076750</v>
      </c>
      <c r="L20" s="8">
        <v>59000</v>
      </c>
      <c r="M20" s="8">
        <v>59000</v>
      </c>
      <c r="N20" s="8">
        <v>59000</v>
      </c>
      <c r="O20" s="8">
        <v>59000</v>
      </c>
      <c r="P20" s="8">
        <v>59000</v>
      </c>
      <c r="Q20" s="8">
        <v>59000</v>
      </c>
      <c r="R20" s="8">
        <v>59000</v>
      </c>
      <c r="S20" s="8">
        <v>59000</v>
      </c>
      <c r="T20" s="8">
        <v>59000</v>
      </c>
      <c r="U20" s="8">
        <v>59000</v>
      </c>
      <c r="V20" s="8">
        <v>59000</v>
      </c>
      <c r="W20" s="8">
        <v>59000</v>
      </c>
      <c r="X20" s="8">
        <v>59000</v>
      </c>
      <c r="Y20" s="8">
        <v>59000</v>
      </c>
      <c r="Z20" s="8">
        <v>59000</v>
      </c>
      <c r="AA20" s="8">
        <v>59000</v>
      </c>
      <c r="AB20" s="8">
        <v>59000</v>
      </c>
      <c r="AC20" s="8">
        <v>59000</v>
      </c>
      <c r="AD20" s="8">
        <v>59000</v>
      </c>
      <c r="AE20" s="8">
        <v>59000</v>
      </c>
      <c r="AF20" s="8">
        <v>59000</v>
      </c>
      <c r="AG20" s="8">
        <v>59000</v>
      </c>
      <c r="AH20" s="8">
        <v>59000</v>
      </c>
      <c r="AI20" s="8">
        <v>59000</v>
      </c>
      <c r="AJ20" s="8">
        <v>59000</v>
      </c>
      <c r="AK20" s="27">
        <v>59000</v>
      </c>
      <c r="AL20" s="27">
        <v>59000</v>
      </c>
      <c r="AM20" s="27">
        <v>59000</v>
      </c>
      <c r="AN20" s="27">
        <v>59000</v>
      </c>
      <c r="AO20" s="27">
        <v>59000</v>
      </c>
      <c r="AP20" s="27">
        <v>59000</v>
      </c>
      <c r="AQ20" s="27">
        <v>59000</v>
      </c>
      <c r="AR20" s="27">
        <v>59000</v>
      </c>
      <c r="AS20" s="27">
        <v>59000</v>
      </c>
      <c r="AT20" s="27">
        <v>59000</v>
      </c>
      <c r="AU20" s="27">
        <v>59000</v>
      </c>
      <c r="AV20" s="27">
        <v>59000</v>
      </c>
      <c r="AW20" s="27">
        <v>59000</v>
      </c>
      <c r="AX20" s="27">
        <v>59000</v>
      </c>
      <c r="AY20" s="27">
        <v>59000</v>
      </c>
      <c r="AZ20" s="27">
        <v>59000</v>
      </c>
      <c r="BA20" s="27">
        <v>59000</v>
      </c>
      <c r="BB20" s="27">
        <v>59000</v>
      </c>
      <c r="BC20" s="27">
        <v>59000</v>
      </c>
      <c r="BD20" s="27">
        <v>59000</v>
      </c>
      <c r="BE20" s="27">
        <v>59000</v>
      </c>
      <c r="BF20" s="27">
        <v>59000</v>
      </c>
      <c r="BG20" s="27">
        <v>59000</v>
      </c>
      <c r="BH20" s="27">
        <v>59000</v>
      </c>
      <c r="BI20" s="27">
        <v>59000</v>
      </c>
      <c r="BJ20" s="27">
        <v>59000</v>
      </c>
      <c r="BK20" s="27">
        <v>59000</v>
      </c>
      <c r="BL20" s="27">
        <v>59000</v>
      </c>
      <c r="BM20" s="27">
        <v>59000</v>
      </c>
      <c r="BN20" s="27">
        <v>59000</v>
      </c>
      <c r="BO20" s="27">
        <v>59000</v>
      </c>
      <c r="BP20" s="27">
        <v>59000</v>
      </c>
      <c r="BQ20" s="27">
        <v>59000</v>
      </c>
      <c r="BR20" s="27">
        <v>59000</v>
      </c>
      <c r="BS20" s="27">
        <v>59000</v>
      </c>
      <c r="BT20" s="27">
        <v>59000</v>
      </c>
      <c r="BU20" s="27">
        <v>59000</v>
      </c>
      <c r="BV20" s="27">
        <v>59000</v>
      </c>
      <c r="BW20" s="5"/>
      <c r="BX20" s="5"/>
      <c r="BY20" s="5"/>
      <c r="BZ20" s="5"/>
      <c r="CA20" s="5"/>
      <c r="CB20" s="5"/>
      <c r="CC20" s="5"/>
    </row>
    <row r="21" spans="1:107" x14ac:dyDescent="0.2">
      <c r="A21" s="5">
        <v>27342</v>
      </c>
      <c r="B21" s="5" t="s">
        <v>47</v>
      </c>
      <c r="C21" s="8">
        <v>30000</v>
      </c>
      <c r="D21" s="24">
        <v>36892</v>
      </c>
      <c r="E21" s="24">
        <v>37621</v>
      </c>
      <c r="F21" s="5" t="s">
        <v>3</v>
      </c>
      <c r="G21" s="25">
        <v>37437</v>
      </c>
      <c r="H21" s="8">
        <v>30000</v>
      </c>
      <c r="I21" s="8">
        <v>30000</v>
      </c>
      <c r="J21" s="53">
        <v>0.06</v>
      </c>
      <c r="K21" s="70">
        <f t="shared" si="0"/>
        <v>657000</v>
      </c>
      <c r="L21" s="8">
        <v>30000</v>
      </c>
      <c r="M21" s="8">
        <v>30000</v>
      </c>
      <c r="N21" s="8">
        <v>30000</v>
      </c>
      <c r="O21" s="31">
        <v>30000</v>
      </c>
      <c r="P21" s="31">
        <v>30000</v>
      </c>
      <c r="Q21" s="31">
        <v>30000</v>
      </c>
      <c r="R21" s="31">
        <v>30000</v>
      </c>
      <c r="S21" s="31">
        <v>30000</v>
      </c>
      <c r="T21" s="31">
        <v>30000</v>
      </c>
      <c r="U21" s="31">
        <v>30000</v>
      </c>
      <c r="V21" s="31">
        <v>30000</v>
      </c>
      <c r="W21" s="31">
        <v>30000</v>
      </c>
      <c r="X21" s="31">
        <v>30000</v>
      </c>
      <c r="Y21" s="31">
        <v>30000</v>
      </c>
      <c r="Z21" s="31">
        <v>30000</v>
      </c>
      <c r="AA21" s="27">
        <v>30000</v>
      </c>
      <c r="AB21" s="27">
        <v>30000</v>
      </c>
      <c r="AC21" s="27">
        <v>30000</v>
      </c>
      <c r="AD21" s="27">
        <v>30000</v>
      </c>
      <c r="AE21" s="27">
        <v>30000</v>
      </c>
      <c r="AF21" s="27">
        <v>30000</v>
      </c>
      <c r="AG21" s="27">
        <v>30000</v>
      </c>
      <c r="AH21" s="27">
        <v>30000</v>
      </c>
      <c r="AI21" s="27">
        <v>30000</v>
      </c>
      <c r="AJ21" s="27">
        <v>30000</v>
      </c>
      <c r="AK21" s="27">
        <v>30000</v>
      </c>
      <c r="AL21" s="27">
        <v>30000</v>
      </c>
      <c r="AM21" s="27">
        <v>30000</v>
      </c>
      <c r="AN21" s="27">
        <v>30000</v>
      </c>
      <c r="AO21" s="27">
        <v>30000</v>
      </c>
      <c r="AP21" s="27">
        <v>30000</v>
      </c>
      <c r="AQ21" s="27">
        <v>30000</v>
      </c>
      <c r="AR21" s="27">
        <v>30000</v>
      </c>
      <c r="AS21" s="27">
        <v>30000</v>
      </c>
      <c r="AT21" s="27">
        <v>30000</v>
      </c>
      <c r="AU21" s="27">
        <v>30000</v>
      </c>
      <c r="AV21" s="27">
        <v>30000</v>
      </c>
      <c r="AW21" s="27">
        <v>30000</v>
      </c>
      <c r="AX21" s="27">
        <v>30000</v>
      </c>
      <c r="AY21" s="27">
        <v>30000</v>
      </c>
      <c r="AZ21" s="27">
        <v>30000</v>
      </c>
      <c r="BA21" s="27">
        <v>30000</v>
      </c>
      <c r="BB21" s="27">
        <v>30000</v>
      </c>
      <c r="BC21" s="27">
        <v>30000</v>
      </c>
      <c r="BD21" s="27">
        <v>30000</v>
      </c>
      <c r="BE21" s="27">
        <v>30000</v>
      </c>
      <c r="BF21" s="27">
        <v>30000</v>
      </c>
      <c r="BG21" s="27">
        <v>30000</v>
      </c>
      <c r="BH21" s="27">
        <v>30000</v>
      </c>
      <c r="BI21" s="27">
        <v>30000</v>
      </c>
      <c r="BJ21" s="27">
        <v>30000</v>
      </c>
      <c r="BK21" s="27">
        <v>30000</v>
      </c>
      <c r="BL21" s="27">
        <v>30000</v>
      </c>
      <c r="BM21" s="27">
        <v>30000</v>
      </c>
      <c r="BN21" s="27">
        <v>30000</v>
      </c>
      <c r="BO21" s="27">
        <v>30000</v>
      </c>
      <c r="BP21" s="27">
        <v>30000</v>
      </c>
      <c r="BQ21" s="27">
        <v>30000</v>
      </c>
      <c r="BR21" s="27">
        <v>30000</v>
      </c>
      <c r="BS21" s="27">
        <v>30000</v>
      </c>
      <c r="BT21" s="27">
        <v>30000</v>
      </c>
      <c r="BU21" s="27">
        <v>30000</v>
      </c>
      <c r="BV21" s="27">
        <v>30000</v>
      </c>
      <c r="BW21" s="5"/>
      <c r="BX21" s="5"/>
      <c r="BY21" s="5"/>
      <c r="BZ21" s="5"/>
      <c r="CA21" s="5"/>
      <c r="CB21" s="5"/>
      <c r="CC21" s="5"/>
    </row>
    <row r="22" spans="1:107" x14ac:dyDescent="0.2">
      <c r="A22" s="5">
        <v>27370</v>
      </c>
      <c r="B22" s="5" t="s">
        <v>11</v>
      </c>
      <c r="C22" s="8">
        <v>22000</v>
      </c>
      <c r="D22" s="24">
        <v>36892</v>
      </c>
      <c r="E22" s="24">
        <v>37621</v>
      </c>
      <c r="F22" s="5" t="s">
        <v>3</v>
      </c>
      <c r="G22" s="25">
        <v>37437</v>
      </c>
      <c r="H22" s="8">
        <v>22000</v>
      </c>
      <c r="I22" s="8">
        <v>22000</v>
      </c>
      <c r="J22" s="53">
        <v>7.0000000000000007E-2</v>
      </c>
      <c r="K22" s="70">
        <f t="shared" si="0"/>
        <v>562100</v>
      </c>
      <c r="L22" s="8">
        <v>22000</v>
      </c>
      <c r="M22" s="8">
        <v>22000</v>
      </c>
      <c r="N22" s="8">
        <v>22000</v>
      </c>
      <c r="O22" s="31">
        <v>22000</v>
      </c>
      <c r="P22" s="31">
        <v>22000</v>
      </c>
      <c r="Q22" s="31">
        <v>22000</v>
      </c>
      <c r="R22" s="31">
        <v>22000</v>
      </c>
      <c r="S22" s="31">
        <v>22000</v>
      </c>
      <c r="T22" s="31">
        <v>22000</v>
      </c>
      <c r="U22" s="31">
        <v>22000</v>
      </c>
      <c r="V22" s="31">
        <v>22000</v>
      </c>
      <c r="W22" s="31">
        <v>22000</v>
      </c>
      <c r="X22" s="31">
        <v>22000</v>
      </c>
      <c r="Y22" s="31">
        <v>22000</v>
      </c>
      <c r="Z22" s="31">
        <v>22000</v>
      </c>
      <c r="AA22" s="27">
        <v>22000</v>
      </c>
      <c r="AB22" s="27">
        <v>22000</v>
      </c>
      <c r="AC22" s="27">
        <v>22000</v>
      </c>
      <c r="AD22" s="27">
        <v>22000</v>
      </c>
      <c r="AE22" s="27">
        <v>22000</v>
      </c>
      <c r="AF22" s="27">
        <v>22000</v>
      </c>
      <c r="AG22" s="27">
        <v>22000</v>
      </c>
      <c r="AH22" s="27">
        <v>22000</v>
      </c>
      <c r="AI22" s="27">
        <v>22000</v>
      </c>
      <c r="AJ22" s="27">
        <v>22000</v>
      </c>
      <c r="AK22" s="27">
        <v>22000</v>
      </c>
      <c r="AL22" s="27">
        <v>22000</v>
      </c>
      <c r="AM22" s="27">
        <v>22000</v>
      </c>
      <c r="AN22" s="27">
        <v>22000</v>
      </c>
      <c r="AO22" s="27">
        <v>22000</v>
      </c>
      <c r="AP22" s="27">
        <v>22000</v>
      </c>
      <c r="AQ22" s="27">
        <v>22000</v>
      </c>
      <c r="AR22" s="27">
        <v>22000</v>
      </c>
      <c r="AS22" s="27">
        <v>22000</v>
      </c>
      <c r="AT22" s="27">
        <v>22000</v>
      </c>
      <c r="AU22" s="27">
        <v>22000</v>
      </c>
      <c r="AV22" s="27">
        <v>22000</v>
      </c>
      <c r="AW22" s="27">
        <v>22000</v>
      </c>
      <c r="AX22" s="27">
        <v>22000</v>
      </c>
      <c r="AY22" s="27">
        <v>22000</v>
      </c>
      <c r="AZ22" s="27">
        <v>22000</v>
      </c>
      <c r="BA22" s="27">
        <v>22000</v>
      </c>
      <c r="BB22" s="27">
        <v>22000</v>
      </c>
      <c r="BC22" s="27">
        <v>22000</v>
      </c>
      <c r="BD22" s="27">
        <v>22000</v>
      </c>
      <c r="BE22" s="27">
        <v>22000</v>
      </c>
      <c r="BF22" s="27">
        <v>22000</v>
      </c>
      <c r="BG22" s="27">
        <v>22000</v>
      </c>
      <c r="BH22" s="27">
        <v>22000</v>
      </c>
      <c r="BI22" s="27">
        <v>22000</v>
      </c>
      <c r="BJ22" s="27">
        <v>22000</v>
      </c>
      <c r="BK22" s="27">
        <v>22000</v>
      </c>
      <c r="BL22" s="27">
        <v>22000</v>
      </c>
      <c r="BM22" s="27">
        <v>22000</v>
      </c>
      <c r="BN22" s="27">
        <v>22000</v>
      </c>
      <c r="BO22" s="27">
        <v>22000</v>
      </c>
      <c r="BP22" s="27">
        <v>22000</v>
      </c>
      <c r="BQ22" s="27">
        <v>22000</v>
      </c>
      <c r="BR22" s="27">
        <v>22000</v>
      </c>
      <c r="BS22" s="27">
        <v>22000</v>
      </c>
      <c r="BT22" s="27">
        <v>22000</v>
      </c>
      <c r="BU22" s="27">
        <v>22000</v>
      </c>
      <c r="BV22" s="27">
        <v>22000</v>
      </c>
      <c r="BW22" s="5"/>
      <c r="BX22" s="5"/>
      <c r="BY22" s="5"/>
      <c r="BZ22" s="5"/>
      <c r="CA22" s="5"/>
      <c r="CB22" s="5"/>
      <c r="CC22" s="5"/>
    </row>
    <row r="23" spans="1:107" x14ac:dyDescent="0.2">
      <c r="A23" s="5">
        <v>24568</v>
      </c>
      <c r="B23" s="5" t="s">
        <v>24</v>
      </c>
      <c r="C23" s="8">
        <v>32000</v>
      </c>
      <c r="D23" s="24">
        <v>35400</v>
      </c>
      <c r="E23" s="24">
        <v>37256</v>
      </c>
      <c r="F23" s="5" t="s">
        <v>3</v>
      </c>
      <c r="G23" s="10" t="s">
        <v>15</v>
      </c>
      <c r="H23" s="8">
        <v>32000</v>
      </c>
      <c r="I23" s="8">
        <v>32000</v>
      </c>
      <c r="J23" s="54" t="s">
        <v>60</v>
      </c>
      <c r="K23" s="70">
        <v>0</v>
      </c>
      <c r="L23" s="8">
        <v>32000</v>
      </c>
      <c r="M23" s="8">
        <v>32000</v>
      </c>
      <c r="N23" s="8">
        <v>32000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</row>
    <row r="24" spans="1:107" x14ac:dyDescent="0.2">
      <c r="A24" s="5">
        <v>24654</v>
      </c>
      <c r="B24" s="5" t="s">
        <v>57</v>
      </c>
      <c r="C24" s="8">
        <v>8000</v>
      </c>
      <c r="D24" s="24">
        <v>35400</v>
      </c>
      <c r="E24" s="24">
        <v>37256</v>
      </c>
      <c r="F24" s="5" t="s">
        <v>3</v>
      </c>
      <c r="G24" s="10" t="s">
        <v>15</v>
      </c>
      <c r="H24" s="8">
        <v>8000</v>
      </c>
      <c r="I24" s="8">
        <v>8000</v>
      </c>
      <c r="J24" s="54" t="s">
        <v>60</v>
      </c>
      <c r="K24" s="70">
        <v>0</v>
      </c>
      <c r="L24" s="8">
        <v>8000</v>
      </c>
      <c r="M24" s="8">
        <v>8000</v>
      </c>
      <c r="N24" s="8">
        <v>8000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</row>
    <row r="25" spans="1:107" x14ac:dyDescent="0.2">
      <c r="A25" s="29">
        <v>27460</v>
      </c>
      <c r="B25" s="29" t="s">
        <v>11</v>
      </c>
      <c r="C25" s="8">
        <v>55000</v>
      </c>
      <c r="D25" s="24">
        <v>37257</v>
      </c>
      <c r="E25" s="24">
        <v>37986</v>
      </c>
      <c r="F25" s="29" t="s">
        <v>3</v>
      </c>
      <c r="G25" s="25">
        <v>37802</v>
      </c>
      <c r="H25" s="8"/>
      <c r="I25" s="8"/>
      <c r="J25" s="53">
        <v>0.10630000000000001</v>
      </c>
      <c r="K25" s="70">
        <f>ROUND((O25*31+P25*28+Q25*31+R25*30+S25*31+T25*30+U25*31+V25*31+W25*30+X25*31+Y25*30+Z25*31)*J25,0)</f>
        <v>2133973</v>
      </c>
      <c r="L25" s="8"/>
      <c r="M25" s="8"/>
      <c r="N25" s="8"/>
      <c r="O25" s="8">
        <v>55000</v>
      </c>
      <c r="P25" s="8">
        <v>55000</v>
      </c>
      <c r="Q25" s="8">
        <v>55000</v>
      </c>
      <c r="R25" s="8">
        <v>55000</v>
      </c>
      <c r="S25" s="8">
        <v>55000</v>
      </c>
      <c r="T25" s="8">
        <v>55000</v>
      </c>
      <c r="U25" s="8">
        <v>55000</v>
      </c>
      <c r="V25" s="8">
        <v>55000</v>
      </c>
      <c r="W25" s="8">
        <v>55000</v>
      </c>
      <c r="X25" s="8">
        <v>55000</v>
      </c>
      <c r="Y25" s="8">
        <v>55000</v>
      </c>
      <c r="Z25" s="8">
        <v>55000</v>
      </c>
      <c r="AA25" s="8">
        <v>20000</v>
      </c>
      <c r="AB25" s="8">
        <v>20000</v>
      </c>
      <c r="AC25" s="8">
        <v>20000</v>
      </c>
      <c r="AD25" s="8">
        <v>20000</v>
      </c>
      <c r="AE25" s="8">
        <v>20000</v>
      </c>
      <c r="AF25" s="8">
        <v>20000</v>
      </c>
      <c r="AG25" s="8">
        <v>20000</v>
      </c>
      <c r="AH25" s="8">
        <v>20000</v>
      </c>
      <c r="AI25" s="8">
        <v>20000</v>
      </c>
      <c r="AJ25" s="8">
        <v>20000</v>
      </c>
      <c r="AK25" s="8">
        <v>20000</v>
      </c>
      <c r="AL25" s="8">
        <v>20000</v>
      </c>
      <c r="AM25" s="27">
        <v>20000</v>
      </c>
      <c r="AN25" s="27">
        <v>20000</v>
      </c>
      <c r="AO25" s="27">
        <v>20000</v>
      </c>
      <c r="AP25" s="27">
        <v>20000</v>
      </c>
      <c r="AQ25" s="27">
        <v>20000</v>
      </c>
      <c r="AR25" s="27">
        <v>20000</v>
      </c>
      <c r="AS25" s="27">
        <v>20000</v>
      </c>
      <c r="AT25" s="27">
        <v>20000</v>
      </c>
      <c r="AU25" s="27">
        <v>20000</v>
      </c>
      <c r="AV25" s="27">
        <v>20000</v>
      </c>
      <c r="AW25" s="27">
        <v>20000</v>
      </c>
      <c r="AX25" s="27">
        <v>20000</v>
      </c>
      <c r="AY25" s="27">
        <v>20000</v>
      </c>
      <c r="AZ25" s="27">
        <v>20000</v>
      </c>
      <c r="BA25" s="27">
        <v>20000</v>
      </c>
      <c r="BB25" s="27">
        <v>20000</v>
      </c>
      <c r="BC25" s="27">
        <v>20000</v>
      </c>
      <c r="BD25" s="27">
        <v>20000</v>
      </c>
      <c r="BE25" s="27">
        <v>20000</v>
      </c>
      <c r="BF25" s="27">
        <v>20000</v>
      </c>
      <c r="BG25" s="27">
        <v>20000</v>
      </c>
      <c r="BH25" s="27">
        <v>20000</v>
      </c>
      <c r="BI25" s="27">
        <v>20000</v>
      </c>
      <c r="BJ25" s="27">
        <v>20000</v>
      </c>
      <c r="BK25" s="27">
        <v>20000</v>
      </c>
      <c r="BL25" s="27">
        <v>20000</v>
      </c>
      <c r="BM25" s="27">
        <v>20000</v>
      </c>
      <c r="BN25" s="27">
        <v>20000</v>
      </c>
      <c r="BO25" s="27">
        <v>20000</v>
      </c>
      <c r="BP25" s="27">
        <v>20000</v>
      </c>
      <c r="BQ25" s="27">
        <v>20000</v>
      </c>
      <c r="BR25" s="27">
        <v>20000</v>
      </c>
      <c r="BS25" s="27">
        <v>20000</v>
      </c>
      <c r="BT25" s="27">
        <v>20000</v>
      </c>
      <c r="BU25" s="27">
        <v>20000</v>
      </c>
      <c r="BV25" s="27">
        <v>20000</v>
      </c>
      <c r="BW25" s="5"/>
      <c r="BX25" s="5"/>
      <c r="BY25" s="5"/>
      <c r="BZ25" s="5"/>
      <c r="CA25" s="5"/>
      <c r="CB25" s="5"/>
      <c r="CC25" s="5"/>
    </row>
    <row r="26" spans="1:107" x14ac:dyDescent="0.2">
      <c r="A26" s="29">
        <v>27453</v>
      </c>
      <c r="B26" s="29" t="s">
        <v>12</v>
      </c>
      <c r="C26" s="8">
        <v>35000</v>
      </c>
      <c r="D26" s="24">
        <v>37622</v>
      </c>
      <c r="E26" s="24">
        <v>37986</v>
      </c>
      <c r="F26" s="29" t="s">
        <v>8</v>
      </c>
      <c r="G26" s="25"/>
      <c r="H26" s="8"/>
      <c r="I26" s="8"/>
      <c r="J26" s="54" t="s">
        <v>60</v>
      </c>
      <c r="K26" s="70">
        <v>0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>
        <v>35000</v>
      </c>
      <c r="AB26" s="8">
        <v>35000</v>
      </c>
      <c r="AC26" s="8">
        <v>35000</v>
      </c>
      <c r="AD26" s="8">
        <v>35000</v>
      </c>
      <c r="AE26" s="8">
        <v>35000</v>
      </c>
      <c r="AF26" s="8">
        <v>35000</v>
      </c>
      <c r="AG26" s="8">
        <v>35000</v>
      </c>
      <c r="AH26" s="8">
        <v>35000</v>
      </c>
      <c r="AI26" s="8">
        <v>35000</v>
      </c>
      <c r="AJ26" s="8">
        <v>35000</v>
      </c>
      <c r="AK26" s="8">
        <v>35000</v>
      </c>
      <c r="AL26" s="8">
        <v>35000</v>
      </c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5"/>
      <c r="BX26" s="5"/>
      <c r="BY26" s="5"/>
      <c r="BZ26" s="5"/>
      <c r="CA26" s="5"/>
      <c r="CB26" s="5"/>
      <c r="CC26" s="5"/>
    </row>
    <row r="27" spans="1:107" x14ac:dyDescent="0.2">
      <c r="A27" s="5">
        <v>25071</v>
      </c>
      <c r="B27" s="5" t="s">
        <v>11</v>
      </c>
      <c r="C27" s="8">
        <v>60000</v>
      </c>
      <c r="D27" s="24">
        <v>35400</v>
      </c>
      <c r="E27" s="24">
        <v>39782</v>
      </c>
      <c r="F27" s="5" t="s">
        <v>3</v>
      </c>
      <c r="G27" s="25">
        <v>39416</v>
      </c>
      <c r="H27" s="8">
        <v>60000</v>
      </c>
      <c r="I27" s="8">
        <v>60000</v>
      </c>
      <c r="J27" s="54" t="s">
        <v>60</v>
      </c>
      <c r="K27" s="70">
        <v>0</v>
      </c>
      <c r="L27" s="8">
        <v>60000</v>
      </c>
      <c r="M27" s="8">
        <v>60000</v>
      </c>
      <c r="N27" s="8">
        <v>60000</v>
      </c>
      <c r="O27" s="8">
        <v>60000</v>
      </c>
      <c r="P27" s="8">
        <v>60000</v>
      </c>
      <c r="Q27" s="8">
        <v>60000</v>
      </c>
      <c r="R27" s="8">
        <v>60000</v>
      </c>
      <c r="S27" s="8">
        <v>60000</v>
      </c>
      <c r="T27" s="8">
        <v>60000</v>
      </c>
      <c r="U27" s="8">
        <v>60000</v>
      </c>
      <c r="V27" s="8">
        <v>60000</v>
      </c>
      <c r="W27" s="8">
        <v>60000</v>
      </c>
      <c r="X27" s="8">
        <v>60000</v>
      </c>
      <c r="Y27" s="8">
        <v>60000</v>
      </c>
      <c r="Z27" s="8">
        <v>60000</v>
      </c>
      <c r="AA27" s="8">
        <v>60000</v>
      </c>
      <c r="AB27" s="8">
        <v>60000</v>
      </c>
      <c r="AC27" s="8">
        <v>60000</v>
      </c>
      <c r="AD27" s="8">
        <v>60000</v>
      </c>
      <c r="AE27" s="8">
        <v>60000</v>
      </c>
      <c r="AF27" s="8">
        <v>60000</v>
      </c>
      <c r="AG27" s="8">
        <v>60000</v>
      </c>
      <c r="AH27" s="8">
        <v>60000</v>
      </c>
      <c r="AI27" s="8">
        <v>60000</v>
      </c>
      <c r="AJ27" s="8">
        <v>60000</v>
      </c>
      <c r="AK27" s="8">
        <v>60000</v>
      </c>
      <c r="AL27" s="8">
        <v>60000</v>
      </c>
      <c r="AM27" s="8">
        <v>60000</v>
      </c>
      <c r="AN27" s="8">
        <v>60000</v>
      </c>
      <c r="AO27" s="8">
        <v>60000</v>
      </c>
      <c r="AP27" s="8">
        <v>60000</v>
      </c>
      <c r="AQ27" s="8">
        <v>60000</v>
      </c>
      <c r="AR27" s="8">
        <v>60000</v>
      </c>
      <c r="AS27" s="8">
        <v>60000</v>
      </c>
      <c r="AT27" s="8">
        <v>60000</v>
      </c>
      <c r="AU27" s="8">
        <v>60000</v>
      </c>
      <c r="AV27" s="8">
        <v>60000</v>
      </c>
      <c r="AW27" s="8">
        <v>60000</v>
      </c>
      <c r="AX27" s="8">
        <v>60000</v>
      </c>
      <c r="AY27" s="8">
        <v>60000</v>
      </c>
      <c r="AZ27" s="8">
        <v>60000</v>
      </c>
      <c r="BA27" s="8">
        <v>60000</v>
      </c>
      <c r="BB27" s="8">
        <v>60000</v>
      </c>
      <c r="BC27" s="8">
        <v>60000</v>
      </c>
      <c r="BD27" s="8">
        <v>60000</v>
      </c>
      <c r="BE27" s="8">
        <v>60000</v>
      </c>
      <c r="BF27" s="8">
        <v>60000</v>
      </c>
      <c r="BG27" s="8">
        <v>60000</v>
      </c>
      <c r="BH27" s="8">
        <v>60000</v>
      </c>
      <c r="BI27" s="8">
        <v>60000</v>
      </c>
      <c r="BJ27" s="8">
        <v>60000</v>
      </c>
      <c r="BK27" s="8">
        <v>60000</v>
      </c>
      <c r="BL27" s="8">
        <v>60000</v>
      </c>
      <c r="BM27" s="8">
        <v>60000</v>
      </c>
      <c r="BN27" s="8">
        <v>60000</v>
      </c>
      <c r="BO27" s="8">
        <v>60000</v>
      </c>
      <c r="BP27" s="8">
        <v>60000</v>
      </c>
      <c r="BQ27" s="8">
        <v>60000</v>
      </c>
      <c r="BR27" s="8">
        <v>60000</v>
      </c>
      <c r="BS27" s="8">
        <v>60000</v>
      </c>
      <c r="BT27" s="8">
        <v>60000</v>
      </c>
      <c r="BU27" s="8">
        <v>60000</v>
      </c>
      <c r="BV27" s="8">
        <v>60000</v>
      </c>
      <c r="BW27" s="5"/>
      <c r="BX27" s="5"/>
      <c r="BY27" s="5"/>
      <c r="BZ27" s="5"/>
      <c r="CA27" s="5"/>
      <c r="CB27" s="5"/>
      <c r="CC27" s="5"/>
    </row>
    <row r="28" spans="1:107" x14ac:dyDescent="0.2">
      <c r="A28" s="5"/>
      <c r="B28" s="5"/>
      <c r="C28" s="5"/>
      <c r="D28" s="5"/>
      <c r="E28" s="5"/>
      <c r="F28" s="5"/>
      <c r="G28" s="5"/>
      <c r="H28" s="8">
        <f>SUM(H14:H27)</f>
        <v>476000</v>
      </c>
      <c r="I28" s="8">
        <f>SUM(I14:I27)</f>
        <v>476000</v>
      </c>
      <c r="J28" s="53"/>
      <c r="K28" s="70">
        <f t="shared" ref="K28:AP28" si="1">SUM(K14:K27)</f>
        <v>8645573</v>
      </c>
      <c r="L28" s="8">
        <f t="shared" si="1"/>
        <v>476000</v>
      </c>
      <c r="M28" s="8">
        <f t="shared" si="1"/>
        <v>476000</v>
      </c>
      <c r="N28" s="8">
        <f t="shared" si="1"/>
        <v>461000</v>
      </c>
      <c r="O28" s="8">
        <f t="shared" si="1"/>
        <v>476000</v>
      </c>
      <c r="P28" s="8">
        <f t="shared" si="1"/>
        <v>476000</v>
      </c>
      <c r="Q28" s="8">
        <f t="shared" si="1"/>
        <v>476000</v>
      </c>
      <c r="R28" s="8">
        <f t="shared" si="1"/>
        <v>476000</v>
      </c>
      <c r="S28" s="8">
        <f t="shared" si="1"/>
        <v>476000</v>
      </c>
      <c r="T28" s="8">
        <f t="shared" si="1"/>
        <v>476000</v>
      </c>
      <c r="U28" s="8">
        <f t="shared" si="1"/>
        <v>476000</v>
      </c>
      <c r="V28" s="8">
        <f t="shared" si="1"/>
        <v>476000</v>
      </c>
      <c r="W28" s="8">
        <f t="shared" si="1"/>
        <v>476000</v>
      </c>
      <c r="X28" s="8">
        <f t="shared" si="1"/>
        <v>476000</v>
      </c>
      <c r="Y28" s="8">
        <f t="shared" si="1"/>
        <v>476000</v>
      </c>
      <c r="Z28" s="8">
        <f t="shared" si="1"/>
        <v>476000</v>
      </c>
      <c r="AA28" s="8">
        <f t="shared" si="1"/>
        <v>476000</v>
      </c>
      <c r="AB28" s="8">
        <f t="shared" si="1"/>
        <v>476000</v>
      </c>
      <c r="AC28" s="8">
        <f t="shared" si="1"/>
        <v>476000</v>
      </c>
      <c r="AD28" s="8">
        <f t="shared" si="1"/>
        <v>476000</v>
      </c>
      <c r="AE28" s="8">
        <f t="shared" si="1"/>
        <v>476000</v>
      </c>
      <c r="AF28" s="8">
        <f t="shared" si="1"/>
        <v>476000</v>
      </c>
      <c r="AG28" s="8">
        <f t="shared" si="1"/>
        <v>476000</v>
      </c>
      <c r="AH28" s="8">
        <f t="shared" si="1"/>
        <v>476000</v>
      </c>
      <c r="AI28" s="8">
        <f t="shared" si="1"/>
        <v>476000</v>
      </c>
      <c r="AJ28" s="8">
        <f t="shared" si="1"/>
        <v>476000</v>
      </c>
      <c r="AK28" s="8">
        <f t="shared" si="1"/>
        <v>476000</v>
      </c>
      <c r="AL28" s="8">
        <f t="shared" si="1"/>
        <v>476000</v>
      </c>
      <c r="AM28" s="8">
        <f t="shared" si="1"/>
        <v>441000</v>
      </c>
      <c r="AN28" s="8">
        <f t="shared" si="1"/>
        <v>441000</v>
      </c>
      <c r="AO28" s="8">
        <f t="shared" si="1"/>
        <v>441000</v>
      </c>
      <c r="AP28" s="8">
        <f t="shared" si="1"/>
        <v>441000</v>
      </c>
      <c r="AQ28" s="8">
        <f t="shared" ref="AQ28:BV28" si="2">SUM(AQ14:AQ27)</f>
        <v>441000</v>
      </c>
      <c r="AR28" s="8">
        <f t="shared" si="2"/>
        <v>441000</v>
      </c>
      <c r="AS28" s="8">
        <f t="shared" si="2"/>
        <v>441000</v>
      </c>
      <c r="AT28" s="8">
        <f t="shared" si="2"/>
        <v>441000</v>
      </c>
      <c r="AU28" s="8">
        <f t="shared" si="2"/>
        <v>441000</v>
      </c>
      <c r="AV28" s="8">
        <f t="shared" si="2"/>
        <v>441000</v>
      </c>
      <c r="AW28" s="8">
        <f t="shared" si="2"/>
        <v>441000</v>
      </c>
      <c r="AX28" s="8">
        <f t="shared" si="2"/>
        <v>441000</v>
      </c>
      <c r="AY28" s="8">
        <f t="shared" si="2"/>
        <v>441000</v>
      </c>
      <c r="AZ28" s="8">
        <f t="shared" si="2"/>
        <v>441000</v>
      </c>
      <c r="BA28" s="8">
        <f t="shared" si="2"/>
        <v>441000</v>
      </c>
      <c r="BB28" s="8">
        <f t="shared" si="2"/>
        <v>441000</v>
      </c>
      <c r="BC28" s="8">
        <f t="shared" si="2"/>
        <v>441000</v>
      </c>
      <c r="BD28" s="8">
        <f t="shared" si="2"/>
        <v>441000</v>
      </c>
      <c r="BE28" s="8">
        <f t="shared" si="2"/>
        <v>441000</v>
      </c>
      <c r="BF28" s="8">
        <f t="shared" si="2"/>
        <v>441000</v>
      </c>
      <c r="BG28" s="8">
        <f t="shared" si="2"/>
        <v>441000</v>
      </c>
      <c r="BH28" s="8">
        <f t="shared" si="2"/>
        <v>441000</v>
      </c>
      <c r="BI28" s="8">
        <f t="shared" si="2"/>
        <v>441000</v>
      </c>
      <c r="BJ28" s="8">
        <f t="shared" si="2"/>
        <v>441000</v>
      </c>
      <c r="BK28" s="8">
        <f t="shared" si="2"/>
        <v>441000</v>
      </c>
      <c r="BL28" s="8">
        <f t="shared" si="2"/>
        <v>441000</v>
      </c>
      <c r="BM28" s="8">
        <f t="shared" si="2"/>
        <v>441000</v>
      </c>
      <c r="BN28" s="8">
        <f t="shared" si="2"/>
        <v>441000</v>
      </c>
      <c r="BO28" s="8">
        <f t="shared" si="2"/>
        <v>441000</v>
      </c>
      <c r="BP28" s="8">
        <f t="shared" si="2"/>
        <v>441000</v>
      </c>
      <c r="BQ28" s="8">
        <f t="shared" si="2"/>
        <v>441000</v>
      </c>
      <c r="BR28" s="8">
        <f t="shared" si="2"/>
        <v>441000</v>
      </c>
      <c r="BS28" s="8">
        <f t="shared" si="2"/>
        <v>441000</v>
      </c>
      <c r="BT28" s="8">
        <f t="shared" si="2"/>
        <v>441000</v>
      </c>
      <c r="BU28" s="8">
        <f t="shared" si="2"/>
        <v>441000</v>
      </c>
      <c r="BV28" s="8">
        <f t="shared" si="2"/>
        <v>441000</v>
      </c>
      <c r="BW28" s="5"/>
      <c r="BX28" s="5"/>
      <c r="BY28" s="5"/>
      <c r="BZ28" s="5"/>
      <c r="CA28" s="5"/>
      <c r="CB28" s="5"/>
      <c r="CC28" s="5"/>
    </row>
    <row r="29" spans="1:107" s="99" customFormat="1" x14ac:dyDescent="0.2">
      <c r="A29" s="98" t="s">
        <v>106</v>
      </c>
      <c r="E29" s="100"/>
      <c r="F29" s="100"/>
      <c r="H29" s="101"/>
      <c r="I29" s="101"/>
      <c r="J29" s="101"/>
      <c r="K29" s="102"/>
      <c r="L29" s="101"/>
      <c r="M29" s="103"/>
      <c r="N29" s="103"/>
      <c r="O29" s="104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>
        <f>SUM(O28:Z28)</f>
        <v>5712000</v>
      </c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>
        <f>SUM(AA28:AL28)</f>
        <v>5712000</v>
      </c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>
        <f>SUM(AM28:AX28)</f>
        <v>5292000</v>
      </c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  <c r="BJ29" s="105"/>
      <c r="BK29" s="106"/>
      <c r="BL29" s="106"/>
      <c r="BM29" s="106"/>
      <c r="BN29" s="106"/>
      <c r="BO29" s="106"/>
      <c r="BP29" s="106"/>
      <c r="BQ29" s="106"/>
      <c r="BR29" s="106"/>
      <c r="BS29" s="106"/>
      <c r="BT29" s="106"/>
      <c r="BU29" s="106"/>
      <c r="BV29" s="106"/>
      <c r="BW29" s="106"/>
      <c r="BX29" s="106"/>
      <c r="BY29" s="106"/>
      <c r="BZ29" s="106"/>
      <c r="CA29" s="106"/>
      <c r="CB29" s="106"/>
      <c r="CC29" s="106"/>
      <c r="CD29" s="106"/>
      <c r="CE29" s="106"/>
      <c r="CF29" s="106"/>
      <c r="CG29" s="106"/>
      <c r="CH29" s="106"/>
      <c r="CI29" s="106"/>
      <c r="CJ29" s="106"/>
      <c r="CK29" s="106"/>
      <c r="CL29" s="106"/>
      <c r="CM29" s="106"/>
      <c r="CN29" s="106"/>
      <c r="CO29" s="106"/>
      <c r="CP29" s="106"/>
      <c r="CQ29" s="106"/>
      <c r="CR29" s="106"/>
      <c r="CS29" s="106"/>
      <c r="CT29" s="106"/>
      <c r="CU29" s="106"/>
      <c r="CV29" s="106"/>
      <c r="CW29" s="106"/>
      <c r="CX29" s="106"/>
      <c r="CY29" s="106"/>
      <c r="CZ29" s="106"/>
      <c r="DA29" s="106"/>
      <c r="DB29" s="106"/>
      <c r="DC29" s="106"/>
    </row>
    <row r="30" spans="1:107" s="99" customFormat="1" x14ac:dyDescent="0.2">
      <c r="A30" s="98"/>
      <c r="E30" s="100"/>
      <c r="F30" s="100"/>
      <c r="H30" s="101"/>
      <c r="I30" s="101"/>
      <c r="J30" s="101"/>
      <c r="K30" s="102"/>
      <c r="L30" s="101"/>
      <c r="M30" s="103"/>
      <c r="N30" s="103"/>
      <c r="O30" s="104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  <c r="BJ30" s="105"/>
      <c r="BK30" s="106"/>
      <c r="BL30" s="106"/>
      <c r="BM30" s="106"/>
      <c r="BN30" s="106"/>
      <c r="BO30" s="106"/>
      <c r="BP30" s="106"/>
      <c r="BQ30" s="106"/>
      <c r="BR30" s="106"/>
      <c r="BS30" s="106"/>
      <c r="BT30" s="106"/>
      <c r="BU30" s="106"/>
      <c r="BV30" s="106"/>
      <c r="BW30" s="106"/>
      <c r="BX30" s="106"/>
      <c r="BY30" s="106"/>
      <c r="BZ30" s="106"/>
      <c r="CA30" s="106"/>
      <c r="CB30" s="106"/>
      <c r="CC30" s="106"/>
      <c r="CD30" s="106"/>
      <c r="CE30" s="106"/>
      <c r="CF30" s="106"/>
      <c r="CG30" s="106"/>
      <c r="CH30" s="106"/>
      <c r="CI30" s="106"/>
      <c r="CJ30" s="106"/>
      <c r="CK30" s="106"/>
      <c r="CL30" s="106"/>
      <c r="CM30" s="106"/>
      <c r="CN30" s="106"/>
      <c r="CO30" s="106"/>
      <c r="CP30" s="106"/>
      <c r="CQ30" s="106"/>
      <c r="CR30" s="106"/>
      <c r="CS30" s="106"/>
      <c r="CT30" s="106"/>
      <c r="CU30" s="106"/>
      <c r="CV30" s="106"/>
      <c r="CW30" s="106"/>
      <c r="CX30" s="106"/>
      <c r="CY30" s="106"/>
      <c r="CZ30" s="106"/>
      <c r="DA30" s="106"/>
      <c r="DB30" s="106"/>
      <c r="DC30" s="106"/>
    </row>
    <row r="31" spans="1:107" x14ac:dyDescent="0.2">
      <c r="A31" s="7" t="s">
        <v>23</v>
      </c>
      <c r="F31" s="5"/>
      <c r="G31" s="5"/>
      <c r="H31" s="8"/>
      <c r="I31" s="8"/>
      <c r="J31" s="5"/>
      <c r="K31" s="73">
        <v>2002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3"/>
      <c r="AT31" s="3"/>
      <c r="AU31" s="3"/>
      <c r="AV31" s="3"/>
      <c r="AW31" s="3"/>
      <c r="AX31" s="3"/>
      <c r="AY31" s="8"/>
      <c r="AZ31" s="8"/>
      <c r="BA31" s="8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</row>
    <row r="32" spans="1:107" x14ac:dyDescent="0.2">
      <c r="F32" s="5"/>
      <c r="G32" s="5"/>
      <c r="H32" s="5"/>
      <c r="I32" s="5"/>
      <c r="J32" s="57" t="s">
        <v>16</v>
      </c>
      <c r="K32" s="71" t="s">
        <v>61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Y32" s="5"/>
      <c r="AZ32" s="5"/>
      <c r="BA32" s="5"/>
    </row>
    <row r="33" spans="1:107" x14ac:dyDescent="0.2">
      <c r="A33" s="2" t="s">
        <v>1</v>
      </c>
      <c r="B33" t="s">
        <v>2</v>
      </c>
      <c r="C33" s="2" t="s">
        <v>17</v>
      </c>
      <c r="D33" t="s">
        <v>18</v>
      </c>
      <c r="E33" t="s">
        <v>14</v>
      </c>
      <c r="F33" s="5" t="s">
        <v>0</v>
      </c>
      <c r="G33" s="10" t="s">
        <v>19</v>
      </c>
      <c r="H33" s="30">
        <v>37104</v>
      </c>
      <c r="I33" s="30">
        <v>37135</v>
      </c>
      <c r="J33" s="72" t="s">
        <v>38</v>
      </c>
      <c r="K33" s="63" t="s">
        <v>65</v>
      </c>
      <c r="L33" s="30">
        <v>37165</v>
      </c>
      <c r="M33" s="30">
        <v>37196</v>
      </c>
      <c r="N33" s="30">
        <v>37226</v>
      </c>
      <c r="O33" s="30">
        <v>37257</v>
      </c>
      <c r="P33" s="30">
        <v>37288</v>
      </c>
      <c r="Q33" s="30">
        <v>37316</v>
      </c>
      <c r="R33" s="30">
        <v>37347</v>
      </c>
      <c r="S33" s="30">
        <v>37377</v>
      </c>
      <c r="T33" s="30">
        <v>37408</v>
      </c>
      <c r="U33" s="30">
        <v>37438</v>
      </c>
      <c r="V33" s="30">
        <v>37469</v>
      </c>
      <c r="W33" s="30">
        <v>37500</v>
      </c>
      <c r="X33" s="30">
        <v>37530</v>
      </c>
      <c r="Y33" s="30">
        <v>37561</v>
      </c>
      <c r="Z33" s="30">
        <v>37591</v>
      </c>
      <c r="AA33" s="30">
        <v>37622</v>
      </c>
      <c r="AB33" s="30">
        <v>37653</v>
      </c>
      <c r="AC33" s="30">
        <v>37681</v>
      </c>
      <c r="AD33" s="30">
        <v>37712</v>
      </c>
      <c r="AE33" s="30">
        <v>37742</v>
      </c>
      <c r="AF33" s="30">
        <v>37773</v>
      </c>
      <c r="AG33" s="30">
        <v>37803</v>
      </c>
      <c r="AH33" s="30">
        <v>37834</v>
      </c>
      <c r="AI33" s="30">
        <v>37865</v>
      </c>
      <c r="AJ33" s="30">
        <v>37895</v>
      </c>
      <c r="AK33" s="30">
        <v>37926</v>
      </c>
      <c r="AL33" s="30">
        <v>37956</v>
      </c>
      <c r="AM33" s="30">
        <v>37987</v>
      </c>
      <c r="AN33" s="30">
        <v>38018</v>
      </c>
      <c r="AO33" s="30">
        <v>38047</v>
      </c>
      <c r="AP33" s="30">
        <v>38078</v>
      </c>
      <c r="AQ33" s="30">
        <v>38108</v>
      </c>
      <c r="AR33" s="30">
        <v>38139</v>
      </c>
      <c r="AS33" s="12">
        <v>38169</v>
      </c>
      <c r="AT33" s="12">
        <v>38200</v>
      </c>
      <c r="AU33" s="12">
        <v>38231</v>
      </c>
      <c r="AV33" s="12">
        <v>38261</v>
      </c>
      <c r="AW33" s="12">
        <v>38292</v>
      </c>
      <c r="AX33" s="12">
        <v>38322</v>
      </c>
      <c r="AY33" s="30">
        <v>38353</v>
      </c>
      <c r="AZ33" s="30">
        <v>38384</v>
      </c>
      <c r="BA33" s="30">
        <v>38412</v>
      </c>
      <c r="BB33" s="12">
        <v>38443</v>
      </c>
      <c r="BC33" s="12">
        <v>38473</v>
      </c>
      <c r="BD33" s="12">
        <v>38504</v>
      </c>
      <c r="BE33" s="12">
        <v>38534</v>
      </c>
      <c r="BF33" s="12">
        <v>38565</v>
      </c>
      <c r="BG33" s="12">
        <v>38596</v>
      </c>
      <c r="BH33" s="12">
        <v>38626</v>
      </c>
      <c r="BI33" s="12">
        <v>38657</v>
      </c>
      <c r="BJ33" s="12">
        <v>38687</v>
      </c>
      <c r="BK33" s="12">
        <v>38718</v>
      </c>
      <c r="BL33" s="12">
        <v>38749</v>
      </c>
      <c r="BM33" s="12">
        <v>38777</v>
      </c>
      <c r="BN33" s="12">
        <v>38808</v>
      </c>
      <c r="BO33" s="12">
        <v>38838</v>
      </c>
      <c r="BP33" s="12">
        <v>38869</v>
      </c>
      <c r="BQ33" s="12">
        <v>38899</v>
      </c>
      <c r="BR33" s="12">
        <v>38930</v>
      </c>
      <c r="BS33" s="12">
        <v>38961</v>
      </c>
      <c r="BT33" s="12">
        <v>38991</v>
      </c>
      <c r="BU33" s="12">
        <v>39022</v>
      </c>
      <c r="BV33" s="12">
        <v>39052</v>
      </c>
    </row>
    <row r="34" spans="1:107" x14ac:dyDescent="0.2">
      <c r="A34" s="2"/>
      <c r="C34" s="2"/>
      <c r="F34" s="5"/>
      <c r="G34" s="10"/>
      <c r="H34" s="5"/>
      <c r="I34" s="5"/>
      <c r="J34" s="53"/>
      <c r="K34" s="53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Y34" s="5"/>
      <c r="AZ34" s="5"/>
      <c r="BA34" s="5"/>
    </row>
    <row r="35" spans="1:107" x14ac:dyDescent="0.2">
      <c r="A35" s="5">
        <v>24669</v>
      </c>
      <c r="B35" s="5" t="s">
        <v>72</v>
      </c>
      <c r="C35" s="8">
        <v>12500</v>
      </c>
      <c r="D35" s="24">
        <v>35309</v>
      </c>
      <c r="E35" s="24">
        <v>38748</v>
      </c>
      <c r="F35" s="5" t="s">
        <v>3</v>
      </c>
      <c r="G35" s="25">
        <v>38383</v>
      </c>
      <c r="H35" s="8">
        <v>12500</v>
      </c>
      <c r="I35" s="8">
        <v>12500</v>
      </c>
      <c r="J35" s="53">
        <v>0.06</v>
      </c>
      <c r="K35" s="70">
        <f>ROUND((O35*31+P35*28+Q35*31+R35*30+S35*31+T35*30+U35*31+V35*31+W35*30+X35*31+Y35*30+Z35*31)*J35,0)</f>
        <v>273750</v>
      </c>
      <c r="L35" s="8">
        <v>12500</v>
      </c>
      <c r="M35" s="8">
        <v>12500</v>
      </c>
      <c r="N35" s="8">
        <v>12500</v>
      </c>
      <c r="O35" s="8">
        <v>12500</v>
      </c>
      <c r="P35" s="8">
        <v>12500</v>
      </c>
      <c r="Q35" s="8">
        <v>12500</v>
      </c>
      <c r="R35" s="8">
        <v>12500</v>
      </c>
      <c r="S35" s="8">
        <v>12500</v>
      </c>
      <c r="T35" s="8">
        <v>12500</v>
      </c>
      <c r="U35" s="8">
        <v>12500</v>
      </c>
      <c r="V35" s="8">
        <v>12500</v>
      </c>
      <c r="W35" s="8">
        <v>12500</v>
      </c>
      <c r="X35" s="8">
        <v>12500</v>
      </c>
      <c r="Y35" s="8">
        <v>12500</v>
      </c>
      <c r="Z35" s="8">
        <v>12500</v>
      </c>
      <c r="AA35" s="8">
        <v>12500</v>
      </c>
      <c r="AB35" s="8">
        <v>12500</v>
      </c>
      <c r="AC35" s="8">
        <v>12500</v>
      </c>
      <c r="AD35" s="8">
        <v>12500</v>
      </c>
      <c r="AE35" s="8">
        <v>12500</v>
      </c>
      <c r="AF35" s="8">
        <v>12500</v>
      </c>
      <c r="AG35" s="8">
        <v>12500</v>
      </c>
      <c r="AH35" s="8">
        <v>12500</v>
      </c>
      <c r="AI35" s="8">
        <v>12500</v>
      </c>
      <c r="AJ35" s="8">
        <v>12500</v>
      </c>
      <c r="AK35" s="8">
        <v>12500</v>
      </c>
      <c r="AL35" s="8">
        <v>12500</v>
      </c>
      <c r="AM35" s="8">
        <v>12500</v>
      </c>
      <c r="AN35" s="8">
        <v>12500</v>
      </c>
      <c r="AO35" s="8">
        <v>12500</v>
      </c>
      <c r="AP35" s="8">
        <v>12500</v>
      </c>
      <c r="AQ35" s="8">
        <v>12500</v>
      </c>
      <c r="AR35" s="8">
        <v>12500</v>
      </c>
      <c r="AS35" s="8">
        <v>12500</v>
      </c>
      <c r="AT35" s="8">
        <v>12500</v>
      </c>
      <c r="AU35" s="8">
        <v>12500</v>
      </c>
      <c r="AV35" s="8">
        <v>12500</v>
      </c>
      <c r="AW35" s="8">
        <v>12500</v>
      </c>
      <c r="AX35" s="8">
        <v>12500</v>
      </c>
      <c r="AY35" s="8">
        <v>12500</v>
      </c>
      <c r="AZ35" s="8">
        <v>12500</v>
      </c>
      <c r="BA35" s="8">
        <v>12500</v>
      </c>
      <c r="BB35" s="8">
        <v>12500</v>
      </c>
      <c r="BC35" s="8">
        <v>12500</v>
      </c>
      <c r="BD35" s="8">
        <v>12500</v>
      </c>
      <c r="BE35" s="8">
        <v>12500</v>
      </c>
      <c r="BF35" s="8">
        <v>12500</v>
      </c>
      <c r="BG35" s="8">
        <v>12500</v>
      </c>
      <c r="BH35" s="8">
        <v>12500</v>
      </c>
      <c r="BI35" s="8">
        <v>12500</v>
      </c>
      <c r="BJ35" s="8">
        <v>12500</v>
      </c>
      <c r="BK35" s="8">
        <v>12500</v>
      </c>
      <c r="BL35" s="35">
        <v>12500</v>
      </c>
      <c r="BM35" s="35">
        <v>12500</v>
      </c>
      <c r="BN35" s="35">
        <v>12500</v>
      </c>
      <c r="BO35" s="35">
        <v>12500</v>
      </c>
      <c r="BP35" s="35">
        <v>12500</v>
      </c>
      <c r="BQ35" s="35">
        <v>12500</v>
      </c>
      <c r="BR35" s="35">
        <v>12500</v>
      </c>
      <c r="BS35" s="35">
        <v>12500</v>
      </c>
      <c r="BT35" s="35">
        <v>12500</v>
      </c>
      <c r="BU35" s="35">
        <v>12500</v>
      </c>
      <c r="BV35" s="35">
        <v>12500</v>
      </c>
    </row>
    <row r="36" spans="1:107" x14ac:dyDescent="0.2">
      <c r="A36" s="5">
        <v>27047</v>
      </c>
      <c r="B36" s="5" t="s">
        <v>73</v>
      </c>
      <c r="C36" s="8">
        <v>125000</v>
      </c>
      <c r="D36" s="24">
        <v>36557</v>
      </c>
      <c r="E36" s="24">
        <v>38717</v>
      </c>
      <c r="F36" s="5" t="s">
        <v>8</v>
      </c>
      <c r="G36" s="25"/>
      <c r="H36" s="8">
        <v>125000</v>
      </c>
      <c r="I36" s="8">
        <v>125000</v>
      </c>
      <c r="J36" s="53">
        <v>0.03</v>
      </c>
      <c r="K36" s="61">
        <f>ROUND((O36*31+P36*28+Q36*31+R36*30+S36*31+T36*30+U36*31+V36*31+W36*30+X36*31+Y36*30+Z36*31)*J36,0)</f>
        <v>1642500</v>
      </c>
      <c r="L36" s="8">
        <v>125000</v>
      </c>
      <c r="M36" s="8">
        <v>125000</v>
      </c>
      <c r="N36" s="8">
        <v>125000</v>
      </c>
      <c r="O36" s="26">
        <v>150000</v>
      </c>
      <c r="P36" s="26">
        <v>150000</v>
      </c>
      <c r="Q36" s="26">
        <v>150000</v>
      </c>
      <c r="R36" s="26">
        <v>150000</v>
      </c>
      <c r="S36" s="26">
        <v>150000</v>
      </c>
      <c r="T36" s="26">
        <v>150000</v>
      </c>
      <c r="U36" s="26">
        <v>150000</v>
      </c>
      <c r="V36" s="26">
        <v>150000</v>
      </c>
      <c r="W36" s="26">
        <v>150000</v>
      </c>
      <c r="X36" s="26">
        <v>150000</v>
      </c>
      <c r="Y36" s="26">
        <v>150000</v>
      </c>
      <c r="Z36" s="26">
        <v>150000</v>
      </c>
      <c r="AA36" s="26">
        <v>150000</v>
      </c>
      <c r="AB36" s="26">
        <v>150000</v>
      </c>
      <c r="AC36" s="26">
        <v>150000</v>
      </c>
      <c r="AD36" s="26">
        <v>150000</v>
      </c>
      <c r="AE36" s="26">
        <v>150000</v>
      </c>
      <c r="AF36" s="26">
        <v>150000</v>
      </c>
      <c r="AG36" s="26">
        <v>150000</v>
      </c>
      <c r="AH36" s="26">
        <v>150000</v>
      </c>
      <c r="AI36" s="26">
        <v>150000</v>
      </c>
      <c r="AJ36" s="26">
        <v>150000</v>
      </c>
      <c r="AK36" s="26">
        <v>150000</v>
      </c>
      <c r="AL36" s="26">
        <v>150000</v>
      </c>
      <c r="AM36" s="26">
        <v>150000</v>
      </c>
      <c r="AN36" s="26">
        <v>150000</v>
      </c>
      <c r="AO36" s="26">
        <v>150000</v>
      </c>
      <c r="AP36" s="26">
        <v>150000</v>
      </c>
      <c r="AQ36" s="26">
        <v>150000</v>
      </c>
      <c r="AR36" s="26">
        <v>150000</v>
      </c>
      <c r="AS36" s="26">
        <v>150000</v>
      </c>
      <c r="AT36" s="26">
        <v>150000</v>
      </c>
      <c r="AU36" s="26">
        <v>150000</v>
      </c>
      <c r="AV36" s="26">
        <v>150000</v>
      </c>
      <c r="AW36" s="26">
        <v>150000</v>
      </c>
      <c r="AX36" s="26">
        <v>150000</v>
      </c>
      <c r="AY36" s="26">
        <v>150000</v>
      </c>
      <c r="AZ36" s="26">
        <v>150000</v>
      </c>
      <c r="BA36" s="26">
        <v>150000</v>
      </c>
      <c r="BB36" s="26">
        <v>150000</v>
      </c>
      <c r="BC36" s="26">
        <v>150000</v>
      </c>
      <c r="BD36" s="26">
        <v>150000</v>
      </c>
      <c r="BE36" s="26">
        <v>150000</v>
      </c>
      <c r="BF36" s="26">
        <v>150000</v>
      </c>
      <c r="BG36" s="26">
        <v>150000</v>
      </c>
      <c r="BH36" s="26">
        <v>150000</v>
      </c>
      <c r="BI36" s="26">
        <v>150000</v>
      </c>
      <c r="BJ36" s="26">
        <v>150000</v>
      </c>
    </row>
    <row r="37" spans="1:107" x14ac:dyDescent="0.2">
      <c r="A37" s="5">
        <v>27344</v>
      </c>
      <c r="B37" s="5" t="s">
        <v>6</v>
      </c>
      <c r="C37" s="8">
        <v>13500</v>
      </c>
      <c r="D37" s="24">
        <v>36892</v>
      </c>
      <c r="E37" s="24">
        <v>37621</v>
      </c>
      <c r="F37" s="5" t="s">
        <v>8</v>
      </c>
      <c r="G37" s="10"/>
      <c r="H37" s="8">
        <v>13500</v>
      </c>
      <c r="I37" s="8">
        <v>13500</v>
      </c>
      <c r="J37" s="53">
        <v>4.4999999999999998E-2</v>
      </c>
      <c r="K37" s="61">
        <f>ROUND((O37*31+P37*28+Q37*31+R37*30+S37*31+T37*30+U37*31+V37*31+W37*30+X37*31+Y37*30+Z37*31)*J37,0)</f>
        <v>221738</v>
      </c>
      <c r="L37" s="8">
        <v>13500</v>
      </c>
      <c r="M37" s="8">
        <v>13500</v>
      </c>
      <c r="N37" s="8">
        <v>13500</v>
      </c>
      <c r="O37" s="8">
        <v>13500</v>
      </c>
      <c r="P37" s="8">
        <v>13500</v>
      </c>
      <c r="Q37" s="8">
        <v>13500</v>
      </c>
      <c r="R37" s="8">
        <v>13500</v>
      </c>
      <c r="S37" s="8">
        <v>13500</v>
      </c>
      <c r="T37" s="8">
        <v>13500</v>
      </c>
      <c r="U37" s="8">
        <v>13500</v>
      </c>
      <c r="V37" s="8">
        <v>13500</v>
      </c>
      <c r="W37" s="8">
        <v>13500</v>
      </c>
      <c r="X37" s="8">
        <v>13500</v>
      </c>
      <c r="Y37" s="8">
        <v>13500</v>
      </c>
      <c r="Z37" s="8">
        <v>13500</v>
      </c>
    </row>
    <row r="38" spans="1:107" x14ac:dyDescent="0.2">
      <c r="A38" s="5">
        <v>27371</v>
      </c>
      <c r="B38" s="5" t="s">
        <v>11</v>
      </c>
      <c r="C38" s="8">
        <v>21200</v>
      </c>
      <c r="D38" s="24">
        <v>36923</v>
      </c>
      <c r="E38" s="24">
        <v>37256</v>
      </c>
      <c r="F38" s="5" t="s">
        <v>8</v>
      </c>
      <c r="G38" s="10"/>
      <c r="H38" s="28">
        <v>21200</v>
      </c>
      <c r="I38" s="28">
        <v>21200</v>
      </c>
      <c r="J38" s="69">
        <v>4.4999999999999998E-2</v>
      </c>
      <c r="K38" s="67">
        <f>ROUND((O38*31+P38*28+Q38*31+R38*30+S38*31+T38*30+U38*31+V38*31+W38*30+X38*31+Y38*30+Z38*31)*J38,0)</f>
        <v>0</v>
      </c>
      <c r="L38" s="28">
        <v>21200</v>
      </c>
      <c r="M38" s="28">
        <v>21200</v>
      </c>
      <c r="N38" s="28">
        <v>21200</v>
      </c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</row>
    <row r="39" spans="1:107" x14ac:dyDescent="0.2">
      <c r="H39" s="3">
        <f>SUM(H35:H38)</f>
        <v>172200</v>
      </c>
      <c r="I39" s="3">
        <f>SUM(I35:I38)</f>
        <v>172200</v>
      </c>
      <c r="J39" s="68"/>
      <c r="K39" s="61">
        <f t="shared" ref="K39:AP39" si="3">SUM(K35:K38)</f>
        <v>2137988</v>
      </c>
      <c r="L39" s="3">
        <f t="shared" si="3"/>
        <v>172200</v>
      </c>
      <c r="M39" s="3">
        <f t="shared" si="3"/>
        <v>172200</v>
      </c>
      <c r="N39" s="3">
        <f t="shared" si="3"/>
        <v>172200</v>
      </c>
      <c r="O39" s="3">
        <f t="shared" si="3"/>
        <v>176000</v>
      </c>
      <c r="P39" s="3">
        <f t="shared" si="3"/>
        <v>176000</v>
      </c>
      <c r="Q39" s="3">
        <f t="shared" si="3"/>
        <v>176000</v>
      </c>
      <c r="R39" s="3">
        <f t="shared" si="3"/>
        <v>176000</v>
      </c>
      <c r="S39" s="3">
        <f t="shared" si="3"/>
        <v>176000</v>
      </c>
      <c r="T39" s="3">
        <f t="shared" si="3"/>
        <v>176000</v>
      </c>
      <c r="U39" s="3">
        <f t="shared" si="3"/>
        <v>176000</v>
      </c>
      <c r="V39" s="3">
        <f t="shared" si="3"/>
        <v>176000</v>
      </c>
      <c r="W39" s="3">
        <f t="shared" si="3"/>
        <v>176000</v>
      </c>
      <c r="X39" s="3">
        <f t="shared" si="3"/>
        <v>176000</v>
      </c>
      <c r="Y39" s="3">
        <f t="shared" si="3"/>
        <v>176000</v>
      </c>
      <c r="Z39" s="3">
        <f t="shared" si="3"/>
        <v>176000</v>
      </c>
      <c r="AA39" s="3">
        <f t="shared" si="3"/>
        <v>162500</v>
      </c>
      <c r="AB39" s="3">
        <f t="shared" si="3"/>
        <v>162500</v>
      </c>
      <c r="AC39" s="3">
        <f t="shared" si="3"/>
        <v>162500</v>
      </c>
      <c r="AD39" s="3">
        <f t="shared" si="3"/>
        <v>162500</v>
      </c>
      <c r="AE39" s="3">
        <f t="shared" si="3"/>
        <v>162500</v>
      </c>
      <c r="AF39" s="3">
        <f t="shared" si="3"/>
        <v>162500</v>
      </c>
      <c r="AG39" s="3">
        <f t="shared" si="3"/>
        <v>162500</v>
      </c>
      <c r="AH39" s="3">
        <f t="shared" si="3"/>
        <v>162500</v>
      </c>
      <c r="AI39" s="3">
        <f t="shared" si="3"/>
        <v>162500</v>
      </c>
      <c r="AJ39" s="3">
        <f t="shared" si="3"/>
        <v>162500</v>
      </c>
      <c r="AK39" s="3">
        <f t="shared" si="3"/>
        <v>162500</v>
      </c>
      <c r="AL39" s="3">
        <f t="shared" si="3"/>
        <v>162500</v>
      </c>
      <c r="AM39" s="3">
        <f t="shared" si="3"/>
        <v>162500</v>
      </c>
      <c r="AN39" s="3">
        <f t="shared" si="3"/>
        <v>162500</v>
      </c>
      <c r="AO39" s="3">
        <f t="shared" si="3"/>
        <v>162500</v>
      </c>
      <c r="AP39" s="3">
        <f t="shared" si="3"/>
        <v>162500</v>
      </c>
      <c r="AQ39" s="3">
        <f t="shared" ref="AQ39:BV39" si="4">SUM(AQ35:AQ38)</f>
        <v>162500</v>
      </c>
      <c r="AR39" s="3">
        <f t="shared" si="4"/>
        <v>162500</v>
      </c>
      <c r="AS39" s="3">
        <f t="shared" si="4"/>
        <v>162500</v>
      </c>
      <c r="AT39" s="3">
        <f t="shared" si="4"/>
        <v>162500</v>
      </c>
      <c r="AU39" s="3">
        <f t="shared" si="4"/>
        <v>162500</v>
      </c>
      <c r="AV39" s="3">
        <f t="shared" si="4"/>
        <v>162500</v>
      </c>
      <c r="AW39" s="3">
        <f t="shared" si="4"/>
        <v>162500</v>
      </c>
      <c r="AX39" s="3">
        <f t="shared" si="4"/>
        <v>162500</v>
      </c>
      <c r="AY39" s="3">
        <f t="shared" si="4"/>
        <v>162500</v>
      </c>
      <c r="AZ39" s="3">
        <f t="shared" si="4"/>
        <v>162500</v>
      </c>
      <c r="BA39" s="3">
        <f t="shared" si="4"/>
        <v>162500</v>
      </c>
      <c r="BB39" s="3">
        <f t="shared" si="4"/>
        <v>162500</v>
      </c>
      <c r="BC39" s="3">
        <f t="shared" si="4"/>
        <v>162500</v>
      </c>
      <c r="BD39" s="3">
        <f t="shared" si="4"/>
        <v>162500</v>
      </c>
      <c r="BE39" s="3">
        <f t="shared" si="4"/>
        <v>162500</v>
      </c>
      <c r="BF39" s="3">
        <f t="shared" si="4"/>
        <v>162500</v>
      </c>
      <c r="BG39" s="3">
        <f t="shared" si="4"/>
        <v>162500</v>
      </c>
      <c r="BH39" s="3">
        <f t="shared" si="4"/>
        <v>162500</v>
      </c>
      <c r="BI39" s="3">
        <f t="shared" si="4"/>
        <v>162500</v>
      </c>
      <c r="BJ39" s="3">
        <f t="shared" si="4"/>
        <v>162500</v>
      </c>
      <c r="BK39" s="3">
        <f t="shared" si="4"/>
        <v>12500</v>
      </c>
      <c r="BL39" s="3">
        <f t="shared" si="4"/>
        <v>12500</v>
      </c>
      <c r="BM39" s="3">
        <f t="shared" si="4"/>
        <v>12500</v>
      </c>
      <c r="BN39" s="3">
        <f t="shared" si="4"/>
        <v>12500</v>
      </c>
      <c r="BO39" s="3">
        <f t="shared" si="4"/>
        <v>12500</v>
      </c>
      <c r="BP39" s="3">
        <f t="shared" si="4"/>
        <v>12500</v>
      </c>
      <c r="BQ39" s="3">
        <f t="shared" si="4"/>
        <v>12500</v>
      </c>
      <c r="BR39" s="3">
        <f t="shared" si="4"/>
        <v>12500</v>
      </c>
      <c r="BS39" s="3">
        <f t="shared" si="4"/>
        <v>12500</v>
      </c>
      <c r="BT39" s="3">
        <f t="shared" si="4"/>
        <v>12500</v>
      </c>
      <c r="BU39" s="3">
        <f t="shared" si="4"/>
        <v>12500</v>
      </c>
      <c r="BV39" s="3">
        <f t="shared" si="4"/>
        <v>12500</v>
      </c>
    </row>
    <row r="40" spans="1:107" s="99" customFormat="1" x14ac:dyDescent="0.2">
      <c r="A40" s="98" t="s">
        <v>106</v>
      </c>
      <c r="E40" s="100"/>
      <c r="F40" s="100"/>
      <c r="H40" s="101"/>
      <c r="I40" s="101"/>
      <c r="J40" s="101"/>
      <c r="K40" s="102"/>
      <c r="L40" s="101"/>
      <c r="M40" s="103"/>
      <c r="N40" s="103"/>
      <c r="O40" s="104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>
        <f>SUM(O39:Z39)</f>
        <v>2112000</v>
      </c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>
        <f>SUM(AA39:AL39)</f>
        <v>1950000</v>
      </c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>
        <f>SUM(AM39:AX39)</f>
        <v>1950000</v>
      </c>
      <c r="AY40" s="103"/>
      <c r="AZ40" s="103"/>
      <c r="BA40" s="103"/>
      <c r="BB40" s="103"/>
      <c r="BC40" s="103"/>
      <c r="BD40" s="103"/>
      <c r="BE40" s="103"/>
      <c r="BF40" s="103"/>
      <c r="BG40" s="103"/>
      <c r="BH40" s="103"/>
      <c r="BI40" s="103"/>
      <c r="BJ40" s="105"/>
      <c r="BK40" s="106"/>
      <c r="BL40" s="106"/>
      <c r="BM40" s="106"/>
      <c r="BN40" s="106"/>
      <c r="BO40" s="106"/>
      <c r="BP40" s="106"/>
      <c r="BQ40" s="106"/>
      <c r="BR40" s="106"/>
      <c r="BS40" s="106"/>
      <c r="BT40" s="106"/>
      <c r="BU40" s="106"/>
      <c r="BV40" s="106"/>
      <c r="BW40" s="106"/>
      <c r="BX40" s="106"/>
      <c r="BY40" s="106"/>
      <c r="BZ40" s="106"/>
      <c r="CA40" s="106"/>
      <c r="CB40" s="106"/>
      <c r="CC40" s="106"/>
      <c r="CD40" s="106"/>
      <c r="CE40" s="106"/>
      <c r="CF40" s="106"/>
      <c r="CG40" s="106"/>
      <c r="CH40" s="106"/>
      <c r="CI40" s="106"/>
      <c r="CJ40" s="106"/>
      <c r="CK40" s="106"/>
      <c r="CL40" s="106"/>
      <c r="CM40" s="106"/>
      <c r="CN40" s="106"/>
      <c r="CO40" s="106"/>
      <c r="CP40" s="106"/>
      <c r="CQ40" s="106"/>
      <c r="CR40" s="106"/>
      <c r="CS40" s="106"/>
      <c r="CT40" s="106"/>
      <c r="CU40" s="106"/>
      <c r="CV40" s="106"/>
      <c r="CW40" s="106"/>
      <c r="CX40" s="106"/>
      <c r="CY40" s="106"/>
      <c r="CZ40" s="106"/>
      <c r="DA40" s="106"/>
      <c r="DB40" s="106"/>
      <c r="DC40" s="106"/>
    </row>
    <row r="41" spans="1:107" x14ac:dyDescent="0.2">
      <c r="J41" s="68"/>
      <c r="K41" s="68"/>
    </row>
    <row r="42" spans="1:107" x14ac:dyDescent="0.2">
      <c r="J42" s="68"/>
      <c r="K42" s="68"/>
    </row>
    <row r="43" spans="1:107" x14ac:dyDescent="0.2">
      <c r="J43" s="68"/>
      <c r="K43" s="68"/>
    </row>
    <row r="44" spans="1:107" x14ac:dyDescent="0.2">
      <c r="J44" s="68"/>
      <c r="K44" s="68"/>
    </row>
    <row r="45" spans="1:107" x14ac:dyDescent="0.2">
      <c r="J45" s="68"/>
      <c r="K45" s="68"/>
    </row>
    <row r="46" spans="1:107" x14ac:dyDescent="0.2">
      <c r="J46" s="68"/>
      <c r="K46" s="68"/>
    </row>
    <row r="47" spans="1:107" x14ac:dyDescent="0.2">
      <c r="J47" s="68"/>
      <c r="K47" s="68"/>
    </row>
    <row r="48" spans="1:107" x14ac:dyDescent="0.2">
      <c r="J48" s="68"/>
      <c r="K48" s="68"/>
    </row>
    <row r="49" spans="10:11" x14ac:dyDescent="0.2">
      <c r="J49" s="68"/>
      <c r="K49" s="68"/>
    </row>
    <row r="50" spans="10:11" x14ac:dyDescent="0.2">
      <c r="J50" s="68"/>
      <c r="K50" s="68"/>
    </row>
    <row r="51" spans="10:11" x14ac:dyDescent="0.2">
      <c r="J51" s="68"/>
      <c r="K51" s="68"/>
    </row>
    <row r="52" spans="10:11" x14ac:dyDescent="0.2">
      <c r="J52" s="68"/>
      <c r="K52" s="68"/>
    </row>
    <row r="53" spans="10:11" x14ac:dyDescent="0.2">
      <c r="J53" s="68"/>
      <c r="K53" s="68"/>
    </row>
    <row r="54" spans="10:11" x14ac:dyDescent="0.2">
      <c r="J54" s="68"/>
      <c r="K54" s="68"/>
    </row>
    <row r="55" spans="10:11" x14ac:dyDescent="0.2">
      <c r="J55" s="68"/>
      <c r="K55" s="68"/>
    </row>
    <row r="56" spans="10:11" x14ac:dyDescent="0.2">
      <c r="J56" s="68"/>
      <c r="K56" s="68"/>
    </row>
    <row r="57" spans="10:11" x14ac:dyDescent="0.2">
      <c r="J57" s="68"/>
      <c r="K57" s="68"/>
    </row>
    <row r="58" spans="10:11" x14ac:dyDescent="0.2">
      <c r="J58" s="68"/>
      <c r="K58" s="68"/>
    </row>
    <row r="59" spans="10:11" x14ac:dyDescent="0.2">
      <c r="J59" s="68"/>
      <c r="K59" s="68"/>
    </row>
    <row r="60" spans="10:11" x14ac:dyDescent="0.2">
      <c r="J60" s="68"/>
      <c r="K60" s="68"/>
    </row>
    <row r="61" spans="10:11" x14ac:dyDescent="0.2">
      <c r="J61" s="68"/>
      <c r="K61" s="68"/>
    </row>
    <row r="62" spans="10:11" x14ac:dyDescent="0.2">
      <c r="J62" s="68"/>
      <c r="K62" s="68"/>
    </row>
    <row r="63" spans="10:11" x14ac:dyDescent="0.2">
      <c r="J63" s="68"/>
      <c r="K63" s="68"/>
    </row>
    <row r="64" spans="10:11" x14ac:dyDescent="0.2">
      <c r="J64" s="68"/>
      <c r="K64" s="68"/>
    </row>
    <row r="65" spans="10:11" x14ac:dyDescent="0.2">
      <c r="J65" s="68"/>
      <c r="K65" s="68"/>
    </row>
    <row r="66" spans="10:11" x14ac:dyDescent="0.2">
      <c r="J66" s="68"/>
      <c r="K66" s="68"/>
    </row>
    <row r="67" spans="10:11" x14ac:dyDescent="0.2">
      <c r="J67" s="68"/>
      <c r="K67" s="68"/>
    </row>
    <row r="68" spans="10:11" x14ac:dyDescent="0.2">
      <c r="J68" s="68"/>
      <c r="K68" s="68"/>
    </row>
    <row r="69" spans="10:11" x14ac:dyDescent="0.2">
      <c r="J69" s="68"/>
      <c r="K69" s="68"/>
    </row>
    <row r="70" spans="10:11" x14ac:dyDescent="0.2">
      <c r="J70" s="68"/>
      <c r="K70" s="68"/>
    </row>
    <row r="71" spans="10:11" x14ac:dyDescent="0.2">
      <c r="J71" s="68"/>
      <c r="K71" s="68"/>
    </row>
    <row r="72" spans="10:11" x14ac:dyDescent="0.2">
      <c r="J72" s="68"/>
      <c r="K72" s="68"/>
    </row>
    <row r="73" spans="10:11" x14ac:dyDescent="0.2">
      <c r="J73" s="68"/>
      <c r="K73" s="68"/>
    </row>
    <row r="74" spans="10:11" x14ac:dyDescent="0.2">
      <c r="J74" s="68"/>
      <c r="K74" s="68"/>
    </row>
    <row r="75" spans="10:11" x14ac:dyDescent="0.2">
      <c r="J75" s="68"/>
      <c r="K75" s="68"/>
    </row>
    <row r="76" spans="10:11" x14ac:dyDescent="0.2">
      <c r="J76" s="68"/>
      <c r="K76" s="68"/>
    </row>
    <row r="77" spans="10:11" x14ac:dyDescent="0.2">
      <c r="J77" s="68"/>
      <c r="K77" s="68"/>
    </row>
    <row r="78" spans="10:11" x14ac:dyDescent="0.2">
      <c r="J78" s="68"/>
      <c r="K78" s="68"/>
    </row>
    <row r="79" spans="10:11" x14ac:dyDescent="0.2">
      <c r="J79" s="68"/>
      <c r="K79" s="68"/>
    </row>
    <row r="80" spans="10:11" x14ac:dyDescent="0.2">
      <c r="J80" s="68"/>
      <c r="K80" s="68"/>
    </row>
    <row r="81" spans="10:11" x14ac:dyDescent="0.2">
      <c r="J81" s="68"/>
      <c r="K81" s="68"/>
    </row>
    <row r="82" spans="10:11" x14ac:dyDescent="0.2">
      <c r="J82" s="68"/>
      <c r="K82" s="68"/>
    </row>
    <row r="83" spans="10:11" x14ac:dyDescent="0.2">
      <c r="J83" s="68"/>
      <c r="K83" s="68"/>
    </row>
    <row r="84" spans="10:11" x14ac:dyDescent="0.2">
      <c r="J84" s="68"/>
      <c r="K84" s="68"/>
    </row>
    <row r="85" spans="10:11" x14ac:dyDescent="0.2">
      <c r="J85" s="68"/>
      <c r="K85" s="68"/>
    </row>
    <row r="86" spans="10:11" x14ac:dyDescent="0.2">
      <c r="J86" s="68"/>
      <c r="K86" s="68"/>
    </row>
    <row r="87" spans="10:11" x14ac:dyDescent="0.2">
      <c r="J87" s="68"/>
      <c r="K87" s="68"/>
    </row>
    <row r="88" spans="10:11" x14ac:dyDescent="0.2">
      <c r="J88" s="68"/>
      <c r="K88" s="68"/>
    </row>
    <row r="89" spans="10:11" x14ac:dyDescent="0.2">
      <c r="J89" s="68"/>
      <c r="K89" s="68"/>
    </row>
    <row r="90" spans="10:11" x14ac:dyDescent="0.2">
      <c r="J90" s="68"/>
      <c r="K90" s="68"/>
    </row>
    <row r="91" spans="10:11" x14ac:dyDescent="0.2">
      <c r="J91" s="68"/>
      <c r="K91" s="68"/>
    </row>
    <row r="92" spans="10:11" x14ac:dyDescent="0.2">
      <c r="J92" s="68"/>
      <c r="K92" s="68"/>
    </row>
    <row r="93" spans="10:11" x14ac:dyDescent="0.2">
      <c r="J93" s="68"/>
      <c r="K93" s="68"/>
    </row>
    <row r="94" spans="10:11" x14ac:dyDescent="0.2">
      <c r="J94" s="68"/>
      <c r="K94" s="68"/>
    </row>
    <row r="95" spans="10:11" x14ac:dyDescent="0.2">
      <c r="J95" s="68"/>
      <c r="K95" s="68"/>
    </row>
    <row r="96" spans="10:11" x14ac:dyDescent="0.2">
      <c r="J96" s="68"/>
      <c r="K96" s="68"/>
    </row>
    <row r="97" spans="10:11" x14ac:dyDescent="0.2">
      <c r="J97" s="68"/>
      <c r="K97" s="68"/>
    </row>
    <row r="98" spans="10:11" x14ac:dyDescent="0.2">
      <c r="J98" s="68"/>
      <c r="K98" s="68"/>
    </row>
    <row r="99" spans="10:11" x14ac:dyDescent="0.2">
      <c r="J99" s="68"/>
      <c r="K99" s="68"/>
    </row>
    <row r="100" spans="10:11" x14ac:dyDescent="0.2">
      <c r="J100" s="68"/>
      <c r="K100" s="68"/>
    </row>
    <row r="101" spans="10:11" x14ac:dyDescent="0.2">
      <c r="J101" s="68"/>
      <c r="K101" s="68"/>
    </row>
    <row r="102" spans="10:11" x14ac:dyDescent="0.2">
      <c r="J102" s="68"/>
      <c r="K102" s="68"/>
    </row>
    <row r="103" spans="10:11" x14ac:dyDescent="0.2">
      <c r="J103" s="68"/>
      <c r="K103" s="68"/>
    </row>
    <row r="104" spans="10:11" x14ac:dyDescent="0.2">
      <c r="J104" s="68"/>
      <c r="K104" s="68"/>
    </row>
    <row r="105" spans="10:11" x14ac:dyDescent="0.2">
      <c r="J105" s="68"/>
      <c r="K105" s="68"/>
    </row>
    <row r="106" spans="10:11" x14ac:dyDescent="0.2">
      <c r="J106" s="68"/>
      <c r="K106" s="68"/>
    </row>
    <row r="107" spans="10:11" x14ac:dyDescent="0.2">
      <c r="J107" s="68"/>
      <c r="K107" s="68"/>
    </row>
    <row r="108" spans="10:11" x14ac:dyDescent="0.2">
      <c r="J108" s="68"/>
      <c r="K108" s="68"/>
    </row>
    <row r="109" spans="10:11" x14ac:dyDescent="0.2">
      <c r="J109" s="68"/>
      <c r="K109" s="68"/>
    </row>
    <row r="110" spans="10:11" x14ac:dyDescent="0.2">
      <c r="J110" s="68"/>
      <c r="K110" s="68"/>
    </row>
    <row r="111" spans="10:11" x14ac:dyDescent="0.2">
      <c r="J111" s="68"/>
      <c r="K111" s="68"/>
    </row>
    <row r="112" spans="10:11" x14ac:dyDescent="0.2">
      <c r="J112" s="68"/>
      <c r="K112" s="68"/>
    </row>
    <row r="113" spans="10:11" x14ac:dyDescent="0.2">
      <c r="J113" s="68"/>
      <c r="K113" s="68"/>
    </row>
    <row r="114" spans="10:11" x14ac:dyDescent="0.2">
      <c r="J114" s="68"/>
      <c r="K114" s="68"/>
    </row>
    <row r="115" spans="10:11" x14ac:dyDescent="0.2">
      <c r="J115" s="68"/>
      <c r="K115" s="68"/>
    </row>
    <row r="116" spans="10:11" x14ac:dyDescent="0.2">
      <c r="J116" s="68"/>
      <c r="K116" s="68"/>
    </row>
    <row r="117" spans="10:11" x14ac:dyDescent="0.2">
      <c r="J117" s="68"/>
      <c r="K117" s="68"/>
    </row>
    <row r="118" spans="10:11" x14ac:dyDescent="0.2">
      <c r="J118" s="68"/>
      <c r="K118" s="68"/>
    </row>
    <row r="119" spans="10:11" x14ac:dyDescent="0.2">
      <c r="J119" s="68"/>
      <c r="K119" s="68"/>
    </row>
    <row r="120" spans="10:11" x14ac:dyDescent="0.2">
      <c r="J120" s="68"/>
      <c r="K120" s="68"/>
    </row>
    <row r="121" spans="10:11" x14ac:dyDescent="0.2">
      <c r="J121" s="68"/>
      <c r="K121" s="68"/>
    </row>
    <row r="122" spans="10:11" x14ac:dyDescent="0.2">
      <c r="J122" s="68"/>
      <c r="K122" s="68"/>
    </row>
    <row r="123" spans="10:11" x14ac:dyDescent="0.2">
      <c r="J123" s="68"/>
      <c r="K123" s="68"/>
    </row>
    <row r="124" spans="10:11" x14ac:dyDescent="0.2">
      <c r="J124" s="68"/>
      <c r="K124" s="68"/>
    </row>
    <row r="125" spans="10:11" x14ac:dyDescent="0.2">
      <c r="J125" s="68"/>
      <c r="K125" s="68"/>
    </row>
    <row r="126" spans="10:11" x14ac:dyDescent="0.2">
      <c r="J126" s="68"/>
      <c r="K126" s="68"/>
    </row>
    <row r="127" spans="10:11" x14ac:dyDescent="0.2">
      <c r="J127" s="68"/>
      <c r="K127" s="68"/>
    </row>
    <row r="128" spans="10:11" x14ac:dyDescent="0.2">
      <c r="J128" s="68"/>
      <c r="K128" s="68"/>
    </row>
    <row r="129" spans="10:11" x14ac:dyDescent="0.2">
      <c r="J129" s="68"/>
      <c r="K129" s="68"/>
    </row>
    <row r="130" spans="10:11" x14ac:dyDescent="0.2">
      <c r="J130" s="68"/>
      <c r="K130" s="68"/>
    </row>
    <row r="131" spans="10:11" x14ac:dyDescent="0.2">
      <c r="J131" s="68"/>
      <c r="K131" s="68"/>
    </row>
    <row r="132" spans="10:11" x14ac:dyDescent="0.2">
      <c r="J132" s="68"/>
      <c r="K132" s="68"/>
    </row>
    <row r="133" spans="10:11" x14ac:dyDescent="0.2">
      <c r="J133" s="68"/>
      <c r="K133" s="68"/>
    </row>
    <row r="134" spans="10:11" x14ac:dyDescent="0.2">
      <c r="J134" s="68"/>
      <c r="K134" s="68"/>
    </row>
    <row r="135" spans="10:11" x14ac:dyDescent="0.2">
      <c r="J135" s="68"/>
      <c r="K135" s="68"/>
    </row>
    <row r="136" spans="10:11" x14ac:dyDescent="0.2">
      <c r="J136" s="68"/>
      <c r="K136" s="68"/>
    </row>
    <row r="137" spans="10:11" x14ac:dyDescent="0.2">
      <c r="J137" s="68"/>
      <c r="K137" s="68"/>
    </row>
    <row r="138" spans="10:11" x14ac:dyDescent="0.2">
      <c r="J138" s="68"/>
      <c r="K138" s="68"/>
    </row>
    <row r="139" spans="10:11" x14ac:dyDescent="0.2">
      <c r="J139" s="68"/>
      <c r="K139" s="68"/>
    </row>
    <row r="140" spans="10:11" x14ac:dyDescent="0.2">
      <c r="J140" s="68"/>
      <c r="K140" s="68"/>
    </row>
    <row r="141" spans="10:11" x14ac:dyDescent="0.2">
      <c r="J141" s="68"/>
      <c r="K141" s="68"/>
    </row>
    <row r="142" spans="10:11" x14ac:dyDescent="0.2">
      <c r="J142" s="68"/>
      <c r="K142" s="68"/>
    </row>
    <row r="143" spans="10:11" x14ac:dyDescent="0.2">
      <c r="J143" s="68"/>
      <c r="K143" s="68"/>
    </row>
    <row r="144" spans="10:11" x14ac:dyDescent="0.2">
      <c r="J144" s="68"/>
      <c r="K144" s="68"/>
    </row>
    <row r="145" spans="10:11" x14ac:dyDescent="0.2">
      <c r="J145" s="68"/>
      <c r="K145" s="68"/>
    </row>
    <row r="146" spans="10:11" x14ac:dyDescent="0.2">
      <c r="J146" s="68"/>
      <c r="K146" s="68"/>
    </row>
    <row r="147" spans="10:11" x14ac:dyDescent="0.2">
      <c r="J147" s="68"/>
      <c r="K147" s="68"/>
    </row>
    <row r="148" spans="10:11" x14ac:dyDescent="0.2">
      <c r="J148" s="68"/>
      <c r="K148" s="68"/>
    </row>
    <row r="149" spans="10:11" x14ac:dyDescent="0.2">
      <c r="J149" s="68"/>
      <c r="K149" s="68"/>
    </row>
    <row r="150" spans="10:11" x14ac:dyDescent="0.2">
      <c r="J150" s="68"/>
      <c r="K150" s="68"/>
    </row>
    <row r="151" spans="10:11" x14ac:dyDescent="0.2">
      <c r="J151" s="68"/>
      <c r="K151" s="68"/>
    </row>
    <row r="152" spans="10:11" x14ac:dyDescent="0.2">
      <c r="J152" s="68"/>
      <c r="K152" s="68"/>
    </row>
    <row r="153" spans="10:11" x14ac:dyDescent="0.2">
      <c r="J153" s="68"/>
      <c r="K153" s="68"/>
    </row>
    <row r="154" spans="10:11" x14ac:dyDescent="0.2">
      <c r="J154" s="68"/>
      <c r="K154" s="68"/>
    </row>
    <row r="155" spans="10:11" x14ac:dyDescent="0.2">
      <c r="J155" s="68"/>
      <c r="K155" s="68"/>
    </row>
    <row r="156" spans="10:11" x14ac:dyDescent="0.2">
      <c r="J156" s="68"/>
      <c r="K156" s="68"/>
    </row>
    <row r="157" spans="10:11" x14ac:dyDescent="0.2">
      <c r="J157" s="68"/>
      <c r="K157" s="68"/>
    </row>
    <row r="158" spans="10:11" x14ac:dyDescent="0.2">
      <c r="J158" s="68"/>
      <c r="K158" s="68"/>
    </row>
    <row r="159" spans="10:11" x14ac:dyDescent="0.2">
      <c r="J159" s="68"/>
      <c r="K159" s="68"/>
    </row>
    <row r="160" spans="10:11" x14ac:dyDescent="0.2">
      <c r="J160" s="68"/>
      <c r="K160" s="68"/>
    </row>
    <row r="161" spans="10:11" x14ac:dyDescent="0.2">
      <c r="J161" s="68"/>
      <c r="K161" s="68"/>
    </row>
    <row r="162" spans="10:11" x14ac:dyDescent="0.2">
      <c r="J162" s="68"/>
      <c r="K162" s="68"/>
    </row>
    <row r="163" spans="10:11" x14ac:dyDescent="0.2">
      <c r="J163" s="68"/>
      <c r="K163" s="68"/>
    </row>
    <row r="164" spans="10:11" x14ac:dyDescent="0.2">
      <c r="J164" s="68"/>
      <c r="K164" s="68"/>
    </row>
    <row r="165" spans="10:11" x14ac:dyDescent="0.2">
      <c r="J165" s="68"/>
      <c r="K165" s="68"/>
    </row>
    <row r="166" spans="10:11" x14ac:dyDescent="0.2">
      <c r="J166" s="68"/>
      <c r="K166" s="68"/>
    </row>
    <row r="167" spans="10:11" x14ac:dyDescent="0.2">
      <c r="J167" s="68"/>
      <c r="K167" s="68"/>
    </row>
    <row r="168" spans="10:11" x14ac:dyDescent="0.2">
      <c r="J168" s="68"/>
      <c r="K168" s="68"/>
    </row>
    <row r="169" spans="10:11" x14ac:dyDescent="0.2">
      <c r="J169" s="68"/>
      <c r="K169" s="68"/>
    </row>
    <row r="170" spans="10:11" x14ac:dyDescent="0.2">
      <c r="J170" s="68"/>
      <c r="K170" s="68"/>
    </row>
    <row r="171" spans="10:11" x14ac:dyDescent="0.2">
      <c r="J171" s="68"/>
      <c r="K171" s="68"/>
    </row>
    <row r="172" spans="10:11" x14ac:dyDescent="0.2">
      <c r="J172" s="68"/>
      <c r="K172" s="68"/>
    </row>
    <row r="173" spans="10:11" x14ac:dyDescent="0.2">
      <c r="J173" s="68"/>
      <c r="K173" s="68"/>
    </row>
    <row r="174" spans="10:11" x14ac:dyDescent="0.2">
      <c r="J174" s="68"/>
      <c r="K174" s="68"/>
    </row>
    <row r="175" spans="10:11" x14ac:dyDescent="0.2">
      <c r="J175" s="68"/>
      <c r="K175" s="68"/>
    </row>
    <row r="176" spans="10:11" x14ac:dyDescent="0.2">
      <c r="J176" s="68"/>
      <c r="K176" s="68"/>
    </row>
    <row r="177" spans="10:11" x14ac:dyDescent="0.2">
      <c r="J177" s="68"/>
      <c r="K177" s="68"/>
    </row>
    <row r="178" spans="10:11" x14ac:dyDescent="0.2">
      <c r="J178" s="68"/>
      <c r="K178" s="68"/>
    </row>
    <row r="179" spans="10:11" x14ac:dyDescent="0.2">
      <c r="J179" s="68"/>
      <c r="K179" s="68"/>
    </row>
    <row r="180" spans="10:11" x14ac:dyDescent="0.2">
      <c r="J180" s="68"/>
      <c r="K180" s="68"/>
    </row>
    <row r="181" spans="10:11" x14ac:dyDescent="0.2">
      <c r="J181" s="68"/>
      <c r="K181" s="68"/>
    </row>
    <row r="182" spans="10:11" x14ac:dyDescent="0.2">
      <c r="J182" s="68"/>
      <c r="K182" s="68"/>
    </row>
    <row r="183" spans="10:11" x14ac:dyDescent="0.2">
      <c r="J183" s="68"/>
      <c r="K183" s="68"/>
    </row>
    <row r="184" spans="10:11" x14ac:dyDescent="0.2">
      <c r="J184" s="68"/>
      <c r="K184" s="68"/>
    </row>
    <row r="185" spans="10:11" x14ac:dyDescent="0.2">
      <c r="J185" s="68"/>
      <c r="K185" s="68"/>
    </row>
    <row r="186" spans="10:11" x14ac:dyDescent="0.2">
      <c r="J186" s="68"/>
      <c r="K186" s="68"/>
    </row>
    <row r="187" spans="10:11" x14ac:dyDescent="0.2">
      <c r="J187" s="68"/>
      <c r="K187" s="68"/>
    </row>
    <row r="188" spans="10:11" x14ac:dyDescent="0.2">
      <c r="J188" s="68"/>
      <c r="K188" s="68"/>
    </row>
    <row r="189" spans="10:11" x14ac:dyDescent="0.2">
      <c r="J189" s="68"/>
      <c r="K189" s="68"/>
    </row>
    <row r="190" spans="10:11" x14ac:dyDescent="0.2">
      <c r="J190" s="68"/>
      <c r="K190" s="68"/>
    </row>
    <row r="191" spans="10:11" x14ac:dyDescent="0.2">
      <c r="J191" s="68"/>
      <c r="K191" s="68"/>
    </row>
    <row r="192" spans="10:11" x14ac:dyDescent="0.2">
      <c r="J192" s="68"/>
      <c r="K192" s="68"/>
    </row>
    <row r="193" spans="10:11" x14ac:dyDescent="0.2">
      <c r="J193" s="68"/>
      <c r="K193" s="68"/>
    </row>
    <row r="194" spans="10:11" x14ac:dyDescent="0.2">
      <c r="J194" s="68"/>
      <c r="K194" s="68"/>
    </row>
    <row r="195" spans="10:11" x14ac:dyDescent="0.2">
      <c r="J195" s="68"/>
      <c r="K195" s="68"/>
    </row>
    <row r="196" spans="10:11" x14ac:dyDescent="0.2">
      <c r="J196" s="68"/>
      <c r="K196" s="68"/>
    </row>
    <row r="197" spans="10:11" x14ac:dyDescent="0.2">
      <c r="J197" s="68"/>
      <c r="K197" s="68"/>
    </row>
    <row r="198" spans="10:11" x14ac:dyDescent="0.2">
      <c r="J198" s="68"/>
      <c r="K198" s="68"/>
    </row>
    <row r="199" spans="10:11" x14ac:dyDescent="0.2">
      <c r="J199" s="68"/>
      <c r="K199" s="68"/>
    </row>
    <row r="200" spans="10:11" x14ac:dyDescent="0.2">
      <c r="J200" s="68"/>
      <c r="K200" s="68"/>
    </row>
    <row r="201" spans="10:11" x14ac:dyDescent="0.2">
      <c r="J201" s="68"/>
      <c r="K201" s="68"/>
    </row>
    <row r="202" spans="10:11" x14ac:dyDescent="0.2">
      <c r="J202" s="68"/>
      <c r="K202" s="68"/>
    </row>
    <row r="203" spans="10:11" x14ac:dyDescent="0.2">
      <c r="J203" s="68"/>
      <c r="K203" s="68"/>
    </row>
    <row r="204" spans="10:11" x14ac:dyDescent="0.2">
      <c r="J204" s="68"/>
      <c r="K204" s="68"/>
    </row>
    <row r="205" spans="10:11" x14ac:dyDescent="0.2">
      <c r="J205" s="68"/>
      <c r="K205" s="68"/>
    </row>
    <row r="206" spans="10:11" x14ac:dyDescent="0.2">
      <c r="J206" s="68"/>
      <c r="K206" s="68"/>
    </row>
    <row r="207" spans="10:11" x14ac:dyDescent="0.2">
      <c r="J207" s="68"/>
      <c r="K207" s="68"/>
    </row>
    <row r="208" spans="10:11" x14ac:dyDescent="0.2">
      <c r="J208" s="68"/>
      <c r="K208" s="68"/>
    </row>
    <row r="209" spans="10:11" x14ac:dyDescent="0.2">
      <c r="J209" s="68"/>
      <c r="K209" s="68"/>
    </row>
    <row r="210" spans="10:11" x14ac:dyDescent="0.2">
      <c r="J210" s="68"/>
      <c r="K210" s="68"/>
    </row>
    <row r="211" spans="10:11" x14ac:dyDescent="0.2">
      <c r="J211" s="68"/>
      <c r="K211" s="68"/>
    </row>
  </sheetData>
  <phoneticPr fontId="0" type="noConversion"/>
  <pageMargins left="0.7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R45"/>
  <sheetViews>
    <sheetView zoomScale="75" workbookViewId="0"/>
  </sheetViews>
  <sheetFormatPr defaultRowHeight="12.75" x14ac:dyDescent="0.2"/>
  <cols>
    <col min="1" max="1" width="11.5703125" customWidth="1"/>
    <col min="2" max="2" width="22" customWidth="1"/>
    <col min="3" max="3" width="10" customWidth="1"/>
    <col min="4" max="4" width="10.7109375" hidden="1" customWidth="1"/>
    <col min="5" max="5" width="11.7109375" customWidth="1"/>
    <col min="7" max="7" width="10.7109375" hidden="1" customWidth="1"/>
    <col min="8" max="8" width="10.7109375" customWidth="1"/>
    <col min="9" max="10" width="0" hidden="1" customWidth="1"/>
    <col min="11" max="11" width="14.7109375" customWidth="1"/>
    <col min="26" max="26" width="10.42578125" bestFit="1" customWidth="1"/>
    <col min="38" max="38" width="10.42578125" bestFit="1" customWidth="1"/>
    <col min="50" max="50" width="10.42578125" bestFit="1" customWidth="1"/>
    <col min="61" max="122" width="9.140625" customWidth="1"/>
  </cols>
  <sheetData>
    <row r="1" spans="1:122" x14ac:dyDescent="0.2">
      <c r="A1" s="18" t="str">
        <f>'[1]ROFR Criteria'!A1</f>
        <v>Updated 10/26/01</v>
      </c>
    </row>
    <row r="2" spans="1:122" ht="15" x14ac:dyDescent="0.2">
      <c r="A2" s="21"/>
    </row>
    <row r="3" spans="1:122" ht="15.75" x14ac:dyDescent="0.25">
      <c r="A3" s="40" t="s">
        <v>30</v>
      </c>
      <c r="B3" s="18"/>
      <c r="C3" s="18"/>
      <c r="D3" s="18"/>
      <c r="E3" s="18"/>
      <c r="F3" s="18"/>
      <c r="O3" s="13"/>
    </row>
    <row r="4" spans="1:122" ht="15" x14ac:dyDescent="0.2">
      <c r="A4" s="22" t="s">
        <v>79</v>
      </c>
      <c r="B4" s="18"/>
      <c r="C4" s="18"/>
      <c r="D4" s="18"/>
      <c r="E4" s="18"/>
      <c r="F4" s="18"/>
      <c r="O4" s="13"/>
    </row>
    <row r="5" spans="1:122" ht="15" x14ac:dyDescent="0.2">
      <c r="A5" s="52" t="s">
        <v>64</v>
      </c>
      <c r="O5" s="13"/>
    </row>
    <row r="6" spans="1:122" x14ac:dyDescent="0.2">
      <c r="K6" s="66">
        <v>2002</v>
      </c>
      <c r="O6" s="13"/>
    </row>
    <row r="7" spans="1:122" ht="13.5" thickBot="1" x14ac:dyDescent="0.25">
      <c r="H7" s="36" t="s">
        <v>16</v>
      </c>
      <c r="K7" s="78" t="s">
        <v>61</v>
      </c>
      <c r="L7">
        <v>31</v>
      </c>
      <c r="M7">
        <v>30</v>
      </c>
      <c r="N7">
        <v>31</v>
      </c>
      <c r="O7" s="13">
        <v>31</v>
      </c>
      <c r="P7" s="13">
        <v>28</v>
      </c>
      <c r="Q7" s="13">
        <v>31</v>
      </c>
      <c r="R7" s="13">
        <v>30</v>
      </c>
      <c r="S7" s="13">
        <v>31</v>
      </c>
      <c r="T7" s="13">
        <v>30</v>
      </c>
      <c r="U7" s="13">
        <v>31</v>
      </c>
      <c r="V7" s="13">
        <v>31</v>
      </c>
      <c r="W7" s="13">
        <v>30</v>
      </c>
      <c r="X7" s="13">
        <v>31</v>
      </c>
      <c r="Y7" s="13">
        <v>30</v>
      </c>
      <c r="Z7" s="13">
        <v>31</v>
      </c>
      <c r="AA7" s="13">
        <v>31</v>
      </c>
      <c r="AB7" s="13">
        <v>28</v>
      </c>
      <c r="AC7" s="13">
        <v>31</v>
      </c>
      <c r="AD7" s="13">
        <v>30</v>
      </c>
      <c r="AE7" s="13">
        <v>31</v>
      </c>
      <c r="AF7" s="13">
        <v>30</v>
      </c>
      <c r="AG7" s="13">
        <v>31</v>
      </c>
      <c r="AH7" s="13">
        <v>31</v>
      </c>
      <c r="AI7" s="13">
        <v>30</v>
      </c>
      <c r="AJ7" s="13">
        <v>31</v>
      </c>
      <c r="AK7" s="13">
        <v>30</v>
      </c>
      <c r="AL7" s="13">
        <v>31</v>
      </c>
      <c r="AM7" s="13">
        <v>31</v>
      </c>
      <c r="AN7" s="13">
        <v>29</v>
      </c>
      <c r="AO7" s="13">
        <v>31</v>
      </c>
      <c r="AP7" s="13">
        <v>30</v>
      </c>
      <c r="AQ7" s="13">
        <v>31</v>
      </c>
      <c r="AR7" s="13">
        <v>30</v>
      </c>
      <c r="AS7" s="13">
        <v>31</v>
      </c>
      <c r="AT7" s="13">
        <v>31</v>
      </c>
      <c r="AU7" s="13">
        <v>30</v>
      </c>
      <c r="AV7" s="13">
        <v>31</v>
      </c>
      <c r="AW7" s="13">
        <v>30</v>
      </c>
      <c r="AX7" s="13">
        <v>31</v>
      </c>
      <c r="AY7" s="13">
        <v>31</v>
      </c>
      <c r="AZ7" s="13">
        <v>28</v>
      </c>
      <c r="BA7" s="13">
        <v>31</v>
      </c>
      <c r="BB7" s="13">
        <v>30</v>
      </c>
      <c r="BC7" s="13">
        <v>31</v>
      </c>
      <c r="BD7" s="13">
        <v>30</v>
      </c>
      <c r="BE7" s="13">
        <v>31</v>
      </c>
      <c r="BF7" s="13">
        <v>31</v>
      </c>
      <c r="BG7" s="13">
        <v>30</v>
      </c>
      <c r="BH7" s="13">
        <v>31</v>
      </c>
      <c r="BI7" s="13">
        <v>30</v>
      </c>
      <c r="BJ7" s="38">
        <v>31</v>
      </c>
      <c r="BK7" s="13">
        <v>31</v>
      </c>
      <c r="BL7" s="13">
        <v>28</v>
      </c>
      <c r="BM7" s="13">
        <v>31</v>
      </c>
      <c r="BN7" s="13">
        <v>30</v>
      </c>
      <c r="BO7" s="13">
        <v>31</v>
      </c>
      <c r="BP7" s="13">
        <v>30</v>
      </c>
      <c r="BQ7" s="13">
        <v>31</v>
      </c>
      <c r="BR7" s="13">
        <v>31</v>
      </c>
      <c r="BS7" s="13">
        <v>30</v>
      </c>
      <c r="BT7" s="13">
        <v>31</v>
      </c>
      <c r="BU7" s="13">
        <v>30</v>
      </c>
      <c r="BV7" s="13">
        <v>31</v>
      </c>
    </row>
    <row r="8" spans="1:122" ht="13.5" thickBot="1" x14ac:dyDescent="0.25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22" x14ac:dyDescent="0.2">
      <c r="A9" s="2"/>
      <c r="C9" s="2"/>
      <c r="G9" s="10"/>
      <c r="H9" s="10"/>
      <c r="O9" s="13"/>
    </row>
    <row r="10" spans="1:122" x14ac:dyDescent="0.2">
      <c r="A10" s="79" t="s">
        <v>80</v>
      </c>
      <c r="B10" s="80" t="s">
        <v>81</v>
      </c>
      <c r="C10" s="3"/>
      <c r="D10" s="1"/>
      <c r="E10" s="81">
        <v>37407</v>
      </c>
      <c r="G10" s="6"/>
      <c r="H10" s="65">
        <v>0.05</v>
      </c>
      <c r="I10" s="3"/>
      <c r="J10" s="8"/>
      <c r="K10" s="61">
        <f>ROUND((O10*31+P10*28+Q10*31+R10*30+S10*31+T10*30+U10*31+V10*31+W10*30+X10*31+Y10*30+Z10*31)*H10,0)</f>
        <v>651781</v>
      </c>
      <c r="L10" s="8">
        <v>35714</v>
      </c>
      <c r="M10" s="8">
        <v>35714</v>
      </c>
      <c r="N10" s="8">
        <v>35714</v>
      </c>
      <c r="O10" s="8">
        <v>35714</v>
      </c>
      <c r="P10" s="8">
        <v>35714</v>
      </c>
      <c r="Q10" s="8">
        <v>35714</v>
      </c>
      <c r="R10" s="8">
        <v>35714</v>
      </c>
      <c r="S10" s="8">
        <v>35714</v>
      </c>
      <c r="T10" s="35">
        <v>35714</v>
      </c>
      <c r="U10" s="35">
        <v>35714</v>
      </c>
      <c r="V10" s="35">
        <v>35714</v>
      </c>
      <c r="W10" s="35">
        <v>35714</v>
      </c>
      <c r="X10" s="35">
        <v>35714</v>
      </c>
      <c r="Y10" s="35">
        <v>35714</v>
      </c>
      <c r="Z10" s="35">
        <v>35714</v>
      </c>
      <c r="AA10" s="35">
        <v>35714</v>
      </c>
      <c r="AB10" s="35">
        <v>35714</v>
      </c>
      <c r="AC10" s="35">
        <v>35714</v>
      </c>
      <c r="AD10" s="35">
        <v>35714</v>
      </c>
      <c r="AE10" s="35">
        <v>35714</v>
      </c>
      <c r="AF10" s="35">
        <v>35714</v>
      </c>
      <c r="AG10" s="35">
        <v>35714</v>
      </c>
      <c r="AH10" s="35">
        <v>35714</v>
      </c>
      <c r="AI10" s="35">
        <v>35714</v>
      </c>
      <c r="AJ10" s="35">
        <v>35714</v>
      </c>
      <c r="AK10" s="35">
        <v>35714</v>
      </c>
      <c r="AL10" s="35">
        <v>35714</v>
      </c>
      <c r="AM10" s="35">
        <v>35714</v>
      </c>
      <c r="AN10" s="35">
        <v>35714</v>
      </c>
      <c r="AO10" s="35">
        <v>35714</v>
      </c>
      <c r="AP10" s="35">
        <v>35714</v>
      </c>
      <c r="AQ10" s="35">
        <v>35714</v>
      </c>
      <c r="AR10" s="35">
        <v>35714</v>
      </c>
      <c r="AS10" s="35">
        <v>35714</v>
      </c>
      <c r="AT10" s="35">
        <v>35714</v>
      </c>
      <c r="AU10" s="35">
        <v>35714</v>
      </c>
      <c r="AV10" s="35">
        <v>35714</v>
      </c>
      <c r="AW10" s="35">
        <v>35714</v>
      </c>
      <c r="AX10" s="35">
        <v>35714</v>
      </c>
      <c r="AY10" s="35">
        <v>35714</v>
      </c>
      <c r="AZ10" s="35">
        <v>35714</v>
      </c>
      <c r="BA10" s="35">
        <v>35714</v>
      </c>
      <c r="BB10" s="35">
        <v>35714</v>
      </c>
      <c r="BC10" s="35">
        <v>35714</v>
      </c>
      <c r="BD10" s="35">
        <v>35714</v>
      </c>
      <c r="BE10" s="35">
        <v>35714</v>
      </c>
      <c r="BF10" s="35">
        <v>35714</v>
      </c>
      <c r="BG10" s="35">
        <v>35714</v>
      </c>
      <c r="BH10" s="35">
        <v>35714</v>
      </c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5"/>
    </row>
    <row r="11" spans="1:122" x14ac:dyDescent="0.2">
      <c r="A11" s="82">
        <v>24754</v>
      </c>
      <c r="B11" s="83" t="s">
        <v>82</v>
      </c>
      <c r="C11" s="3"/>
      <c r="D11" s="1"/>
      <c r="E11" s="81">
        <v>38472</v>
      </c>
      <c r="G11" s="6"/>
      <c r="H11" s="65">
        <v>0.1</v>
      </c>
      <c r="I11" s="3"/>
      <c r="J11" s="8"/>
      <c r="K11" s="61">
        <f>ROUND((O11*31+P11*28+Q11*31+R11*30+S11*31+T11*30+U11*31+V11*31+W11*30+X11*31+Y11*30+Z11*31)*H11,0)</f>
        <v>36500</v>
      </c>
      <c r="L11" s="8">
        <v>1000</v>
      </c>
      <c r="M11" s="8">
        <v>1000</v>
      </c>
      <c r="N11" s="8">
        <v>1000</v>
      </c>
      <c r="O11" s="8">
        <v>1000</v>
      </c>
      <c r="P11" s="8">
        <v>1000</v>
      </c>
      <c r="Q11" s="8">
        <v>1000</v>
      </c>
      <c r="R11" s="8">
        <v>1000</v>
      </c>
      <c r="S11" s="8">
        <v>1000</v>
      </c>
      <c r="T11" s="8">
        <v>1000</v>
      </c>
      <c r="U11" s="8">
        <v>1000</v>
      </c>
      <c r="V11" s="8">
        <v>1000</v>
      </c>
      <c r="W11" s="8">
        <v>1000</v>
      </c>
      <c r="X11" s="8">
        <v>1000</v>
      </c>
      <c r="Y11" s="8">
        <v>1000</v>
      </c>
      <c r="Z11" s="8">
        <v>1000</v>
      </c>
      <c r="AA11" s="8">
        <v>1000</v>
      </c>
      <c r="AB11" s="8">
        <v>1000</v>
      </c>
      <c r="AC11" s="8">
        <v>1000</v>
      </c>
      <c r="AD11" s="8">
        <v>1000</v>
      </c>
      <c r="AE11" s="8">
        <v>1000</v>
      </c>
      <c r="AF11" s="8">
        <v>1000</v>
      </c>
      <c r="AG11" s="8">
        <v>1000</v>
      </c>
      <c r="AH11" s="8">
        <v>1000</v>
      </c>
      <c r="AI11" s="8">
        <v>1000</v>
      </c>
      <c r="AJ11" s="8">
        <v>1000</v>
      </c>
      <c r="AK11" s="8">
        <v>1000</v>
      </c>
      <c r="AL11" s="8">
        <v>1000</v>
      </c>
      <c r="AM11" s="8">
        <v>1000</v>
      </c>
      <c r="AN11" s="8">
        <v>1000</v>
      </c>
      <c r="AO11" s="8">
        <v>1000</v>
      </c>
      <c r="AP11" s="8">
        <v>1000</v>
      </c>
      <c r="AQ11" s="8">
        <v>1000</v>
      </c>
      <c r="AR11" s="8">
        <v>1000</v>
      </c>
      <c r="AS11" s="8">
        <v>1000</v>
      </c>
      <c r="AT11" s="8">
        <v>1000</v>
      </c>
      <c r="AU11" s="8">
        <v>1000</v>
      </c>
      <c r="AV11" s="8">
        <v>1000</v>
      </c>
      <c r="AW11" s="8">
        <v>1000</v>
      </c>
      <c r="AX11" s="8">
        <v>1000</v>
      </c>
      <c r="AY11" s="8">
        <v>1000</v>
      </c>
      <c r="AZ11" s="8">
        <v>1000</v>
      </c>
      <c r="BA11" s="8">
        <v>1000</v>
      </c>
      <c r="BB11" s="8">
        <v>1000</v>
      </c>
      <c r="BC11" s="35">
        <v>1000</v>
      </c>
      <c r="BD11" s="35">
        <v>1000</v>
      </c>
      <c r="BE11" s="35">
        <v>1000</v>
      </c>
      <c r="BF11" s="35">
        <v>1000</v>
      </c>
      <c r="BG11" s="35">
        <v>1000</v>
      </c>
      <c r="BH11" s="35">
        <v>1000</v>
      </c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5"/>
    </row>
    <row r="12" spans="1:122" x14ac:dyDescent="0.2">
      <c r="A12" s="82">
        <v>25374</v>
      </c>
      <c r="B12" s="83" t="s">
        <v>83</v>
      </c>
      <c r="C12" s="3"/>
      <c r="D12" s="1"/>
      <c r="E12" s="84">
        <v>37225</v>
      </c>
      <c r="G12" s="6"/>
      <c r="H12" s="65" t="s">
        <v>60</v>
      </c>
      <c r="I12" s="3"/>
      <c r="J12" s="8"/>
      <c r="K12" s="61">
        <v>0</v>
      </c>
      <c r="L12" s="8">
        <v>23000</v>
      </c>
      <c r="M12" s="8">
        <v>23000</v>
      </c>
      <c r="N12" s="8"/>
      <c r="O12" s="26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5"/>
    </row>
    <row r="13" spans="1:122" x14ac:dyDescent="0.2">
      <c r="A13" s="82">
        <v>25394</v>
      </c>
      <c r="B13" s="83" t="s">
        <v>84</v>
      </c>
      <c r="C13" s="3"/>
      <c r="D13" s="1"/>
      <c r="E13" s="84"/>
      <c r="G13" s="6"/>
      <c r="H13" s="65" t="s">
        <v>60</v>
      </c>
      <c r="I13" s="3"/>
      <c r="J13" s="8"/>
      <c r="K13" s="61">
        <v>0</v>
      </c>
      <c r="L13" s="8">
        <v>5000</v>
      </c>
      <c r="M13" s="8"/>
      <c r="N13" s="8"/>
      <c r="O13" s="26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5"/>
    </row>
    <row r="14" spans="1:122" x14ac:dyDescent="0.2">
      <c r="A14" s="82" t="s">
        <v>85</v>
      </c>
      <c r="B14" s="83" t="s">
        <v>86</v>
      </c>
      <c r="C14" s="3"/>
      <c r="D14" s="1"/>
      <c r="E14" s="84">
        <v>37925</v>
      </c>
      <c r="F14" t="s">
        <v>3</v>
      </c>
      <c r="G14" s="6"/>
      <c r="H14" s="65">
        <v>7.0000000000000007E-2</v>
      </c>
      <c r="I14" s="3"/>
      <c r="J14" s="8"/>
      <c r="K14" s="61">
        <f t="shared" ref="K14:K24" si="0">ROUND((O14*31+P14*28+Q14*31+R14*30+S14*31+T14*30+U14*31+V14*31+W14*30+X14*31+Y14*30+Z14*31)*H14,0)</f>
        <v>1022000</v>
      </c>
      <c r="L14" s="8">
        <v>40000</v>
      </c>
      <c r="M14" s="8">
        <v>40000</v>
      </c>
      <c r="N14" s="8">
        <v>40000</v>
      </c>
      <c r="O14" s="8">
        <v>40000</v>
      </c>
      <c r="P14" s="8">
        <v>40000</v>
      </c>
      <c r="Q14" s="8">
        <v>40000</v>
      </c>
      <c r="R14" s="8">
        <v>40000</v>
      </c>
      <c r="S14" s="8">
        <v>40000</v>
      </c>
      <c r="T14" s="8">
        <v>40000</v>
      </c>
      <c r="U14" s="8">
        <v>40000</v>
      </c>
      <c r="V14" s="8">
        <v>40000</v>
      </c>
      <c r="W14" s="8">
        <v>40000</v>
      </c>
      <c r="X14" s="8">
        <v>40000</v>
      </c>
      <c r="Y14" s="8">
        <v>40000</v>
      </c>
      <c r="Z14" s="8">
        <v>40000</v>
      </c>
      <c r="AA14" s="8">
        <v>40000</v>
      </c>
      <c r="AB14" s="8">
        <v>40000</v>
      </c>
      <c r="AC14" s="8">
        <v>40000</v>
      </c>
      <c r="AD14" s="8">
        <v>40000</v>
      </c>
      <c r="AE14" s="8">
        <v>40000</v>
      </c>
      <c r="AF14" s="8">
        <v>40000</v>
      </c>
      <c r="AG14" s="8">
        <v>40000</v>
      </c>
      <c r="AH14" s="8">
        <v>40000</v>
      </c>
      <c r="AI14" s="8">
        <v>40000</v>
      </c>
      <c r="AJ14" s="8">
        <v>40000</v>
      </c>
      <c r="AK14" s="35">
        <v>40000</v>
      </c>
      <c r="AL14" s="35">
        <v>40000</v>
      </c>
      <c r="AM14" s="35">
        <v>40000</v>
      </c>
      <c r="AN14" s="35">
        <v>40000</v>
      </c>
      <c r="AO14" s="35">
        <v>40000</v>
      </c>
      <c r="AP14" s="35">
        <v>40000</v>
      </c>
      <c r="AQ14" s="35">
        <v>40000</v>
      </c>
      <c r="AR14" s="35">
        <v>40000</v>
      </c>
      <c r="AS14" s="35">
        <v>40000</v>
      </c>
      <c r="AT14" s="35">
        <v>40000</v>
      </c>
      <c r="AU14" s="35">
        <v>40000</v>
      </c>
      <c r="AV14" s="35">
        <v>40000</v>
      </c>
      <c r="AW14" s="35">
        <v>40000</v>
      </c>
      <c r="AX14" s="35">
        <v>40000</v>
      </c>
      <c r="AY14" s="35">
        <v>40000</v>
      </c>
      <c r="AZ14" s="35">
        <v>40000</v>
      </c>
      <c r="BA14" s="35">
        <v>40000</v>
      </c>
      <c r="BB14" s="35">
        <v>40000</v>
      </c>
      <c r="BC14" s="35">
        <v>40000</v>
      </c>
      <c r="BD14" s="35">
        <v>40000</v>
      </c>
      <c r="BE14" s="35">
        <v>40000</v>
      </c>
      <c r="BF14" s="35">
        <v>40000</v>
      </c>
      <c r="BG14" s="35">
        <v>40000</v>
      </c>
      <c r="BH14" s="35">
        <v>40000</v>
      </c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5"/>
    </row>
    <row r="15" spans="1:122" x14ac:dyDescent="0.2">
      <c r="A15" s="82">
        <v>26740</v>
      </c>
      <c r="B15" s="83" t="s">
        <v>87</v>
      </c>
      <c r="C15" s="3"/>
      <c r="D15" s="1"/>
      <c r="E15" s="84">
        <v>39113</v>
      </c>
      <c r="G15" s="6"/>
      <c r="H15" s="65">
        <v>0.05</v>
      </c>
      <c r="I15" s="3"/>
      <c r="J15" s="8"/>
      <c r="K15" s="61">
        <f t="shared" si="0"/>
        <v>146000</v>
      </c>
      <c r="L15" s="8">
        <v>8000</v>
      </c>
      <c r="M15" s="8">
        <v>8000</v>
      </c>
      <c r="N15" s="8">
        <v>8000</v>
      </c>
      <c r="O15" s="8">
        <v>8000</v>
      </c>
      <c r="P15" s="8">
        <v>8000</v>
      </c>
      <c r="Q15" s="8">
        <v>8000</v>
      </c>
      <c r="R15" s="8">
        <v>8000</v>
      </c>
      <c r="S15" s="8">
        <v>8000</v>
      </c>
      <c r="T15" s="8">
        <v>8000</v>
      </c>
      <c r="U15" s="8">
        <v>8000</v>
      </c>
      <c r="V15" s="8">
        <v>8000</v>
      </c>
      <c r="W15" s="8">
        <v>8000</v>
      </c>
      <c r="X15" s="8">
        <v>8000</v>
      </c>
      <c r="Y15" s="8">
        <v>8000</v>
      </c>
      <c r="Z15" s="8">
        <v>8000</v>
      </c>
      <c r="AA15" s="8">
        <v>8000</v>
      </c>
      <c r="AB15" s="8">
        <v>8000</v>
      </c>
      <c r="AC15" s="8">
        <v>8000</v>
      </c>
      <c r="AD15" s="8">
        <v>8000</v>
      </c>
      <c r="AE15" s="8">
        <v>8000</v>
      </c>
      <c r="AF15" s="8">
        <v>8000</v>
      </c>
      <c r="AG15" s="8">
        <v>8000</v>
      </c>
      <c r="AH15" s="8">
        <v>8000</v>
      </c>
      <c r="AI15" s="8">
        <v>8000</v>
      </c>
      <c r="AJ15" s="8">
        <v>8000</v>
      </c>
      <c r="AK15" s="8">
        <v>8000</v>
      </c>
      <c r="AL15" s="8">
        <v>8000</v>
      </c>
      <c r="AM15" s="8">
        <v>8000</v>
      </c>
      <c r="AN15" s="8">
        <v>8000</v>
      </c>
      <c r="AO15" s="8">
        <v>8000</v>
      </c>
      <c r="AP15" s="8">
        <v>8000</v>
      </c>
      <c r="AQ15" s="8">
        <v>8000</v>
      </c>
      <c r="AR15" s="8">
        <v>8000</v>
      </c>
      <c r="AS15" s="8">
        <v>8000</v>
      </c>
      <c r="AT15" s="8">
        <v>8000</v>
      </c>
      <c r="AU15" s="8">
        <v>8000</v>
      </c>
      <c r="AV15" s="8">
        <v>8000</v>
      </c>
      <c r="AW15" s="8">
        <v>8000</v>
      </c>
      <c r="AX15" s="8">
        <v>8000</v>
      </c>
      <c r="AY15" s="8">
        <v>8000</v>
      </c>
      <c r="AZ15" s="8">
        <v>8000</v>
      </c>
      <c r="BA15" s="8">
        <v>8000</v>
      </c>
      <c r="BB15" s="8">
        <v>8000</v>
      </c>
      <c r="BC15" s="8">
        <v>8000</v>
      </c>
      <c r="BD15" s="8">
        <v>8000</v>
      </c>
      <c r="BE15" s="8">
        <v>8000</v>
      </c>
      <c r="BF15" s="8">
        <v>8000</v>
      </c>
      <c r="BG15" s="8">
        <v>8000</v>
      </c>
      <c r="BH15" s="8">
        <v>8000</v>
      </c>
      <c r="BI15" s="8">
        <v>8000</v>
      </c>
      <c r="BJ15" s="8">
        <v>8000</v>
      </c>
      <c r="BK15" s="8">
        <v>8000</v>
      </c>
      <c r="BL15" s="8">
        <v>8000</v>
      </c>
      <c r="BM15" s="8">
        <v>8000</v>
      </c>
      <c r="BN15" s="8">
        <v>8000</v>
      </c>
      <c r="BO15" s="8">
        <v>8000</v>
      </c>
      <c r="BP15" s="8">
        <v>8000</v>
      </c>
      <c r="BQ15" s="8">
        <v>8000</v>
      </c>
      <c r="BR15" s="8">
        <v>8000</v>
      </c>
      <c r="BS15" s="8">
        <v>8000</v>
      </c>
      <c r="BT15" s="8">
        <v>8000</v>
      </c>
      <c r="BU15" s="8">
        <v>8000</v>
      </c>
      <c r="BV15" s="8">
        <v>8000</v>
      </c>
      <c r="BW15" s="8">
        <v>8000</v>
      </c>
      <c r="BX15" s="8">
        <v>8000</v>
      </c>
      <c r="BY15" s="8">
        <v>8000</v>
      </c>
      <c r="BZ15" s="8">
        <v>8000</v>
      </c>
      <c r="CA15" s="8">
        <v>8000</v>
      </c>
      <c r="CB15" s="8">
        <v>8000</v>
      </c>
      <c r="CC15" s="8">
        <v>8000</v>
      </c>
      <c r="CD15" s="8">
        <v>8000</v>
      </c>
      <c r="CE15" s="8">
        <v>8000</v>
      </c>
      <c r="CF15" s="8">
        <v>8000</v>
      </c>
      <c r="CG15" s="8">
        <v>8000</v>
      </c>
      <c r="CH15" s="8">
        <v>8000</v>
      </c>
      <c r="CI15" s="8">
        <v>8000</v>
      </c>
      <c r="CJ15" s="8">
        <v>8000</v>
      </c>
      <c r="CK15" s="8">
        <v>8000</v>
      </c>
      <c r="CL15" s="8">
        <v>8000</v>
      </c>
      <c r="CM15" s="8">
        <v>8000</v>
      </c>
      <c r="CN15" s="8">
        <v>8000</v>
      </c>
      <c r="CO15" s="8">
        <v>8000</v>
      </c>
      <c r="CP15" s="8">
        <v>8000</v>
      </c>
      <c r="CQ15" s="8">
        <v>8000</v>
      </c>
      <c r="CR15" s="8">
        <v>8000</v>
      </c>
      <c r="CS15" s="8">
        <v>8000</v>
      </c>
      <c r="CT15" s="8">
        <v>8000</v>
      </c>
      <c r="CU15" s="8">
        <v>8000</v>
      </c>
      <c r="CV15" s="8">
        <v>8000</v>
      </c>
      <c r="CW15" s="8">
        <v>8000</v>
      </c>
      <c r="CX15" s="8">
        <v>8000</v>
      </c>
      <c r="CY15" s="8">
        <v>8000</v>
      </c>
      <c r="CZ15" s="8">
        <v>8000</v>
      </c>
      <c r="DA15" s="8">
        <v>8000</v>
      </c>
      <c r="DB15" s="8">
        <v>8000</v>
      </c>
      <c r="DC15" s="8">
        <v>8000</v>
      </c>
      <c r="DD15" s="8">
        <v>8000</v>
      </c>
      <c r="DE15" s="8">
        <v>8000</v>
      </c>
      <c r="DF15" s="8">
        <v>8000</v>
      </c>
      <c r="DG15" s="8">
        <v>8000</v>
      </c>
      <c r="DH15" s="8">
        <v>8000</v>
      </c>
      <c r="DI15" s="8">
        <v>8000</v>
      </c>
      <c r="DJ15" s="8">
        <v>8000</v>
      </c>
      <c r="DK15" s="8">
        <v>8000</v>
      </c>
      <c r="DL15" s="8">
        <v>8000</v>
      </c>
      <c r="DM15" s="8">
        <v>8000</v>
      </c>
      <c r="DN15" s="8">
        <v>8000</v>
      </c>
      <c r="DO15" s="8">
        <v>8000</v>
      </c>
      <c r="DP15" s="8">
        <v>8000</v>
      </c>
      <c r="DQ15" s="8">
        <v>8000</v>
      </c>
      <c r="DR15" s="8">
        <v>8000</v>
      </c>
    </row>
    <row r="16" spans="1:122" x14ac:dyDescent="0.2">
      <c r="A16" s="82">
        <v>27104</v>
      </c>
      <c r="B16" s="83" t="s">
        <v>88</v>
      </c>
      <c r="C16" s="3"/>
      <c r="D16" s="1"/>
      <c r="E16" s="84">
        <v>38383</v>
      </c>
      <c r="G16" s="6"/>
      <c r="H16" s="65">
        <v>0.05</v>
      </c>
      <c r="I16" s="3"/>
      <c r="J16" s="8"/>
      <c r="K16" s="61">
        <f t="shared" si="0"/>
        <v>131196</v>
      </c>
      <c r="L16" s="8">
        <v>7188.8</v>
      </c>
      <c r="M16" s="8">
        <v>7188.8</v>
      </c>
      <c r="N16" s="8">
        <v>7188.8</v>
      </c>
      <c r="O16" s="8">
        <v>7188.8</v>
      </c>
      <c r="P16" s="8">
        <v>7188.8</v>
      </c>
      <c r="Q16" s="8">
        <v>7188.8</v>
      </c>
      <c r="R16" s="8">
        <v>7188.8</v>
      </c>
      <c r="S16" s="8">
        <v>7188.8</v>
      </c>
      <c r="T16" s="8">
        <v>7188.8</v>
      </c>
      <c r="U16" s="8">
        <v>7188.8</v>
      </c>
      <c r="V16" s="8">
        <v>7188.8</v>
      </c>
      <c r="W16" s="8">
        <v>7188.8</v>
      </c>
      <c r="X16" s="8">
        <v>7188.8</v>
      </c>
      <c r="Y16" s="8">
        <v>7188.8</v>
      </c>
      <c r="Z16" s="8">
        <v>7188.8</v>
      </c>
      <c r="AA16" s="8">
        <v>7188.8</v>
      </c>
      <c r="AB16" s="8">
        <v>7188.8</v>
      </c>
      <c r="AC16" s="8">
        <v>7188.8</v>
      </c>
      <c r="AD16" s="8">
        <v>7188.8</v>
      </c>
      <c r="AE16" s="8">
        <v>7188.8</v>
      </c>
      <c r="AF16" s="8">
        <v>7188.8</v>
      </c>
      <c r="AG16" s="8">
        <v>7188.8</v>
      </c>
      <c r="AH16" s="8">
        <v>7188.8</v>
      </c>
      <c r="AI16" s="8">
        <v>7188.8</v>
      </c>
      <c r="AJ16" s="8">
        <v>7188.8</v>
      </c>
      <c r="AK16" s="8">
        <v>7188.8</v>
      </c>
      <c r="AL16" s="8">
        <v>7188.8</v>
      </c>
      <c r="AM16" s="8">
        <v>7188.8</v>
      </c>
      <c r="AN16" s="8">
        <v>7188.8</v>
      </c>
      <c r="AO16" s="8">
        <v>7188.8</v>
      </c>
      <c r="AP16" s="8">
        <v>7188.8</v>
      </c>
      <c r="AQ16" s="8">
        <v>7188.8</v>
      </c>
      <c r="AR16" s="8">
        <v>7188.8</v>
      </c>
      <c r="AS16" s="8">
        <v>7188.8</v>
      </c>
      <c r="AT16" s="8">
        <v>7188.8</v>
      </c>
      <c r="AU16" s="8">
        <v>7188.8</v>
      </c>
      <c r="AV16" s="8">
        <v>7188.8</v>
      </c>
      <c r="AW16" s="8">
        <v>7188.8</v>
      </c>
      <c r="AX16" s="8">
        <v>7188.8</v>
      </c>
      <c r="AY16" s="8">
        <v>7188.8</v>
      </c>
      <c r="AZ16" s="35">
        <v>7188.8</v>
      </c>
      <c r="BA16" s="35">
        <v>7188.8</v>
      </c>
      <c r="BB16" s="35">
        <v>7188.8</v>
      </c>
      <c r="BC16" s="35">
        <v>7188.8</v>
      </c>
      <c r="BD16" s="35">
        <v>7188.8</v>
      </c>
      <c r="BE16" s="35">
        <v>7188.8</v>
      </c>
      <c r="BF16" s="35">
        <v>7188.8</v>
      </c>
      <c r="BG16" s="35">
        <v>7188.8</v>
      </c>
      <c r="BH16" s="35">
        <v>7188.8</v>
      </c>
      <c r="BI16" s="35">
        <v>7188.8</v>
      </c>
      <c r="BJ16" s="35">
        <v>7188.8</v>
      </c>
      <c r="BK16" s="35">
        <v>7188.8</v>
      </c>
      <c r="BL16" s="35">
        <v>7188.8</v>
      </c>
      <c r="BM16" s="35">
        <v>7188.8</v>
      </c>
      <c r="BN16" s="35">
        <v>7188.8</v>
      </c>
      <c r="BO16" s="35">
        <v>7188.8</v>
      </c>
      <c r="BP16" s="35">
        <v>7188.8</v>
      </c>
      <c r="BQ16" s="35">
        <v>7188.8</v>
      </c>
      <c r="BR16" s="35">
        <v>7188.8</v>
      </c>
      <c r="BS16" s="35">
        <v>7188.8</v>
      </c>
      <c r="BT16" s="35">
        <v>7188.8</v>
      </c>
      <c r="BU16" s="35">
        <v>7188.8</v>
      </c>
      <c r="BV16" s="35">
        <v>7188.8</v>
      </c>
      <c r="BW16" s="35">
        <v>7188.8</v>
      </c>
      <c r="BX16" s="35">
        <v>7188.8</v>
      </c>
      <c r="BY16" s="35">
        <v>7188.8</v>
      </c>
      <c r="BZ16" s="35">
        <v>7188.8</v>
      </c>
      <c r="CA16" s="35">
        <v>7188.8</v>
      </c>
      <c r="CB16" s="35">
        <v>7188.8</v>
      </c>
      <c r="CC16" s="35">
        <v>7188.8</v>
      </c>
      <c r="CD16" s="35">
        <v>7188.8</v>
      </c>
      <c r="CE16" s="35">
        <v>7188.8</v>
      </c>
      <c r="CF16" s="35">
        <v>7188.8</v>
      </c>
      <c r="CG16" s="35">
        <v>7188.8</v>
      </c>
      <c r="CH16" s="35">
        <v>7188.8</v>
      </c>
      <c r="CI16" s="35">
        <v>7188.8</v>
      </c>
      <c r="CJ16" s="35">
        <v>7188.8</v>
      </c>
      <c r="CK16" s="35">
        <v>7188.8</v>
      </c>
      <c r="CL16" s="35">
        <v>7188.8</v>
      </c>
      <c r="CM16" s="35">
        <v>7188.8</v>
      </c>
      <c r="CN16" s="35">
        <v>7188.8</v>
      </c>
      <c r="CO16" s="35">
        <v>7188.8</v>
      </c>
      <c r="CP16" s="35">
        <v>7188.8</v>
      </c>
      <c r="CQ16" s="35">
        <v>7188.8</v>
      </c>
      <c r="CR16" s="35">
        <v>7188.8</v>
      </c>
      <c r="CS16" s="35">
        <v>7188.8</v>
      </c>
      <c r="CT16" s="35">
        <v>7188.8</v>
      </c>
      <c r="CU16" s="35">
        <v>7188.8</v>
      </c>
      <c r="CV16" s="35">
        <v>7188.8</v>
      </c>
      <c r="CW16" s="35">
        <v>7188.8</v>
      </c>
      <c r="CX16" s="35">
        <v>7188.8</v>
      </c>
      <c r="CY16" s="35">
        <v>7188.8</v>
      </c>
      <c r="CZ16" s="35">
        <v>7188.8</v>
      </c>
      <c r="DA16" s="35">
        <v>7188.8</v>
      </c>
      <c r="DB16" s="35">
        <v>7188.8</v>
      </c>
      <c r="DC16" s="35">
        <v>7188.8</v>
      </c>
      <c r="DD16" s="35">
        <v>7188.8</v>
      </c>
      <c r="DE16" s="35">
        <v>7188.8</v>
      </c>
      <c r="DF16" s="35">
        <v>7188.8</v>
      </c>
      <c r="DG16" s="35">
        <v>7188.8</v>
      </c>
      <c r="DH16" s="35">
        <v>7188.8</v>
      </c>
      <c r="DI16" s="35">
        <v>7188.8</v>
      </c>
      <c r="DJ16" s="35">
        <v>7188.8</v>
      </c>
      <c r="DK16" s="35">
        <v>7188.8</v>
      </c>
      <c r="DL16" s="35">
        <v>7188.8</v>
      </c>
      <c r="DM16" s="35">
        <v>7188.8</v>
      </c>
      <c r="DN16" s="35">
        <v>7188.8</v>
      </c>
      <c r="DO16" s="35">
        <v>7188.8</v>
      </c>
      <c r="DP16" s="35">
        <v>7188.8</v>
      </c>
      <c r="DQ16" s="35">
        <v>7188.8</v>
      </c>
      <c r="DR16" s="35">
        <v>7188.8</v>
      </c>
    </row>
    <row r="17" spans="1:122" x14ac:dyDescent="0.2">
      <c r="A17" s="82">
        <v>27161</v>
      </c>
      <c r="B17" s="83" t="s">
        <v>89</v>
      </c>
      <c r="C17" s="3"/>
      <c r="D17" s="1"/>
      <c r="E17" s="84">
        <v>37711</v>
      </c>
      <c r="G17" s="6"/>
      <c r="H17" s="65">
        <v>2.5000000000000001E-2</v>
      </c>
      <c r="I17" s="3"/>
      <c r="J17" s="8"/>
      <c r="K17" s="61">
        <f t="shared" si="0"/>
        <v>3650000</v>
      </c>
      <c r="L17" s="8">
        <v>400000</v>
      </c>
      <c r="M17" s="8">
        <v>400000</v>
      </c>
      <c r="N17" s="8">
        <v>400000</v>
      </c>
      <c r="O17" s="8">
        <v>400000</v>
      </c>
      <c r="P17" s="8">
        <v>400000</v>
      </c>
      <c r="Q17" s="8">
        <v>400000</v>
      </c>
      <c r="R17" s="8">
        <v>400000</v>
      </c>
      <c r="S17" s="8">
        <v>400000</v>
      </c>
      <c r="T17" s="8">
        <v>400000</v>
      </c>
      <c r="U17" s="8">
        <v>400000</v>
      </c>
      <c r="V17" s="8">
        <v>400000</v>
      </c>
      <c r="W17" s="8">
        <v>400000</v>
      </c>
      <c r="X17" s="8">
        <v>400000</v>
      </c>
      <c r="Y17" s="8">
        <v>400000</v>
      </c>
      <c r="Z17" s="8">
        <v>400000</v>
      </c>
      <c r="AA17" s="8">
        <v>400000</v>
      </c>
      <c r="AB17" s="8">
        <v>400000</v>
      </c>
      <c r="AC17" s="8">
        <v>400000</v>
      </c>
      <c r="AD17" s="35">
        <v>400000</v>
      </c>
      <c r="AE17" s="35">
        <v>400000</v>
      </c>
      <c r="AF17" s="35">
        <v>400000</v>
      </c>
      <c r="AG17" s="35">
        <v>400000</v>
      </c>
      <c r="AH17" s="35">
        <v>400000</v>
      </c>
      <c r="AI17" s="35">
        <v>400000</v>
      </c>
      <c r="AJ17" s="35">
        <v>400000</v>
      </c>
      <c r="AK17" s="35">
        <v>400000</v>
      </c>
      <c r="AL17" s="35">
        <v>400000</v>
      </c>
      <c r="AM17" s="35">
        <v>400000</v>
      </c>
      <c r="AN17" s="35">
        <v>400000</v>
      </c>
      <c r="AO17" s="35">
        <v>400000</v>
      </c>
      <c r="AP17" s="35">
        <v>400000</v>
      </c>
      <c r="AQ17" s="35">
        <v>400000</v>
      </c>
      <c r="AR17" s="35">
        <v>400000</v>
      </c>
      <c r="AS17" s="35">
        <v>400000</v>
      </c>
      <c r="AT17" s="35">
        <v>400000</v>
      </c>
      <c r="AU17" s="35">
        <v>400000</v>
      </c>
      <c r="AV17" s="35">
        <v>400000</v>
      </c>
      <c r="AW17" s="35">
        <v>400000</v>
      </c>
      <c r="AX17" s="35">
        <v>400000</v>
      </c>
      <c r="AY17" s="35">
        <v>400000</v>
      </c>
      <c r="AZ17" s="35">
        <v>400000</v>
      </c>
      <c r="BA17" s="35">
        <v>400000</v>
      </c>
      <c r="BB17" s="35">
        <v>400000</v>
      </c>
      <c r="BC17" s="35">
        <v>400000</v>
      </c>
      <c r="BD17" s="35">
        <v>400000</v>
      </c>
      <c r="BE17" s="35">
        <v>400000</v>
      </c>
      <c r="BF17" s="35">
        <v>400000</v>
      </c>
      <c r="BG17" s="35">
        <v>400000</v>
      </c>
      <c r="BH17" s="35">
        <v>400000</v>
      </c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5"/>
    </row>
    <row r="18" spans="1:122" x14ac:dyDescent="0.2">
      <c r="A18" s="82">
        <v>27291</v>
      </c>
      <c r="B18" s="83" t="s">
        <v>90</v>
      </c>
      <c r="C18" s="3"/>
      <c r="D18" s="1"/>
      <c r="E18" s="84">
        <v>37468</v>
      </c>
      <c r="G18" s="6"/>
      <c r="H18" s="65">
        <v>2.5000000000000001E-2</v>
      </c>
      <c r="I18" s="3"/>
      <c r="J18" s="8"/>
      <c r="K18" s="61">
        <f t="shared" si="0"/>
        <v>182500</v>
      </c>
      <c r="L18" s="8">
        <v>20000</v>
      </c>
      <c r="M18" s="8">
        <v>20000</v>
      </c>
      <c r="N18" s="8">
        <v>20000</v>
      </c>
      <c r="O18" s="8">
        <v>20000</v>
      </c>
      <c r="P18" s="8">
        <v>20000</v>
      </c>
      <c r="Q18" s="8">
        <v>20000</v>
      </c>
      <c r="R18" s="8">
        <v>20000</v>
      </c>
      <c r="S18" s="8">
        <v>20000</v>
      </c>
      <c r="T18" s="8">
        <v>20000</v>
      </c>
      <c r="U18" s="8">
        <v>20000</v>
      </c>
      <c r="V18" s="35">
        <v>20000</v>
      </c>
      <c r="W18" s="35">
        <v>20000</v>
      </c>
      <c r="X18" s="35">
        <v>20000</v>
      </c>
      <c r="Y18" s="35">
        <v>20000</v>
      </c>
      <c r="Z18" s="35">
        <v>20000</v>
      </c>
      <c r="AA18" s="35">
        <v>20000</v>
      </c>
      <c r="AB18" s="35">
        <v>20000</v>
      </c>
      <c r="AC18" s="35">
        <v>20000</v>
      </c>
      <c r="AD18" s="35">
        <v>20000</v>
      </c>
      <c r="AE18" s="35">
        <v>20000</v>
      </c>
      <c r="AF18" s="35">
        <v>20000</v>
      </c>
      <c r="AG18" s="35">
        <v>20000</v>
      </c>
      <c r="AH18" s="35">
        <v>20000</v>
      </c>
      <c r="AI18" s="35">
        <v>20000</v>
      </c>
      <c r="AJ18" s="35">
        <v>20000</v>
      </c>
      <c r="AK18" s="35">
        <v>20000</v>
      </c>
      <c r="AL18" s="35">
        <v>20000</v>
      </c>
      <c r="AM18" s="35">
        <v>20000</v>
      </c>
      <c r="AN18" s="35">
        <v>20000</v>
      </c>
      <c r="AO18" s="35">
        <v>20000</v>
      </c>
      <c r="AP18" s="35">
        <v>20000</v>
      </c>
      <c r="AQ18" s="35">
        <v>20000</v>
      </c>
      <c r="AR18" s="35">
        <v>20000</v>
      </c>
      <c r="AS18" s="35">
        <v>20000</v>
      </c>
      <c r="AT18" s="35">
        <v>20000</v>
      </c>
      <c r="AU18" s="35">
        <v>20000</v>
      </c>
      <c r="AV18" s="35">
        <v>20000</v>
      </c>
      <c r="AW18" s="35">
        <v>20000</v>
      </c>
      <c r="AX18" s="35">
        <v>20000</v>
      </c>
      <c r="AY18" s="35">
        <v>20000</v>
      </c>
      <c r="AZ18" s="35">
        <v>20000</v>
      </c>
      <c r="BA18" s="35">
        <v>20000</v>
      </c>
      <c r="BB18" s="35">
        <v>20000</v>
      </c>
      <c r="BC18" s="35">
        <v>20000</v>
      </c>
      <c r="BD18" s="35">
        <v>20000</v>
      </c>
      <c r="BE18" s="35">
        <v>20000</v>
      </c>
      <c r="BF18" s="35">
        <v>20000</v>
      </c>
      <c r="BG18" s="35">
        <v>20000</v>
      </c>
      <c r="BH18" s="35">
        <v>20000</v>
      </c>
      <c r="BI18" s="35">
        <v>20000</v>
      </c>
      <c r="BJ18" s="35">
        <v>20000</v>
      </c>
      <c r="BK18" s="35">
        <v>20000</v>
      </c>
      <c r="BL18" s="35">
        <v>20000</v>
      </c>
      <c r="BM18" s="35">
        <v>20000</v>
      </c>
      <c r="BN18" s="35">
        <v>20000</v>
      </c>
      <c r="BO18" s="35">
        <v>20000</v>
      </c>
      <c r="BP18" s="35">
        <v>20000</v>
      </c>
      <c r="BQ18" s="35">
        <v>20000</v>
      </c>
      <c r="BR18" s="35">
        <v>20000</v>
      </c>
      <c r="BS18" s="35">
        <v>20000</v>
      </c>
      <c r="BT18" s="35">
        <v>20000</v>
      </c>
      <c r="BU18" s="35">
        <v>20000</v>
      </c>
      <c r="BV18" s="35">
        <v>20000</v>
      </c>
      <c r="BW18" s="35">
        <v>20000</v>
      </c>
      <c r="BX18" s="35">
        <v>20000</v>
      </c>
      <c r="BY18" s="35">
        <v>20000</v>
      </c>
      <c r="BZ18" s="35">
        <v>20000</v>
      </c>
      <c r="CA18" s="35">
        <v>20000</v>
      </c>
      <c r="CB18" s="35">
        <v>20000</v>
      </c>
      <c r="CC18" s="35">
        <v>20000</v>
      </c>
      <c r="CD18" s="35">
        <v>20000</v>
      </c>
      <c r="CE18" s="35">
        <v>20000</v>
      </c>
      <c r="CF18" s="35">
        <v>20000</v>
      </c>
      <c r="CG18" s="35">
        <v>20000</v>
      </c>
      <c r="CH18" s="35">
        <v>20000</v>
      </c>
      <c r="CI18" s="35">
        <v>20000</v>
      </c>
      <c r="CJ18" s="35">
        <v>20000</v>
      </c>
      <c r="CK18" s="35">
        <v>20000</v>
      </c>
      <c r="CL18" s="35">
        <v>20000</v>
      </c>
      <c r="CM18" s="35">
        <v>20000</v>
      </c>
      <c r="CN18" s="35">
        <v>20000</v>
      </c>
      <c r="CO18" s="35">
        <v>20000</v>
      </c>
      <c r="CP18" s="35">
        <v>20000</v>
      </c>
      <c r="CQ18" s="35">
        <v>20000</v>
      </c>
      <c r="CR18" s="35">
        <v>20000</v>
      </c>
      <c r="CS18" s="35">
        <v>20000</v>
      </c>
      <c r="CT18" s="35">
        <v>20000</v>
      </c>
      <c r="CU18" s="35">
        <v>20000</v>
      </c>
      <c r="CV18" s="35">
        <v>20000</v>
      </c>
      <c r="CW18" s="35">
        <v>20000</v>
      </c>
      <c r="CX18" s="35">
        <v>20000</v>
      </c>
      <c r="CY18" s="35">
        <v>20000</v>
      </c>
      <c r="CZ18" s="35">
        <v>20000</v>
      </c>
      <c r="DA18" s="35">
        <v>20000</v>
      </c>
      <c r="DB18" s="35">
        <v>20000</v>
      </c>
      <c r="DC18" s="35">
        <v>20000</v>
      </c>
      <c r="DD18" s="35">
        <v>20000</v>
      </c>
      <c r="DE18" s="35">
        <v>20000</v>
      </c>
      <c r="DF18" s="35">
        <v>20000</v>
      </c>
      <c r="DG18" s="35">
        <v>20000</v>
      </c>
      <c r="DH18" s="35">
        <v>20000</v>
      </c>
      <c r="DI18" s="35">
        <v>20000</v>
      </c>
      <c r="DJ18" s="35">
        <v>20000</v>
      </c>
      <c r="DK18" s="35">
        <v>20000</v>
      </c>
      <c r="DL18" s="35">
        <v>20000</v>
      </c>
      <c r="DM18" s="35">
        <v>20000</v>
      </c>
      <c r="DN18" s="35">
        <v>20000</v>
      </c>
      <c r="DO18" s="35">
        <v>20000</v>
      </c>
      <c r="DP18" s="35">
        <v>20000</v>
      </c>
      <c r="DQ18" s="35">
        <v>20000</v>
      </c>
      <c r="DR18" s="35">
        <v>20000</v>
      </c>
    </row>
    <row r="19" spans="1:122" x14ac:dyDescent="0.2">
      <c r="A19" s="82">
        <v>27349</v>
      </c>
      <c r="B19" s="83" t="s">
        <v>91</v>
      </c>
      <c r="C19" s="3"/>
      <c r="D19" s="1"/>
      <c r="E19" s="84">
        <v>38717</v>
      </c>
      <c r="G19" s="6"/>
      <c r="H19" s="65">
        <v>0.05</v>
      </c>
      <c r="I19" s="3"/>
      <c r="J19" s="8"/>
      <c r="K19" s="61">
        <f t="shared" si="0"/>
        <v>365000</v>
      </c>
      <c r="L19" s="8">
        <v>20000</v>
      </c>
      <c r="M19" s="8">
        <v>20000</v>
      </c>
      <c r="N19" s="8">
        <v>20000</v>
      </c>
      <c r="O19" s="8">
        <v>20000</v>
      </c>
      <c r="P19" s="8">
        <v>20000</v>
      </c>
      <c r="Q19" s="8">
        <v>20000</v>
      </c>
      <c r="R19" s="8">
        <v>20000</v>
      </c>
      <c r="S19" s="8">
        <v>20000</v>
      </c>
      <c r="T19" s="8">
        <v>20000</v>
      </c>
      <c r="U19" s="8">
        <v>20000</v>
      </c>
      <c r="V19" s="8">
        <v>20000</v>
      </c>
      <c r="W19" s="8">
        <v>20000</v>
      </c>
      <c r="X19" s="8">
        <v>20000</v>
      </c>
      <c r="Y19" s="8">
        <v>20000</v>
      </c>
      <c r="Z19" s="8">
        <v>20000</v>
      </c>
      <c r="AA19" s="8">
        <v>20000</v>
      </c>
      <c r="AB19" s="8">
        <v>20000</v>
      </c>
      <c r="AC19" s="8">
        <v>20000</v>
      </c>
      <c r="AD19" s="8">
        <v>20000</v>
      </c>
      <c r="AE19" s="8">
        <v>20000</v>
      </c>
      <c r="AF19" s="8">
        <v>20000</v>
      </c>
      <c r="AG19" s="8">
        <v>20000</v>
      </c>
      <c r="AH19" s="8">
        <v>20000</v>
      </c>
      <c r="AI19" s="8">
        <v>20000</v>
      </c>
      <c r="AJ19" s="8">
        <v>20000</v>
      </c>
      <c r="AK19" s="8">
        <v>20000</v>
      </c>
      <c r="AL19" s="8">
        <v>20000</v>
      </c>
      <c r="AM19" s="8">
        <v>20000</v>
      </c>
      <c r="AN19" s="8">
        <v>20000</v>
      </c>
      <c r="AO19" s="8">
        <v>20000</v>
      </c>
      <c r="AP19" s="8">
        <v>20000</v>
      </c>
      <c r="AQ19" s="8">
        <v>20000</v>
      </c>
      <c r="AR19" s="8">
        <v>20000</v>
      </c>
      <c r="AS19" s="8">
        <v>20000</v>
      </c>
      <c r="AT19" s="8">
        <v>20000</v>
      </c>
      <c r="AU19" s="8">
        <v>20000</v>
      </c>
      <c r="AV19" s="8">
        <v>20000</v>
      </c>
      <c r="AW19" s="8">
        <v>20000</v>
      </c>
      <c r="AX19" s="8">
        <v>20000</v>
      </c>
      <c r="AY19" s="8">
        <v>20000</v>
      </c>
      <c r="AZ19" s="8">
        <v>20000</v>
      </c>
      <c r="BA19" s="8">
        <v>20000</v>
      </c>
      <c r="BB19" s="8">
        <v>20000</v>
      </c>
      <c r="BC19" s="8">
        <v>20000</v>
      </c>
      <c r="BD19" s="8">
        <v>20000</v>
      </c>
      <c r="BE19" s="8">
        <v>20000</v>
      </c>
      <c r="BF19" s="8">
        <v>20000</v>
      </c>
      <c r="BG19" s="8">
        <v>20000</v>
      </c>
      <c r="BH19" s="8">
        <v>20000</v>
      </c>
      <c r="BI19" s="8">
        <v>20000</v>
      </c>
      <c r="BJ19" s="8">
        <v>20000</v>
      </c>
      <c r="BK19" s="8">
        <v>20000</v>
      </c>
      <c r="BL19" s="8">
        <v>20000</v>
      </c>
      <c r="BM19" s="8">
        <v>20000</v>
      </c>
      <c r="BN19" s="8">
        <v>20000</v>
      </c>
      <c r="BO19" s="8">
        <v>20000</v>
      </c>
      <c r="BP19" s="8">
        <v>20000</v>
      </c>
      <c r="BQ19" s="8">
        <v>20000</v>
      </c>
      <c r="BR19" s="8">
        <v>20000</v>
      </c>
      <c r="BS19" s="8">
        <v>20000</v>
      </c>
      <c r="BT19" s="8">
        <v>20000</v>
      </c>
      <c r="BU19" s="8">
        <v>20000</v>
      </c>
      <c r="BV19" s="8">
        <v>20000</v>
      </c>
      <c r="BW19" s="8">
        <v>20000</v>
      </c>
      <c r="BX19" s="8">
        <v>20000</v>
      </c>
      <c r="BY19" s="8">
        <v>20000</v>
      </c>
      <c r="BZ19" s="8">
        <v>20000</v>
      </c>
      <c r="CA19" s="8">
        <v>20000</v>
      </c>
      <c r="CB19" s="8">
        <v>20000</v>
      </c>
      <c r="CC19" s="8">
        <v>20000</v>
      </c>
      <c r="CD19" s="8">
        <v>20000</v>
      </c>
      <c r="CE19" s="8">
        <v>20000</v>
      </c>
      <c r="CF19" s="8">
        <v>20000</v>
      </c>
      <c r="CG19" s="8">
        <v>20000</v>
      </c>
      <c r="CH19" s="8">
        <v>20000</v>
      </c>
      <c r="CI19" s="8">
        <v>20000</v>
      </c>
      <c r="CJ19" s="8">
        <v>20000</v>
      </c>
      <c r="CK19" s="8">
        <v>20000</v>
      </c>
      <c r="CL19" s="8">
        <v>20000</v>
      </c>
      <c r="CM19" s="8">
        <v>20000</v>
      </c>
      <c r="CN19" s="8">
        <v>20000</v>
      </c>
      <c r="CO19" s="8">
        <v>20000</v>
      </c>
      <c r="CP19" s="8">
        <v>20000</v>
      </c>
      <c r="CQ19" s="8">
        <v>20000</v>
      </c>
      <c r="CR19" s="8">
        <v>20000</v>
      </c>
      <c r="CS19" s="8">
        <v>20000</v>
      </c>
      <c r="CT19" s="8">
        <v>20000</v>
      </c>
      <c r="CU19" s="8">
        <v>20000</v>
      </c>
      <c r="CV19" s="8">
        <v>20000</v>
      </c>
      <c r="CW19" s="8">
        <v>20000</v>
      </c>
      <c r="CX19" s="8">
        <v>20000</v>
      </c>
      <c r="CY19" s="8">
        <v>20000</v>
      </c>
      <c r="CZ19" s="8">
        <v>20000</v>
      </c>
      <c r="DA19" s="8">
        <v>20000</v>
      </c>
      <c r="DB19" s="8">
        <v>20000</v>
      </c>
      <c r="DC19" s="8">
        <v>20000</v>
      </c>
      <c r="DD19" s="8">
        <v>20000</v>
      </c>
      <c r="DE19" s="8">
        <v>20000</v>
      </c>
      <c r="DF19" s="8">
        <v>20000</v>
      </c>
      <c r="DG19" s="8">
        <v>20000</v>
      </c>
      <c r="DH19" s="8">
        <v>20000</v>
      </c>
      <c r="DI19" s="8">
        <v>20000</v>
      </c>
      <c r="DJ19" s="8">
        <v>20000</v>
      </c>
      <c r="DK19" s="8">
        <v>20000</v>
      </c>
      <c r="DL19" s="8">
        <v>20000</v>
      </c>
      <c r="DM19" s="8">
        <v>20000</v>
      </c>
      <c r="DN19" s="8">
        <v>20000</v>
      </c>
      <c r="DO19" s="8">
        <v>20000</v>
      </c>
      <c r="DP19" s="8">
        <v>20000</v>
      </c>
      <c r="DQ19" s="8">
        <v>20000</v>
      </c>
      <c r="DR19" s="8">
        <v>20000</v>
      </c>
    </row>
    <row r="20" spans="1:122" x14ac:dyDescent="0.2">
      <c r="A20" s="82">
        <v>27377</v>
      </c>
      <c r="B20" s="83" t="s">
        <v>86</v>
      </c>
      <c r="C20" s="3"/>
      <c r="D20" s="1"/>
      <c r="E20" s="84">
        <v>37315</v>
      </c>
      <c r="G20" s="6"/>
      <c r="H20" s="65">
        <v>0.05</v>
      </c>
      <c r="I20" s="3"/>
      <c r="J20" s="8"/>
      <c r="K20" s="61">
        <f t="shared" si="0"/>
        <v>29500</v>
      </c>
      <c r="L20" s="8">
        <v>10000</v>
      </c>
      <c r="M20" s="8">
        <v>10000</v>
      </c>
      <c r="N20" s="8">
        <v>10000</v>
      </c>
      <c r="O20" s="8">
        <v>10000</v>
      </c>
      <c r="P20" s="8">
        <v>10000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5"/>
    </row>
    <row r="21" spans="1:122" x14ac:dyDescent="0.2">
      <c r="A21" s="82">
        <v>27495</v>
      </c>
      <c r="B21" s="83" t="s">
        <v>92</v>
      </c>
      <c r="C21" s="3"/>
      <c r="D21" s="1"/>
      <c r="E21" s="84">
        <v>37711</v>
      </c>
      <c r="G21" s="6"/>
      <c r="H21" s="65">
        <v>3.2500000000000001E-2</v>
      </c>
      <c r="I21" s="3"/>
      <c r="J21" s="8"/>
      <c r="K21" s="61">
        <f t="shared" si="0"/>
        <v>593125</v>
      </c>
      <c r="L21" s="8">
        <v>50000</v>
      </c>
      <c r="M21" s="8">
        <v>50000</v>
      </c>
      <c r="N21" s="8">
        <v>50000</v>
      </c>
      <c r="O21" s="8">
        <v>50000</v>
      </c>
      <c r="P21" s="8">
        <v>50000</v>
      </c>
      <c r="Q21" s="8">
        <v>50000</v>
      </c>
      <c r="R21" s="8">
        <v>50000</v>
      </c>
      <c r="S21" s="8">
        <v>50000</v>
      </c>
      <c r="T21" s="8">
        <v>50000</v>
      </c>
      <c r="U21" s="8">
        <v>50000</v>
      </c>
      <c r="V21" s="8">
        <v>50000</v>
      </c>
      <c r="W21" s="8">
        <v>50000</v>
      </c>
      <c r="X21" s="8">
        <v>50000</v>
      </c>
      <c r="Y21" s="8">
        <v>50000</v>
      </c>
      <c r="Z21" s="8">
        <v>50000</v>
      </c>
      <c r="AA21" s="8">
        <v>50000</v>
      </c>
      <c r="AB21" s="8">
        <v>50000</v>
      </c>
      <c r="AC21" s="8">
        <v>50000</v>
      </c>
      <c r="AD21" s="35">
        <v>50000</v>
      </c>
      <c r="AE21" s="35">
        <v>50000</v>
      </c>
      <c r="AF21" s="35">
        <v>50000</v>
      </c>
      <c r="AG21" s="35">
        <v>50000</v>
      </c>
      <c r="AH21" s="35">
        <v>50000</v>
      </c>
      <c r="AI21" s="35">
        <v>50000</v>
      </c>
      <c r="AJ21" s="35">
        <v>50000</v>
      </c>
      <c r="AK21" s="35">
        <v>50000</v>
      </c>
      <c r="AL21" s="35">
        <v>50000</v>
      </c>
      <c r="AM21" s="35">
        <v>50000</v>
      </c>
      <c r="AN21" s="35">
        <v>50000</v>
      </c>
      <c r="AO21" s="35">
        <v>50000</v>
      </c>
      <c r="AP21" s="35">
        <v>50000</v>
      </c>
      <c r="AQ21" s="35">
        <v>50000</v>
      </c>
      <c r="AR21" s="35">
        <v>50000</v>
      </c>
      <c r="AS21" s="35">
        <v>50000</v>
      </c>
      <c r="AT21" s="35">
        <v>50000</v>
      </c>
      <c r="AU21" s="35">
        <v>50000</v>
      </c>
      <c r="AV21" s="35">
        <v>50000</v>
      </c>
      <c r="AW21" s="35">
        <v>50000</v>
      </c>
      <c r="AX21" s="35">
        <v>50000</v>
      </c>
      <c r="AY21" s="35">
        <v>50000</v>
      </c>
      <c r="AZ21" s="35">
        <v>50000</v>
      </c>
      <c r="BA21" s="35">
        <v>50000</v>
      </c>
      <c r="BB21" s="35">
        <v>50000</v>
      </c>
      <c r="BC21" s="35">
        <v>50000</v>
      </c>
      <c r="BD21" s="35">
        <v>50000</v>
      </c>
      <c r="BE21" s="35">
        <v>50000</v>
      </c>
      <c r="BF21" s="35">
        <v>50000</v>
      </c>
      <c r="BG21" s="35">
        <v>50000</v>
      </c>
      <c r="BH21" s="35">
        <v>50000</v>
      </c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5"/>
    </row>
    <row r="22" spans="1:122" x14ac:dyDescent="0.2">
      <c r="A22" s="82">
        <v>27579</v>
      </c>
      <c r="B22" s="83" t="s">
        <v>91</v>
      </c>
      <c r="C22" s="3"/>
      <c r="D22" s="1"/>
      <c r="E22" s="84">
        <v>37407</v>
      </c>
      <c r="G22" s="6"/>
      <c r="H22" s="65">
        <v>0.06</v>
      </c>
      <c r="I22" s="3"/>
      <c r="J22" s="8"/>
      <c r="K22" s="61">
        <f t="shared" si="0"/>
        <v>438000</v>
      </c>
      <c r="L22" s="8">
        <v>20000</v>
      </c>
      <c r="M22" s="8">
        <v>20000</v>
      </c>
      <c r="N22" s="8">
        <v>20000</v>
      </c>
      <c r="O22" s="8">
        <v>20000</v>
      </c>
      <c r="P22" s="8">
        <v>20000</v>
      </c>
      <c r="Q22" s="8">
        <v>20000</v>
      </c>
      <c r="R22" s="8">
        <v>20000</v>
      </c>
      <c r="S22" s="8">
        <v>20000</v>
      </c>
      <c r="T22" s="35">
        <v>20000</v>
      </c>
      <c r="U22" s="35">
        <v>20000</v>
      </c>
      <c r="V22" s="35">
        <v>20000</v>
      </c>
      <c r="W22" s="35">
        <v>20000</v>
      </c>
      <c r="X22" s="35">
        <v>20000</v>
      </c>
      <c r="Y22" s="35">
        <v>20000</v>
      </c>
      <c r="Z22" s="35">
        <v>20000</v>
      </c>
      <c r="AA22" s="35">
        <v>20000</v>
      </c>
      <c r="AB22" s="35">
        <v>20000</v>
      </c>
      <c r="AC22" s="35">
        <v>20000</v>
      </c>
      <c r="AD22" s="35">
        <v>20000</v>
      </c>
      <c r="AE22" s="35">
        <v>20000</v>
      </c>
      <c r="AF22" s="35">
        <v>20000</v>
      </c>
      <c r="AG22" s="35">
        <v>20000</v>
      </c>
      <c r="AH22" s="35">
        <v>20000</v>
      </c>
      <c r="AI22" s="35">
        <v>20000</v>
      </c>
      <c r="AJ22" s="35">
        <v>20000</v>
      </c>
      <c r="AK22" s="35">
        <v>20000</v>
      </c>
      <c r="AL22" s="35">
        <v>20000</v>
      </c>
      <c r="AM22" s="35">
        <v>20000</v>
      </c>
      <c r="AN22" s="35">
        <v>20000</v>
      </c>
      <c r="AO22" s="35">
        <v>20000</v>
      </c>
      <c r="AP22" s="35">
        <v>20000</v>
      </c>
      <c r="AQ22" s="35">
        <v>20000</v>
      </c>
      <c r="AR22" s="35">
        <v>20000</v>
      </c>
      <c r="AS22" s="35">
        <v>20000</v>
      </c>
      <c r="AT22" s="35">
        <v>20000</v>
      </c>
      <c r="AU22" s="35">
        <v>20000</v>
      </c>
      <c r="AV22" s="35">
        <v>20000</v>
      </c>
      <c r="AW22" s="35">
        <v>20000</v>
      </c>
      <c r="AX22" s="35">
        <v>20000</v>
      </c>
      <c r="AY22" s="35">
        <v>20000</v>
      </c>
      <c r="AZ22" s="35">
        <v>20000</v>
      </c>
      <c r="BA22" s="35">
        <v>20000</v>
      </c>
      <c r="BB22" s="35">
        <v>20000</v>
      </c>
      <c r="BC22" s="35">
        <v>20000</v>
      </c>
      <c r="BD22" s="35">
        <v>20000</v>
      </c>
      <c r="BE22" s="35">
        <v>20000</v>
      </c>
      <c r="BF22" s="35">
        <v>20000</v>
      </c>
      <c r="BG22" s="35">
        <v>20000</v>
      </c>
      <c r="BH22" s="35">
        <v>20000</v>
      </c>
      <c r="BI22" s="35">
        <v>20000</v>
      </c>
      <c r="BJ22" s="35">
        <v>20000</v>
      </c>
      <c r="BK22" s="35">
        <v>20000</v>
      </c>
      <c r="BL22" s="35">
        <v>20000</v>
      </c>
      <c r="BM22" s="35">
        <v>20000</v>
      </c>
      <c r="BN22" s="35">
        <v>20000</v>
      </c>
      <c r="BO22" s="35">
        <v>20000</v>
      </c>
      <c r="BP22" s="35">
        <v>20000</v>
      </c>
      <c r="BQ22" s="35">
        <v>20000</v>
      </c>
      <c r="BR22" s="35">
        <v>20000</v>
      </c>
      <c r="BS22" s="35">
        <v>20000</v>
      </c>
      <c r="BT22" s="35">
        <v>20000</v>
      </c>
      <c r="BU22" s="35">
        <v>20000</v>
      </c>
      <c r="BV22" s="35">
        <v>20000</v>
      </c>
      <c r="BW22" s="35">
        <v>20000</v>
      </c>
      <c r="BX22" s="35">
        <v>20000</v>
      </c>
      <c r="BY22" s="35">
        <v>20000</v>
      </c>
      <c r="BZ22" s="35">
        <v>20000</v>
      </c>
      <c r="CA22" s="35">
        <v>20000</v>
      </c>
      <c r="CB22" s="35">
        <v>20000</v>
      </c>
      <c r="CC22" s="35">
        <v>20000</v>
      </c>
      <c r="CD22" s="35">
        <v>20000</v>
      </c>
      <c r="CE22" s="35">
        <v>20000</v>
      </c>
      <c r="CF22" s="35">
        <v>20000</v>
      </c>
      <c r="CG22" s="35">
        <v>20000</v>
      </c>
      <c r="CH22" s="35">
        <v>20000</v>
      </c>
      <c r="CI22" s="35">
        <v>20000</v>
      </c>
      <c r="CJ22" s="35">
        <v>20000</v>
      </c>
      <c r="CK22" s="35">
        <v>20000</v>
      </c>
      <c r="CL22" s="35">
        <v>20000</v>
      </c>
      <c r="CM22" s="35">
        <v>20000</v>
      </c>
      <c r="CN22" s="35">
        <v>20000</v>
      </c>
      <c r="CO22" s="35">
        <v>20000</v>
      </c>
      <c r="CP22" s="35">
        <v>20000</v>
      </c>
      <c r="CQ22" s="35">
        <v>20000</v>
      </c>
      <c r="CR22" s="35">
        <v>20000</v>
      </c>
      <c r="CS22" s="35">
        <v>20000</v>
      </c>
      <c r="CT22" s="35">
        <v>20000</v>
      </c>
      <c r="CU22" s="35">
        <v>20000</v>
      </c>
      <c r="CV22" s="35">
        <v>20000</v>
      </c>
      <c r="CW22" s="35">
        <v>20000</v>
      </c>
      <c r="CX22" s="35">
        <v>20000</v>
      </c>
      <c r="CY22" s="35">
        <v>20000</v>
      </c>
      <c r="CZ22" s="35">
        <v>20000</v>
      </c>
      <c r="DA22" s="35">
        <v>20000</v>
      </c>
      <c r="DB22" s="35">
        <v>20000</v>
      </c>
      <c r="DC22" s="35">
        <v>20000</v>
      </c>
      <c r="DD22" s="35">
        <v>20000</v>
      </c>
      <c r="DE22" s="35">
        <v>20000</v>
      </c>
      <c r="DF22" s="35">
        <v>20000</v>
      </c>
      <c r="DG22" s="35">
        <v>20000</v>
      </c>
      <c r="DH22" s="35">
        <v>20000</v>
      </c>
      <c r="DI22" s="35">
        <v>20000</v>
      </c>
      <c r="DJ22" s="35">
        <v>20000</v>
      </c>
      <c r="DK22" s="35">
        <v>20000</v>
      </c>
      <c r="DL22" s="35">
        <v>20000</v>
      </c>
      <c r="DM22" s="35">
        <v>20000</v>
      </c>
      <c r="DN22" s="35">
        <v>20000</v>
      </c>
      <c r="DO22" s="35">
        <v>20000</v>
      </c>
      <c r="DP22" s="35">
        <v>20000</v>
      </c>
      <c r="DQ22" s="35">
        <v>20000</v>
      </c>
      <c r="DR22" s="35">
        <v>20000</v>
      </c>
    </row>
    <row r="23" spans="1:122" x14ac:dyDescent="0.2">
      <c r="A23" s="82">
        <v>27600</v>
      </c>
      <c r="B23" s="83" t="s">
        <v>93</v>
      </c>
      <c r="C23" s="3"/>
      <c r="D23" s="1"/>
      <c r="E23" s="84">
        <v>37407</v>
      </c>
      <c r="G23" s="6"/>
      <c r="H23" s="65">
        <v>0.09</v>
      </c>
      <c r="I23" s="3"/>
      <c r="J23" s="8"/>
      <c r="K23" s="61">
        <f t="shared" si="0"/>
        <v>33975</v>
      </c>
      <c r="L23" s="8">
        <v>2500</v>
      </c>
      <c r="M23" s="8">
        <v>2500</v>
      </c>
      <c r="N23" s="8">
        <v>2500</v>
      </c>
      <c r="O23" s="8">
        <v>2500</v>
      </c>
      <c r="P23" s="8">
        <v>2500</v>
      </c>
      <c r="Q23" s="8">
        <v>2500</v>
      </c>
      <c r="R23" s="8">
        <v>2500</v>
      </c>
      <c r="S23" s="8">
        <v>2500</v>
      </c>
      <c r="T23" s="8"/>
      <c r="U23" s="8"/>
      <c r="V23" s="8"/>
      <c r="W23" s="8"/>
      <c r="X23" s="8"/>
      <c r="Y23" s="8"/>
      <c r="Z23" s="8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5"/>
    </row>
    <row r="24" spans="1:122" x14ac:dyDescent="0.2">
      <c r="A24" s="79">
        <v>27606</v>
      </c>
      <c r="B24" s="80" t="s">
        <v>94</v>
      </c>
      <c r="C24" s="3"/>
      <c r="D24" s="1"/>
      <c r="E24" s="81">
        <v>38990</v>
      </c>
      <c r="G24" s="6"/>
      <c r="H24" s="65">
        <v>0.08</v>
      </c>
      <c r="I24" s="3"/>
      <c r="J24" s="8"/>
      <c r="K24" s="61">
        <f t="shared" si="0"/>
        <v>2336000</v>
      </c>
      <c r="L24" s="8">
        <v>80000</v>
      </c>
      <c r="M24" s="8">
        <v>80000</v>
      </c>
      <c r="N24" s="8">
        <v>80000</v>
      </c>
      <c r="O24" s="8">
        <v>80000</v>
      </c>
      <c r="P24" s="8">
        <v>80000</v>
      </c>
      <c r="Q24" s="8">
        <v>80000</v>
      </c>
      <c r="R24" s="8">
        <v>80000</v>
      </c>
      <c r="S24" s="8">
        <v>80000</v>
      </c>
      <c r="T24" s="8">
        <v>80000</v>
      </c>
      <c r="U24" s="8">
        <v>80000</v>
      </c>
      <c r="V24" s="8">
        <v>80000</v>
      </c>
      <c r="W24" s="8">
        <v>80000</v>
      </c>
      <c r="X24" s="8">
        <v>80000</v>
      </c>
      <c r="Y24" s="8">
        <v>80000</v>
      </c>
      <c r="Z24" s="8">
        <v>80000</v>
      </c>
      <c r="AA24" s="8">
        <v>80000</v>
      </c>
      <c r="AB24" s="8">
        <v>80000</v>
      </c>
      <c r="AC24" s="8">
        <v>80000</v>
      </c>
      <c r="AD24" s="8">
        <v>80000</v>
      </c>
      <c r="AE24" s="8">
        <v>80000</v>
      </c>
      <c r="AF24" s="8">
        <v>80000</v>
      </c>
      <c r="AG24" s="8">
        <v>80000</v>
      </c>
      <c r="AH24" s="8">
        <v>80000</v>
      </c>
      <c r="AI24" s="8">
        <v>80000</v>
      </c>
      <c r="AJ24" s="8">
        <v>80000</v>
      </c>
      <c r="AK24" s="8">
        <v>80000</v>
      </c>
      <c r="AL24" s="8">
        <v>80000</v>
      </c>
      <c r="AM24" s="8">
        <v>80000</v>
      </c>
      <c r="AN24" s="8">
        <v>80000</v>
      </c>
      <c r="AO24" s="8">
        <v>80000</v>
      </c>
      <c r="AP24" s="8">
        <v>80000</v>
      </c>
      <c r="AQ24" s="8">
        <v>80000</v>
      </c>
      <c r="AR24" s="8">
        <v>80000</v>
      </c>
      <c r="AS24" s="8">
        <v>80000</v>
      </c>
      <c r="AT24" s="8">
        <v>80000</v>
      </c>
      <c r="AU24" s="8">
        <v>80000</v>
      </c>
      <c r="AV24" s="8">
        <v>80000</v>
      </c>
      <c r="AW24" s="8">
        <v>80000</v>
      </c>
      <c r="AX24" s="8">
        <v>80000</v>
      </c>
      <c r="AY24" s="8">
        <v>80000</v>
      </c>
      <c r="AZ24" s="8">
        <v>80000</v>
      </c>
      <c r="BA24" s="8">
        <v>80000</v>
      </c>
      <c r="BB24" s="8">
        <v>80000</v>
      </c>
      <c r="BC24" s="8">
        <v>80000</v>
      </c>
      <c r="BD24" s="8">
        <v>80000</v>
      </c>
      <c r="BE24" s="8">
        <v>80000</v>
      </c>
      <c r="BF24" s="8">
        <v>80000</v>
      </c>
      <c r="BG24" s="8">
        <v>80000</v>
      </c>
      <c r="BH24" s="8">
        <v>80000</v>
      </c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5"/>
    </row>
    <row r="25" spans="1:122" x14ac:dyDescent="0.2">
      <c r="C25" s="3"/>
      <c r="D25" s="1"/>
      <c r="E25" s="1"/>
      <c r="G25" s="6"/>
      <c r="H25" s="65"/>
      <c r="I25" s="3"/>
      <c r="J25" s="8"/>
      <c r="K25" s="61"/>
      <c r="L25" s="8"/>
      <c r="M25" s="8"/>
      <c r="N25" s="8"/>
      <c r="O25" s="26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5"/>
    </row>
    <row r="26" spans="1:122" x14ac:dyDescent="0.2">
      <c r="C26" s="3"/>
      <c r="D26" s="1"/>
      <c r="E26" s="1"/>
      <c r="G26" s="6"/>
      <c r="H26" s="65"/>
      <c r="I26" s="28">
        <v>20000</v>
      </c>
      <c r="J26" s="28">
        <v>20000</v>
      </c>
      <c r="K26" s="67"/>
      <c r="L26" s="28"/>
      <c r="M26" s="28"/>
      <c r="N26" s="28"/>
      <c r="O26" s="5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>
        <v>20000</v>
      </c>
      <c r="BJ26" s="59">
        <v>20000</v>
      </c>
      <c r="BK26" s="59">
        <v>20000</v>
      </c>
      <c r="BL26" s="59">
        <v>20000</v>
      </c>
      <c r="BM26" s="59">
        <v>20000</v>
      </c>
      <c r="BN26" s="59">
        <v>20000</v>
      </c>
      <c r="BO26" s="59">
        <v>20000</v>
      </c>
      <c r="BP26" s="59">
        <v>20000</v>
      </c>
      <c r="BQ26" s="59">
        <v>20000</v>
      </c>
      <c r="BR26" s="59">
        <v>20000</v>
      </c>
      <c r="BS26" s="59">
        <v>20000</v>
      </c>
      <c r="BT26" s="59">
        <v>20000</v>
      </c>
      <c r="BU26" s="59">
        <v>20000</v>
      </c>
      <c r="BV26" s="59">
        <v>20000</v>
      </c>
      <c r="BW26" s="5"/>
    </row>
    <row r="27" spans="1:122" x14ac:dyDescent="0.2">
      <c r="G27" s="10"/>
      <c r="H27" s="60"/>
      <c r="I27" s="3">
        <f t="shared" ref="I27:AN27" si="1">SUM(I10:I26)</f>
        <v>20000</v>
      </c>
      <c r="J27" s="3">
        <f t="shared" si="1"/>
        <v>20000</v>
      </c>
      <c r="K27" s="61">
        <f t="shared" si="1"/>
        <v>9615577</v>
      </c>
      <c r="L27" s="3">
        <f t="shared" si="1"/>
        <v>722402.8</v>
      </c>
      <c r="M27" s="3">
        <f t="shared" si="1"/>
        <v>717402.8</v>
      </c>
      <c r="N27" s="3">
        <f t="shared" si="1"/>
        <v>694402.8</v>
      </c>
      <c r="O27" s="32">
        <f t="shared" si="1"/>
        <v>694402.8</v>
      </c>
      <c r="P27" s="3">
        <f t="shared" si="1"/>
        <v>694402.8</v>
      </c>
      <c r="Q27" s="3">
        <f t="shared" si="1"/>
        <v>684402.8</v>
      </c>
      <c r="R27" s="3">
        <f t="shared" si="1"/>
        <v>684402.8</v>
      </c>
      <c r="S27" s="3">
        <f t="shared" si="1"/>
        <v>684402.8</v>
      </c>
      <c r="T27" s="3">
        <f t="shared" si="1"/>
        <v>681902.8</v>
      </c>
      <c r="U27" s="3">
        <f t="shared" si="1"/>
        <v>681902.8</v>
      </c>
      <c r="V27" s="3">
        <f t="shared" si="1"/>
        <v>681902.8</v>
      </c>
      <c r="W27" s="3">
        <f t="shared" si="1"/>
        <v>681902.8</v>
      </c>
      <c r="X27" s="3">
        <f t="shared" si="1"/>
        <v>681902.8</v>
      </c>
      <c r="Y27" s="3">
        <f t="shared" si="1"/>
        <v>681902.8</v>
      </c>
      <c r="Z27" s="3">
        <f t="shared" si="1"/>
        <v>681902.8</v>
      </c>
      <c r="AA27" s="3">
        <f t="shared" si="1"/>
        <v>681902.8</v>
      </c>
      <c r="AB27" s="3">
        <f t="shared" si="1"/>
        <v>681902.8</v>
      </c>
      <c r="AC27" s="3">
        <f t="shared" si="1"/>
        <v>681902.8</v>
      </c>
      <c r="AD27" s="3">
        <f t="shared" si="1"/>
        <v>681902.8</v>
      </c>
      <c r="AE27" s="3">
        <f t="shared" si="1"/>
        <v>681902.8</v>
      </c>
      <c r="AF27" s="3">
        <f t="shared" si="1"/>
        <v>681902.8</v>
      </c>
      <c r="AG27" s="3">
        <f t="shared" si="1"/>
        <v>681902.8</v>
      </c>
      <c r="AH27" s="3">
        <f t="shared" si="1"/>
        <v>681902.8</v>
      </c>
      <c r="AI27" s="3">
        <f t="shared" si="1"/>
        <v>681902.8</v>
      </c>
      <c r="AJ27" s="3">
        <f t="shared" si="1"/>
        <v>681902.8</v>
      </c>
      <c r="AK27" s="3">
        <f t="shared" si="1"/>
        <v>681902.8</v>
      </c>
      <c r="AL27" s="3">
        <f t="shared" si="1"/>
        <v>681902.8</v>
      </c>
      <c r="AM27" s="3">
        <f t="shared" si="1"/>
        <v>681902.8</v>
      </c>
      <c r="AN27" s="3">
        <f t="shared" si="1"/>
        <v>681902.8</v>
      </c>
      <c r="AO27" s="3">
        <f t="shared" ref="AO27:BT27" si="2">SUM(AO10:AO26)</f>
        <v>681902.8</v>
      </c>
      <c r="AP27" s="3">
        <f t="shared" si="2"/>
        <v>681902.8</v>
      </c>
      <c r="AQ27" s="3">
        <f t="shared" si="2"/>
        <v>681902.8</v>
      </c>
      <c r="AR27" s="3">
        <f t="shared" si="2"/>
        <v>681902.8</v>
      </c>
      <c r="AS27" s="3">
        <f t="shared" si="2"/>
        <v>681902.8</v>
      </c>
      <c r="AT27" s="3">
        <f t="shared" si="2"/>
        <v>681902.8</v>
      </c>
      <c r="AU27" s="3">
        <f t="shared" si="2"/>
        <v>681902.8</v>
      </c>
      <c r="AV27" s="3">
        <f t="shared" si="2"/>
        <v>681902.8</v>
      </c>
      <c r="AW27" s="3">
        <f t="shared" si="2"/>
        <v>681902.8</v>
      </c>
      <c r="AX27" s="3">
        <f t="shared" si="2"/>
        <v>681902.8</v>
      </c>
      <c r="AY27" s="3">
        <f t="shared" si="2"/>
        <v>681902.8</v>
      </c>
      <c r="AZ27" s="3">
        <f t="shared" si="2"/>
        <v>681902.8</v>
      </c>
      <c r="BA27" s="3">
        <f t="shared" si="2"/>
        <v>681902.8</v>
      </c>
      <c r="BB27" s="3">
        <f t="shared" si="2"/>
        <v>681902.8</v>
      </c>
      <c r="BC27" s="3">
        <f t="shared" si="2"/>
        <v>681902.8</v>
      </c>
      <c r="BD27" s="3">
        <f t="shared" si="2"/>
        <v>681902.8</v>
      </c>
      <c r="BE27" s="3">
        <f t="shared" si="2"/>
        <v>681902.8</v>
      </c>
      <c r="BF27" s="3">
        <f t="shared" si="2"/>
        <v>681902.8</v>
      </c>
      <c r="BG27" s="3">
        <f t="shared" si="2"/>
        <v>681902.8</v>
      </c>
      <c r="BH27" s="3">
        <f t="shared" si="2"/>
        <v>681902.8</v>
      </c>
      <c r="BI27" s="3">
        <f t="shared" si="2"/>
        <v>95188.800000000003</v>
      </c>
      <c r="BJ27" s="3">
        <f t="shared" si="2"/>
        <v>95188.800000000003</v>
      </c>
      <c r="BK27" s="3">
        <f t="shared" si="2"/>
        <v>95188.800000000003</v>
      </c>
      <c r="BL27" s="3">
        <f t="shared" si="2"/>
        <v>95188.800000000003</v>
      </c>
      <c r="BM27" s="3">
        <f t="shared" si="2"/>
        <v>95188.800000000003</v>
      </c>
      <c r="BN27" s="3">
        <f t="shared" si="2"/>
        <v>95188.800000000003</v>
      </c>
      <c r="BO27" s="3">
        <f t="shared" si="2"/>
        <v>95188.800000000003</v>
      </c>
      <c r="BP27" s="3">
        <f t="shared" si="2"/>
        <v>95188.800000000003</v>
      </c>
      <c r="BQ27" s="3">
        <f t="shared" si="2"/>
        <v>95188.800000000003</v>
      </c>
      <c r="BR27" s="3">
        <f t="shared" si="2"/>
        <v>95188.800000000003</v>
      </c>
      <c r="BS27" s="3">
        <f t="shared" si="2"/>
        <v>95188.800000000003</v>
      </c>
      <c r="BT27" s="3">
        <f t="shared" si="2"/>
        <v>95188.800000000003</v>
      </c>
      <c r="BU27" s="3">
        <f>SUM(BU10:BU26)</f>
        <v>95188.800000000003</v>
      </c>
      <c r="BV27" s="3">
        <f>SUM(BV10:BV26)</f>
        <v>95188.800000000003</v>
      </c>
    </row>
    <row r="28" spans="1:122" s="99" customFormat="1" x14ac:dyDescent="0.2">
      <c r="A28" s="98" t="s">
        <v>106</v>
      </c>
      <c r="E28" s="100"/>
      <c r="F28" s="100"/>
      <c r="H28" s="101"/>
      <c r="I28" s="101"/>
      <c r="J28" s="101"/>
      <c r="K28" s="102"/>
      <c r="L28" s="101"/>
      <c r="M28" s="103"/>
      <c r="N28" s="103"/>
      <c r="O28" s="104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>
        <f>SUM(O27:Z27)</f>
        <v>8215333.5999999987</v>
      </c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>
        <f>SUM(AA27:AL27)</f>
        <v>8182833.5999999987</v>
      </c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>
        <f>SUM(AM27:AX27)</f>
        <v>8182833.5999999987</v>
      </c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  <c r="BJ28" s="105"/>
      <c r="BK28" s="106"/>
      <c r="BL28" s="106"/>
      <c r="BM28" s="106"/>
      <c r="BN28" s="106"/>
      <c r="BO28" s="106"/>
      <c r="BP28" s="106"/>
      <c r="BQ28" s="106"/>
      <c r="BR28" s="106"/>
      <c r="BS28" s="106"/>
      <c r="BT28" s="106"/>
      <c r="BU28" s="106"/>
      <c r="BV28" s="106"/>
      <c r="BW28" s="106"/>
      <c r="BX28" s="106"/>
      <c r="BY28" s="106"/>
      <c r="BZ28" s="106"/>
      <c r="CA28" s="106"/>
      <c r="CB28" s="106"/>
      <c r="CC28" s="106"/>
      <c r="CD28" s="106"/>
      <c r="CE28" s="106"/>
      <c r="CF28" s="106"/>
      <c r="CG28" s="106"/>
      <c r="CH28" s="106"/>
      <c r="CI28" s="106"/>
      <c r="CJ28" s="106"/>
      <c r="CK28" s="106"/>
      <c r="CL28" s="106"/>
      <c r="CM28" s="106"/>
      <c r="CN28" s="106"/>
      <c r="CO28" s="106"/>
      <c r="CP28" s="106"/>
      <c r="CQ28" s="106"/>
      <c r="CR28" s="106"/>
      <c r="CS28" s="106"/>
      <c r="CT28" s="106"/>
      <c r="CU28" s="106"/>
      <c r="CV28" s="106"/>
      <c r="CW28" s="106"/>
      <c r="CX28" s="106"/>
      <c r="CY28" s="106"/>
      <c r="CZ28" s="106"/>
      <c r="DA28" s="106"/>
      <c r="DB28" s="106"/>
      <c r="DC28" s="106"/>
    </row>
    <row r="29" spans="1:122" hidden="1" x14ac:dyDescent="0.2">
      <c r="A29" s="85" t="s">
        <v>27</v>
      </c>
      <c r="C29" s="9"/>
      <c r="E29" s="1"/>
      <c r="G29" s="6"/>
      <c r="H29" s="6"/>
      <c r="I29" s="19">
        <f>850000-I27</f>
        <v>830000</v>
      </c>
      <c r="J29" s="19">
        <f>850000-J27</f>
        <v>830000</v>
      </c>
      <c r="K29" s="19"/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C29" s="19">
        <v>0</v>
      </c>
      <c r="CD29" s="19">
        <v>0</v>
      </c>
      <c r="CE29" s="19">
        <v>0</v>
      </c>
      <c r="CF29" s="19">
        <v>0</v>
      </c>
      <c r="CG29" s="19">
        <v>0</v>
      </c>
      <c r="CH29" s="19">
        <v>0</v>
      </c>
      <c r="CI29" s="19">
        <v>0</v>
      </c>
      <c r="CJ29" s="19">
        <v>0</v>
      </c>
      <c r="CK29" s="19">
        <v>0</v>
      </c>
      <c r="CL29" s="19">
        <v>0</v>
      </c>
      <c r="CM29" s="19">
        <v>0</v>
      </c>
      <c r="CN29" s="19">
        <v>0</v>
      </c>
      <c r="CO29" s="19">
        <v>0</v>
      </c>
      <c r="CP29" s="19">
        <v>0</v>
      </c>
      <c r="CQ29" s="19">
        <v>0</v>
      </c>
      <c r="CR29" s="19">
        <v>0</v>
      </c>
      <c r="CS29" s="19">
        <v>0</v>
      </c>
      <c r="CT29" s="19">
        <v>0</v>
      </c>
      <c r="CU29" s="19">
        <v>0</v>
      </c>
      <c r="CV29" s="19">
        <v>0</v>
      </c>
      <c r="CW29" s="19">
        <v>0</v>
      </c>
      <c r="CX29" s="19">
        <v>0</v>
      </c>
      <c r="CY29" s="19">
        <v>0</v>
      </c>
      <c r="CZ29" s="19">
        <v>0</v>
      </c>
      <c r="DA29" s="19">
        <v>0</v>
      </c>
      <c r="DB29" s="19">
        <v>0</v>
      </c>
      <c r="DC29" s="19">
        <v>0</v>
      </c>
      <c r="DD29" s="19">
        <v>0</v>
      </c>
      <c r="DE29" s="19">
        <v>0</v>
      </c>
      <c r="DF29" s="19">
        <v>0</v>
      </c>
      <c r="DG29" s="19">
        <v>0</v>
      </c>
      <c r="DH29" s="19">
        <v>0</v>
      </c>
      <c r="DI29" s="19">
        <v>0</v>
      </c>
      <c r="DJ29" s="19">
        <v>0</v>
      </c>
      <c r="DK29" s="19">
        <v>0</v>
      </c>
      <c r="DL29" s="19">
        <v>0</v>
      </c>
      <c r="DM29" s="19">
        <v>0</v>
      </c>
      <c r="DN29" s="19">
        <v>0</v>
      </c>
      <c r="DO29" s="19">
        <v>0</v>
      </c>
      <c r="DP29" s="19">
        <v>0</v>
      </c>
      <c r="DQ29" s="19">
        <v>0</v>
      </c>
      <c r="DR29" s="19">
        <v>0</v>
      </c>
    </row>
    <row r="30" spans="1:122" hidden="1" x14ac:dyDescent="0.2">
      <c r="A30" s="86"/>
      <c r="E30" s="1"/>
      <c r="G30" s="6"/>
      <c r="H30" s="6"/>
    </row>
    <row r="31" spans="1:122" hidden="1" x14ac:dyDescent="0.2">
      <c r="A31" s="85" t="s">
        <v>54</v>
      </c>
      <c r="B31" s="9"/>
      <c r="C31" s="9"/>
      <c r="D31" s="9"/>
      <c r="E31" s="55"/>
      <c r="F31" s="1"/>
      <c r="G31" s="6"/>
      <c r="H31" s="6"/>
      <c r="I31">
        <v>0</v>
      </c>
      <c r="J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</row>
    <row r="32" spans="1:122" hidden="1" x14ac:dyDescent="0.2">
      <c r="A32" s="86"/>
      <c r="E32" s="1"/>
      <c r="G32" s="6"/>
      <c r="H32" s="6"/>
    </row>
    <row r="33" spans="1:122" hidden="1" x14ac:dyDescent="0.2">
      <c r="A33" s="85" t="s">
        <v>31</v>
      </c>
      <c r="D33" s="9"/>
      <c r="E33" s="9"/>
      <c r="J33" s="3">
        <f>SUM(J10:J26)</f>
        <v>20000</v>
      </c>
      <c r="K33" s="3"/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</row>
    <row r="34" spans="1:122" x14ac:dyDescent="0.2">
      <c r="D34" s="1"/>
      <c r="E34" s="1"/>
      <c r="G34" s="6"/>
      <c r="H34" s="6"/>
    </row>
    <row r="35" spans="1:122" x14ac:dyDescent="0.2">
      <c r="BJ35" s="19"/>
    </row>
    <row r="36" spans="1:122" x14ac:dyDescent="0.2">
      <c r="E36" s="9"/>
      <c r="F36" s="9"/>
    </row>
    <row r="37" spans="1:122" x14ac:dyDescent="0.2">
      <c r="A37" t="s">
        <v>63</v>
      </c>
      <c r="E37" s="9"/>
      <c r="F37" s="9"/>
    </row>
    <row r="38" spans="1:122" x14ac:dyDescent="0.2">
      <c r="A38" s="9"/>
      <c r="E38" s="9"/>
      <c r="F38" s="9"/>
    </row>
    <row r="39" spans="1:122" x14ac:dyDescent="0.2">
      <c r="E39" s="9"/>
      <c r="F39" s="9"/>
    </row>
    <row r="40" spans="1:122" x14ac:dyDescent="0.2">
      <c r="A40" s="9"/>
      <c r="E40" s="9"/>
      <c r="F40" s="9"/>
    </row>
    <row r="41" spans="1:122" x14ac:dyDescent="0.2">
      <c r="E41" s="9"/>
      <c r="F41" s="9"/>
    </row>
    <row r="42" spans="1:122" x14ac:dyDescent="0.2">
      <c r="A42" s="9"/>
      <c r="D42" s="9"/>
      <c r="E42" s="9"/>
      <c r="F42" s="9"/>
    </row>
    <row r="45" spans="1:122" x14ac:dyDescent="0.2">
      <c r="D45" s="9"/>
      <c r="E45" s="9"/>
    </row>
  </sheetData>
  <phoneticPr fontId="0" type="noConversion"/>
  <pageMargins left="0.25" right="0.25" top="1" bottom="1" header="0.5" footer="0.5"/>
  <pageSetup paperSize="5" scale="56" fitToWidth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17</vt:i4>
      </vt:variant>
    </vt:vector>
  </HeadingPairs>
  <TitlesOfParts>
    <vt:vector size="26" baseType="lpstr">
      <vt:lpstr>Existing volumes</vt:lpstr>
      <vt:lpstr>WOT by Month</vt:lpstr>
      <vt:lpstr>SJ by Month</vt:lpstr>
      <vt:lpstr>IG-BL by Month</vt:lpstr>
      <vt:lpstr>EOT by Month</vt:lpstr>
      <vt:lpstr>WOT revenue</vt:lpstr>
      <vt:lpstr>SJ revenue</vt:lpstr>
      <vt:lpstr>IG-BL revenue</vt:lpstr>
      <vt:lpstr>EOT revenue</vt:lpstr>
      <vt:lpstr>'EOT by Month'!Print_Area</vt:lpstr>
      <vt:lpstr>'EOT revenue'!Print_Area</vt:lpstr>
      <vt:lpstr>'Existing volumes'!Print_Area</vt:lpstr>
      <vt:lpstr>'IG-BL by Month'!Print_Area</vt:lpstr>
      <vt:lpstr>'IG-BL revenue'!Print_Area</vt:lpstr>
      <vt:lpstr>'SJ by Month'!Print_Area</vt:lpstr>
      <vt:lpstr>'SJ revenue'!Print_Area</vt:lpstr>
      <vt:lpstr>'WOT by Month'!Print_Area</vt:lpstr>
      <vt:lpstr>'WOT revenue'!Print_Area</vt:lpstr>
      <vt:lpstr>'EOT by Month'!Print_Titles</vt:lpstr>
      <vt:lpstr>'EOT revenue'!Print_Titles</vt:lpstr>
      <vt:lpstr>'IG-BL by Month'!Print_Titles</vt:lpstr>
      <vt:lpstr>'IG-BL revenue'!Print_Titles</vt:lpstr>
      <vt:lpstr>'SJ by Month'!Print_Titles</vt:lpstr>
      <vt:lpstr>'SJ revenue'!Print_Titles</vt:lpstr>
      <vt:lpstr>'WOT by Month'!Print_Titles</vt:lpstr>
      <vt:lpstr>'WOT revenue'!Print_Titles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2001-11-25T18:54:35Z</cp:lastPrinted>
  <dcterms:created xsi:type="dcterms:W3CDTF">2001-02-09T21:48:16Z</dcterms:created>
  <dcterms:modified xsi:type="dcterms:W3CDTF">2023-09-14T18:19:19Z</dcterms:modified>
</cp:coreProperties>
</file>