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185617-38DE-4DDE-976D-BE5DE4391994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NNG" sheetId="1" r:id="rId1"/>
    <sheet name="TW" sheetId="2" r:id="rId2"/>
    <sheet name="Citrus" sheetId="3" r:id="rId3"/>
    <sheet name="NB" sheetId="4" r:id="rId4"/>
    <sheet name="CF" sheetId="5" r:id="rId5"/>
  </sheets>
  <externalReferences>
    <externalReference r:id="rId6"/>
    <externalReference r:id="rId7"/>
    <externalReference r:id="rId8"/>
  </externalReferences>
  <definedNames>
    <definedName name="_xlnm.Print_Titles" localSheetId="2">Citrus!$1:$3</definedName>
    <definedName name="_xlnm.Print_Titles" localSheetId="0">NNG!$A:$B,NNG!$1:$3</definedName>
  </definedNames>
  <calcPr calcId="0" fullCalcOnLoad="1" iterate="1"/>
</workbook>
</file>

<file path=xl/calcChain.xml><?xml version="1.0" encoding="utf-8"?>
<calcChain xmlns="http://schemas.openxmlformats.org/spreadsheetml/2006/main">
  <c r="D18" i="5" l="1"/>
  <c r="E18" i="5"/>
  <c r="F18" i="5"/>
  <c r="G18" i="5"/>
  <c r="H18" i="5"/>
  <c r="C25" i="5"/>
  <c r="D25" i="5"/>
  <c r="E25" i="5"/>
  <c r="F25" i="5"/>
  <c r="G25" i="5"/>
  <c r="H25" i="5"/>
  <c r="C26" i="5"/>
  <c r="D26" i="5"/>
  <c r="E26" i="5"/>
  <c r="F26" i="5"/>
  <c r="G26" i="5"/>
  <c r="H26" i="5"/>
  <c r="C31" i="5"/>
  <c r="D31" i="5"/>
  <c r="E31" i="5"/>
  <c r="F31" i="5"/>
  <c r="G31" i="5"/>
  <c r="H31" i="5"/>
  <c r="C32" i="5"/>
  <c r="D32" i="5"/>
  <c r="E32" i="5"/>
  <c r="F32" i="5"/>
  <c r="G32" i="5"/>
  <c r="H32" i="5"/>
  <c r="C40" i="5"/>
  <c r="D40" i="5"/>
  <c r="E40" i="5"/>
  <c r="F40" i="5"/>
  <c r="G40" i="5"/>
  <c r="H40" i="5"/>
  <c r="C41" i="5"/>
  <c r="D41" i="5"/>
  <c r="E41" i="5"/>
  <c r="F41" i="5"/>
  <c r="G41" i="5"/>
  <c r="H41" i="5"/>
  <c r="C43" i="5"/>
  <c r="D43" i="5"/>
  <c r="E43" i="5"/>
  <c r="F43" i="5"/>
  <c r="G43" i="5"/>
  <c r="H43" i="5"/>
  <c r="C55" i="5"/>
  <c r="D55" i="5"/>
  <c r="E55" i="5"/>
  <c r="F55" i="5"/>
  <c r="G55" i="5"/>
  <c r="H55" i="5"/>
  <c r="C56" i="5"/>
  <c r="D56" i="5"/>
  <c r="E56" i="5"/>
  <c r="F56" i="5"/>
  <c r="G56" i="5"/>
  <c r="H56" i="5"/>
  <c r="C66" i="5"/>
  <c r="D66" i="5"/>
  <c r="E66" i="5"/>
  <c r="F66" i="5"/>
  <c r="G66" i="5"/>
  <c r="H66" i="5"/>
  <c r="C72" i="5"/>
  <c r="D72" i="5"/>
  <c r="E72" i="5"/>
  <c r="F72" i="5"/>
  <c r="G72" i="5"/>
  <c r="H72" i="5"/>
  <c r="C73" i="5"/>
  <c r="D73" i="5"/>
  <c r="E73" i="5"/>
  <c r="F73" i="5"/>
  <c r="G73" i="5"/>
  <c r="H73" i="5"/>
  <c r="C82" i="5"/>
  <c r="D82" i="5"/>
  <c r="E82" i="5"/>
  <c r="F82" i="5"/>
  <c r="G82" i="5"/>
  <c r="H82" i="5"/>
  <c r="C83" i="5"/>
  <c r="D83" i="5"/>
  <c r="E83" i="5"/>
  <c r="F83" i="5"/>
  <c r="G83" i="5"/>
  <c r="H83" i="5"/>
  <c r="C92" i="5"/>
  <c r="D92" i="5"/>
  <c r="E92" i="5"/>
  <c r="F92" i="5"/>
  <c r="G92" i="5"/>
  <c r="H92" i="5"/>
  <c r="C93" i="5"/>
  <c r="D93" i="5"/>
  <c r="E93" i="5"/>
  <c r="F93" i="5"/>
  <c r="G93" i="5"/>
  <c r="H93" i="5"/>
  <c r="C102" i="5"/>
  <c r="D102" i="5"/>
  <c r="E102" i="5"/>
  <c r="F102" i="5"/>
  <c r="G102" i="5"/>
  <c r="H102" i="5"/>
  <c r="C103" i="5"/>
  <c r="D103" i="5"/>
  <c r="E103" i="5"/>
  <c r="F103" i="5"/>
  <c r="G103" i="5"/>
  <c r="H103" i="5"/>
  <c r="C112" i="5"/>
  <c r="D112" i="5"/>
  <c r="E112" i="5"/>
  <c r="F112" i="5"/>
  <c r="G112" i="5"/>
  <c r="H112" i="5"/>
  <c r="C113" i="5"/>
  <c r="D113" i="5"/>
  <c r="E113" i="5"/>
  <c r="F113" i="5"/>
  <c r="G113" i="5"/>
  <c r="H113" i="5"/>
  <c r="C115" i="5"/>
  <c r="D115" i="5"/>
  <c r="E115" i="5"/>
  <c r="F115" i="5"/>
  <c r="G115" i="5"/>
  <c r="H115" i="5"/>
  <c r="C121" i="5"/>
  <c r="D121" i="5"/>
  <c r="E121" i="5"/>
  <c r="F121" i="5"/>
  <c r="G121" i="5"/>
  <c r="H121" i="5"/>
  <c r="C126" i="5"/>
  <c r="D126" i="5"/>
  <c r="E126" i="5"/>
  <c r="F126" i="5"/>
  <c r="G126" i="5"/>
  <c r="H126" i="5"/>
  <c r="C127" i="5"/>
  <c r="D127" i="5"/>
  <c r="E127" i="5"/>
  <c r="F127" i="5"/>
  <c r="G127" i="5"/>
  <c r="H127" i="5"/>
  <c r="C135" i="5"/>
  <c r="D135" i="5"/>
  <c r="E135" i="5"/>
  <c r="F135" i="5"/>
  <c r="G135" i="5"/>
  <c r="H135" i="5"/>
  <c r="C137" i="5"/>
  <c r="D137" i="5"/>
  <c r="E137" i="5"/>
  <c r="F137" i="5"/>
  <c r="G137" i="5"/>
  <c r="H137" i="5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H18" i="3"/>
  <c r="D21" i="3"/>
  <c r="E21" i="3"/>
  <c r="F21" i="3"/>
  <c r="G21" i="3"/>
  <c r="C23" i="3"/>
  <c r="D23" i="3"/>
  <c r="E23" i="3"/>
  <c r="F23" i="3"/>
  <c r="G23" i="3"/>
  <c r="C25" i="3"/>
  <c r="D25" i="3"/>
  <c r="E25" i="3"/>
  <c r="F25" i="3"/>
  <c r="G25" i="3"/>
  <c r="H25" i="3"/>
  <c r="C26" i="3"/>
  <c r="D26" i="3"/>
  <c r="E26" i="3"/>
  <c r="F26" i="3"/>
  <c r="G26" i="3"/>
  <c r="H26" i="3"/>
  <c r="C31" i="3"/>
  <c r="D31" i="3"/>
  <c r="E31" i="3"/>
  <c r="F31" i="3"/>
  <c r="G31" i="3"/>
  <c r="H31" i="3"/>
  <c r="C32" i="3"/>
  <c r="D32" i="3"/>
  <c r="E32" i="3"/>
  <c r="F32" i="3"/>
  <c r="G32" i="3"/>
  <c r="H32" i="3"/>
  <c r="D37" i="3"/>
  <c r="E37" i="3"/>
  <c r="F37" i="3"/>
  <c r="G37" i="3"/>
  <c r="C40" i="3"/>
  <c r="D40" i="3"/>
  <c r="E40" i="3"/>
  <c r="F40" i="3"/>
  <c r="G40" i="3"/>
  <c r="H40" i="3"/>
  <c r="C41" i="3"/>
  <c r="D41" i="3"/>
  <c r="E41" i="3"/>
  <c r="F41" i="3"/>
  <c r="G41" i="3"/>
  <c r="H41" i="3"/>
  <c r="C43" i="3"/>
  <c r="D43" i="3"/>
  <c r="E43" i="3"/>
  <c r="F43" i="3"/>
  <c r="G43" i="3"/>
  <c r="H43" i="3"/>
  <c r="D49" i="3"/>
  <c r="E49" i="3"/>
  <c r="F49" i="3"/>
  <c r="G49" i="3"/>
  <c r="G50" i="3"/>
  <c r="D52" i="3"/>
  <c r="E52" i="3"/>
  <c r="F52" i="3"/>
  <c r="G52" i="3"/>
  <c r="D53" i="3"/>
  <c r="E53" i="3"/>
  <c r="F53" i="3"/>
  <c r="G53" i="3"/>
  <c r="C55" i="3"/>
  <c r="D55" i="3"/>
  <c r="E55" i="3"/>
  <c r="F55" i="3"/>
  <c r="G55" i="3"/>
  <c r="C57" i="3"/>
  <c r="D57" i="3"/>
  <c r="E57" i="3"/>
  <c r="F57" i="3"/>
  <c r="G57" i="3"/>
  <c r="H57" i="3"/>
  <c r="C58" i="3"/>
  <c r="D58" i="3"/>
  <c r="E58" i="3"/>
  <c r="F58" i="3"/>
  <c r="G58" i="3"/>
  <c r="H58" i="3"/>
  <c r="C68" i="3"/>
  <c r="D68" i="3"/>
  <c r="E68" i="3"/>
  <c r="F68" i="3"/>
  <c r="G68" i="3"/>
  <c r="H68" i="3"/>
  <c r="C70" i="3"/>
  <c r="D70" i="3"/>
  <c r="E70" i="3"/>
  <c r="F70" i="3"/>
  <c r="G70" i="3"/>
  <c r="D71" i="3"/>
  <c r="E71" i="3"/>
  <c r="F71" i="3"/>
  <c r="G71" i="3"/>
  <c r="D72" i="3"/>
  <c r="E72" i="3"/>
  <c r="F72" i="3"/>
  <c r="G72" i="3"/>
  <c r="C75" i="3"/>
  <c r="D75" i="3"/>
  <c r="E75" i="3"/>
  <c r="F75" i="3"/>
  <c r="G75" i="3"/>
  <c r="H75" i="3"/>
  <c r="C76" i="3"/>
  <c r="D76" i="3"/>
  <c r="E76" i="3"/>
  <c r="F76" i="3"/>
  <c r="G76" i="3"/>
  <c r="H76" i="3"/>
  <c r="C81" i="3"/>
  <c r="D81" i="3"/>
  <c r="E81" i="3"/>
  <c r="F81" i="3"/>
  <c r="G81" i="3"/>
  <c r="D82" i="3"/>
  <c r="E82" i="3"/>
  <c r="F82" i="3"/>
  <c r="G82" i="3"/>
  <c r="E84" i="3"/>
  <c r="F84" i="3"/>
  <c r="C85" i="3"/>
  <c r="D85" i="3"/>
  <c r="E85" i="3"/>
  <c r="F85" i="3"/>
  <c r="G85" i="3"/>
  <c r="H85" i="3"/>
  <c r="C86" i="3"/>
  <c r="D86" i="3"/>
  <c r="E86" i="3"/>
  <c r="F86" i="3"/>
  <c r="G86" i="3"/>
  <c r="H86" i="3"/>
  <c r="D91" i="3"/>
  <c r="E91" i="3"/>
  <c r="F91" i="3"/>
  <c r="G91" i="3"/>
  <c r="C96" i="3"/>
  <c r="D96" i="3"/>
  <c r="E96" i="3"/>
  <c r="F96" i="3"/>
  <c r="G96" i="3"/>
  <c r="H96" i="3"/>
  <c r="C97" i="3"/>
  <c r="D97" i="3"/>
  <c r="E97" i="3"/>
  <c r="F97" i="3"/>
  <c r="G97" i="3"/>
  <c r="H97" i="3"/>
  <c r="C102" i="3"/>
  <c r="D102" i="3"/>
  <c r="E102" i="3"/>
  <c r="F102" i="3"/>
  <c r="G102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12" i="3"/>
  <c r="D112" i="3"/>
  <c r="E112" i="3"/>
  <c r="F112" i="3"/>
  <c r="G112" i="3"/>
  <c r="C115" i="3"/>
  <c r="D115" i="3"/>
  <c r="E115" i="3"/>
  <c r="F115" i="3"/>
  <c r="G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9" i="3"/>
  <c r="D119" i="3"/>
  <c r="E119" i="3"/>
  <c r="F119" i="3"/>
  <c r="G119" i="3"/>
  <c r="H119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43" i="3"/>
  <c r="D143" i="3"/>
  <c r="E143" i="3"/>
  <c r="F143" i="3"/>
  <c r="G143" i="3"/>
  <c r="H143" i="3"/>
  <c r="C145" i="3"/>
  <c r="D145" i="3"/>
  <c r="E145" i="3"/>
  <c r="F145" i="3"/>
  <c r="G145" i="3"/>
  <c r="H145" i="3"/>
  <c r="A147" i="3"/>
  <c r="C148" i="3"/>
  <c r="D148" i="3"/>
  <c r="E148" i="3"/>
  <c r="F148" i="3"/>
  <c r="G148" i="3"/>
  <c r="D18" i="4"/>
  <c r="E18" i="4"/>
  <c r="F18" i="4"/>
  <c r="G18" i="4"/>
  <c r="H18" i="4"/>
  <c r="C25" i="4"/>
  <c r="D25" i="4"/>
  <c r="E25" i="4"/>
  <c r="F25" i="4"/>
  <c r="G25" i="4"/>
  <c r="H25" i="4"/>
  <c r="C26" i="4"/>
  <c r="D26" i="4"/>
  <c r="E26" i="4"/>
  <c r="F26" i="4"/>
  <c r="G26" i="4"/>
  <c r="H26" i="4"/>
  <c r="C31" i="4"/>
  <c r="D31" i="4"/>
  <c r="E31" i="4"/>
  <c r="F31" i="4"/>
  <c r="G31" i="4"/>
  <c r="H31" i="4"/>
  <c r="C32" i="4"/>
  <c r="D32" i="4"/>
  <c r="E32" i="4"/>
  <c r="F32" i="4"/>
  <c r="G32" i="4"/>
  <c r="H32" i="4"/>
  <c r="C40" i="4"/>
  <c r="D40" i="4"/>
  <c r="E40" i="4"/>
  <c r="F40" i="4"/>
  <c r="G40" i="4"/>
  <c r="H40" i="4"/>
  <c r="C41" i="4"/>
  <c r="D41" i="4"/>
  <c r="E41" i="4"/>
  <c r="F41" i="4"/>
  <c r="G41" i="4"/>
  <c r="H41" i="4"/>
  <c r="C43" i="4"/>
  <c r="D43" i="4"/>
  <c r="E43" i="4"/>
  <c r="F43" i="4"/>
  <c r="G43" i="4"/>
  <c r="H43" i="4"/>
  <c r="C55" i="4"/>
  <c r="D55" i="4"/>
  <c r="E55" i="4"/>
  <c r="F55" i="4"/>
  <c r="G55" i="4"/>
  <c r="H55" i="4"/>
  <c r="C56" i="4"/>
  <c r="D56" i="4"/>
  <c r="E56" i="4"/>
  <c r="F56" i="4"/>
  <c r="G56" i="4"/>
  <c r="H56" i="4"/>
  <c r="C66" i="4"/>
  <c r="D66" i="4"/>
  <c r="E66" i="4"/>
  <c r="F66" i="4"/>
  <c r="G66" i="4"/>
  <c r="H66" i="4"/>
  <c r="C72" i="4"/>
  <c r="D72" i="4"/>
  <c r="E72" i="4"/>
  <c r="F72" i="4"/>
  <c r="G72" i="4"/>
  <c r="H72" i="4"/>
  <c r="C73" i="4"/>
  <c r="D73" i="4"/>
  <c r="E73" i="4"/>
  <c r="F73" i="4"/>
  <c r="G73" i="4"/>
  <c r="H73" i="4"/>
  <c r="C82" i="4"/>
  <c r="D82" i="4"/>
  <c r="E82" i="4"/>
  <c r="F82" i="4"/>
  <c r="G82" i="4"/>
  <c r="H82" i="4"/>
  <c r="C83" i="4"/>
  <c r="D83" i="4"/>
  <c r="E83" i="4"/>
  <c r="F83" i="4"/>
  <c r="G83" i="4"/>
  <c r="H83" i="4"/>
  <c r="C92" i="4"/>
  <c r="D92" i="4"/>
  <c r="E92" i="4"/>
  <c r="F92" i="4"/>
  <c r="G92" i="4"/>
  <c r="H92" i="4"/>
  <c r="C93" i="4"/>
  <c r="D93" i="4"/>
  <c r="E93" i="4"/>
  <c r="F93" i="4"/>
  <c r="G93" i="4"/>
  <c r="H93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5" i="4"/>
  <c r="D115" i="4"/>
  <c r="E115" i="4"/>
  <c r="F115" i="4"/>
  <c r="G115" i="4"/>
  <c r="H115" i="4"/>
  <c r="C121" i="4"/>
  <c r="D121" i="4"/>
  <c r="E121" i="4"/>
  <c r="F121" i="4"/>
  <c r="G121" i="4"/>
  <c r="H121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35" i="4"/>
  <c r="D135" i="4"/>
  <c r="E135" i="4"/>
  <c r="F135" i="4"/>
  <c r="G135" i="4"/>
  <c r="H135" i="4"/>
  <c r="C137" i="4"/>
  <c r="D137" i="4"/>
  <c r="E137" i="4"/>
  <c r="F137" i="4"/>
  <c r="G137" i="4"/>
  <c r="H137" i="4"/>
  <c r="C15" i="1"/>
  <c r="D15" i="1"/>
  <c r="E15" i="1"/>
  <c r="F15" i="1"/>
  <c r="G15" i="1"/>
  <c r="H15" i="1"/>
  <c r="C27" i="1"/>
  <c r="D27" i="1"/>
  <c r="E27" i="1"/>
  <c r="F27" i="1"/>
  <c r="G27" i="1"/>
  <c r="H27" i="1"/>
  <c r="C28" i="1"/>
  <c r="D28" i="1"/>
  <c r="E28" i="1"/>
  <c r="F28" i="1"/>
  <c r="G28" i="1"/>
  <c r="H28" i="1"/>
  <c r="C33" i="1"/>
  <c r="D33" i="1"/>
  <c r="E33" i="1"/>
  <c r="F33" i="1"/>
  <c r="G33" i="1"/>
  <c r="H33" i="1"/>
  <c r="C34" i="1"/>
  <c r="D34" i="1"/>
  <c r="E34" i="1"/>
  <c r="F34" i="1"/>
  <c r="G34" i="1"/>
  <c r="H34" i="1"/>
  <c r="C42" i="1"/>
  <c r="D42" i="1"/>
  <c r="E42" i="1"/>
  <c r="F42" i="1"/>
  <c r="G42" i="1"/>
  <c r="H42" i="1"/>
  <c r="C43" i="1"/>
  <c r="D43" i="1"/>
  <c r="E43" i="1"/>
  <c r="F43" i="1"/>
  <c r="G43" i="1"/>
  <c r="H43" i="1"/>
  <c r="C45" i="1"/>
  <c r="D45" i="1"/>
  <c r="E45" i="1"/>
  <c r="F45" i="1"/>
  <c r="G45" i="1"/>
  <c r="H45" i="1"/>
  <c r="C54" i="1"/>
  <c r="D54" i="1"/>
  <c r="E54" i="1"/>
  <c r="F54" i="1"/>
  <c r="G54" i="1"/>
  <c r="H54" i="1"/>
  <c r="C55" i="1"/>
  <c r="D55" i="1"/>
  <c r="E55" i="1"/>
  <c r="F55" i="1"/>
  <c r="G55" i="1"/>
  <c r="H55" i="1"/>
  <c r="C64" i="1"/>
  <c r="D64" i="1"/>
  <c r="E64" i="1"/>
  <c r="F64" i="1"/>
  <c r="G64" i="1"/>
  <c r="H64" i="1"/>
  <c r="C65" i="1"/>
  <c r="D65" i="1"/>
  <c r="E65" i="1"/>
  <c r="F65" i="1"/>
  <c r="G65" i="1"/>
  <c r="H65" i="1"/>
  <c r="C74" i="1"/>
  <c r="D74" i="1"/>
  <c r="E74" i="1"/>
  <c r="F74" i="1"/>
  <c r="G74" i="1"/>
  <c r="H74" i="1"/>
  <c r="C75" i="1"/>
  <c r="D75" i="1"/>
  <c r="E75" i="1"/>
  <c r="F75" i="1"/>
  <c r="G75" i="1"/>
  <c r="H75" i="1"/>
  <c r="C84" i="1"/>
  <c r="D84" i="1"/>
  <c r="E84" i="1"/>
  <c r="F84" i="1"/>
  <c r="G84" i="1"/>
  <c r="H84" i="1"/>
  <c r="C85" i="1"/>
  <c r="D85" i="1"/>
  <c r="E85" i="1"/>
  <c r="F85" i="1"/>
  <c r="G85" i="1"/>
  <c r="H85" i="1"/>
  <c r="C94" i="1"/>
  <c r="D94" i="1"/>
  <c r="E94" i="1"/>
  <c r="F94" i="1"/>
  <c r="G94" i="1"/>
  <c r="H94" i="1"/>
  <c r="C95" i="1"/>
  <c r="D95" i="1"/>
  <c r="E95" i="1"/>
  <c r="F95" i="1"/>
  <c r="G95" i="1"/>
  <c r="H95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7" i="1"/>
  <c r="D107" i="1"/>
  <c r="E107" i="1"/>
  <c r="F107" i="1"/>
  <c r="G107" i="1"/>
  <c r="H107" i="1"/>
  <c r="C113" i="1"/>
  <c r="D113" i="1"/>
  <c r="E113" i="1"/>
  <c r="F113" i="1"/>
  <c r="G113" i="1"/>
  <c r="H113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7" i="1"/>
  <c r="D127" i="1"/>
  <c r="E127" i="1"/>
  <c r="F127" i="1"/>
  <c r="G127" i="1"/>
  <c r="H127" i="1"/>
  <c r="C129" i="1"/>
  <c r="D129" i="1"/>
  <c r="E129" i="1"/>
  <c r="F129" i="1"/>
  <c r="G129" i="1"/>
  <c r="H129" i="1"/>
  <c r="C13" i="2"/>
  <c r="D13" i="2"/>
  <c r="E13" i="2"/>
  <c r="F13" i="2"/>
  <c r="G13" i="2"/>
  <c r="H13" i="2"/>
  <c r="C17" i="2"/>
  <c r="D17" i="2"/>
  <c r="E17" i="2"/>
  <c r="F17" i="2"/>
  <c r="G17" i="2"/>
  <c r="C19" i="2"/>
  <c r="D19" i="2"/>
  <c r="E19" i="2"/>
  <c r="F19" i="2"/>
  <c r="H19" i="2"/>
  <c r="C23" i="2"/>
  <c r="D23" i="2"/>
  <c r="E23" i="2"/>
  <c r="F23" i="2"/>
  <c r="G23" i="2"/>
  <c r="H23" i="2"/>
  <c r="C24" i="2"/>
  <c r="D24" i="2"/>
  <c r="E24" i="2"/>
  <c r="F24" i="2"/>
  <c r="G24" i="2"/>
  <c r="H24" i="2"/>
  <c r="C29" i="2"/>
  <c r="D29" i="2"/>
  <c r="E29" i="2"/>
  <c r="F29" i="2"/>
  <c r="G29" i="2"/>
  <c r="H29" i="2"/>
  <c r="C30" i="2"/>
  <c r="D30" i="2"/>
  <c r="E30" i="2"/>
  <c r="F30" i="2"/>
  <c r="G30" i="2"/>
  <c r="H30" i="2"/>
  <c r="C38" i="2"/>
  <c r="D38" i="2"/>
  <c r="E38" i="2"/>
  <c r="F38" i="2"/>
  <c r="G38" i="2"/>
  <c r="H38" i="2"/>
  <c r="C39" i="2"/>
  <c r="D39" i="2"/>
  <c r="E39" i="2"/>
  <c r="F39" i="2"/>
  <c r="G39" i="2"/>
  <c r="H39" i="2"/>
  <c r="C41" i="2"/>
  <c r="D41" i="2"/>
  <c r="E41" i="2"/>
  <c r="F41" i="2"/>
  <c r="G41" i="2"/>
  <c r="H41" i="2"/>
  <c r="C50" i="2"/>
  <c r="D50" i="2"/>
  <c r="E50" i="2"/>
  <c r="F50" i="2"/>
  <c r="G50" i="2"/>
  <c r="H50" i="2"/>
  <c r="C51" i="2"/>
  <c r="D51" i="2"/>
  <c r="E51" i="2"/>
  <c r="F51" i="2"/>
  <c r="G51" i="2"/>
  <c r="H51" i="2"/>
  <c r="C60" i="2"/>
  <c r="D60" i="2"/>
  <c r="E60" i="2"/>
  <c r="F60" i="2"/>
  <c r="G60" i="2"/>
  <c r="H60" i="2"/>
  <c r="C61" i="2"/>
  <c r="D61" i="2"/>
  <c r="E61" i="2"/>
  <c r="F61" i="2"/>
  <c r="G61" i="2"/>
  <c r="H61" i="2"/>
  <c r="C70" i="2"/>
  <c r="D70" i="2"/>
  <c r="E70" i="2"/>
  <c r="F70" i="2"/>
  <c r="G70" i="2"/>
  <c r="H70" i="2"/>
  <c r="C71" i="2"/>
  <c r="D71" i="2"/>
  <c r="E71" i="2"/>
  <c r="F71" i="2"/>
  <c r="G71" i="2"/>
  <c r="H71" i="2"/>
  <c r="C80" i="2"/>
  <c r="D80" i="2"/>
  <c r="E80" i="2"/>
  <c r="F80" i="2"/>
  <c r="G80" i="2"/>
  <c r="H80" i="2"/>
  <c r="C81" i="2"/>
  <c r="D81" i="2"/>
  <c r="E81" i="2"/>
  <c r="F81" i="2"/>
  <c r="G81" i="2"/>
  <c r="H81" i="2"/>
  <c r="C90" i="2"/>
  <c r="D90" i="2"/>
  <c r="E90" i="2"/>
  <c r="F90" i="2"/>
  <c r="G90" i="2"/>
  <c r="H90" i="2"/>
  <c r="C91" i="2"/>
  <c r="D91" i="2"/>
  <c r="E91" i="2"/>
  <c r="F91" i="2"/>
  <c r="G91" i="2"/>
  <c r="H91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3" i="2"/>
  <c r="D103" i="2"/>
  <c r="E103" i="2"/>
  <c r="F103" i="2"/>
  <c r="G103" i="2"/>
  <c r="H103" i="2"/>
  <c r="C109" i="2"/>
  <c r="D109" i="2"/>
  <c r="E109" i="2"/>
  <c r="F109" i="2"/>
  <c r="G109" i="2"/>
  <c r="H109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23" i="2"/>
  <c r="D123" i="2"/>
  <c r="E123" i="2"/>
  <c r="F123" i="2"/>
  <c r="G123" i="2"/>
  <c r="H123" i="2"/>
  <c r="C125" i="2"/>
  <c r="D125" i="2"/>
  <c r="E125" i="2"/>
  <c r="F125" i="2"/>
  <c r="G125" i="2"/>
  <c r="H125" i="2"/>
</calcChain>
</file>

<file path=xl/sharedStrings.xml><?xml version="1.0" encoding="utf-8"?>
<sst xmlns="http://schemas.openxmlformats.org/spreadsheetml/2006/main" count="636" uniqueCount="118">
  <si>
    <t>Actual</t>
  </si>
  <si>
    <t>Plan</t>
  </si>
  <si>
    <t>Estimate</t>
  </si>
  <si>
    <t>NNG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</si>
  <si>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</si>
  <si>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</si>
  <si>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</si>
  <si>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</si>
  <si>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</si>
  <si>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</si>
  <si>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</si>
  <si>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</si>
  <si>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</si>
  <si>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</si>
  <si>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</si>
  <si>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Fuel</t>
  </si>
  <si>
    <t>Revenue Management</t>
  </si>
  <si>
    <t>O&amp;M &amp; G&amp;A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</si>
  <si>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</si>
  <si>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</si>
  <si>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</si>
  <si>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</si>
  <si>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</si>
  <si>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</si>
  <si>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</si>
  <si>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</si>
  <si>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Target</t>
  </si>
  <si>
    <t>New Deals</t>
  </si>
  <si>
    <t>Citrus</t>
  </si>
  <si>
    <t>TW</t>
  </si>
  <si>
    <t>Storage</t>
  </si>
  <si>
    <t>Tranche 2&amp;3</t>
  </si>
  <si>
    <t>FTS-1</t>
  </si>
  <si>
    <t>FTS-2</t>
  </si>
  <si>
    <t>Other - IT, SFTS, PNR, Western</t>
  </si>
  <si>
    <t>TC &amp; S Costs</t>
  </si>
  <si>
    <t>CitrusNet</t>
  </si>
  <si>
    <t>Operations</t>
  </si>
  <si>
    <t>O&amp;M/G&amp;A</t>
  </si>
  <si>
    <t>Field Operations</t>
  </si>
  <si>
    <t>Other Income</t>
  </si>
  <si>
    <t xml:space="preserve">     Demand</t>
  </si>
  <si>
    <t xml:space="preserve">     Commodity</t>
  </si>
  <si>
    <t>Market Services</t>
  </si>
  <si>
    <t>Amortizations</t>
  </si>
  <si>
    <t>Other Expenses</t>
  </si>
  <si>
    <t>Group Services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</si>
  <si>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</si>
  <si>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</si>
  <si>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</si>
  <si>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</si>
  <si>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</si>
  <si>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</si>
  <si>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</si>
  <si>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</si>
  <si>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</si>
  <si>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</si>
  <si>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Net Contribution Legal</t>
  </si>
  <si>
    <t>Field Operations Support</t>
  </si>
  <si>
    <t>Commercial Support</t>
  </si>
  <si>
    <t>Human Resources/Communications</t>
  </si>
  <si>
    <t>Net Contribution HR/C</t>
  </si>
  <si>
    <t>Net Contribution FA&amp;A</t>
  </si>
  <si>
    <t>Executive &amp; Other</t>
  </si>
  <si>
    <t>Net Contribution Executive/Other</t>
  </si>
  <si>
    <t>Total Net Contribution</t>
  </si>
  <si>
    <t>Other Expenses:</t>
  </si>
  <si>
    <t>Corporate</t>
  </si>
  <si>
    <t xml:space="preserve">     Allocated</t>
  </si>
  <si>
    <t xml:space="preserve">     Direct</t>
  </si>
  <si>
    <t xml:space="preserve">CESI </t>
  </si>
  <si>
    <t>Trading</t>
  </si>
  <si>
    <t>Phase IV</t>
  </si>
  <si>
    <t>Phase V</t>
  </si>
  <si>
    <t>ACA</t>
  </si>
  <si>
    <t>DD&amp;A</t>
  </si>
  <si>
    <t>Other Taxes</t>
  </si>
  <si>
    <t xml:space="preserve">     Ad Valorem</t>
  </si>
  <si>
    <t xml:space="preserve">     Other</t>
  </si>
  <si>
    <t xml:space="preserve">     Total Other Taxes</t>
  </si>
  <si>
    <t xml:space="preserve">     Total Corporate</t>
  </si>
  <si>
    <t>Other Income(Deductions)</t>
  </si>
  <si>
    <t>Trailblazer</t>
  </si>
  <si>
    <t>Overthrust</t>
  </si>
  <si>
    <t>Discontinued Operations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</si>
  <si>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</si>
  <si>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</si>
  <si>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</si>
  <si>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</si>
  <si>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</si>
  <si>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Field Operations For Expansions</t>
  </si>
  <si>
    <t>Swap gains</t>
  </si>
  <si>
    <t>FAS 133</t>
  </si>
  <si>
    <t>Supply Credits</t>
  </si>
  <si>
    <t>AFUDC Amortization</t>
  </si>
  <si>
    <t>Total Other Income</t>
  </si>
  <si>
    <t>Electric Compression</t>
  </si>
  <si>
    <t>Clean Fuels</t>
  </si>
  <si>
    <t>Northern Border</t>
  </si>
  <si>
    <t xml:space="preserve">     Allocated (SAP, MMF)</t>
  </si>
  <si>
    <t>ETS Operations Services (OTS)</t>
  </si>
  <si>
    <t>Allocations in from HPL</t>
  </si>
  <si>
    <t>Overhaul Amortizations</t>
  </si>
  <si>
    <t>OTS Work Order Amortization</t>
  </si>
  <si>
    <t>ETS Fin &amp; Admin</t>
  </si>
  <si>
    <t>Field Ops Support (GCO Alloc out)</t>
  </si>
  <si>
    <t>Other (G&amp;A, Add Captlizd Costs)</t>
  </si>
  <si>
    <t xml:space="preserve">     Direct (inc Aviation, Fuji Lease)</t>
  </si>
  <si>
    <t>Rate Case Amortization</t>
  </si>
  <si>
    <t>Amortizations  (Encore)</t>
  </si>
  <si>
    <t>Amortizations  (Ramp up)</t>
  </si>
  <si>
    <t>Deferred Legal Fees Expensed</t>
  </si>
  <si>
    <t>CIAC Gross up</t>
  </si>
  <si>
    <t>Interest Income</t>
  </si>
  <si>
    <t>check</t>
  </si>
  <si>
    <t>Stretch</t>
  </si>
  <si>
    <t>Inventory Revaluation</t>
  </si>
  <si>
    <t>Revised 10/02/00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</si>
</sst>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_);_(@_)"/>
    <numFmt numFmtId="165" formatCode="#,##0.0_);\(#,##0.0\)"/>
    <numFmt numFmtId="167" formatCode="_(* #,##0.0_);_(* \(#,##0.0\);_(* &quot;-&quot;??_);_(@_)"/>
    <numFmt numFmtId="171" formatCode="0.0"/>
  </numFmts>
  <fonts count="10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  <font>
      <sz val="4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5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6" fillId="0" borderId="0" xfId="2" applyFont="1"/>
    <xf numFmtId="164" fontId="0" fillId="0" borderId="1" xfId="0" applyNumberFormat="1" applyBorder="1"/>
    <xf numFmtId="0" fontId="7" fillId="0" borderId="0" xfId="0" applyFont="1"/>
    <xf numFmtId="165" fontId="4" fillId="0" borderId="0" xfId="2" applyFont="1"/>
    <xf numFmtId="164" fontId="6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167" fontId="3" fillId="0" borderId="0" xfId="0" applyNumberFormat="1" applyFont="1"/>
    <xf numFmtId="167" fontId="1" fillId="0" borderId="0" xfId="1" applyNumberFormat="1"/>
    <xf numFmtId="164" fontId="3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165" fontId="0" fillId="0" borderId="1" xfId="0" applyNumberFormat="1" applyFill="1" applyBorder="1"/>
    <xf numFmtId="167" fontId="1" fillId="0" borderId="0" xfId="1" applyNumberFormat="1" applyFill="1"/>
    <xf numFmtId="164" fontId="6" fillId="0" borderId="0" xfId="0" applyNumberFormat="1" applyFont="1" applyFill="1"/>
    <xf numFmtId="167" fontId="3" fillId="0" borderId="0" xfId="0" applyNumberFormat="1" applyFont="1" applyFill="1"/>
    <xf numFmtId="171" fontId="0" fillId="0" borderId="0" xfId="0" applyNumberFormat="1" applyFill="1"/>
    <xf numFmtId="167" fontId="0" fillId="0" borderId="0" xfId="0" applyNumberFormat="1" applyFill="1"/>
    <xf numFmtId="0" fontId="8" fillId="0" borderId="0" xfId="0" applyFont="1"/>
    <xf numFmtId="0" fontId="9" fillId="0" borderId="0" xfId="0" applyFont="1"/>
  </cellXfs>
  <cellStyles count="3">
    <cellStyle name="Comma" xfId="1" builtinId="3"/>
    <cellStyle name="Normal" xfId="0" builtinId="0"/>
    <cellStyle name="Normal_DETAIL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ollups/review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cfuncin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CDetail/08507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w_99 Actuals"/>
      <sheetName val="summary"/>
      <sheetName val="Jim summary"/>
      <sheetName val="Summary-Presentation format"/>
      <sheetName val="variance"/>
      <sheetName val="DETAIL"/>
      <sheetName val="field"/>
      <sheetName val="cor&amp;gpg"/>
      <sheetName val="Ins Prem"/>
      <sheetName val="GPG Restated 2000"/>
    </sheetNames>
    <sheetDataSet>
      <sheetData sheetId="0">
        <row r="6">
          <cell r="C6">
            <v>368.88</v>
          </cell>
          <cell r="D6">
            <v>327.77252000000004</v>
          </cell>
          <cell r="E6">
            <v>262.81544857142865</v>
          </cell>
          <cell r="F6">
            <v>0</v>
          </cell>
        </row>
        <row r="9">
          <cell r="C9">
            <v>2113.527</v>
          </cell>
          <cell r="D9">
            <v>2439.12567693662</v>
          </cell>
          <cell r="E9">
            <v>2108.5214299319996</v>
          </cell>
          <cell r="F9">
            <v>2150.2784500000002</v>
          </cell>
        </row>
        <row r="10">
          <cell r="C10">
            <v>-115.02072</v>
          </cell>
          <cell r="D10">
            <v>-107</v>
          </cell>
          <cell r="E10">
            <v>-107</v>
          </cell>
          <cell r="F10">
            <v>-81.779027499999998</v>
          </cell>
        </row>
        <row r="13">
          <cell r="C13">
            <v>29217.476999999999</v>
          </cell>
          <cell r="D13">
            <v>27178</v>
          </cell>
          <cell r="E13">
            <v>27518.903999999999</v>
          </cell>
          <cell r="F13">
            <v>27568.687999999998</v>
          </cell>
        </row>
        <row r="14">
          <cell r="C14">
            <v>388.66923000000003</v>
          </cell>
          <cell r="D14">
            <v>605</v>
          </cell>
          <cell r="E14">
            <v>605</v>
          </cell>
          <cell r="F14">
            <v>817.4</v>
          </cell>
        </row>
        <row r="19">
          <cell r="C19">
            <v>3189.2979999999998</v>
          </cell>
          <cell r="D19">
            <v>3406.4182999999998</v>
          </cell>
          <cell r="E19">
            <v>2818.3924200000001</v>
          </cell>
          <cell r="F19">
            <v>2800.2628</v>
          </cell>
        </row>
        <row r="22">
          <cell r="C22">
            <v>2657.8829999999998</v>
          </cell>
          <cell r="D22">
            <v>2844.596</v>
          </cell>
          <cell r="E22">
            <v>2938.7342499999995</v>
          </cell>
          <cell r="F22">
            <v>2880.0279999999998</v>
          </cell>
        </row>
        <row r="25">
          <cell r="C25">
            <v>2684.873</v>
          </cell>
          <cell r="D25">
            <v>3623</v>
          </cell>
          <cell r="E25">
            <v>2627</v>
          </cell>
          <cell r="F25">
            <v>2733</v>
          </cell>
        </row>
        <row r="26">
          <cell r="C26">
            <v>363.04903999999999</v>
          </cell>
          <cell r="D26">
            <v>141</v>
          </cell>
          <cell r="E26">
            <v>141</v>
          </cell>
          <cell r="F26">
            <v>223</v>
          </cell>
        </row>
        <row r="27">
          <cell r="C27">
            <v>563.60424</v>
          </cell>
          <cell r="D27">
            <v>665</v>
          </cell>
          <cell r="E27">
            <v>665</v>
          </cell>
          <cell r="F27">
            <v>667</v>
          </cell>
        </row>
        <row r="28">
          <cell r="C28">
            <v>253.03800000000001</v>
          </cell>
          <cell r="D28">
            <v>435</v>
          </cell>
          <cell r="E28">
            <v>435</v>
          </cell>
          <cell r="F28">
            <v>457</v>
          </cell>
        </row>
        <row r="30">
          <cell r="D30">
            <v>-354</v>
          </cell>
          <cell r="E30">
            <v>178</v>
          </cell>
        </row>
        <row r="32">
          <cell r="C32">
            <v>3820.3041100000005</v>
          </cell>
          <cell r="D32">
            <v>2028.2887599999999</v>
          </cell>
          <cell r="E32">
            <v>2341.5707200000002</v>
          </cell>
          <cell r="F32">
            <v>4507.21108</v>
          </cell>
        </row>
        <row r="36">
          <cell r="F36">
            <v>700</v>
          </cell>
        </row>
        <row r="41">
          <cell r="C41">
            <v>0</v>
          </cell>
          <cell r="D41">
            <v>-1000</v>
          </cell>
          <cell r="E41">
            <v>-2274.0259999999998</v>
          </cell>
          <cell r="F41">
            <v>-2000</v>
          </cell>
        </row>
        <row r="50">
          <cell r="C50">
            <v>440.05200000000002</v>
          </cell>
          <cell r="D50">
            <v>440.05200000000002</v>
          </cell>
          <cell r="E50">
            <v>440.05200000000002</v>
          </cell>
          <cell r="F50">
            <v>440.05200000000002</v>
          </cell>
        </row>
        <row r="51">
          <cell r="C51">
            <v>92.364760000000004</v>
          </cell>
          <cell r="D51">
            <v>59</v>
          </cell>
          <cell r="E51">
            <v>102.678</v>
          </cell>
          <cell r="F51">
            <v>59</v>
          </cell>
        </row>
        <row r="54">
          <cell r="C54">
            <v>2203.5005299999998</v>
          </cell>
          <cell r="D54">
            <v>2083.5</v>
          </cell>
          <cell r="E54">
            <v>2083.5</v>
          </cell>
          <cell r="F54">
            <v>2083.5</v>
          </cell>
        </row>
        <row r="55">
          <cell r="C55">
            <v>2027.152</v>
          </cell>
          <cell r="D55">
            <v>2179.2559999999999</v>
          </cell>
          <cell r="E55">
            <v>2179.2559999999999</v>
          </cell>
          <cell r="F55">
            <v>2179.2559999999999</v>
          </cell>
        </row>
        <row r="56">
          <cell r="C56">
            <v>0</v>
          </cell>
          <cell r="D56">
            <v>700</v>
          </cell>
          <cell r="E56">
            <v>700</v>
          </cell>
          <cell r="F56">
            <v>700</v>
          </cell>
        </row>
        <row r="57">
          <cell r="C57">
            <v>1404.0965000000001</v>
          </cell>
          <cell r="D57">
            <v>5409</v>
          </cell>
          <cell r="E57">
            <v>5409</v>
          </cell>
          <cell r="F57">
            <v>6734</v>
          </cell>
        </row>
        <row r="58">
          <cell r="C58">
            <v>1657.4794900000002</v>
          </cell>
          <cell r="D58">
            <v>1757.963</v>
          </cell>
          <cell r="E58">
            <v>1757.963</v>
          </cell>
          <cell r="F58">
            <v>1988.2165</v>
          </cell>
        </row>
        <row r="59">
          <cell r="C59">
            <v>1286.72288</v>
          </cell>
          <cell r="D59">
            <v>1195</v>
          </cell>
          <cell r="E59">
            <v>1195</v>
          </cell>
          <cell r="F59">
            <v>1176.0485000000001</v>
          </cell>
        </row>
        <row r="62">
          <cell r="C62">
            <v>1305.0318399999999</v>
          </cell>
          <cell r="D62">
            <v>487.41199999999998</v>
          </cell>
          <cell r="E62">
            <v>487.41199999999998</v>
          </cell>
          <cell r="F62">
            <v>517.43499999999995</v>
          </cell>
        </row>
        <row r="63">
          <cell r="C63">
            <v>731.59183000000007</v>
          </cell>
          <cell r="D63">
            <v>813.05499999999995</v>
          </cell>
          <cell r="E63">
            <v>813.05499999999995</v>
          </cell>
          <cell r="F63">
            <v>732.30799999999999</v>
          </cell>
        </row>
        <row r="64">
          <cell r="C64">
            <v>114.88141</v>
          </cell>
          <cell r="D64">
            <v>115</v>
          </cell>
          <cell r="E64">
            <v>115</v>
          </cell>
        </row>
        <row r="65">
          <cell r="C65">
            <v>0</v>
          </cell>
          <cell r="D65">
            <v>1247.424</v>
          </cell>
          <cell r="E65">
            <v>1247.424</v>
          </cell>
          <cell r="F65">
            <v>964.76199999999994</v>
          </cell>
        </row>
        <row r="66">
          <cell r="C66">
            <v>1624.2683099999999</v>
          </cell>
          <cell r="D66">
            <v>1353.991</v>
          </cell>
          <cell r="E66">
            <v>1353.991</v>
          </cell>
          <cell r="F66">
            <v>1446.4269999999999</v>
          </cell>
        </row>
        <row r="67">
          <cell r="C67">
            <v>1875.5400099999999</v>
          </cell>
          <cell r="D67">
            <v>1326.7070000000001</v>
          </cell>
          <cell r="E67">
            <v>1326.7070000000001</v>
          </cell>
          <cell r="F67">
            <v>1439.627</v>
          </cell>
        </row>
        <row r="68">
          <cell r="C68">
            <v>1332.8452100000002</v>
          </cell>
          <cell r="D68">
            <v>2248.819</v>
          </cell>
          <cell r="E68">
            <v>2248.819</v>
          </cell>
          <cell r="F68">
            <v>2659.6130000000003</v>
          </cell>
        </row>
        <row r="69">
          <cell r="C69">
            <v>195.17374000000001</v>
          </cell>
          <cell r="D69">
            <v>210</v>
          </cell>
          <cell r="E69">
            <v>223.81100000000001</v>
          </cell>
          <cell r="F69">
            <v>210</v>
          </cell>
        </row>
        <row r="72">
          <cell r="C72">
            <v>84</v>
          </cell>
          <cell r="D72">
            <v>-213</v>
          </cell>
          <cell r="E72">
            <v>112.35499999999999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"/>
      <sheetName val="TW"/>
      <sheetName val="Citrus"/>
      <sheetName val="NB"/>
      <sheetName val="CF"/>
    </sheetNames>
    <sheetDataSet>
      <sheetData sheetId="0"/>
      <sheetData sheetId="1"/>
      <sheetData sheetId="2">
        <row r="7">
          <cell r="C7">
            <v>122.0693</v>
          </cell>
          <cell r="D7">
            <v>122.7</v>
          </cell>
          <cell r="E7">
            <v>123.1</v>
          </cell>
          <cell r="F7">
            <v>123.4</v>
          </cell>
          <cell r="G7">
            <v>123.1</v>
          </cell>
        </row>
        <row r="8">
          <cell r="C8">
            <v>8.5322999999999993</v>
          </cell>
          <cell r="D8">
            <v>9.5</v>
          </cell>
          <cell r="E8">
            <v>8.8490000000000002</v>
          </cell>
          <cell r="F8">
            <v>9.6999999999999993</v>
          </cell>
          <cell r="G8">
            <v>9.4</v>
          </cell>
        </row>
        <row r="10">
          <cell r="C10">
            <v>157.09560000000002</v>
          </cell>
          <cell r="D10">
            <v>156.1</v>
          </cell>
          <cell r="E10">
            <v>153.80000000000001</v>
          </cell>
          <cell r="F10">
            <v>156.5</v>
          </cell>
          <cell r="G10">
            <v>139.9</v>
          </cell>
        </row>
        <row r="11">
          <cell r="C11">
            <v>2.9611000000000001</v>
          </cell>
          <cell r="D11">
            <v>3.1</v>
          </cell>
          <cell r="E11">
            <v>3.3</v>
          </cell>
          <cell r="F11">
            <v>3.4</v>
          </cell>
          <cell r="G11">
            <v>3.2</v>
          </cell>
        </row>
        <row r="13">
          <cell r="E13">
            <v>0.7</v>
          </cell>
          <cell r="F13">
            <v>1.4</v>
          </cell>
          <cell r="G13">
            <v>50.4</v>
          </cell>
        </row>
        <row r="14">
          <cell r="E14">
            <v>2E-3</v>
          </cell>
          <cell r="F14">
            <v>2.3E-3</v>
          </cell>
          <cell r="G14">
            <v>1</v>
          </cell>
        </row>
        <row r="16">
          <cell r="C16">
            <v>3.9339999999999997</v>
          </cell>
          <cell r="D16">
            <v>6</v>
          </cell>
          <cell r="E16">
            <v>4.2</v>
          </cell>
          <cell r="F16">
            <v>5.6</v>
          </cell>
          <cell r="G16">
            <v>3.351</v>
          </cell>
        </row>
        <row r="17">
          <cell r="C17">
            <v>-7.2</v>
          </cell>
          <cell r="D17">
            <v>-7.2</v>
          </cell>
          <cell r="E17">
            <v>-7.2</v>
          </cell>
          <cell r="F17">
            <v>-6.6</v>
          </cell>
          <cell r="G17">
            <v>-6.6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Variance"/>
      <sheetName val="0705 BACKUP"/>
    </sheetNames>
    <sheetDataSet>
      <sheetData sheetId="0"/>
      <sheetData sheetId="1"/>
      <sheetData sheetId="2">
        <row r="14">
          <cell r="E14">
            <v>546996</v>
          </cell>
          <cell r="H14">
            <v>546996</v>
          </cell>
          <cell r="I14">
            <v>546996</v>
          </cell>
        </row>
        <row r="38">
          <cell r="E38">
            <v>665700</v>
          </cell>
          <cell r="H38">
            <v>665700</v>
          </cell>
          <cell r="I38">
            <v>665700</v>
          </cell>
        </row>
        <row r="40">
          <cell r="E40">
            <v>430860</v>
          </cell>
          <cell r="H40">
            <v>430848</v>
          </cell>
          <cell r="I40">
            <v>430860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zoomScaleNormal="100" workbookViewId="0">
      <selection activeCell="E88" sqref="E88"/>
    </sheetView>
  </sheetViews>
  <sheetFormatPr defaultRowHeight="12.75" x14ac:dyDescent="0.2"/>
  <cols>
    <col min="1" max="1" width="5.7109375" customWidth="1"/>
    <col min="2" max="2" width="27.140625" bestFit="1" customWidth="1"/>
  </cols>
  <sheetData>
    <row r="1" spans="1:8" x14ac:dyDescent="0.2">
      <c r="A1" s="6" t="s">
        <v>3</v>
      </c>
    </row>
    <row r="2" spans="1:8" x14ac:dyDescent="0.2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">
      <c r="A4" s="9" t="s">
        <v>47</v>
      </c>
    </row>
    <row r="5" spans="1:8" x14ac:dyDescent="0.2">
      <c r="A5" s="6" t="s">
        <v>48</v>
      </c>
      <c r="C5" s="3"/>
      <c r="D5" s="3"/>
      <c r="E5" s="3"/>
      <c r="F5" s="3"/>
      <c r="G5" s="3"/>
      <c r="H5" s="3"/>
    </row>
    <row r="6" spans="1:8" x14ac:dyDescent="0.2">
      <c r="B6" t="s">
        <v>4</v>
      </c>
      <c r="C6" s="3"/>
      <c r="D6" s="3"/>
      <c r="E6" s="3"/>
      <c r="F6" s="3"/>
      <c r="G6" s="3"/>
      <c r="H6" s="3"/>
    </row>
    <row r="7" spans="1:8" x14ac:dyDescent="0.2">
      <c r="B7" t="s">
        <v>41</v>
      </c>
      <c r="C7" s="3">
        <v>348.6</v>
      </c>
      <c r="D7" s="3">
        <v>346</v>
      </c>
      <c r="E7" s="3">
        <v>345</v>
      </c>
      <c r="F7" s="3">
        <v>346.1</v>
      </c>
      <c r="G7" s="3">
        <v>341.8</v>
      </c>
      <c r="H7" s="3">
        <v>327.3</v>
      </c>
    </row>
    <row r="8" spans="1:8" x14ac:dyDescent="0.2">
      <c r="B8" t="s">
        <v>42</v>
      </c>
      <c r="C8" s="3">
        <v>46.5</v>
      </c>
      <c r="D8" s="3">
        <v>40.799999999999997</v>
      </c>
      <c r="E8" s="3">
        <v>41.6</v>
      </c>
      <c r="F8" s="3">
        <v>43.8</v>
      </c>
      <c r="G8" s="3">
        <v>35.6</v>
      </c>
      <c r="H8" s="3">
        <v>31.7</v>
      </c>
    </row>
    <row r="9" spans="1:8" x14ac:dyDescent="0.2">
      <c r="B9" t="s">
        <v>30</v>
      </c>
      <c r="C9" s="3">
        <v>36.299999999999997</v>
      </c>
      <c r="D9" s="3">
        <v>36.1</v>
      </c>
      <c r="E9" s="3">
        <v>35</v>
      </c>
      <c r="F9" s="3">
        <v>38.799999999999997</v>
      </c>
      <c r="G9" s="3">
        <v>37</v>
      </c>
      <c r="H9" s="3">
        <v>35</v>
      </c>
    </row>
    <row r="10" spans="1:8" x14ac:dyDescent="0.2">
      <c r="B10" t="s">
        <v>5</v>
      </c>
      <c r="C10" s="3">
        <v>0</v>
      </c>
      <c r="D10" s="3">
        <v>0</v>
      </c>
      <c r="E10" s="3">
        <v>5</v>
      </c>
      <c r="F10" s="3">
        <v>1.1000000000000001</v>
      </c>
      <c r="G10" s="3">
        <v>7.7</v>
      </c>
      <c r="H10" s="3">
        <v>0</v>
      </c>
    </row>
    <row r="11" spans="1:8" x14ac:dyDescent="0.2">
      <c r="B11" t="s">
        <v>31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27.6</v>
      </c>
    </row>
    <row r="12" spans="1:8" x14ac:dyDescent="0.2">
      <c r="B12" t="s">
        <v>6</v>
      </c>
      <c r="C12" s="3">
        <v>0</v>
      </c>
      <c r="D12" s="3">
        <v>0</v>
      </c>
      <c r="E12" s="3">
        <v>0</v>
      </c>
      <c r="F12" s="3">
        <v>0.8</v>
      </c>
      <c r="G12" s="3">
        <v>0</v>
      </c>
      <c r="H12" s="3">
        <v>0</v>
      </c>
    </row>
    <row r="13" spans="1:8" x14ac:dyDescent="0.2">
      <c r="B13" t="s">
        <v>27</v>
      </c>
      <c r="C13" s="3">
        <v>0</v>
      </c>
      <c r="D13" s="3">
        <v>0</v>
      </c>
      <c r="E13" s="3">
        <v>6.2</v>
      </c>
      <c r="F13" s="3">
        <v>0</v>
      </c>
      <c r="G13" s="3">
        <v>0</v>
      </c>
      <c r="H13" s="3">
        <v>40</v>
      </c>
    </row>
    <row r="14" spans="1:8" x14ac:dyDescent="0.2">
      <c r="B14" t="s">
        <v>7</v>
      </c>
      <c r="C14" s="4">
        <v>1</v>
      </c>
      <c r="D14" s="4">
        <v>-0.8</v>
      </c>
      <c r="E14" s="4">
        <v>1</v>
      </c>
      <c r="F14" s="4">
        <v>-0.1</v>
      </c>
      <c r="G14" s="4">
        <v>1</v>
      </c>
      <c r="H14" s="4">
        <v>0</v>
      </c>
    </row>
    <row r="15" spans="1:8" x14ac:dyDescent="0.2">
      <c r="B15" s="6" t="s">
        <v>25</v>
      </c>
      <c r="C15" s="3">
        <f t="shared" ref="C15:H15" si="0">SUM(C6:C14)</f>
        <v>432.40000000000003</v>
      </c>
      <c r="D15" s="3">
        <f t="shared" si="0"/>
        <v>422.1</v>
      </c>
      <c r="E15" s="3">
        <f t="shared" si="0"/>
        <v>433.8</v>
      </c>
      <c r="F15" s="3">
        <f t="shared" si="0"/>
        <v>430.50000000000006</v>
      </c>
      <c r="G15" s="3">
        <f t="shared" si="0"/>
        <v>423.1</v>
      </c>
      <c r="H15" s="3">
        <f t="shared" si="0"/>
        <v>461.6</v>
      </c>
    </row>
    <row r="16" spans="1:8" x14ac:dyDescent="0.2">
      <c r="A16" s="6" t="s">
        <v>8</v>
      </c>
      <c r="C16" s="3"/>
      <c r="D16" s="3"/>
      <c r="E16" s="3"/>
      <c r="F16" s="3"/>
      <c r="G16" s="3"/>
      <c r="H16" s="3"/>
    </row>
    <row r="17" spans="1:8" x14ac:dyDescent="0.2">
      <c r="B17" t="s">
        <v>9</v>
      </c>
      <c r="C17" s="3">
        <v>-15.9</v>
      </c>
      <c r="D17" s="3">
        <v>-13</v>
      </c>
      <c r="E17" s="3">
        <v>-12.9</v>
      </c>
      <c r="F17" s="3">
        <v>-10.6</v>
      </c>
      <c r="G17" s="3">
        <v>-10.1</v>
      </c>
      <c r="H17" s="3">
        <v>-12.9</v>
      </c>
    </row>
    <row r="18" spans="1:8" x14ac:dyDescent="0.2">
      <c r="B18" t="s">
        <v>10</v>
      </c>
      <c r="C18" s="3">
        <v>-1.1000000000000001</v>
      </c>
      <c r="D18" s="3">
        <v>-0.6</v>
      </c>
      <c r="E18" s="3">
        <v>-0.7</v>
      </c>
      <c r="F18" s="3">
        <v>-0.7</v>
      </c>
      <c r="G18" s="3">
        <v>-0.7</v>
      </c>
      <c r="H18" s="3">
        <v>-0.7</v>
      </c>
    </row>
    <row r="19" spans="1:8" x14ac:dyDescent="0.2">
      <c r="B19" t="s">
        <v>11</v>
      </c>
      <c r="C19" s="3">
        <v>-0.2</v>
      </c>
      <c r="D19" s="3">
        <v>-1.9</v>
      </c>
      <c r="E19" s="3">
        <v>-5.8</v>
      </c>
      <c r="F19" s="3">
        <v>-5.8</v>
      </c>
      <c r="G19" s="3">
        <v>-5.9</v>
      </c>
      <c r="H19" s="3">
        <v>-5.8</v>
      </c>
    </row>
    <row r="20" spans="1:8" x14ac:dyDescent="0.2">
      <c r="B20" t="s">
        <v>12</v>
      </c>
      <c r="C20" s="3">
        <v>7.4</v>
      </c>
      <c r="D20" s="3">
        <v>6.4</v>
      </c>
      <c r="E20" s="3">
        <v>1.7</v>
      </c>
      <c r="F20" s="3">
        <v>1.7</v>
      </c>
      <c r="G20" s="3">
        <v>0.7</v>
      </c>
      <c r="H20" s="3">
        <v>1.7</v>
      </c>
    </row>
    <row r="21" spans="1:8" x14ac:dyDescent="0.2">
      <c r="B21" t="s">
        <v>13</v>
      </c>
      <c r="C21" s="3">
        <v>-1.5</v>
      </c>
      <c r="D21" s="3">
        <v>-2.2000000000000002</v>
      </c>
      <c r="E21" s="3">
        <v>-2.1</v>
      </c>
      <c r="F21" s="3">
        <v>-2.1</v>
      </c>
      <c r="G21" s="3">
        <v>-1.7</v>
      </c>
      <c r="H21" s="3">
        <v>-2.1</v>
      </c>
    </row>
    <row r="22" spans="1:8" x14ac:dyDescent="0.2">
      <c r="B22" t="s">
        <v>14</v>
      </c>
      <c r="C22" s="3">
        <v>0</v>
      </c>
      <c r="D22" s="3">
        <v>-1.5</v>
      </c>
      <c r="E22" s="3">
        <v>-3</v>
      </c>
      <c r="F22" s="3">
        <v>-10.199999999999999</v>
      </c>
      <c r="G22" s="3">
        <v>-14.3</v>
      </c>
      <c r="H22" s="3">
        <v>-3</v>
      </c>
    </row>
    <row r="23" spans="1:8" x14ac:dyDescent="0.2">
      <c r="B23" t="s">
        <v>15</v>
      </c>
      <c r="C23" s="3">
        <v>0</v>
      </c>
      <c r="D23" s="3">
        <v>-0.5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2">
      <c r="B24" t="s">
        <v>16</v>
      </c>
      <c r="C24" s="3">
        <v>0</v>
      </c>
      <c r="D24" s="3">
        <v>-0.3</v>
      </c>
      <c r="E24" s="3">
        <v>0</v>
      </c>
      <c r="F24" s="3">
        <v>0</v>
      </c>
      <c r="G24" s="3">
        <v>-0.9</v>
      </c>
      <c r="H24" s="3">
        <v>0</v>
      </c>
    </row>
    <row r="25" spans="1:8" x14ac:dyDescent="0.2">
      <c r="B25" t="s">
        <v>17</v>
      </c>
      <c r="C25" s="3">
        <v>-11.9</v>
      </c>
      <c r="D25" s="3">
        <v>-12.4</v>
      </c>
      <c r="E25" s="3">
        <v>-13.4</v>
      </c>
      <c r="F25" s="3">
        <v>-12.2</v>
      </c>
      <c r="G25" s="3">
        <v>-12.7</v>
      </c>
      <c r="H25" s="3">
        <v>-13.6</v>
      </c>
    </row>
    <row r="26" spans="1:8" ht="15" x14ac:dyDescent="0.35">
      <c r="B26" t="s">
        <v>7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</row>
    <row r="27" spans="1:8" ht="15" x14ac:dyDescent="0.35">
      <c r="B27" s="6" t="s">
        <v>19</v>
      </c>
      <c r="C27" s="5">
        <f t="shared" ref="C27:H27" si="1">SUM(C17:C26)</f>
        <v>-23.2</v>
      </c>
      <c r="D27" s="5">
        <f t="shared" si="1"/>
        <v>-26</v>
      </c>
      <c r="E27" s="5">
        <f t="shared" si="1"/>
        <v>-36.200000000000003</v>
      </c>
      <c r="F27" s="5">
        <f t="shared" si="1"/>
        <v>-39.9</v>
      </c>
      <c r="G27" s="5">
        <f t="shared" si="1"/>
        <v>-45.599999999999994</v>
      </c>
      <c r="H27" s="5">
        <f t="shared" si="1"/>
        <v>-36.4</v>
      </c>
    </row>
    <row r="28" spans="1:8" x14ac:dyDescent="0.2">
      <c r="A28" s="6" t="s">
        <v>18</v>
      </c>
      <c r="C28" s="3">
        <f t="shared" ref="C28:H28" si="2">+C15+C27</f>
        <v>409.20000000000005</v>
      </c>
      <c r="D28" s="3">
        <f t="shared" si="2"/>
        <v>396.1</v>
      </c>
      <c r="E28" s="3">
        <f t="shared" si="2"/>
        <v>397.6</v>
      </c>
      <c r="F28" s="3">
        <f t="shared" si="2"/>
        <v>390.60000000000008</v>
      </c>
      <c r="G28" s="3">
        <f t="shared" si="2"/>
        <v>377.5</v>
      </c>
      <c r="H28" s="3">
        <f t="shared" si="2"/>
        <v>425.20000000000005</v>
      </c>
    </row>
    <row r="29" spans="1:8" x14ac:dyDescent="0.2">
      <c r="A29" s="6" t="s">
        <v>20</v>
      </c>
      <c r="C29" s="3"/>
      <c r="D29" s="3"/>
      <c r="E29" s="3"/>
      <c r="F29" s="3"/>
      <c r="G29" s="3"/>
      <c r="H29" s="3"/>
    </row>
    <row r="30" spans="1:8" x14ac:dyDescent="0.2">
      <c r="B30" t="s">
        <v>21</v>
      </c>
      <c r="C30" s="3">
        <v>0</v>
      </c>
      <c r="D30" s="3">
        <v>22.6</v>
      </c>
      <c r="E30" s="3">
        <v>10</v>
      </c>
      <c r="F30" s="3">
        <v>42.2</v>
      </c>
      <c r="G30" s="3">
        <v>0</v>
      </c>
      <c r="H30" s="3">
        <v>0</v>
      </c>
    </row>
    <row r="31" spans="1:8" x14ac:dyDescent="0.2">
      <c r="B31" t="s">
        <v>22</v>
      </c>
      <c r="C31" s="3">
        <v>25.7</v>
      </c>
      <c r="D31" s="3">
        <v>0.7</v>
      </c>
      <c r="E31" s="3">
        <v>11.6</v>
      </c>
      <c r="F31" s="3">
        <v>1</v>
      </c>
      <c r="G31" s="3">
        <v>9.9</v>
      </c>
      <c r="H31" s="3">
        <v>10</v>
      </c>
    </row>
    <row r="32" spans="1:8" ht="15" x14ac:dyDescent="0.35">
      <c r="B32" t="s">
        <v>23</v>
      </c>
      <c r="C32" s="5">
        <v>0</v>
      </c>
      <c r="D32" s="5">
        <v>0</v>
      </c>
      <c r="E32" s="5">
        <v>3</v>
      </c>
      <c r="F32" s="5">
        <v>2</v>
      </c>
      <c r="G32" s="5">
        <v>0</v>
      </c>
      <c r="H32" s="5">
        <v>0</v>
      </c>
    </row>
    <row r="33" spans="1:8" ht="15" x14ac:dyDescent="0.35">
      <c r="B33" s="6" t="s">
        <v>24</v>
      </c>
      <c r="C33" s="5">
        <f t="shared" ref="C33:H33" si="3">SUM(C30:C32)</f>
        <v>25.7</v>
      </c>
      <c r="D33" s="5">
        <f t="shared" si="3"/>
        <v>23.3</v>
      </c>
      <c r="E33" s="5">
        <f t="shared" si="3"/>
        <v>24.6</v>
      </c>
      <c r="F33" s="5">
        <f t="shared" si="3"/>
        <v>45.2</v>
      </c>
      <c r="G33" s="5">
        <f t="shared" si="3"/>
        <v>9.9</v>
      </c>
      <c r="H33" s="5">
        <f t="shared" si="3"/>
        <v>10</v>
      </c>
    </row>
    <row r="34" spans="1:8" ht="15" x14ac:dyDescent="0.35">
      <c r="A34" s="6" t="s">
        <v>49</v>
      </c>
      <c r="C34" s="5">
        <f t="shared" ref="C34:H34" si="4">+C28+C33</f>
        <v>434.90000000000003</v>
      </c>
      <c r="D34" s="5">
        <f t="shared" si="4"/>
        <v>419.40000000000003</v>
      </c>
      <c r="E34" s="5">
        <f t="shared" si="4"/>
        <v>422.20000000000005</v>
      </c>
      <c r="F34" s="5">
        <f t="shared" si="4"/>
        <v>435.80000000000007</v>
      </c>
      <c r="G34" s="5">
        <f t="shared" si="4"/>
        <v>387.4</v>
      </c>
      <c r="H34" s="5">
        <f t="shared" si="4"/>
        <v>435.20000000000005</v>
      </c>
    </row>
    <row r="35" spans="1:8" x14ac:dyDescent="0.2">
      <c r="C35" s="3"/>
      <c r="D35" s="3"/>
      <c r="E35" s="3"/>
      <c r="F35" s="3"/>
      <c r="G35" s="3"/>
      <c r="H35" s="3"/>
    </row>
    <row r="36" spans="1:8" x14ac:dyDescent="0.2">
      <c r="A36" s="9" t="s">
        <v>43</v>
      </c>
      <c r="C36" s="3"/>
      <c r="D36" s="3"/>
      <c r="E36" s="3"/>
      <c r="F36" s="3"/>
      <c r="G36" s="3"/>
      <c r="H36" s="3"/>
    </row>
    <row r="37" spans="1:8" x14ac:dyDescent="0.2">
      <c r="A37" s="6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">
      <c r="A38" s="6" t="s">
        <v>8</v>
      </c>
      <c r="C38" s="3"/>
      <c r="D38" s="3"/>
      <c r="E38" s="3"/>
      <c r="F38" s="3"/>
      <c r="G38" s="3"/>
      <c r="H38" s="3"/>
    </row>
    <row r="39" spans="1:8" x14ac:dyDescent="0.2">
      <c r="B39" t="s">
        <v>38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 x14ac:dyDescent="0.2">
      <c r="B40" t="s">
        <v>44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ht="15" x14ac:dyDescent="0.35">
      <c r="B41" t="s">
        <v>45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</row>
    <row r="42" spans="1:8" ht="15" x14ac:dyDescent="0.35">
      <c r="B42" s="6" t="s">
        <v>19</v>
      </c>
      <c r="C42" s="5">
        <f t="shared" ref="C42:H42" si="5">SUM(C39:C41)</f>
        <v>0</v>
      </c>
      <c r="D42" s="5">
        <f t="shared" si="5"/>
        <v>0</v>
      </c>
      <c r="E42" s="5">
        <f t="shared" si="5"/>
        <v>0</v>
      </c>
      <c r="F42" s="5">
        <f t="shared" si="5"/>
        <v>0</v>
      </c>
      <c r="G42" s="5">
        <f t="shared" si="5"/>
        <v>0</v>
      </c>
      <c r="H42" s="5">
        <f t="shared" si="5"/>
        <v>0</v>
      </c>
    </row>
    <row r="43" spans="1:8" ht="15" x14ac:dyDescent="0.35">
      <c r="A43" s="6" t="s">
        <v>50</v>
      </c>
      <c r="C43" s="5">
        <f t="shared" ref="C43:H43" si="6">+C37+C42</f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</row>
    <row r="44" spans="1:8" ht="15" x14ac:dyDescent="0.35">
      <c r="A44" s="6"/>
      <c r="C44" s="5"/>
      <c r="D44" s="5"/>
      <c r="E44" s="5"/>
      <c r="F44" s="5"/>
      <c r="G44" s="5"/>
      <c r="H44" s="5"/>
    </row>
    <row r="45" spans="1:8" ht="15" x14ac:dyDescent="0.35">
      <c r="A45" s="6" t="s">
        <v>51</v>
      </c>
      <c r="C45" s="5">
        <f t="shared" ref="C45:H45" si="7">+C34+C43</f>
        <v>434.90000000000003</v>
      </c>
      <c r="D45" s="5">
        <f t="shared" si="7"/>
        <v>419.40000000000003</v>
      </c>
      <c r="E45" s="5">
        <f t="shared" si="7"/>
        <v>422.20000000000005</v>
      </c>
      <c r="F45" s="5">
        <f t="shared" si="7"/>
        <v>435.80000000000007</v>
      </c>
      <c r="G45" s="5">
        <f t="shared" si="7"/>
        <v>387.4</v>
      </c>
      <c r="H45" s="5">
        <f t="shared" si="7"/>
        <v>435.20000000000005</v>
      </c>
    </row>
    <row r="46" spans="1:8" ht="15" x14ac:dyDescent="0.35">
      <c r="A46" s="6"/>
      <c r="C46" s="5"/>
      <c r="D46" s="5"/>
      <c r="E46" s="5"/>
      <c r="F46" s="5"/>
      <c r="G46" s="5"/>
      <c r="H46" s="5"/>
    </row>
    <row r="47" spans="1:8" x14ac:dyDescent="0.2">
      <c r="A47" s="9" t="s">
        <v>37</v>
      </c>
      <c r="C47" s="3"/>
      <c r="D47" s="3"/>
      <c r="E47" s="3"/>
      <c r="F47" s="3"/>
      <c r="G47" s="3"/>
      <c r="H47" s="3"/>
    </row>
    <row r="48" spans="1:8" x14ac:dyDescent="0.2">
      <c r="A48" s="6" t="s">
        <v>40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">
      <c r="A49" s="6" t="s">
        <v>8</v>
      </c>
      <c r="C49" s="3"/>
      <c r="D49" s="3"/>
      <c r="E49" s="3"/>
      <c r="F49" s="3"/>
      <c r="G49" s="3"/>
      <c r="H49" s="3"/>
    </row>
    <row r="50" spans="1:8" x14ac:dyDescent="0.2">
      <c r="B50" t="s">
        <v>39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">
      <c r="B51" t="s">
        <v>46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">
      <c r="B52" t="s">
        <v>44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ht="15" x14ac:dyDescent="0.35">
      <c r="B53" t="s">
        <v>45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</row>
    <row r="54" spans="1:8" ht="15" x14ac:dyDescent="0.35">
      <c r="B54" s="6" t="s">
        <v>19</v>
      </c>
      <c r="C54" s="5">
        <f t="shared" ref="C54:H54" si="8">SUM(C50:C53)</f>
        <v>0</v>
      </c>
      <c r="D54" s="5">
        <f t="shared" si="8"/>
        <v>0</v>
      </c>
      <c r="E54" s="5">
        <f t="shared" si="8"/>
        <v>0</v>
      </c>
      <c r="F54" s="5">
        <f t="shared" si="8"/>
        <v>0</v>
      </c>
      <c r="G54" s="5">
        <f t="shared" si="8"/>
        <v>0</v>
      </c>
      <c r="H54" s="5">
        <f t="shared" si="8"/>
        <v>0</v>
      </c>
    </row>
    <row r="55" spans="1:8" ht="15" x14ac:dyDescent="0.35">
      <c r="A55" s="6" t="s">
        <v>53</v>
      </c>
      <c r="C55" s="5">
        <f t="shared" ref="C55:H55" si="9">+C48+C54</f>
        <v>0</v>
      </c>
      <c r="D55" s="5">
        <f t="shared" si="9"/>
        <v>0</v>
      </c>
      <c r="E55" s="5">
        <f t="shared" si="9"/>
        <v>0</v>
      </c>
      <c r="F55" s="5">
        <f t="shared" si="9"/>
        <v>0</v>
      </c>
      <c r="G55" s="5">
        <f t="shared" si="9"/>
        <v>0</v>
      </c>
      <c r="H55" s="5">
        <f t="shared" si="9"/>
        <v>0</v>
      </c>
    </row>
    <row r="56" spans="1:8" x14ac:dyDescent="0.2">
      <c r="C56" s="3"/>
      <c r="D56" s="3"/>
      <c r="E56" s="3"/>
      <c r="F56" s="3"/>
      <c r="G56" s="3"/>
      <c r="H56" s="3"/>
    </row>
    <row r="57" spans="1:8" x14ac:dyDescent="0.2">
      <c r="A57" s="9" t="s">
        <v>52</v>
      </c>
      <c r="C57" s="3"/>
      <c r="D57" s="3"/>
      <c r="E57" s="3"/>
      <c r="F57" s="3"/>
      <c r="G57" s="3"/>
      <c r="H57" s="3"/>
    </row>
    <row r="58" spans="1:8" x14ac:dyDescent="0.2">
      <c r="A58" s="6" t="s">
        <v>40</v>
      </c>
      <c r="C58" s="3">
        <v>0</v>
      </c>
      <c r="D58" s="3">
        <v>0</v>
      </c>
      <c r="E58" s="3">
        <v>14.7</v>
      </c>
      <c r="F58" s="3">
        <v>0</v>
      </c>
      <c r="G58" s="3">
        <v>0</v>
      </c>
      <c r="H58" s="3">
        <v>0</v>
      </c>
    </row>
    <row r="59" spans="1:8" x14ac:dyDescent="0.2">
      <c r="A59" s="6" t="s">
        <v>8</v>
      </c>
      <c r="C59" s="3"/>
      <c r="D59" s="3"/>
      <c r="E59" s="3"/>
      <c r="F59" s="3"/>
      <c r="G59" s="3"/>
      <c r="H59" s="3"/>
    </row>
    <row r="60" spans="1:8" x14ac:dyDescent="0.2">
      <c r="B60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">
      <c r="B6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2">
      <c r="B62" t="s">
        <v>44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ht="15" x14ac:dyDescent="0.35">
      <c r="B63" t="s">
        <v>45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</row>
    <row r="64" spans="1:8" ht="15" x14ac:dyDescent="0.35">
      <c r="B64" s="6" t="s">
        <v>19</v>
      </c>
      <c r="C64" s="5">
        <f t="shared" ref="C64:H64" si="10">SUM(C60:C63)</f>
        <v>0</v>
      </c>
      <c r="D64" s="5">
        <f t="shared" si="10"/>
        <v>0</v>
      </c>
      <c r="E64" s="5">
        <f t="shared" si="10"/>
        <v>0</v>
      </c>
      <c r="F64" s="5">
        <f t="shared" si="10"/>
        <v>0</v>
      </c>
      <c r="G64" s="5">
        <f t="shared" si="10"/>
        <v>0</v>
      </c>
      <c r="H64" s="5">
        <f t="shared" si="10"/>
        <v>0</v>
      </c>
    </row>
    <row r="65" spans="1:8" ht="15" x14ac:dyDescent="0.35">
      <c r="A65" s="6" t="s">
        <v>62</v>
      </c>
      <c r="C65" s="5">
        <f t="shared" ref="C65:H65" si="11">+C58+C64</f>
        <v>0</v>
      </c>
      <c r="D65" s="5">
        <f t="shared" si="11"/>
        <v>0</v>
      </c>
      <c r="E65" s="5">
        <f t="shared" si="11"/>
        <v>14.7</v>
      </c>
      <c r="F65" s="5">
        <f t="shared" si="11"/>
        <v>0</v>
      </c>
      <c r="G65" s="5">
        <f t="shared" si="11"/>
        <v>0</v>
      </c>
      <c r="H65" s="5">
        <f t="shared" si="11"/>
        <v>0</v>
      </c>
    </row>
    <row r="66" spans="1:8" x14ac:dyDescent="0.2">
      <c r="C66" s="3"/>
      <c r="D66" s="3"/>
      <c r="E66" s="3"/>
      <c r="F66" s="3"/>
      <c r="G66" s="3"/>
      <c r="H66" s="3"/>
    </row>
    <row r="67" spans="1:8" x14ac:dyDescent="0.2">
      <c r="A67" s="9" t="s">
        <v>54</v>
      </c>
      <c r="C67" s="3"/>
      <c r="D67" s="3"/>
      <c r="E67" s="3"/>
      <c r="F67" s="3"/>
      <c r="G67" s="3"/>
      <c r="H67" s="3"/>
    </row>
    <row r="68" spans="1:8" x14ac:dyDescent="0.2">
      <c r="A68" s="6" t="s">
        <v>40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">
      <c r="A69" s="6" t="s">
        <v>8</v>
      </c>
      <c r="C69" s="3"/>
      <c r="D69" s="3"/>
      <c r="E69" s="3"/>
      <c r="F69" s="3"/>
      <c r="G69" s="3"/>
      <c r="H69" s="3"/>
    </row>
    <row r="70" spans="1:8" x14ac:dyDescent="0.2">
      <c r="B70" t="s">
        <v>59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x14ac:dyDescent="0.2">
      <c r="B71" t="s">
        <v>58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 x14ac:dyDescent="0.2">
      <c r="B72" t="s">
        <v>44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 ht="15" x14ac:dyDescent="0.35">
      <c r="B73" t="s">
        <v>45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</row>
    <row r="74" spans="1:8" ht="15" x14ac:dyDescent="0.35">
      <c r="B74" s="6" t="s">
        <v>19</v>
      </c>
      <c r="C74" s="5">
        <f t="shared" ref="C74:H74" si="12">SUM(C70:C73)</f>
        <v>0</v>
      </c>
      <c r="D74" s="5">
        <f t="shared" si="12"/>
        <v>0</v>
      </c>
      <c r="E74" s="5">
        <f t="shared" si="12"/>
        <v>0</v>
      </c>
      <c r="F74" s="5">
        <f t="shared" si="12"/>
        <v>0</v>
      </c>
      <c r="G74" s="5">
        <f t="shared" si="12"/>
        <v>0</v>
      </c>
      <c r="H74" s="5">
        <f t="shared" si="12"/>
        <v>0</v>
      </c>
    </row>
    <row r="75" spans="1:8" ht="15" x14ac:dyDescent="0.35">
      <c r="A75" s="6" t="s">
        <v>55</v>
      </c>
      <c r="C75" s="5">
        <f t="shared" ref="C75:H75" si="13">+C68+C74</f>
        <v>0</v>
      </c>
      <c r="D75" s="5">
        <f t="shared" si="13"/>
        <v>0</v>
      </c>
      <c r="E75" s="5">
        <f t="shared" si="13"/>
        <v>0</v>
      </c>
      <c r="F75" s="5">
        <f t="shared" si="13"/>
        <v>0</v>
      </c>
      <c r="G75" s="5">
        <f t="shared" si="13"/>
        <v>0</v>
      </c>
      <c r="H75" s="5">
        <f t="shared" si="13"/>
        <v>0</v>
      </c>
    </row>
    <row r="76" spans="1:8" x14ac:dyDescent="0.2">
      <c r="C76" s="3"/>
      <c r="D76" s="3"/>
      <c r="E76" s="3"/>
      <c r="F76" s="3"/>
      <c r="G76" s="3"/>
      <c r="H76" s="3"/>
    </row>
    <row r="77" spans="1:8" x14ac:dyDescent="0.2">
      <c r="A77" s="9" t="s">
        <v>56</v>
      </c>
      <c r="C77" s="3"/>
      <c r="D77" s="3"/>
      <c r="E77" s="3"/>
      <c r="F77" s="3"/>
      <c r="G77" s="3"/>
      <c r="H77" s="3"/>
    </row>
    <row r="78" spans="1:8" x14ac:dyDescent="0.2">
      <c r="A78" s="6" t="s">
        <v>40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">
      <c r="A79" s="6" t="s">
        <v>8</v>
      </c>
      <c r="C79" s="3"/>
      <c r="D79" s="3"/>
      <c r="E79" s="3"/>
      <c r="F79" s="3"/>
      <c r="G79" s="3"/>
      <c r="H79" s="3"/>
    </row>
    <row r="80" spans="1:8" x14ac:dyDescent="0.2">
      <c r="B80" t="s">
        <v>59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x14ac:dyDescent="0.2">
      <c r="B81" t="s">
        <v>58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 x14ac:dyDescent="0.2">
      <c r="B82" t="s">
        <v>44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 ht="15" x14ac:dyDescent="0.35">
      <c r="B83" t="s">
        <v>45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</row>
    <row r="84" spans="1:8" ht="15" x14ac:dyDescent="0.35">
      <c r="B84" s="6" t="s">
        <v>19</v>
      </c>
      <c r="C84" s="5">
        <f t="shared" ref="C84:H84" si="14">SUM(C80:C83)</f>
        <v>0</v>
      </c>
      <c r="D84" s="5">
        <f t="shared" si="14"/>
        <v>0</v>
      </c>
      <c r="E84" s="5">
        <f t="shared" si="14"/>
        <v>0</v>
      </c>
      <c r="F84" s="5">
        <f t="shared" si="14"/>
        <v>0</v>
      </c>
      <c r="G84" s="5">
        <f t="shared" si="14"/>
        <v>0</v>
      </c>
      <c r="H84" s="5">
        <f t="shared" si="14"/>
        <v>0</v>
      </c>
    </row>
    <row r="85" spans="1:8" ht="15" x14ac:dyDescent="0.35">
      <c r="A85" s="6" t="s">
        <v>57</v>
      </c>
      <c r="C85" s="5">
        <f t="shared" ref="C85:H85" si="15">+C78+C84</f>
        <v>0</v>
      </c>
      <c r="D85" s="5">
        <f t="shared" si="15"/>
        <v>0</v>
      </c>
      <c r="E85" s="5">
        <f t="shared" si="15"/>
        <v>0</v>
      </c>
      <c r="F85" s="5">
        <f t="shared" si="15"/>
        <v>0</v>
      </c>
      <c r="G85" s="5">
        <f t="shared" si="15"/>
        <v>0</v>
      </c>
      <c r="H85" s="5">
        <f t="shared" si="15"/>
        <v>0</v>
      </c>
    </row>
    <row r="86" spans="1:8" x14ac:dyDescent="0.2">
      <c r="C86" s="3"/>
      <c r="D86" s="3"/>
      <c r="E86" s="3"/>
      <c r="F86" s="3"/>
      <c r="G86" s="3"/>
      <c r="H86" s="3"/>
    </row>
    <row r="87" spans="1:8" x14ac:dyDescent="0.2">
      <c r="A87" s="9" t="s">
        <v>60</v>
      </c>
      <c r="C87" s="3"/>
      <c r="D87" s="3"/>
      <c r="E87" s="3"/>
      <c r="F87" s="3"/>
      <c r="G87" s="3"/>
      <c r="H87" s="3"/>
    </row>
    <row r="88" spans="1:8" x14ac:dyDescent="0.2">
      <c r="A88" s="6" t="s">
        <v>40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">
      <c r="A89" s="6" t="s">
        <v>8</v>
      </c>
      <c r="C89" s="3"/>
      <c r="D89" s="3"/>
      <c r="E89" s="3"/>
      <c r="F89" s="3"/>
      <c r="G89" s="3"/>
      <c r="H89" s="3"/>
    </row>
    <row r="90" spans="1:8" x14ac:dyDescent="0.2">
      <c r="B90" t="s">
        <v>59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x14ac:dyDescent="0.2">
      <c r="B91" t="s">
        <v>58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 x14ac:dyDescent="0.2">
      <c r="B92" t="s">
        <v>44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 ht="15" x14ac:dyDescent="0.35">
      <c r="B93" t="s">
        <v>45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</row>
    <row r="94" spans="1:8" ht="15" x14ac:dyDescent="0.35">
      <c r="B94" s="6" t="s">
        <v>19</v>
      </c>
      <c r="C94" s="5">
        <f t="shared" ref="C94:H94" si="16">SUM(C90:C93)</f>
        <v>0</v>
      </c>
      <c r="D94" s="5">
        <f t="shared" si="16"/>
        <v>0</v>
      </c>
      <c r="E94" s="5">
        <f t="shared" si="16"/>
        <v>0</v>
      </c>
      <c r="F94" s="5">
        <f t="shared" si="16"/>
        <v>0</v>
      </c>
      <c r="G94" s="5">
        <f t="shared" si="16"/>
        <v>0</v>
      </c>
      <c r="H94" s="5">
        <f t="shared" si="16"/>
        <v>0</v>
      </c>
    </row>
    <row r="95" spans="1:8" ht="15" x14ac:dyDescent="0.35">
      <c r="A95" s="6" t="s">
        <v>61</v>
      </c>
      <c r="C95" s="5">
        <f t="shared" ref="C95:H95" si="17">+C88+C94</f>
        <v>0</v>
      </c>
      <c r="D95" s="5">
        <f t="shared" si="17"/>
        <v>0</v>
      </c>
      <c r="E95" s="5">
        <f t="shared" si="17"/>
        <v>0</v>
      </c>
      <c r="F95" s="5">
        <f t="shared" si="17"/>
        <v>0</v>
      </c>
      <c r="G95" s="5">
        <f t="shared" si="17"/>
        <v>0</v>
      </c>
      <c r="H95" s="5">
        <f t="shared" si="17"/>
        <v>0</v>
      </c>
    </row>
    <row r="96" spans="1:8" x14ac:dyDescent="0.2">
      <c r="C96" s="3"/>
      <c r="D96" s="3"/>
      <c r="E96" s="3"/>
      <c r="F96" s="3"/>
      <c r="G96" s="3"/>
      <c r="H96" s="3"/>
    </row>
    <row r="97" spans="1:8" x14ac:dyDescent="0.2">
      <c r="A97" s="9" t="s">
        <v>63</v>
      </c>
      <c r="C97" s="3"/>
      <c r="D97" s="3"/>
      <c r="E97" s="3"/>
      <c r="F97" s="3"/>
      <c r="G97" s="3"/>
      <c r="H97" s="3"/>
    </row>
    <row r="98" spans="1:8" x14ac:dyDescent="0.2">
      <c r="A98" s="6" t="s">
        <v>40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">
      <c r="A99" s="6" t="s">
        <v>8</v>
      </c>
      <c r="C99" s="3"/>
      <c r="D99" s="3"/>
      <c r="E99" s="3"/>
      <c r="F99" s="3"/>
      <c r="G99" s="3"/>
      <c r="H99" s="3"/>
    </row>
    <row r="100" spans="1:8" x14ac:dyDescent="0.2">
      <c r="B100" t="s">
        <v>59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x14ac:dyDescent="0.2">
      <c r="B101" t="s">
        <v>58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2">
      <c r="B102" t="s">
        <v>44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 ht="15" x14ac:dyDescent="0.35">
      <c r="B103" t="s">
        <v>45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</row>
    <row r="104" spans="1:8" ht="15" x14ac:dyDescent="0.35">
      <c r="B104" s="6" t="s">
        <v>19</v>
      </c>
      <c r="C104" s="5">
        <f t="shared" ref="C104:H104" si="18">SUM(C100:C103)</f>
        <v>0</v>
      </c>
      <c r="D104" s="5">
        <f t="shared" si="18"/>
        <v>0</v>
      </c>
      <c r="E104" s="5">
        <f t="shared" si="18"/>
        <v>0</v>
      </c>
      <c r="F104" s="5">
        <f t="shared" si="18"/>
        <v>0</v>
      </c>
      <c r="G104" s="5">
        <f t="shared" si="18"/>
        <v>0</v>
      </c>
      <c r="H104" s="5">
        <f t="shared" si="18"/>
        <v>0</v>
      </c>
    </row>
    <row r="105" spans="1:8" ht="15" x14ac:dyDescent="0.35">
      <c r="A105" s="6" t="s">
        <v>64</v>
      </c>
      <c r="C105" s="5">
        <f t="shared" ref="C105:H105" si="19">+C98+C104</f>
        <v>0</v>
      </c>
      <c r="D105" s="5">
        <f t="shared" si="19"/>
        <v>0</v>
      </c>
      <c r="E105" s="5">
        <f t="shared" si="19"/>
        <v>0</v>
      </c>
      <c r="F105" s="5">
        <f t="shared" si="19"/>
        <v>0</v>
      </c>
      <c r="G105" s="5">
        <f t="shared" si="19"/>
        <v>0</v>
      </c>
      <c r="H105" s="5">
        <f t="shared" si="19"/>
        <v>0</v>
      </c>
    </row>
    <row r="106" spans="1:8" x14ac:dyDescent="0.2">
      <c r="C106" s="3"/>
      <c r="D106" s="3"/>
      <c r="E106" s="3"/>
      <c r="F106" s="3"/>
      <c r="G106" s="3"/>
      <c r="H106" s="3"/>
    </row>
    <row r="107" spans="1:8" ht="15" x14ac:dyDescent="0.35">
      <c r="A107" s="6" t="s">
        <v>65</v>
      </c>
      <c r="C107" s="5">
        <f t="shared" ref="C107:H107" si="20">+C45+C55+C65+C75+C85+C95+C105</f>
        <v>434.90000000000003</v>
      </c>
      <c r="D107" s="5">
        <f t="shared" si="20"/>
        <v>419.40000000000003</v>
      </c>
      <c r="E107" s="5">
        <f t="shared" si="20"/>
        <v>436.90000000000003</v>
      </c>
      <c r="F107" s="5">
        <f t="shared" si="20"/>
        <v>435.80000000000007</v>
      </c>
      <c r="G107" s="5">
        <f t="shared" si="20"/>
        <v>387.4</v>
      </c>
      <c r="H107" s="5">
        <f t="shared" si="20"/>
        <v>435.20000000000005</v>
      </c>
    </row>
    <row r="108" spans="1:8" x14ac:dyDescent="0.2">
      <c r="C108" s="3"/>
      <c r="D108" s="3"/>
      <c r="E108" s="3"/>
      <c r="F108" s="3"/>
      <c r="G108" s="3"/>
      <c r="H108" s="3"/>
    </row>
    <row r="109" spans="1:8" x14ac:dyDescent="0.2">
      <c r="A109" s="6" t="s">
        <v>66</v>
      </c>
      <c r="C109" s="3"/>
      <c r="D109" s="3"/>
      <c r="E109" s="3"/>
      <c r="F109" s="3"/>
      <c r="G109" s="3"/>
      <c r="H109" s="3"/>
    </row>
    <row r="110" spans="1:8" x14ac:dyDescent="0.2">
      <c r="B110" t="s">
        <v>67</v>
      </c>
      <c r="C110" s="3"/>
      <c r="D110" s="3"/>
      <c r="E110" s="3"/>
      <c r="F110" s="3"/>
      <c r="G110" s="3"/>
      <c r="H110" s="3"/>
    </row>
    <row r="111" spans="1:8" x14ac:dyDescent="0.2">
      <c r="B111" t="s">
        <v>68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</row>
    <row r="112" spans="1:8" ht="15" x14ac:dyDescent="0.35">
      <c r="B112" t="s">
        <v>69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</row>
    <row r="113" spans="1:8" x14ac:dyDescent="0.2">
      <c r="B113" t="s">
        <v>80</v>
      </c>
      <c r="C113" s="3">
        <f t="shared" ref="C113:H113" si="21">SUM(C111:C112)</f>
        <v>0</v>
      </c>
      <c r="D113" s="3">
        <f t="shared" si="21"/>
        <v>0</v>
      </c>
      <c r="E113" s="3">
        <f t="shared" si="21"/>
        <v>0</v>
      </c>
      <c r="F113" s="3">
        <f t="shared" si="21"/>
        <v>0</v>
      </c>
      <c r="G113" s="3">
        <f t="shared" si="21"/>
        <v>0</v>
      </c>
      <c r="H113" s="3">
        <f t="shared" si="21"/>
        <v>0</v>
      </c>
    </row>
    <row r="114" spans="1:8" x14ac:dyDescent="0.2">
      <c r="B114" t="s">
        <v>75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</row>
    <row r="115" spans="1:8" x14ac:dyDescent="0.2">
      <c r="B115" t="s">
        <v>76</v>
      </c>
      <c r="C115" s="3"/>
      <c r="D115" s="3"/>
      <c r="E115" s="3"/>
      <c r="F115" s="3"/>
      <c r="G115" s="3"/>
      <c r="H115" s="3"/>
    </row>
    <row r="116" spans="1:8" x14ac:dyDescent="0.2">
      <c r="B116" t="s">
        <v>77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 ht="15" x14ac:dyDescent="0.35">
      <c r="B117" t="s">
        <v>78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</row>
    <row r="118" spans="1:8" ht="15" x14ac:dyDescent="0.35">
      <c r="B118" t="s">
        <v>79</v>
      </c>
      <c r="C118" s="5">
        <f t="shared" ref="C118:H118" si="22">SUM(C116:C117)</f>
        <v>0</v>
      </c>
      <c r="D118" s="5">
        <f t="shared" si="22"/>
        <v>0</v>
      </c>
      <c r="E118" s="5">
        <f t="shared" si="22"/>
        <v>0</v>
      </c>
      <c r="F118" s="5">
        <f t="shared" si="22"/>
        <v>0</v>
      </c>
      <c r="G118" s="5">
        <f t="shared" si="22"/>
        <v>0</v>
      </c>
      <c r="H118" s="5">
        <f t="shared" si="22"/>
        <v>0</v>
      </c>
    </row>
    <row r="119" spans="1:8" ht="15" x14ac:dyDescent="0.35">
      <c r="B119" s="6" t="s">
        <v>88</v>
      </c>
      <c r="C119" s="5">
        <f t="shared" ref="C119:H119" si="23">+C113+C114+C118</f>
        <v>0</v>
      </c>
      <c r="D119" s="5">
        <f t="shared" si="23"/>
        <v>0</v>
      </c>
      <c r="E119" s="5">
        <f t="shared" si="23"/>
        <v>0</v>
      </c>
      <c r="F119" s="5">
        <f t="shared" si="23"/>
        <v>0</v>
      </c>
      <c r="G119" s="5">
        <f t="shared" si="23"/>
        <v>0</v>
      </c>
      <c r="H119" s="5">
        <f t="shared" si="23"/>
        <v>0</v>
      </c>
    </row>
    <row r="120" spans="1:8" x14ac:dyDescent="0.2">
      <c r="B120" s="6"/>
      <c r="C120" s="3"/>
      <c r="D120" s="3"/>
      <c r="E120" s="3"/>
      <c r="F120" s="3"/>
      <c r="G120" s="3"/>
      <c r="H120" s="3"/>
    </row>
    <row r="121" spans="1:8" x14ac:dyDescent="0.2">
      <c r="A121" s="6" t="s">
        <v>81</v>
      </c>
      <c r="C121" s="3"/>
      <c r="D121" s="3"/>
      <c r="E121" s="3"/>
      <c r="F121" s="3"/>
      <c r="G121" s="3"/>
      <c r="H121" s="3"/>
    </row>
    <row r="122" spans="1:8" x14ac:dyDescent="0.2">
      <c r="B122" t="s">
        <v>82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">
      <c r="B123" t="s">
        <v>83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</row>
    <row r="124" spans="1:8" x14ac:dyDescent="0.2">
      <c r="B124" t="s">
        <v>84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x14ac:dyDescent="0.2">
      <c r="B125" t="s">
        <v>85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 ht="15" x14ac:dyDescent="0.35">
      <c r="B126" t="s">
        <v>7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</row>
    <row r="127" spans="1:8" ht="15" x14ac:dyDescent="0.35">
      <c r="B127" t="s">
        <v>86</v>
      </c>
      <c r="C127" s="5">
        <f t="shared" ref="C127:H127" si="24">SUM(C122:C126)</f>
        <v>0</v>
      </c>
      <c r="D127" s="5">
        <f t="shared" si="24"/>
        <v>0</v>
      </c>
      <c r="E127" s="5">
        <f t="shared" si="24"/>
        <v>0</v>
      </c>
      <c r="F127" s="5">
        <f t="shared" si="24"/>
        <v>0</v>
      </c>
      <c r="G127" s="5">
        <f t="shared" si="24"/>
        <v>0</v>
      </c>
      <c r="H127" s="5">
        <f t="shared" si="24"/>
        <v>0</v>
      </c>
    </row>
    <row r="128" spans="1:8" x14ac:dyDescent="0.2">
      <c r="C128" s="3"/>
      <c r="D128" s="3"/>
      <c r="E128" s="3"/>
      <c r="F128" s="3"/>
      <c r="G128" s="3"/>
      <c r="H128" s="3"/>
    </row>
    <row r="129" spans="1:8" x14ac:dyDescent="0.2">
      <c r="A129" s="6" t="s">
        <v>87</v>
      </c>
      <c r="C129" s="3">
        <f t="shared" ref="C129:H129" si="25">+C107+C119+C127</f>
        <v>434.90000000000003</v>
      </c>
      <c r="D129" s="3">
        <f t="shared" si="25"/>
        <v>419.40000000000003</v>
      </c>
      <c r="E129" s="3">
        <f t="shared" si="25"/>
        <v>436.90000000000003</v>
      </c>
      <c r="F129" s="3">
        <f t="shared" si="25"/>
        <v>435.80000000000007</v>
      </c>
      <c r="G129" s="3">
        <f t="shared" si="25"/>
        <v>387.4</v>
      </c>
      <c r="H129" s="3">
        <f t="shared" si="25"/>
        <v>435.20000000000005</v>
      </c>
    </row>
    <row r="130" spans="1:8" x14ac:dyDescent="0.2">
      <c r="C130" s="3"/>
      <c r="D130" s="3"/>
      <c r="E130" s="3"/>
      <c r="F130" s="3"/>
      <c r="G130" s="3"/>
      <c r="H130" s="3"/>
    </row>
    <row r="131" spans="1:8" x14ac:dyDescent="0.2">
      <c r="C131" s="3"/>
      <c r="D131" s="3"/>
      <c r="E131" s="3"/>
      <c r="F131" s="3"/>
      <c r="G131" s="3"/>
      <c r="H131" s="3"/>
    </row>
    <row r="132" spans="1:8" x14ac:dyDescent="0.2">
      <c r="C132" s="3"/>
      <c r="D132" s="3"/>
      <c r="E132" s="3"/>
      <c r="F132" s="3"/>
      <c r="G132" s="3"/>
      <c r="H132" s="3"/>
    </row>
    <row r="133" spans="1:8" x14ac:dyDescent="0.2">
      <c r="C133" s="3"/>
      <c r="D133" s="3"/>
      <c r="E133" s="3"/>
      <c r="F133" s="3"/>
      <c r="G133" s="3"/>
      <c r="H133" s="3"/>
    </row>
    <row r="134" spans="1:8" x14ac:dyDescent="0.2">
      <c r="C134" s="3"/>
      <c r="D134" s="3"/>
      <c r="E134" s="3"/>
      <c r="F134" s="3"/>
      <c r="G134" s="3"/>
      <c r="H134" s="3"/>
    </row>
    <row r="135" spans="1:8" x14ac:dyDescent="0.2">
      <c r="C135" s="3"/>
      <c r="D135" s="3"/>
      <c r="E135" s="3"/>
      <c r="F135" s="3"/>
      <c r="G135" s="3"/>
      <c r="H135" s="3"/>
    </row>
    <row r="136" spans="1:8" x14ac:dyDescent="0.2">
      <c r="C136" s="3"/>
      <c r="D136" s="3"/>
      <c r="E136" s="3"/>
      <c r="F136" s="3"/>
      <c r="G136" s="3"/>
      <c r="H136" s="3"/>
    </row>
    <row r="137" spans="1:8" x14ac:dyDescent="0.2">
      <c r="C137" s="3"/>
      <c r="D137" s="3"/>
      <c r="E137" s="3"/>
      <c r="F137" s="3"/>
      <c r="G137" s="3"/>
      <c r="H137" s="3"/>
    </row>
    <row r="138" spans="1:8" x14ac:dyDescent="0.2">
      <c r="C138" s="3"/>
      <c r="D138" s="3"/>
      <c r="E138" s="3"/>
      <c r="F138" s="3"/>
      <c r="G138" s="3"/>
      <c r="H138" s="3"/>
    </row>
    <row r="139" spans="1:8" x14ac:dyDescent="0.2">
      <c r="C139" s="3"/>
      <c r="D139" s="3"/>
      <c r="E139" s="3"/>
      <c r="F139" s="3"/>
      <c r="G139" s="3"/>
      <c r="H139" s="3"/>
    </row>
    <row r="140" spans="1:8" x14ac:dyDescent="0.2">
      <c r="C140" s="3"/>
      <c r="D140" s="3"/>
      <c r="E140" s="3"/>
      <c r="F140" s="3"/>
      <c r="G140" s="3"/>
      <c r="H140" s="3"/>
    </row>
    <row r="141" spans="1:8" x14ac:dyDescent="0.2">
      <c r="C141" s="3"/>
      <c r="D141" s="3"/>
      <c r="E141" s="3"/>
      <c r="F141" s="3"/>
      <c r="G141" s="3"/>
      <c r="H141" s="3"/>
    </row>
    <row r="142" spans="1:8" x14ac:dyDescent="0.2">
      <c r="C142" s="3"/>
      <c r="D142" s="3"/>
      <c r="E142" s="3"/>
      <c r="F142" s="3"/>
      <c r="G142" s="3"/>
      <c r="H142" s="3"/>
    </row>
    <row r="143" spans="1:8" x14ac:dyDescent="0.2">
      <c r="C143" s="3"/>
      <c r="D143" s="3"/>
      <c r="E143" s="3"/>
      <c r="F143" s="3"/>
      <c r="G143" s="3"/>
      <c r="H143" s="3"/>
    </row>
    <row r="144" spans="1:8" x14ac:dyDescent="0.2">
      <c r="C144" s="3"/>
      <c r="D144" s="3"/>
      <c r="E144" s="3"/>
      <c r="F144" s="3"/>
      <c r="G144" s="3"/>
      <c r="H144" s="3"/>
    </row>
    <row r="145" spans="3:8" x14ac:dyDescent="0.2">
      <c r="C145" s="3"/>
      <c r="D145" s="3"/>
      <c r="E145" s="3"/>
      <c r="F145" s="3"/>
      <c r="G145" s="3"/>
      <c r="H145" s="3"/>
    </row>
    <row r="146" spans="3:8" x14ac:dyDescent="0.2">
      <c r="C146" s="3"/>
      <c r="D146" s="3"/>
      <c r="E146" s="3"/>
      <c r="F146" s="3"/>
      <c r="G146" s="3"/>
      <c r="H146" s="3"/>
    </row>
    <row r="147" spans="3:8" x14ac:dyDescent="0.2">
      <c r="C147" s="3"/>
      <c r="D147" s="3"/>
      <c r="E147" s="3"/>
      <c r="F147" s="3"/>
      <c r="G147" s="3"/>
      <c r="H147" s="3"/>
    </row>
    <row r="148" spans="3:8" x14ac:dyDescent="0.2">
      <c r="C148" s="3"/>
      <c r="D148" s="3"/>
      <c r="E148" s="3"/>
      <c r="F148" s="3"/>
      <c r="G148" s="3"/>
      <c r="H148" s="3"/>
    </row>
    <row r="149" spans="3:8" x14ac:dyDescent="0.2">
      <c r="C149" s="3"/>
      <c r="D149" s="3"/>
      <c r="E149" s="3"/>
      <c r="F149" s="3"/>
      <c r="G149" s="3"/>
      <c r="H149" s="3"/>
    </row>
    <row r="150" spans="3:8" x14ac:dyDescent="0.2">
      <c r="C150" s="3"/>
      <c r="D150" s="3"/>
      <c r="E150" s="3"/>
      <c r="F150" s="3"/>
      <c r="G150" s="3"/>
      <c r="H150" s="3"/>
    </row>
    <row r="151" spans="3:8" x14ac:dyDescent="0.2">
      <c r="C151" s="3"/>
      <c r="D151" s="3"/>
      <c r="E151" s="3"/>
      <c r="F151" s="3"/>
      <c r="G151" s="3"/>
      <c r="H151" s="3"/>
    </row>
    <row r="152" spans="3:8" x14ac:dyDescent="0.2">
      <c r="C152" s="3"/>
      <c r="D152" s="3"/>
      <c r="E152" s="3"/>
      <c r="F152" s="3"/>
      <c r="G152" s="3"/>
      <c r="H152" s="3"/>
    </row>
    <row r="153" spans="3:8" x14ac:dyDescent="0.2">
      <c r="C153" s="3"/>
      <c r="D153" s="3"/>
      <c r="E153" s="3"/>
      <c r="F153" s="3"/>
      <c r="G153" s="3"/>
      <c r="H153" s="3"/>
    </row>
    <row r="154" spans="3:8" x14ac:dyDescent="0.2">
      <c r="C154" s="3"/>
      <c r="D154" s="3"/>
      <c r="E154" s="3"/>
      <c r="F154" s="3"/>
      <c r="G154" s="3"/>
      <c r="H154" s="3"/>
    </row>
    <row r="155" spans="3:8" x14ac:dyDescent="0.2">
      <c r="C155" s="3"/>
      <c r="D155" s="3"/>
      <c r="E155" s="3"/>
      <c r="F155" s="3"/>
      <c r="G155" s="3"/>
      <c r="H155" s="3"/>
    </row>
    <row r="156" spans="3:8" x14ac:dyDescent="0.2">
      <c r="C156" s="3"/>
      <c r="D156" s="3"/>
      <c r="E156" s="3"/>
      <c r="F156" s="3"/>
      <c r="G156" s="3"/>
      <c r="H156" s="3"/>
    </row>
    <row r="157" spans="3:8" x14ac:dyDescent="0.2">
      <c r="C157" s="3"/>
      <c r="D157" s="3"/>
      <c r="E157" s="3"/>
      <c r="F157" s="3"/>
      <c r="G157" s="3"/>
      <c r="H157" s="3"/>
    </row>
    <row r="158" spans="3:8" x14ac:dyDescent="0.2">
      <c r="C158" s="3"/>
      <c r="D158" s="3"/>
      <c r="E158" s="3"/>
      <c r="F158" s="3"/>
      <c r="G158" s="3"/>
      <c r="H158" s="3"/>
    </row>
    <row r="159" spans="3:8" x14ac:dyDescent="0.2">
      <c r="C159" s="3"/>
      <c r="D159" s="3"/>
      <c r="E159" s="3"/>
      <c r="F159" s="3"/>
      <c r="G159" s="3"/>
      <c r="H159" s="3"/>
    </row>
    <row r="160" spans="3:8" x14ac:dyDescent="0.2">
      <c r="C160" s="3"/>
      <c r="D160" s="3"/>
      <c r="E160" s="3"/>
      <c r="F160" s="3"/>
      <c r="G160" s="3"/>
      <c r="H160" s="3"/>
    </row>
    <row r="161" spans="3:8" x14ac:dyDescent="0.2">
      <c r="C161" s="3"/>
      <c r="D161" s="3"/>
      <c r="E161" s="3"/>
      <c r="F161" s="3"/>
      <c r="G161" s="3"/>
      <c r="H161" s="3"/>
    </row>
    <row r="162" spans="3:8" x14ac:dyDescent="0.2">
      <c r="C162" s="3"/>
      <c r="D162" s="3"/>
      <c r="E162" s="3"/>
      <c r="F162" s="3"/>
      <c r="G162" s="3"/>
      <c r="H162" s="3"/>
    </row>
    <row r="163" spans="3:8" x14ac:dyDescent="0.2">
      <c r="C163" s="3"/>
      <c r="D163" s="3"/>
      <c r="E163" s="3"/>
      <c r="F163" s="3"/>
      <c r="G163" s="3"/>
      <c r="H163" s="3"/>
    </row>
    <row r="164" spans="3:8" x14ac:dyDescent="0.2">
      <c r="C164" s="3"/>
      <c r="D164" s="3"/>
      <c r="E164" s="3"/>
      <c r="F164" s="3"/>
      <c r="G164" s="3"/>
      <c r="H164" s="3"/>
    </row>
    <row r="165" spans="3:8" x14ac:dyDescent="0.2">
      <c r="C165" s="3"/>
      <c r="D165" s="3"/>
      <c r="E165" s="3"/>
      <c r="F165" s="3"/>
      <c r="G165" s="3"/>
      <c r="H165" s="3"/>
    </row>
    <row r="166" spans="3:8" x14ac:dyDescent="0.2">
      <c r="C166" s="3"/>
      <c r="D166" s="3"/>
      <c r="E166" s="3"/>
      <c r="F166" s="3"/>
      <c r="G166" s="3"/>
      <c r="H166" s="3"/>
    </row>
    <row r="167" spans="3:8" x14ac:dyDescent="0.2">
      <c r="C167" s="3"/>
      <c r="D167" s="3"/>
      <c r="E167" s="3"/>
      <c r="F167" s="3"/>
      <c r="G167" s="3"/>
      <c r="H167" s="3"/>
    </row>
    <row r="168" spans="3:8" x14ac:dyDescent="0.2">
      <c r="C168" s="3"/>
      <c r="D168" s="3"/>
      <c r="E168" s="3"/>
      <c r="F168" s="3"/>
      <c r="G168" s="3"/>
      <c r="H168" s="3"/>
    </row>
    <row r="169" spans="3:8" x14ac:dyDescent="0.2">
      <c r="C169" s="3"/>
      <c r="D169" s="3"/>
      <c r="E169" s="3"/>
      <c r="F169" s="3"/>
      <c r="G169" s="3"/>
      <c r="H169" s="3"/>
    </row>
    <row r="170" spans="3:8" x14ac:dyDescent="0.2">
      <c r="C170" s="3"/>
      <c r="D170" s="3"/>
      <c r="E170" s="3"/>
      <c r="F170" s="3"/>
      <c r="G170" s="3"/>
      <c r="H170" s="3"/>
    </row>
    <row r="171" spans="3:8" x14ac:dyDescent="0.2">
      <c r="C171" s="3"/>
      <c r="D171" s="3"/>
      <c r="E171" s="3"/>
      <c r="F171" s="3"/>
      <c r="G171" s="3"/>
      <c r="H171" s="3"/>
    </row>
    <row r="172" spans="3:8" x14ac:dyDescent="0.2">
      <c r="C172" s="3"/>
      <c r="D172" s="3"/>
      <c r="E172" s="3"/>
      <c r="F172" s="3"/>
      <c r="G172" s="3"/>
      <c r="H172" s="3"/>
    </row>
    <row r="173" spans="3:8" x14ac:dyDescent="0.2">
      <c r="C173" s="3"/>
      <c r="D173" s="3"/>
      <c r="E173" s="3"/>
      <c r="F173" s="3"/>
      <c r="G173" s="3"/>
      <c r="H173" s="3"/>
    </row>
    <row r="174" spans="3:8" x14ac:dyDescent="0.2">
      <c r="C174" s="3"/>
      <c r="D174" s="3"/>
      <c r="E174" s="3"/>
      <c r="F174" s="3"/>
      <c r="G174" s="3"/>
      <c r="H174" s="3"/>
    </row>
    <row r="175" spans="3:8" x14ac:dyDescent="0.2">
      <c r="C175" s="3"/>
      <c r="D175" s="3"/>
      <c r="E175" s="3"/>
      <c r="F175" s="3"/>
      <c r="G175" s="3"/>
      <c r="H175" s="3"/>
    </row>
    <row r="176" spans="3:8" x14ac:dyDescent="0.2">
      <c r="C176" s="3"/>
      <c r="D176" s="3"/>
      <c r="E176" s="3"/>
      <c r="F176" s="3"/>
      <c r="G176" s="3"/>
      <c r="H176" s="3"/>
    </row>
    <row r="177" spans="3:8" x14ac:dyDescent="0.2">
      <c r="C177" s="3"/>
      <c r="D177" s="3"/>
      <c r="E177" s="3"/>
      <c r="F177" s="3"/>
      <c r="G177" s="3"/>
      <c r="H177" s="3"/>
    </row>
  </sheetData>
  <printOptions horizontalCentered="1"/>
  <pageMargins left="0" right="0" top="0" bottom="0" header="0" footer="0"/>
  <pageSetup scale="80" orientation="portrait" horizontalDpi="0" r:id="rId1"/>
  <headerFooter alignWithMargins="0"/>
  <rowBreaks count="1" manualBreakCount="1">
    <brk id="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44" workbookViewId="0">
      <selection activeCell="A63" sqref="A63"/>
    </sheetView>
  </sheetViews>
  <sheetFormatPr defaultRowHeight="12.75" x14ac:dyDescent="0.2"/>
  <cols>
    <col min="1" max="1" width="5.7109375" customWidth="1"/>
    <col min="2" max="2" width="23" bestFit="1" customWidth="1"/>
  </cols>
  <sheetData>
    <row r="1" spans="1:8" x14ac:dyDescent="0.2">
      <c r="A1" s="6" t="s">
        <v>29</v>
      </c>
    </row>
    <row r="2" spans="1:8" x14ac:dyDescent="0.2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">
      <c r="A4" s="9" t="s">
        <v>47</v>
      </c>
    </row>
    <row r="5" spans="1:8" x14ac:dyDescent="0.2">
      <c r="A5" s="6" t="s">
        <v>48</v>
      </c>
      <c r="C5" s="3"/>
      <c r="D5" s="3"/>
      <c r="E5" s="3"/>
      <c r="F5" s="3"/>
      <c r="G5" s="3"/>
      <c r="H5" s="3"/>
    </row>
    <row r="6" spans="1:8" x14ac:dyDescent="0.2">
      <c r="B6" t="s">
        <v>4</v>
      </c>
      <c r="C6" s="3">
        <v>145.19999999999999</v>
      </c>
      <c r="D6" s="3"/>
      <c r="E6" s="3"/>
      <c r="F6" s="3"/>
      <c r="G6" s="3"/>
      <c r="H6" s="3"/>
    </row>
    <row r="7" spans="1:8" x14ac:dyDescent="0.2">
      <c r="B7" t="s">
        <v>41</v>
      </c>
      <c r="C7" s="3">
        <v>0</v>
      </c>
      <c r="D7" s="3">
        <v>118.4</v>
      </c>
      <c r="E7" s="3">
        <v>123.9</v>
      </c>
      <c r="F7" s="3">
        <v>124.4</v>
      </c>
      <c r="G7" s="3">
        <v>130.19999999999999</v>
      </c>
      <c r="H7" s="3">
        <v>130.19999999999999</v>
      </c>
    </row>
    <row r="8" spans="1:8" x14ac:dyDescent="0.2">
      <c r="B8" t="s">
        <v>42</v>
      </c>
      <c r="C8" s="3">
        <v>0</v>
      </c>
      <c r="D8" s="3">
        <v>11.9</v>
      </c>
      <c r="E8" s="3">
        <v>11.4</v>
      </c>
      <c r="F8" s="3">
        <v>11.7</v>
      </c>
      <c r="G8" s="3">
        <v>11.8</v>
      </c>
      <c r="H8" s="3">
        <v>11.8</v>
      </c>
    </row>
    <row r="9" spans="1:8" x14ac:dyDescent="0.2">
      <c r="B9" t="s">
        <v>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x14ac:dyDescent="0.2">
      <c r="B10" t="s">
        <v>89</v>
      </c>
      <c r="C10" s="3">
        <v>0</v>
      </c>
      <c r="D10" s="3">
        <v>11.8</v>
      </c>
      <c r="E10" s="3">
        <v>11.8</v>
      </c>
      <c r="F10" s="3">
        <v>11.8</v>
      </c>
      <c r="G10" s="3">
        <v>9.8000000000000007</v>
      </c>
      <c r="H10" s="3">
        <v>9.8000000000000007</v>
      </c>
    </row>
    <row r="11" spans="1:8" x14ac:dyDescent="0.2">
      <c r="B11" t="s">
        <v>27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">
      <c r="B12" t="s">
        <v>7</v>
      </c>
      <c r="C12" s="4">
        <v>-0.1</v>
      </c>
      <c r="D12" s="4">
        <v>0.3</v>
      </c>
      <c r="E12" s="4">
        <v>0</v>
      </c>
      <c r="F12" s="4">
        <v>-0.1</v>
      </c>
      <c r="G12" s="4">
        <v>-0.1</v>
      </c>
      <c r="H12" s="4">
        <v>-0.1</v>
      </c>
    </row>
    <row r="13" spans="1:8" x14ac:dyDescent="0.2">
      <c r="B13" s="6" t="s">
        <v>25</v>
      </c>
      <c r="C13" s="3">
        <f t="shared" ref="C13:H13" si="0">SUM(C6:C12)</f>
        <v>145.1</v>
      </c>
      <c r="D13" s="3">
        <f t="shared" si="0"/>
        <v>142.40000000000003</v>
      </c>
      <c r="E13" s="3">
        <f t="shared" si="0"/>
        <v>147.10000000000002</v>
      </c>
      <c r="F13" s="3">
        <f t="shared" si="0"/>
        <v>147.80000000000001</v>
      </c>
      <c r="G13" s="3">
        <f t="shared" si="0"/>
        <v>151.70000000000002</v>
      </c>
      <c r="H13" s="3">
        <f t="shared" si="0"/>
        <v>151.70000000000002</v>
      </c>
    </row>
    <row r="14" spans="1:8" x14ac:dyDescent="0.2">
      <c r="A14" s="6" t="s">
        <v>8</v>
      </c>
      <c r="C14" s="3"/>
      <c r="D14" s="3"/>
      <c r="E14" s="3"/>
      <c r="F14" s="3"/>
      <c r="G14" s="3"/>
      <c r="H14" s="3"/>
    </row>
    <row r="15" spans="1:8" x14ac:dyDescent="0.2">
      <c r="B15" t="s">
        <v>9</v>
      </c>
      <c r="C15" s="3">
        <v>-4.9000000000000004</v>
      </c>
      <c r="D15" s="3">
        <v>-3.8</v>
      </c>
      <c r="E15" s="3">
        <v>-4</v>
      </c>
      <c r="F15" s="3">
        <v>-4.0999999999999996</v>
      </c>
      <c r="G15" s="3">
        <v>-4.8</v>
      </c>
      <c r="H15" s="3">
        <v>-4.8</v>
      </c>
    </row>
    <row r="16" spans="1:8" x14ac:dyDescent="0.2">
      <c r="B16" t="s">
        <v>10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">
      <c r="B17" t="s">
        <v>11</v>
      </c>
      <c r="C17" s="3">
        <f>-1.3-3.1-0.5</f>
        <v>-4.9000000000000004</v>
      </c>
      <c r="D17" s="3">
        <f>-1.3-2.8-0.7</f>
        <v>-4.8</v>
      </c>
      <c r="E17" s="3">
        <f>-1.3-2.8-0.6</f>
        <v>-4.6999999999999993</v>
      </c>
      <c r="F17" s="3">
        <f>-1.3-2.8-0.5</f>
        <v>-4.5999999999999996</v>
      </c>
      <c r="G17" s="3">
        <f>-1.3-2.8-0.5</f>
        <v>-4.5999999999999996</v>
      </c>
      <c r="H17" s="3">
        <v>-4.5999999999999996</v>
      </c>
    </row>
    <row r="18" spans="1:8" x14ac:dyDescent="0.2">
      <c r="B18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">
      <c r="B19" t="s">
        <v>15</v>
      </c>
      <c r="C19" s="3">
        <f>19.9-6.9</f>
        <v>12.999999999999998</v>
      </c>
      <c r="D19" s="3">
        <f>19.2-2.6</f>
        <v>16.599999999999998</v>
      </c>
      <c r="E19" s="3">
        <f>24.7-3.7</f>
        <v>21</v>
      </c>
      <c r="F19" s="3">
        <f>25.8-2</f>
        <v>23.8</v>
      </c>
      <c r="G19" s="3">
        <v>29.8</v>
      </c>
      <c r="H19" s="3">
        <f>23+12-4</f>
        <v>31</v>
      </c>
    </row>
    <row r="20" spans="1:8" x14ac:dyDescent="0.2">
      <c r="B20" t="s">
        <v>16</v>
      </c>
      <c r="C20" s="3">
        <v>0</v>
      </c>
      <c r="D20" s="3">
        <v>-0.2</v>
      </c>
      <c r="E20" s="3">
        <v>0</v>
      </c>
      <c r="F20" s="3">
        <v>0</v>
      </c>
      <c r="G20" s="3">
        <v>-0.2</v>
      </c>
      <c r="H20" s="3">
        <v>-0.2</v>
      </c>
    </row>
    <row r="21" spans="1:8" x14ac:dyDescent="0.2">
      <c r="B21" t="s">
        <v>17</v>
      </c>
      <c r="C21" s="3">
        <v>0</v>
      </c>
      <c r="D21" s="3">
        <v>-2.5</v>
      </c>
      <c r="E21" s="3">
        <v>-2.6</v>
      </c>
      <c r="F21" s="3">
        <v>-2.7</v>
      </c>
      <c r="G21" s="3">
        <v>-2.4</v>
      </c>
      <c r="H21" s="3">
        <v>-2.4</v>
      </c>
    </row>
    <row r="22" spans="1:8" ht="15" x14ac:dyDescent="0.35">
      <c r="B22" t="s">
        <v>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8" ht="15" x14ac:dyDescent="0.35">
      <c r="B23" s="6" t="s">
        <v>19</v>
      </c>
      <c r="C23" s="5">
        <f t="shared" ref="C23:H23" si="1">SUM(C15:C22)</f>
        <v>3.1999999999999975</v>
      </c>
      <c r="D23" s="5">
        <f t="shared" si="1"/>
        <v>5.299999999999998</v>
      </c>
      <c r="E23" s="5">
        <f t="shared" si="1"/>
        <v>9.7000000000000011</v>
      </c>
      <c r="F23" s="5">
        <f t="shared" si="1"/>
        <v>12.400000000000002</v>
      </c>
      <c r="G23" s="5">
        <f t="shared" si="1"/>
        <v>17.800000000000004</v>
      </c>
      <c r="H23" s="5">
        <f t="shared" si="1"/>
        <v>19.000000000000004</v>
      </c>
    </row>
    <row r="24" spans="1:8" x14ac:dyDescent="0.2">
      <c r="A24" s="6" t="s">
        <v>18</v>
      </c>
      <c r="C24" s="3">
        <f t="shared" ref="C24:H24" si="2">+C13+C23</f>
        <v>148.29999999999998</v>
      </c>
      <c r="D24" s="3">
        <f t="shared" si="2"/>
        <v>147.70000000000005</v>
      </c>
      <c r="E24" s="3">
        <f t="shared" si="2"/>
        <v>156.80000000000001</v>
      </c>
      <c r="F24" s="3">
        <f t="shared" si="2"/>
        <v>160.20000000000002</v>
      </c>
      <c r="G24" s="3">
        <f t="shared" si="2"/>
        <v>169.50000000000003</v>
      </c>
      <c r="H24" s="3">
        <f t="shared" si="2"/>
        <v>170.70000000000002</v>
      </c>
    </row>
    <row r="25" spans="1:8" x14ac:dyDescent="0.2">
      <c r="A25" s="6" t="s">
        <v>20</v>
      </c>
      <c r="C25" s="3"/>
      <c r="D25" s="3"/>
      <c r="E25" s="3"/>
      <c r="F25" s="3"/>
      <c r="G25" s="3"/>
      <c r="H25" s="3"/>
    </row>
    <row r="26" spans="1:8" x14ac:dyDescent="0.2">
      <c r="B26" t="s">
        <v>21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">
      <c r="B27" t="s">
        <v>22</v>
      </c>
      <c r="C27" s="3">
        <v>0</v>
      </c>
      <c r="D27" s="3">
        <v>1.9</v>
      </c>
      <c r="E27" s="3">
        <v>0</v>
      </c>
      <c r="F27" s="3">
        <v>0</v>
      </c>
      <c r="G27" s="3">
        <v>0</v>
      </c>
      <c r="H27" s="3">
        <v>0</v>
      </c>
    </row>
    <row r="28" spans="1:8" ht="15" x14ac:dyDescent="0.35">
      <c r="B28" t="s">
        <v>7</v>
      </c>
      <c r="C28" s="5">
        <v>0</v>
      </c>
      <c r="D28" s="5">
        <v>3.2</v>
      </c>
      <c r="E28" s="5">
        <v>3</v>
      </c>
      <c r="F28" s="5">
        <v>0</v>
      </c>
      <c r="G28" s="5">
        <v>0</v>
      </c>
      <c r="H28" s="5">
        <v>0</v>
      </c>
    </row>
    <row r="29" spans="1:8" ht="15" x14ac:dyDescent="0.35">
      <c r="B29" s="6" t="s">
        <v>24</v>
      </c>
      <c r="C29" s="5">
        <f t="shared" ref="C29:H29" si="3">SUM(C26:C28)</f>
        <v>0</v>
      </c>
      <c r="D29" s="5">
        <f t="shared" si="3"/>
        <v>5.0999999999999996</v>
      </c>
      <c r="E29" s="5">
        <f t="shared" si="3"/>
        <v>3</v>
      </c>
      <c r="F29" s="5">
        <f t="shared" si="3"/>
        <v>0</v>
      </c>
      <c r="G29" s="5">
        <f t="shared" si="3"/>
        <v>0</v>
      </c>
      <c r="H29" s="5">
        <f t="shared" si="3"/>
        <v>0</v>
      </c>
    </row>
    <row r="30" spans="1:8" ht="15" x14ac:dyDescent="0.35">
      <c r="A30" s="6" t="s">
        <v>49</v>
      </c>
      <c r="C30" s="5">
        <f t="shared" ref="C30:H30" si="4">+C24+C29</f>
        <v>148.29999999999998</v>
      </c>
      <c r="D30" s="5">
        <f t="shared" si="4"/>
        <v>152.80000000000004</v>
      </c>
      <c r="E30" s="5">
        <f t="shared" si="4"/>
        <v>159.80000000000001</v>
      </c>
      <c r="F30" s="5">
        <f t="shared" si="4"/>
        <v>160.20000000000002</v>
      </c>
      <c r="G30" s="5">
        <f t="shared" si="4"/>
        <v>169.50000000000003</v>
      </c>
      <c r="H30" s="5">
        <f t="shared" si="4"/>
        <v>170.70000000000002</v>
      </c>
    </row>
    <row r="32" spans="1:8" x14ac:dyDescent="0.2">
      <c r="A32" s="9" t="s">
        <v>43</v>
      </c>
      <c r="C32" s="3"/>
      <c r="D32" s="3"/>
      <c r="E32" s="3"/>
      <c r="F32" s="3"/>
      <c r="G32" s="3"/>
      <c r="H32" s="3"/>
    </row>
    <row r="33" spans="1:8" x14ac:dyDescent="0.2">
      <c r="A33" s="6" t="s">
        <v>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2">
      <c r="A34" s="6" t="s">
        <v>8</v>
      </c>
      <c r="C34" s="3"/>
      <c r="D34" s="3"/>
      <c r="E34" s="3"/>
      <c r="F34" s="3"/>
      <c r="G34" s="3"/>
      <c r="H34" s="3"/>
    </row>
    <row r="35" spans="1:8" x14ac:dyDescent="0.2">
      <c r="B35" t="s">
        <v>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">
      <c r="B36" t="s">
        <v>44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ht="15" x14ac:dyDescent="0.35">
      <c r="B37" t="s">
        <v>45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</row>
    <row r="38" spans="1:8" ht="15" x14ac:dyDescent="0.35">
      <c r="B38" s="6" t="s">
        <v>19</v>
      </c>
      <c r="C38" s="5">
        <f t="shared" ref="C38:H38" si="5">SUM(C35:C37)</f>
        <v>0</v>
      </c>
      <c r="D38" s="5">
        <f t="shared" si="5"/>
        <v>0</v>
      </c>
      <c r="E38" s="5">
        <f t="shared" si="5"/>
        <v>0</v>
      </c>
      <c r="F38" s="5">
        <f t="shared" si="5"/>
        <v>0</v>
      </c>
      <c r="G38" s="5">
        <f t="shared" si="5"/>
        <v>0</v>
      </c>
      <c r="H38" s="5">
        <f t="shared" si="5"/>
        <v>0</v>
      </c>
    </row>
    <row r="39" spans="1:8" ht="15" x14ac:dyDescent="0.35">
      <c r="A39" s="6" t="s">
        <v>50</v>
      </c>
      <c r="C39" s="5">
        <f t="shared" ref="C39:H39" si="6">+C33+C38</f>
        <v>0</v>
      </c>
      <c r="D39" s="5">
        <f t="shared" si="6"/>
        <v>0</v>
      </c>
      <c r="E39" s="5">
        <f t="shared" si="6"/>
        <v>0</v>
      </c>
      <c r="F39" s="5">
        <f t="shared" si="6"/>
        <v>0</v>
      </c>
      <c r="G39" s="5">
        <f t="shared" si="6"/>
        <v>0</v>
      </c>
      <c r="H39" s="5">
        <f t="shared" si="6"/>
        <v>0</v>
      </c>
    </row>
    <row r="40" spans="1:8" ht="15" x14ac:dyDescent="0.35">
      <c r="A40" s="6"/>
      <c r="C40" s="5"/>
      <c r="D40" s="5"/>
      <c r="E40" s="5"/>
      <c r="F40" s="5"/>
      <c r="G40" s="5"/>
      <c r="H40" s="5"/>
    </row>
    <row r="41" spans="1:8" ht="15" x14ac:dyDescent="0.35">
      <c r="A41" s="6" t="s">
        <v>51</v>
      </c>
      <c r="C41" s="5">
        <f t="shared" ref="C41:H41" si="7">+C30+C39</f>
        <v>148.29999999999998</v>
      </c>
      <c r="D41" s="5">
        <f t="shared" si="7"/>
        <v>152.80000000000004</v>
      </c>
      <c r="E41" s="5">
        <f t="shared" si="7"/>
        <v>159.80000000000001</v>
      </c>
      <c r="F41" s="5">
        <f t="shared" si="7"/>
        <v>160.20000000000002</v>
      </c>
      <c r="G41" s="5">
        <f t="shared" si="7"/>
        <v>169.50000000000003</v>
      </c>
      <c r="H41" s="5">
        <f t="shared" si="7"/>
        <v>170.70000000000002</v>
      </c>
    </row>
    <row r="42" spans="1:8" ht="15" x14ac:dyDescent="0.35">
      <c r="A42" s="6"/>
      <c r="C42" s="5"/>
      <c r="D42" s="5"/>
      <c r="E42" s="5"/>
      <c r="F42" s="5"/>
      <c r="G42" s="5"/>
      <c r="H42" s="5"/>
    </row>
    <row r="43" spans="1:8" x14ac:dyDescent="0.2">
      <c r="A43" s="9" t="s">
        <v>37</v>
      </c>
      <c r="C43" s="3"/>
      <c r="D43" s="3"/>
      <c r="E43" s="3"/>
      <c r="F43" s="3"/>
      <c r="G43" s="3"/>
      <c r="H43" s="3"/>
    </row>
    <row r="44" spans="1:8" x14ac:dyDescent="0.2">
      <c r="A44" s="6" t="s">
        <v>40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2">
      <c r="A45" s="6" t="s">
        <v>8</v>
      </c>
      <c r="C45" s="3"/>
      <c r="D45" s="3"/>
      <c r="E45" s="3"/>
      <c r="F45" s="3"/>
      <c r="G45" s="3"/>
      <c r="H45" s="3"/>
    </row>
    <row r="46" spans="1:8" x14ac:dyDescent="0.2">
      <c r="B46" t="s">
        <v>39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2">
      <c r="B47" t="s">
        <v>46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">
      <c r="B48" t="s">
        <v>44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ht="15" x14ac:dyDescent="0.35">
      <c r="B49" t="s">
        <v>45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</row>
    <row r="50" spans="1:8" ht="15" x14ac:dyDescent="0.35">
      <c r="B50" s="6" t="s">
        <v>19</v>
      </c>
      <c r="C50" s="5">
        <f t="shared" ref="C50:H50" si="8">SUM(C46:C49)</f>
        <v>0</v>
      </c>
      <c r="D50" s="5">
        <f t="shared" si="8"/>
        <v>0</v>
      </c>
      <c r="E50" s="5">
        <f t="shared" si="8"/>
        <v>0</v>
      </c>
      <c r="F50" s="5">
        <f t="shared" si="8"/>
        <v>0</v>
      </c>
      <c r="G50" s="5">
        <f t="shared" si="8"/>
        <v>0</v>
      </c>
      <c r="H50" s="5">
        <f t="shared" si="8"/>
        <v>0</v>
      </c>
    </row>
    <row r="51" spans="1:8" ht="15" x14ac:dyDescent="0.35">
      <c r="A51" s="6" t="s">
        <v>53</v>
      </c>
      <c r="C51" s="5">
        <f t="shared" ref="C51:H51" si="9">+C44+C50</f>
        <v>0</v>
      </c>
      <c r="D51" s="5">
        <f t="shared" si="9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5">
        <f t="shared" si="9"/>
        <v>0</v>
      </c>
    </row>
    <row r="52" spans="1:8" x14ac:dyDescent="0.2">
      <c r="C52" s="3"/>
      <c r="D52" s="3"/>
      <c r="E52" s="3"/>
      <c r="F52" s="3"/>
      <c r="G52" s="3"/>
      <c r="H52" s="3"/>
    </row>
    <row r="53" spans="1:8" x14ac:dyDescent="0.2">
      <c r="A53" s="9" t="s">
        <v>52</v>
      </c>
      <c r="C53" s="3"/>
      <c r="D53" s="3"/>
      <c r="E53" s="3"/>
      <c r="F53" s="3"/>
      <c r="G53" s="3"/>
      <c r="H53" s="3"/>
    </row>
    <row r="54" spans="1:8" x14ac:dyDescent="0.2">
      <c r="A54" s="6" t="s">
        <v>40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2">
      <c r="A55" s="6" t="s">
        <v>8</v>
      </c>
      <c r="C55" s="3"/>
      <c r="D55" s="3"/>
      <c r="E55" s="3"/>
      <c r="F55" s="3"/>
      <c r="G55" s="3"/>
      <c r="H55" s="3"/>
    </row>
    <row r="56" spans="1:8" x14ac:dyDescent="0.2">
      <c r="B56" t="s">
        <v>59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 x14ac:dyDescent="0.2">
      <c r="B57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2">
      <c r="B58" t="s">
        <v>44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 ht="15" x14ac:dyDescent="0.35">
      <c r="B59" t="s">
        <v>45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</row>
    <row r="60" spans="1:8" ht="15" x14ac:dyDescent="0.35">
      <c r="B60" s="6" t="s">
        <v>19</v>
      </c>
      <c r="C60" s="5">
        <f t="shared" ref="C60:H60" si="10">SUM(C56:C59)</f>
        <v>0</v>
      </c>
      <c r="D60" s="5">
        <f t="shared" si="10"/>
        <v>0</v>
      </c>
      <c r="E60" s="5">
        <f t="shared" si="10"/>
        <v>0</v>
      </c>
      <c r="F60" s="5">
        <f t="shared" si="10"/>
        <v>0</v>
      </c>
      <c r="G60" s="5">
        <f t="shared" si="10"/>
        <v>0</v>
      </c>
      <c r="H60" s="5">
        <f t="shared" si="10"/>
        <v>0</v>
      </c>
    </row>
    <row r="61" spans="1:8" ht="15" x14ac:dyDescent="0.35">
      <c r="A61" s="6" t="s">
        <v>62</v>
      </c>
      <c r="C61" s="5">
        <f t="shared" ref="C61:H61" si="11">+C54+C60</f>
        <v>0</v>
      </c>
      <c r="D61" s="5">
        <f t="shared" si="11"/>
        <v>0</v>
      </c>
      <c r="E61" s="5">
        <f t="shared" si="11"/>
        <v>0</v>
      </c>
      <c r="F61" s="5">
        <f t="shared" si="11"/>
        <v>0</v>
      </c>
      <c r="G61" s="5">
        <f t="shared" si="11"/>
        <v>0</v>
      </c>
      <c r="H61" s="5">
        <f t="shared" si="11"/>
        <v>0</v>
      </c>
    </row>
    <row r="62" spans="1:8" x14ac:dyDescent="0.2">
      <c r="C62" s="3"/>
      <c r="D62" s="3"/>
      <c r="E62" s="3"/>
      <c r="F62" s="3"/>
      <c r="G62" s="3"/>
      <c r="H62" s="3"/>
    </row>
    <row r="63" spans="1:8" x14ac:dyDescent="0.2">
      <c r="A63" s="9" t="s">
        <v>54</v>
      </c>
      <c r="C63" s="3"/>
      <c r="D63" s="3"/>
      <c r="E63" s="3"/>
      <c r="F63" s="3"/>
      <c r="G63" s="3"/>
      <c r="H63" s="3"/>
    </row>
    <row r="64" spans="1:8" x14ac:dyDescent="0.2">
      <c r="A64" s="6" t="s">
        <v>40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 x14ac:dyDescent="0.2">
      <c r="A65" s="6" t="s">
        <v>8</v>
      </c>
      <c r="C65" s="3"/>
      <c r="D65" s="3"/>
      <c r="E65" s="3"/>
      <c r="F65" s="3"/>
      <c r="G65" s="3"/>
      <c r="H65" s="3"/>
    </row>
    <row r="66" spans="1:8" x14ac:dyDescent="0.2">
      <c r="B66" t="s">
        <v>59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 x14ac:dyDescent="0.2">
      <c r="B67" t="s">
        <v>58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 x14ac:dyDescent="0.2">
      <c r="B68" t="s">
        <v>44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ht="15" x14ac:dyDescent="0.35">
      <c r="B69" t="s">
        <v>45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</row>
    <row r="70" spans="1:8" ht="15" x14ac:dyDescent="0.35">
      <c r="B70" s="6" t="s">
        <v>19</v>
      </c>
      <c r="C70" s="5">
        <f t="shared" ref="C70:H70" si="12">SUM(C66:C69)</f>
        <v>0</v>
      </c>
      <c r="D70" s="5">
        <f t="shared" si="12"/>
        <v>0</v>
      </c>
      <c r="E70" s="5">
        <f t="shared" si="12"/>
        <v>0</v>
      </c>
      <c r="F70" s="5">
        <f t="shared" si="12"/>
        <v>0</v>
      </c>
      <c r="G70" s="5">
        <f t="shared" si="12"/>
        <v>0</v>
      </c>
      <c r="H70" s="5">
        <f t="shared" si="12"/>
        <v>0</v>
      </c>
    </row>
    <row r="71" spans="1:8" ht="15" x14ac:dyDescent="0.35">
      <c r="A71" s="6" t="s">
        <v>55</v>
      </c>
      <c r="C71" s="5">
        <f t="shared" ref="C71:H71" si="13">+C64+C70</f>
        <v>0</v>
      </c>
      <c r="D71" s="5">
        <f t="shared" si="13"/>
        <v>0</v>
      </c>
      <c r="E71" s="5">
        <f t="shared" si="13"/>
        <v>0</v>
      </c>
      <c r="F71" s="5">
        <f t="shared" si="13"/>
        <v>0</v>
      </c>
      <c r="G71" s="5">
        <f t="shared" si="13"/>
        <v>0</v>
      </c>
      <c r="H71" s="5">
        <f t="shared" si="13"/>
        <v>0</v>
      </c>
    </row>
    <row r="72" spans="1:8" x14ac:dyDescent="0.2">
      <c r="C72" s="3"/>
      <c r="D72" s="3"/>
      <c r="E72" s="3"/>
      <c r="F72" s="3"/>
      <c r="G72" s="3"/>
      <c r="H72" s="3"/>
    </row>
    <row r="73" spans="1:8" x14ac:dyDescent="0.2">
      <c r="A73" s="9" t="s">
        <v>56</v>
      </c>
      <c r="C73" s="3"/>
      <c r="D73" s="3"/>
      <c r="E73" s="3"/>
      <c r="F73" s="3"/>
      <c r="G73" s="3"/>
      <c r="H73" s="3"/>
    </row>
    <row r="74" spans="1:8" x14ac:dyDescent="0.2">
      <c r="A74" s="6" t="s">
        <v>40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2">
      <c r="A75" s="6" t="s">
        <v>8</v>
      </c>
      <c r="C75" s="3"/>
      <c r="D75" s="3"/>
      <c r="E75" s="3"/>
      <c r="F75" s="3"/>
      <c r="G75" s="3"/>
      <c r="H75" s="3"/>
    </row>
    <row r="76" spans="1:8" x14ac:dyDescent="0.2">
      <c r="B76" t="s">
        <v>59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">
      <c r="B77" t="s">
        <v>58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 x14ac:dyDescent="0.2">
      <c r="B78" t="s">
        <v>44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ht="15" x14ac:dyDescent="0.35">
      <c r="B79" t="s">
        <v>45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</row>
    <row r="80" spans="1:8" ht="15" x14ac:dyDescent="0.35">
      <c r="B80" s="6" t="s">
        <v>19</v>
      </c>
      <c r="C80" s="5">
        <f t="shared" ref="C80:H80" si="14">SUM(C76:C79)</f>
        <v>0</v>
      </c>
      <c r="D80" s="5">
        <f t="shared" si="14"/>
        <v>0</v>
      </c>
      <c r="E80" s="5">
        <f t="shared" si="14"/>
        <v>0</v>
      </c>
      <c r="F80" s="5">
        <f t="shared" si="14"/>
        <v>0</v>
      </c>
      <c r="G80" s="5">
        <f t="shared" si="14"/>
        <v>0</v>
      </c>
      <c r="H80" s="5">
        <f t="shared" si="14"/>
        <v>0</v>
      </c>
    </row>
    <row r="81" spans="1:8" ht="15" x14ac:dyDescent="0.35">
      <c r="A81" s="6" t="s">
        <v>57</v>
      </c>
      <c r="C81" s="5">
        <f t="shared" ref="C81:H81" si="15">+C74+C80</f>
        <v>0</v>
      </c>
      <c r="D81" s="5">
        <f t="shared" si="15"/>
        <v>0</v>
      </c>
      <c r="E81" s="5">
        <f t="shared" si="15"/>
        <v>0</v>
      </c>
      <c r="F81" s="5">
        <f t="shared" si="15"/>
        <v>0</v>
      </c>
      <c r="G81" s="5">
        <f t="shared" si="15"/>
        <v>0</v>
      </c>
      <c r="H81" s="5">
        <f t="shared" si="15"/>
        <v>0</v>
      </c>
    </row>
    <row r="82" spans="1:8" x14ac:dyDescent="0.2">
      <c r="C82" s="3"/>
      <c r="D82" s="3"/>
      <c r="E82" s="3"/>
      <c r="F82" s="3"/>
      <c r="G82" s="3"/>
      <c r="H82" s="3"/>
    </row>
    <row r="83" spans="1:8" x14ac:dyDescent="0.2">
      <c r="A83" s="9" t="s">
        <v>60</v>
      </c>
      <c r="C83" s="3"/>
      <c r="D83" s="3"/>
      <c r="E83" s="3"/>
      <c r="F83" s="3"/>
      <c r="G83" s="3"/>
      <c r="H83" s="3"/>
    </row>
    <row r="84" spans="1:8" x14ac:dyDescent="0.2">
      <c r="A84" s="6" t="s">
        <v>40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 x14ac:dyDescent="0.2">
      <c r="A85" s="6" t="s">
        <v>8</v>
      </c>
      <c r="C85" s="3"/>
      <c r="D85" s="3"/>
      <c r="E85" s="3"/>
      <c r="F85" s="3"/>
      <c r="G85" s="3"/>
      <c r="H85" s="3"/>
    </row>
    <row r="86" spans="1:8" x14ac:dyDescent="0.2">
      <c r="B86" t="s">
        <v>59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">
      <c r="B87" t="s">
        <v>58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 x14ac:dyDescent="0.2">
      <c r="B88" t="s">
        <v>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ht="15" x14ac:dyDescent="0.35">
      <c r="B89" t="s">
        <v>45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</row>
    <row r="90" spans="1:8" ht="15" x14ac:dyDescent="0.35">
      <c r="B90" s="6" t="s">
        <v>19</v>
      </c>
      <c r="C90" s="5">
        <f t="shared" ref="C90:H90" si="16">SUM(C86:C89)</f>
        <v>0</v>
      </c>
      <c r="D90" s="5">
        <f t="shared" si="16"/>
        <v>0</v>
      </c>
      <c r="E90" s="5">
        <f t="shared" si="16"/>
        <v>0</v>
      </c>
      <c r="F90" s="5">
        <f t="shared" si="16"/>
        <v>0</v>
      </c>
      <c r="G90" s="5">
        <f t="shared" si="16"/>
        <v>0</v>
      </c>
      <c r="H90" s="5">
        <f t="shared" si="16"/>
        <v>0</v>
      </c>
    </row>
    <row r="91" spans="1:8" ht="15" x14ac:dyDescent="0.35">
      <c r="A91" s="6" t="s">
        <v>61</v>
      </c>
      <c r="C91" s="5">
        <f t="shared" ref="C91:H91" si="17">+C84+C90</f>
        <v>0</v>
      </c>
      <c r="D91" s="5">
        <f t="shared" si="17"/>
        <v>0</v>
      </c>
      <c r="E91" s="5">
        <f t="shared" si="17"/>
        <v>0</v>
      </c>
      <c r="F91" s="5">
        <f t="shared" si="17"/>
        <v>0</v>
      </c>
      <c r="G91" s="5">
        <f t="shared" si="17"/>
        <v>0</v>
      </c>
      <c r="H91" s="5">
        <f t="shared" si="17"/>
        <v>0</v>
      </c>
    </row>
    <row r="92" spans="1:8" x14ac:dyDescent="0.2">
      <c r="C92" s="3"/>
      <c r="D92" s="3"/>
      <c r="E92" s="3"/>
      <c r="F92" s="3"/>
      <c r="G92" s="3"/>
      <c r="H92" s="3"/>
    </row>
    <row r="93" spans="1:8" x14ac:dyDescent="0.2">
      <c r="A93" s="9" t="s">
        <v>63</v>
      </c>
      <c r="C93" s="3"/>
      <c r="D93" s="3"/>
      <c r="E93" s="3"/>
      <c r="F93" s="3"/>
      <c r="G93" s="3"/>
      <c r="H93" s="3"/>
    </row>
    <row r="94" spans="1:8" x14ac:dyDescent="0.2">
      <c r="A94" s="6" t="s">
        <v>40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 x14ac:dyDescent="0.2">
      <c r="A95" s="6" t="s">
        <v>8</v>
      </c>
      <c r="C95" s="3"/>
      <c r="D95" s="3"/>
      <c r="E95" s="3"/>
      <c r="F95" s="3"/>
      <c r="G95" s="3"/>
      <c r="H95" s="3"/>
    </row>
    <row r="96" spans="1:8" x14ac:dyDescent="0.2">
      <c r="B96" t="s">
        <v>59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">
      <c r="B97" t="s">
        <v>58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 x14ac:dyDescent="0.2">
      <c r="B98" t="s">
        <v>44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ht="15" x14ac:dyDescent="0.35">
      <c r="B99" t="s">
        <v>45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</row>
    <row r="100" spans="1:8" ht="15" x14ac:dyDescent="0.35">
      <c r="B100" s="6" t="s">
        <v>19</v>
      </c>
      <c r="C100" s="5">
        <f t="shared" ref="C100:H100" si="18">SUM(C96:C99)</f>
        <v>0</v>
      </c>
      <c r="D100" s="5">
        <f t="shared" si="18"/>
        <v>0</v>
      </c>
      <c r="E100" s="5">
        <f t="shared" si="18"/>
        <v>0</v>
      </c>
      <c r="F100" s="5">
        <f t="shared" si="18"/>
        <v>0</v>
      </c>
      <c r="G100" s="5">
        <f t="shared" si="18"/>
        <v>0</v>
      </c>
      <c r="H100" s="5">
        <f t="shared" si="18"/>
        <v>0</v>
      </c>
    </row>
    <row r="101" spans="1:8" ht="15" x14ac:dyDescent="0.35">
      <c r="A101" s="6" t="s">
        <v>64</v>
      </c>
      <c r="C101" s="5">
        <f t="shared" ref="C101:H101" si="19">+C94+C100</f>
        <v>0</v>
      </c>
      <c r="D101" s="5">
        <f t="shared" si="19"/>
        <v>0</v>
      </c>
      <c r="E101" s="5">
        <f t="shared" si="19"/>
        <v>0</v>
      </c>
      <c r="F101" s="5">
        <f t="shared" si="19"/>
        <v>0</v>
      </c>
      <c r="G101" s="5">
        <f t="shared" si="19"/>
        <v>0</v>
      </c>
      <c r="H101" s="5">
        <f t="shared" si="19"/>
        <v>0</v>
      </c>
    </row>
    <row r="102" spans="1:8" x14ac:dyDescent="0.2">
      <c r="C102" s="3"/>
      <c r="D102" s="3"/>
      <c r="E102" s="3"/>
      <c r="F102" s="3"/>
      <c r="G102" s="3"/>
      <c r="H102" s="3"/>
    </row>
    <row r="103" spans="1:8" ht="15" x14ac:dyDescent="0.35">
      <c r="A103" s="6" t="s">
        <v>65</v>
      </c>
      <c r="C103" s="5">
        <f t="shared" ref="C103:H103" si="20">+C41+C51+C61+C71+C81+C91+C101</f>
        <v>148.29999999999998</v>
      </c>
      <c r="D103" s="5">
        <f t="shared" si="20"/>
        <v>152.80000000000004</v>
      </c>
      <c r="E103" s="5">
        <f t="shared" si="20"/>
        <v>159.80000000000001</v>
      </c>
      <c r="F103" s="5">
        <f t="shared" si="20"/>
        <v>160.20000000000002</v>
      </c>
      <c r="G103" s="5">
        <f t="shared" si="20"/>
        <v>169.50000000000003</v>
      </c>
      <c r="H103" s="5">
        <f t="shared" si="20"/>
        <v>170.70000000000002</v>
      </c>
    </row>
    <row r="104" spans="1:8" x14ac:dyDescent="0.2">
      <c r="C104" s="3"/>
      <c r="D104" s="3"/>
      <c r="E104" s="3"/>
      <c r="F104" s="3"/>
      <c r="G104" s="3"/>
      <c r="H104" s="3"/>
    </row>
    <row r="105" spans="1:8" x14ac:dyDescent="0.2">
      <c r="A105" s="6" t="s">
        <v>66</v>
      </c>
      <c r="C105" s="3"/>
      <c r="D105" s="3"/>
      <c r="E105" s="3"/>
      <c r="F105" s="3"/>
      <c r="G105" s="3"/>
      <c r="H105" s="3"/>
    </row>
    <row r="106" spans="1:8" x14ac:dyDescent="0.2">
      <c r="B106" t="s">
        <v>67</v>
      </c>
      <c r="C106" s="3"/>
      <c r="D106" s="3"/>
      <c r="E106" s="3"/>
      <c r="F106" s="3"/>
      <c r="G106" s="3"/>
      <c r="H106" s="3"/>
    </row>
    <row r="107" spans="1:8" x14ac:dyDescent="0.2">
      <c r="B107" t="s">
        <v>68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</row>
    <row r="108" spans="1:8" ht="15" x14ac:dyDescent="0.35">
      <c r="B108" t="s">
        <v>69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</row>
    <row r="109" spans="1:8" x14ac:dyDescent="0.2">
      <c r="B109" t="s">
        <v>80</v>
      </c>
      <c r="C109" s="3">
        <f t="shared" ref="C109:H109" si="21">SUM(C107:C108)</f>
        <v>0</v>
      </c>
      <c r="D109" s="3">
        <f t="shared" si="21"/>
        <v>0</v>
      </c>
      <c r="E109" s="3">
        <f t="shared" si="21"/>
        <v>0</v>
      </c>
      <c r="F109" s="3">
        <f t="shared" si="21"/>
        <v>0</v>
      </c>
      <c r="G109" s="3">
        <f t="shared" si="21"/>
        <v>0</v>
      </c>
      <c r="H109" s="3">
        <f t="shared" si="21"/>
        <v>0</v>
      </c>
    </row>
    <row r="110" spans="1:8" x14ac:dyDescent="0.2">
      <c r="B110" t="s">
        <v>75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">
      <c r="B111" t="s">
        <v>76</v>
      </c>
      <c r="C111" s="3"/>
      <c r="D111" s="3"/>
      <c r="E111" s="3"/>
      <c r="F111" s="3"/>
      <c r="G111" s="3"/>
      <c r="H111" s="3"/>
    </row>
    <row r="112" spans="1:8" x14ac:dyDescent="0.2">
      <c r="B112" t="s">
        <v>77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 ht="15" x14ac:dyDescent="0.35">
      <c r="B113" t="s">
        <v>78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</row>
    <row r="114" spans="1:8" ht="15" x14ac:dyDescent="0.35">
      <c r="B114" t="s">
        <v>79</v>
      </c>
      <c r="C114" s="5">
        <f t="shared" ref="C114:H114" si="22">SUM(C112:C113)</f>
        <v>0</v>
      </c>
      <c r="D114" s="5">
        <f t="shared" si="22"/>
        <v>0</v>
      </c>
      <c r="E114" s="5">
        <f t="shared" si="22"/>
        <v>0</v>
      </c>
      <c r="F114" s="5">
        <f t="shared" si="22"/>
        <v>0</v>
      </c>
      <c r="G114" s="5">
        <f t="shared" si="22"/>
        <v>0</v>
      </c>
      <c r="H114" s="5">
        <f t="shared" si="22"/>
        <v>0</v>
      </c>
    </row>
    <row r="115" spans="1:8" ht="15" x14ac:dyDescent="0.35">
      <c r="B115" s="6" t="s">
        <v>88</v>
      </c>
      <c r="C115" s="5">
        <f t="shared" ref="C115:H115" si="23">+C109+C110+C114</f>
        <v>0</v>
      </c>
      <c r="D115" s="5">
        <f t="shared" si="23"/>
        <v>0</v>
      </c>
      <c r="E115" s="5">
        <f t="shared" si="23"/>
        <v>0</v>
      </c>
      <c r="F115" s="5">
        <f t="shared" si="23"/>
        <v>0</v>
      </c>
      <c r="G115" s="5">
        <f t="shared" si="23"/>
        <v>0</v>
      </c>
      <c r="H115" s="5">
        <f t="shared" si="23"/>
        <v>0</v>
      </c>
    </row>
    <row r="116" spans="1:8" x14ac:dyDescent="0.2">
      <c r="B116" s="6"/>
      <c r="C116" s="3"/>
      <c r="D116" s="3"/>
      <c r="E116" s="3"/>
      <c r="F116" s="3"/>
      <c r="G116" s="3"/>
      <c r="H116" s="3"/>
    </row>
    <row r="117" spans="1:8" x14ac:dyDescent="0.2">
      <c r="A117" s="6" t="s">
        <v>81</v>
      </c>
      <c r="C117" s="3"/>
      <c r="D117" s="3"/>
      <c r="E117" s="3"/>
      <c r="F117" s="3"/>
      <c r="G117" s="3"/>
      <c r="H117" s="3"/>
    </row>
    <row r="118" spans="1:8" x14ac:dyDescent="0.2">
      <c r="B118" t="s">
        <v>82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2">
      <c r="B119" t="s">
        <v>83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x14ac:dyDescent="0.2">
      <c r="B120" t="s">
        <v>84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">
      <c r="B121" t="s">
        <v>85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 ht="15" x14ac:dyDescent="0.35">
      <c r="B122" t="s">
        <v>7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</row>
    <row r="123" spans="1:8" ht="15" x14ac:dyDescent="0.35">
      <c r="B123" t="s">
        <v>86</v>
      </c>
      <c r="C123" s="5">
        <f t="shared" ref="C123:H123" si="24">SUM(C118:C122)</f>
        <v>0</v>
      </c>
      <c r="D123" s="5">
        <f t="shared" si="24"/>
        <v>0</v>
      </c>
      <c r="E123" s="5">
        <f t="shared" si="24"/>
        <v>0</v>
      </c>
      <c r="F123" s="5">
        <f t="shared" si="24"/>
        <v>0</v>
      </c>
      <c r="G123" s="5">
        <f t="shared" si="24"/>
        <v>0</v>
      </c>
      <c r="H123" s="5">
        <f t="shared" si="24"/>
        <v>0</v>
      </c>
    </row>
    <row r="124" spans="1:8" x14ac:dyDescent="0.2">
      <c r="C124" s="3"/>
      <c r="D124" s="3"/>
      <c r="E124" s="3"/>
      <c r="F124" s="3"/>
      <c r="G124" s="3"/>
      <c r="H124" s="3"/>
    </row>
    <row r="125" spans="1:8" x14ac:dyDescent="0.2">
      <c r="A125" s="6" t="s">
        <v>87</v>
      </c>
      <c r="C125" s="3">
        <f t="shared" ref="C125:H125" si="25">+C103+C115+C123</f>
        <v>148.29999999999998</v>
      </c>
      <c r="D125" s="3">
        <f t="shared" si="25"/>
        <v>152.80000000000004</v>
      </c>
      <c r="E125" s="3">
        <f t="shared" si="25"/>
        <v>159.80000000000001</v>
      </c>
      <c r="F125" s="3">
        <f t="shared" si="25"/>
        <v>160.20000000000002</v>
      </c>
      <c r="G125" s="3">
        <f t="shared" si="25"/>
        <v>169.50000000000003</v>
      </c>
      <c r="H125" s="3">
        <f t="shared" si="25"/>
        <v>170.70000000000002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workbookViewId="0">
      <selection activeCell="E74" sqref="E74"/>
    </sheetView>
  </sheetViews>
  <sheetFormatPr defaultRowHeight="12.75" x14ac:dyDescent="0.2"/>
  <cols>
    <col min="1" max="1" width="5.7109375" customWidth="1"/>
    <col min="2" max="2" width="28.140625" bestFit="1" customWidth="1"/>
    <col min="3" max="5" width="9.140625" style="17"/>
    <col min="7" max="7" width="9.140625" style="17"/>
  </cols>
  <sheetData>
    <row r="1" spans="1:8" x14ac:dyDescent="0.2">
      <c r="A1" s="6" t="s">
        <v>28</v>
      </c>
    </row>
    <row r="2" spans="1:8" x14ac:dyDescent="0.2">
      <c r="C2" s="18">
        <v>1998</v>
      </c>
      <c r="D2" s="18">
        <v>1999</v>
      </c>
      <c r="E2" s="18">
        <v>2000</v>
      </c>
      <c r="F2" s="1">
        <v>2000</v>
      </c>
      <c r="G2" s="18">
        <v>2001</v>
      </c>
      <c r="H2" s="1">
        <v>2001</v>
      </c>
    </row>
    <row r="3" spans="1:8" x14ac:dyDescent="0.2">
      <c r="A3" s="29" t="s">
        <v>117</v>
      </c>
      <c r="C3" s="19" t="s">
        <v>0</v>
      </c>
      <c r="D3" s="19" t="s">
        <v>0</v>
      </c>
      <c r="E3" s="19" t="s">
        <v>1</v>
      </c>
      <c r="F3" s="2" t="s">
        <v>2</v>
      </c>
      <c r="G3" s="19" t="s">
        <v>1</v>
      </c>
      <c r="H3" s="2" t="s">
        <v>26</v>
      </c>
    </row>
    <row r="4" spans="1:8" x14ac:dyDescent="0.2">
      <c r="A4" s="9" t="s">
        <v>47</v>
      </c>
      <c r="C4" s="20"/>
      <c r="D4" s="20"/>
      <c r="E4" s="20"/>
      <c r="F4" s="3"/>
      <c r="G4" s="20"/>
      <c r="H4" s="3"/>
    </row>
    <row r="5" spans="1:8" x14ac:dyDescent="0.2">
      <c r="A5" s="10" t="s">
        <v>48</v>
      </c>
      <c r="B5" s="7"/>
      <c r="D5" s="20"/>
      <c r="E5" s="20"/>
      <c r="F5" s="3"/>
      <c r="G5" s="20"/>
      <c r="H5" s="3"/>
    </row>
    <row r="6" spans="1:8" x14ac:dyDescent="0.2">
      <c r="A6" s="7"/>
      <c r="B6" s="7" t="s">
        <v>32</v>
      </c>
      <c r="D6" s="20"/>
      <c r="E6" s="20"/>
      <c r="F6" s="3"/>
      <c r="G6" s="20"/>
      <c r="H6" s="3"/>
    </row>
    <row r="7" spans="1:8" x14ac:dyDescent="0.2">
      <c r="A7" s="7"/>
      <c r="B7" s="7" t="s">
        <v>41</v>
      </c>
      <c r="C7" s="21">
        <f>[2]Citrus!C7</f>
        <v>122.0693</v>
      </c>
      <c r="D7" s="21">
        <f>[2]Citrus!D7</f>
        <v>122.7</v>
      </c>
      <c r="E7" s="21">
        <f>[2]Citrus!E7</f>
        <v>123.1</v>
      </c>
      <c r="F7" s="12">
        <f>[2]Citrus!F7</f>
        <v>123.4</v>
      </c>
      <c r="G7" s="21">
        <f>[2]Citrus!G7</f>
        <v>123.1</v>
      </c>
      <c r="H7" s="3"/>
    </row>
    <row r="8" spans="1:8" x14ac:dyDescent="0.2">
      <c r="A8" s="7"/>
      <c r="B8" s="7" t="s">
        <v>42</v>
      </c>
      <c r="C8" s="21">
        <f>[2]Citrus!C8</f>
        <v>8.5322999999999993</v>
      </c>
      <c r="D8" s="21">
        <f>[2]Citrus!D8</f>
        <v>9.5</v>
      </c>
      <c r="E8" s="21">
        <f>[2]Citrus!E8</f>
        <v>8.8490000000000002</v>
      </c>
      <c r="F8" s="12">
        <f>[2]Citrus!F8</f>
        <v>9.6999999999999993</v>
      </c>
      <c r="G8" s="21">
        <f>[2]Citrus!G8</f>
        <v>9.4</v>
      </c>
      <c r="H8" s="3"/>
    </row>
    <row r="9" spans="1:8" x14ac:dyDescent="0.2">
      <c r="A9" s="7"/>
      <c r="B9" s="7" t="s">
        <v>33</v>
      </c>
      <c r="C9" s="20">
        <f>[2]Citrus!C9</f>
        <v>0</v>
      </c>
      <c r="D9" s="20">
        <f>[2]Citrus!D9</f>
        <v>0</v>
      </c>
      <c r="E9" s="20">
        <f>[2]Citrus!E9</f>
        <v>0</v>
      </c>
      <c r="F9" s="3">
        <f>[2]Citrus!F9</f>
        <v>0</v>
      </c>
      <c r="G9" s="20">
        <f>[2]Citrus!G9</f>
        <v>0</v>
      </c>
      <c r="H9" s="3"/>
    </row>
    <row r="10" spans="1:8" x14ac:dyDescent="0.2">
      <c r="A10" s="7"/>
      <c r="B10" s="7" t="s">
        <v>41</v>
      </c>
      <c r="C10" s="21">
        <f>[2]Citrus!C10</f>
        <v>157.09560000000002</v>
      </c>
      <c r="D10" s="21">
        <f>[2]Citrus!D10</f>
        <v>156.1</v>
      </c>
      <c r="E10" s="21">
        <f>[2]Citrus!E10</f>
        <v>153.80000000000001</v>
      </c>
      <c r="F10" s="12">
        <f>[2]Citrus!F10</f>
        <v>156.5</v>
      </c>
      <c r="G10" s="21">
        <f>[2]Citrus!G10</f>
        <v>139.9</v>
      </c>
      <c r="H10" s="3"/>
    </row>
    <row r="11" spans="1:8" x14ac:dyDescent="0.2">
      <c r="A11" s="7"/>
      <c r="B11" s="7" t="s">
        <v>42</v>
      </c>
      <c r="C11" s="21">
        <f>[2]Citrus!C11</f>
        <v>2.9611000000000001</v>
      </c>
      <c r="D11" s="21">
        <f>[2]Citrus!D11</f>
        <v>3.1</v>
      </c>
      <c r="E11" s="21">
        <f>[2]Citrus!E11</f>
        <v>3.3</v>
      </c>
      <c r="F11" s="12">
        <f>[2]Citrus!F11</f>
        <v>3.4</v>
      </c>
      <c r="G11" s="21">
        <f>[2]Citrus!G11</f>
        <v>3.2</v>
      </c>
      <c r="H11" s="3"/>
    </row>
    <row r="12" spans="1:8" x14ac:dyDescent="0.2">
      <c r="A12" s="7"/>
      <c r="B12" s="7" t="s">
        <v>72</v>
      </c>
      <c r="C12" s="20">
        <f>[2]Citrus!C12</f>
        <v>0</v>
      </c>
      <c r="D12" s="20">
        <f>[2]Citrus!D12</f>
        <v>0</v>
      </c>
      <c r="E12" s="20">
        <f>[2]Citrus!E12</f>
        <v>0</v>
      </c>
      <c r="F12" s="3">
        <f>[2]Citrus!F12</f>
        <v>0</v>
      </c>
      <c r="G12" s="20">
        <f>[2]Citrus!G12</f>
        <v>0</v>
      </c>
      <c r="H12" s="3"/>
    </row>
    <row r="13" spans="1:8" x14ac:dyDescent="0.2">
      <c r="A13" s="7"/>
      <c r="B13" s="7" t="s">
        <v>41</v>
      </c>
      <c r="C13" s="20">
        <f>[2]Citrus!C13</f>
        <v>0</v>
      </c>
      <c r="D13" s="20">
        <f>[2]Citrus!D13</f>
        <v>0</v>
      </c>
      <c r="E13" s="20">
        <f>[2]Citrus!E13</f>
        <v>0.7</v>
      </c>
      <c r="F13" s="3">
        <f>[2]Citrus!F13</f>
        <v>1.4</v>
      </c>
      <c r="G13" s="20">
        <f>[2]Citrus!G13</f>
        <v>50.4</v>
      </c>
      <c r="H13" s="3"/>
    </row>
    <row r="14" spans="1:8" x14ac:dyDescent="0.2">
      <c r="A14" s="7"/>
      <c r="B14" s="7" t="s">
        <v>42</v>
      </c>
      <c r="C14" s="20">
        <f>[2]Citrus!C14</f>
        <v>0</v>
      </c>
      <c r="D14" s="20">
        <f>[2]Citrus!D14</f>
        <v>0</v>
      </c>
      <c r="E14" s="20">
        <f>[2]Citrus!E14</f>
        <v>2E-3</v>
      </c>
      <c r="F14" s="3">
        <f>[2]Citrus!F14</f>
        <v>2.3E-3</v>
      </c>
      <c r="G14" s="20">
        <f>[2]Citrus!G14</f>
        <v>1</v>
      </c>
      <c r="H14" s="3"/>
    </row>
    <row r="15" spans="1:8" x14ac:dyDescent="0.2">
      <c r="A15" s="7"/>
      <c r="B15" s="7" t="s">
        <v>73</v>
      </c>
      <c r="C15" s="20">
        <f>[2]Citrus!C15</f>
        <v>0</v>
      </c>
      <c r="D15" s="20">
        <f>[2]Citrus!D15</f>
        <v>0</v>
      </c>
      <c r="E15" s="20">
        <f>[2]Citrus!E15</f>
        <v>0</v>
      </c>
      <c r="F15" s="3">
        <f>[2]Citrus!F15</f>
        <v>0</v>
      </c>
      <c r="G15" s="20">
        <f>[2]Citrus!G15</f>
        <v>0</v>
      </c>
      <c r="H15" s="3"/>
    </row>
    <row r="16" spans="1:8" x14ac:dyDescent="0.2">
      <c r="A16" s="7"/>
      <c r="B16" s="7" t="s">
        <v>34</v>
      </c>
      <c r="C16" s="21">
        <f>[2]Citrus!C16</f>
        <v>3.9339999999999997</v>
      </c>
      <c r="D16" s="21">
        <f>[2]Citrus!D16</f>
        <v>6</v>
      </c>
      <c r="E16" s="21">
        <f>[2]Citrus!E16</f>
        <v>4.2</v>
      </c>
      <c r="F16" s="12">
        <f>[2]Citrus!F16</f>
        <v>5.6</v>
      </c>
      <c r="G16" s="21">
        <f>[2]Citrus!G16</f>
        <v>3.351</v>
      </c>
      <c r="H16" s="3"/>
    </row>
    <row r="17" spans="1:17" x14ac:dyDescent="0.2">
      <c r="A17" s="7"/>
      <c r="B17" s="7" t="s">
        <v>35</v>
      </c>
      <c r="C17" s="22">
        <f>[2]Citrus!C17</f>
        <v>-7.2</v>
      </c>
      <c r="D17" s="22">
        <f>[2]Citrus!D17</f>
        <v>-7.2</v>
      </c>
      <c r="E17" s="22">
        <f>[2]Citrus!E17</f>
        <v>-7.2</v>
      </c>
      <c r="F17" s="13">
        <f>[2]Citrus!F17</f>
        <v>-6.6</v>
      </c>
      <c r="G17" s="22">
        <f>[2]Citrus!G17</f>
        <v>-6.6</v>
      </c>
      <c r="H17" s="8">
        <v>-6.5</v>
      </c>
    </row>
    <row r="18" spans="1:17" x14ac:dyDescent="0.2">
      <c r="A18" s="6"/>
      <c r="B18" s="10" t="s">
        <v>25</v>
      </c>
      <c r="C18" s="20">
        <f t="shared" ref="C18:H18" si="0">SUM(C5:C17)</f>
        <v>287.39230000000003</v>
      </c>
      <c r="D18" s="20">
        <f t="shared" si="0"/>
        <v>290.2</v>
      </c>
      <c r="E18" s="24">
        <f t="shared" si="0"/>
        <v>286.75100000000003</v>
      </c>
      <c r="F18" s="3">
        <f t="shared" si="0"/>
        <v>293.40229999999997</v>
      </c>
      <c r="G18" s="20">
        <f t="shared" si="0"/>
        <v>323.75099999999992</v>
      </c>
      <c r="H18" s="3">
        <f t="shared" si="0"/>
        <v>-6.5</v>
      </c>
      <c r="J18" s="7"/>
      <c r="K18" s="7"/>
      <c r="M18" s="3"/>
      <c r="N18" s="3"/>
      <c r="O18" s="3"/>
      <c r="P18" s="3"/>
      <c r="Q18" s="3"/>
    </row>
    <row r="19" spans="1:17" x14ac:dyDescent="0.2">
      <c r="A19" s="6" t="s">
        <v>8</v>
      </c>
      <c r="C19" s="20"/>
      <c r="D19" s="20"/>
      <c r="E19" s="20"/>
      <c r="F19" s="3"/>
      <c r="G19" s="20"/>
      <c r="H19" s="3"/>
      <c r="J19" s="7"/>
      <c r="L19" s="4"/>
      <c r="M19" s="4"/>
      <c r="N19" s="4"/>
      <c r="O19" s="4"/>
      <c r="P19" s="4"/>
      <c r="Q19" s="4"/>
    </row>
    <row r="20" spans="1:17" x14ac:dyDescent="0.2">
      <c r="B20" t="s">
        <v>74</v>
      </c>
      <c r="C20" s="20">
        <v>-1.1000000000000001</v>
      </c>
      <c r="D20" s="20">
        <v>-1.2</v>
      </c>
      <c r="E20" s="20">
        <v>-1.3</v>
      </c>
      <c r="F20" s="3">
        <v>-1.3</v>
      </c>
      <c r="G20" s="20">
        <v>-1.5</v>
      </c>
      <c r="H20" s="3"/>
    </row>
    <row r="21" spans="1:17" x14ac:dyDescent="0.2">
      <c r="B21" t="s">
        <v>108</v>
      </c>
      <c r="C21" s="20">
        <v>0</v>
      </c>
      <c r="D21" s="23">
        <f>SUM(-'[3]0705 BACKUP'!$E$14-'[3]0705 BACKUP'!$E$38-'[3]0705 BACKUP'!$E$40)/1000000</f>
        <v>-1.643556</v>
      </c>
      <c r="E21" s="23">
        <f>SUM(-'[3]0705 BACKUP'!$E$14-'[3]0705 BACKUP'!$E$38-'[3]0705 BACKUP'!$E$40)/1000000</f>
        <v>-1.643556</v>
      </c>
      <c r="F21" s="15">
        <f>SUM(-'[3]0705 BACKUP'!$H$14-'[3]0705 BACKUP'!$H$38-'[3]0705 BACKUP'!$H$40)/1000000</f>
        <v>-1.6435439999999999</v>
      </c>
      <c r="G21" s="23">
        <f>SUM(-'[3]0705 BACKUP'!$I$14-'[3]0705 BACKUP'!$I$38-'[3]0705 BACKUP'!$I$40)/1000000</f>
        <v>-1.643556</v>
      </c>
      <c r="H21" s="3"/>
    </row>
    <row r="22" spans="1:17" x14ac:dyDescent="0.2">
      <c r="B22" t="s">
        <v>11</v>
      </c>
      <c r="C22" s="20">
        <v>0</v>
      </c>
      <c r="D22" s="20"/>
      <c r="E22" s="20"/>
      <c r="F22" s="3"/>
      <c r="G22" s="20"/>
      <c r="H22" s="3"/>
    </row>
    <row r="23" spans="1:17" x14ac:dyDescent="0.2">
      <c r="B23" t="s">
        <v>17</v>
      </c>
      <c r="C23" s="24">
        <f>-2.457-0.571-0.222</f>
        <v>-3.2499999999999996</v>
      </c>
      <c r="D23" s="20">
        <f>-'[1]summary w_99 Actuals'!$C$19/1000</f>
        <v>-3.189298</v>
      </c>
      <c r="E23" s="20">
        <f>-'[1]summary w_99 Actuals'!$D$19/1000</f>
        <v>-3.4064182999999999</v>
      </c>
      <c r="F23" s="3">
        <f>-'[1]summary w_99 Actuals'!$E$19/1000</f>
        <v>-2.8183924200000003</v>
      </c>
      <c r="G23" s="20">
        <f>-'[1]summary w_99 Actuals'!$F$19/1000</f>
        <v>-2.8002628000000001</v>
      </c>
      <c r="H23" s="3"/>
    </row>
    <row r="24" spans="1:17" ht="15" x14ac:dyDescent="0.35">
      <c r="B24" t="s">
        <v>7</v>
      </c>
      <c r="C24" s="16">
        <v>0</v>
      </c>
      <c r="D24" s="16">
        <v>0</v>
      </c>
      <c r="E24" s="16">
        <v>0</v>
      </c>
      <c r="F24" s="5">
        <v>0</v>
      </c>
      <c r="G24" s="16">
        <v>0</v>
      </c>
      <c r="H24" s="5">
        <v>0</v>
      </c>
    </row>
    <row r="25" spans="1:17" ht="15" x14ac:dyDescent="0.35">
      <c r="B25" s="6" t="s">
        <v>19</v>
      </c>
      <c r="C25" s="16">
        <f t="shared" ref="C25:H25" si="1">SUM(C20:C24)</f>
        <v>-4.3499999999999996</v>
      </c>
      <c r="D25" s="16">
        <f t="shared" si="1"/>
        <v>-6.0328540000000004</v>
      </c>
      <c r="E25" s="16">
        <f t="shared" si="1"/>
        <v>-6.3499742999999995</v>
      </c>
      <c r="F25" s="5">
        <f t="shared" si="1"/>
        <v>-5.7619364200000005</v>
      </c>
      <c r="G25" s="16">
        <f t="shared" si="1"/>
        <v>-5.9438188000000007</v>
      </c>
      <c r="H25" s="5">
        <f t="shared" si="1"/>
        <v>0</v>
      </c>
    </row>
    <row r="26" spans="1:17" x14ac:dyDescent="0.2">
      <c r="A26" s="6" t="s">
        <v>18</v>
      </c>
      <c r="C26" s="20">
        <f t="shared" ref="C26:H26" si="2">+C18+C25</f>
        <v>283.04230000000001</v>
      </c>
      <c r="D26" s="20">
        <f t="shared" si="2"/>
        <v>284.167146</v>
      </c>
      <c r="E26" s="20">
        <f t="shared" si="2"/>
        <v>280.40102570000005</v>
      </c>
      <c r="F26" s="3">
        <f t="shared" si="2"/>
        <v>287.64036357999998</v>
      </c>
      <c r="G26" s="20">
        <f t="shared" si="2"/>
        <v>317.80718119999995</v>
      </c>
      <c r="H26" s="3">
        <f t="shared" si="2"/>
        <v>-6.5</v>
      </c>
    </row>
    <row r="27" spans="1:17" x14ac:dyDescent="0.2">
      <c r="A27" s="6" t="s">
        <v>20</v>
      </c>
      <c r="C27" s="20"/>
      <c r="D27" s="20"/>
      <c r="E27" s="20"/>
      <c r="F27" s="3"/>
      <c r="G27" s="20"/>
      <c r="H27" s="3"/>
    </row>
    <row r="28" spans="1:17" x14ac:dyDescent="0.2">
      <c r="B28" t="s">
        <v>36</v>
      </c>
      <c r="C28" s="20">
        <v>0</v>
      </c>
      <c r="D28" s="20">
        <v>-0.5</v>
      </c>
      <c r="E28" s="20">
        <v>9.4</v>
      </c>
      <c r="F28" s="3">
        <v>-1.3</v>
      </c>
      <c r="G28" s="20">
        <v>0</v>
      </c>
      <c r="H28" s="3">
        <v>0</v>
      </c>
    </row>
    <row r="29" spans="1:17" x14ac:dyDescent="0.2">
      <c r="B29" t="s">
        <v>22</v>
      </c>
      <c r="C29" s="20">
        <v>0.5</v>
      </c>
      <c r="D29" s="20">
        <v>1</v>
      </c>
      <c r="E29" s="20">
        <v>3.1</v>
      </c>
      <c r="F29" s="3">
        <v>0.5</v>
      </c>
      <c r="G29" s="20">
        <v>0.5</v>
      </c>
      <c r="H29" s="3">
        <v>0</v>
      </c>
    </row>
    <row r="30" spans="1:17" ht="15" x14ac:dyDescent="0.35">
      <c r="B30" t="s">
        <v>7</v>
      </c>
      <c r="C30" s="16">
        <v>0</v>
      </c>
      <c r="D30" s="16">
        <v>0</v>
      </c>
      <c r="E30" s="16">
        <v>0</v>
      </c>
      <c r="F30" s="5">
        <v>0</v>
      </c>
      <c r="G30" s="16">
        <v>0</v>
      </c>
      <c r="H30" s="5">
        <v>9.6999999999999993</v>
      </c>
    </row>
    <row r="31" spans="1:17" ht="15" x14ac:dyDescent="0.35">
      <c r="B31" s="6" t="s">
        <v>24</v>
      </c>
      <c r="C31" s="16">
        <f t="shared" ref="C31:H31" si="3">SUM(C28:C30)</f>
        <v>0.5</v>
      </c>
      <c r="D31" s="16">
        <f t="shared" si="3"/>
        <v>0.5</v>
      </c>
      <c r="E31" s="16">
        <f t="shared" si="3"/>
        <v>12.5</v>
      </c>
      <c r="F31" s="5">
        <f t="shared" si="3"/>
        <v>-0.8</v>
      </c>
      <c r="G31" s="16">
        <f t="shared" si="3"/>
        <v>0.5</v>
      </c>
      <c r="H31" s="5">
        <f t="shared" si="3"/>
        <v>9.6999999999999993</v>
      </c>
    </row>
    <row r="32" spans="1:17" ht="15" x14ac:dyDescent="0.35">
      <c r="A32" s="6" t="s">
        <v>49</v>
      </c>
      <c r="C32" s="16">
        <f t="shared" ref="C32:H32" si="4">+C26+C31</f>
        <v>283.54230000000001</v>
      </c>
      <c r="D32" s="16">
        <f t="shared" si="4"/>
        <v>284.667146</v>
      </c>
      <c r="E32" s="16">
        <f t="shared" si="4"/>
        <v>292.90102570000005</v>
      </c>
      <c r="F32" s="5">
        <f t="shared" si="4"/>
        <v>286.84036357999997</v>
      </c>
      <c r="G32" s="16">
        <f t="shared" si="4"/>
        <v>318.30718119999995</v>
      </c>
      <c r="H32" s="5">
        <f t="shared" si="4"/>
        <v>3.1999999999999993</v>
      </c>
    </row>
    <row r="34" spans="1:8" x14ac:dyDescent="0.2">
      <c r="A34" s="9" t="s">
        <v>43</v>
      </c>
      <c r="C34" s="20"/>
      <c r="D34" s="20"/>
      <c r="E34" s="20"/>
      <c r="F34" s="3"/>
      <c r="G34" s="20"/>
      <c r="H34" s="3"/>
    </row>
    <row r="35" spans="1:8" x14ac:dyDescent="0.2">
      <c r="A35" s="6" t="s">
        <v>40</v>
      </c>
      <c r="C35" s="20">
        <v>0</v>
      </c>
      <c r="D35" s="20">
        <v>0</v>
      </c>
      <c r="E35" s="20">
        <v>0</v>
      </c>
      <c r="F35" s="3">
        <v>0</v>
      </c>
      <c r="G35" s="20">
        <v>0</v>
      </c>
      <c r="H35" s="3">
        <v>0</v>
      </c>
    </row>
    <row r="36" spans="1:8" x14ac:dyDescent="0.2">
      <c r="A36" s="6" t="s">
        <v>8</v>
      </c>
      <c r="C36" s="20"/>
      <c r="D36" s="20"/>
      <c r="E36" s="20"/>
      <c r="F36" s="3"/>
      <c r="G36" s="20"/>
      <c r="H36" s="3"/>
    </row>
    <row r="37" spans="1:8" x14ac:dyDescent="0.2">
      <c r="B37" t="s">
        <v>38</v>
      </c>
      <c r="C37" s="20">
        <v>-2.8170000000000002</v>
      </c>
      <c r="D37" s="20">
        <f>-'[1]summary w_99 Actuals'!$C$22/1000</f>
        <v>-2.657883</v>
      </c>
      <c r="E37" s="20">
        <f>-'[1]summary w_99 Actuals'!$D$22/1000</f>
        <v>-2.8445960000000001</v>
      </c>
      <c r="F37" s="3">
        <f>-'[1]summary w_99 Actuals'!$E$22/1000</f>
        <v>-2.9387342499999995</v>
      </c>
      <c r="G37" s="20">
        <f>-'[1]summary w_99 Actuals'!$F$22/1000</f>
        <v>-2.8800279999999998</v>
      </c>
      <c r="H37" s="3"/>
    </row>
    <row r="38" spans="1:8" x14ac:dyDescent="0.2">
      <c r="B38" t="s">
        <v>109</v>
      </c>
      <c r="C38" s="20">
        <v>0</v>
      </c>
      <c r="D38" s="20">
        <v>0</v>
      </c>
      <c r="E38" s="20">
        <v>-0.6</v>
      </c>
      <c r="F38" s="3">
        <v>-0.6</v>
      </c>
      <c r="G38" s="20">
        <v>-0.6</v>
      </c>
      <c r="H38" s="3">
        <v>0</v>
      </c>
    </row>
    <row r="39" spans="1:8" ht="15" x14ac:dyDescent="0.35">
      <c r="B39" t="s">
        <v>45</v>
      </c>
      <c r="C39" s="16">
        <v>0</v>
      </c>
      <c r="D39" s="16">
        <v>0</v>
      </c>
      <c r="E39" s="16">
        <v>0</v>
      </c>
      <c r="F39" s="5">
        <v>0</v>
      </c>
      <c r="G39" s="16">
        <v>0</v>
      </c>
      <c r="H39" s="5">
        <v>0</v>
      </c>
    </row>
    <row r="40" spans="1:8" ht="15" x14ac:dyDescent="0.35">
      <c r="B40" s="6" t="s">
        <v>19</v>
      </c>
      <c r="C40" s="16">
        <f t="shared" ref="C40:H40" si="5">SUM(C37:C39)</f>
        <v>-2.8170000000000002</v>
      </c>
      <c r="D40" s="16">
        <f t="shared" si="5"/>
        <v>-2.657883</v>
      </c>
      <c r="E40" s="16">
        <f t="shared" si="5"/>
        <v>-3.4445960000000002</v>
      </c>
      <c r="F40" s="5">
        <f t="shared" si="5"/>
        <v>-3.5387342499999996</v>
      </c>
      <c r="G40" s="16">
        <f t="shared" si="5"/>
        <v>-3.4800279999999999</v>
      </c>
      <c r="H40" s="5">
        <f t="shared" si="5"/>
        <v>0</v>
      </c>
    </row>
    <row r="41" spans="1:8" ht="15" x14ac:dyDescent="0.35">
      <c r="A41" s="6" t="s">
        <v>50</v>
      </c>
      <c r="C41" s="16">
        <f t="shared" ref="C41:H41" si="6">+C35+C40</f>
        <v>-2.8170000000000002</v>
      </c>
      <c r="D41" s="16">
        <f t="shared" si="6"/>
        <v>-2.657883</v>
      </c>
      <c r="E41" s="16">
        <f t="shared" si="6"/>
        <v>-3.4445960000000002</v>
      </c>
      <c r="F41" s="5">
        <f t="shared" si="6"/>
        <v>-3.5387342499999996</v>
      </c>
      <c r="G41" s="16">
        <f t="shared" si="6"/>
        <v>-3.4800279999999999</v>
      </c>
      <c r="H41" s="5">
        <f t="shared" si="6"/>
        <v>0</v>
      </c>
    </row>
    <row r="42" spans="1:8" ht="15" x14ac:dyDescent="0.35">
      <c r="A42" s="6"/>
      <c r="C42" s="16"/>
      <c r="D42" s="16"/>
      <c r="E42" s="16"/>
      <c r="F42" s="5"/>
      <c r="G42" s="16"/>
      <c r="H42" s="5"/>
    </row>
    <row r="43" spans="1:8" ht="15" x14ac:dyDescent="0.35">
      <c r="A43" s="6" t="s">
        <v>51</v>
      </c>
      <c r="C43" s="16">
        <f t="shared" ref="C43:H43" si="7">+C32+C41</f>
        <v>280.7253</v>
      </c>
      <c r="D43" s="16">
        <f t="shared" si="7"/>
        <v>282.00926299999998</v>
      </c>
      <c r="E43" s="16">
        <f t="shared" si="7"/>
        <v>289.45642970000006</v>
      </c>
      <c r="F43" s="5">
        <f t="shared" si="7"/>
        <v>283.30162932999997</v>
      </c>
      <c r="G43" s="16">
        <f t="shared" si="7"/>
        <v>314.82715319999994</v>
      </c>
      <c r="H43" s="5">
        <f t="shared" si="7"/>
        <v>3.1999999999999993</v>
      </c>
    </row>
    <row r="44" spans="1:8" ht="15" x14ac:dyDescent="0.35">
      <c r="A44" s="6"/>
      <c r="C44" s="16"/>
      <c r="D44" s="16"/>
      <c r="E44" s="16"/>
      <c r="F44" s="5"/>
      <c r="G44" s="16"/>
      <c r="H44" s="5"/>
    </row>
    <row r="45" spans="1:8" x14ac:dyDescent="0.2">
      <c r="A45" s="9" t="s">
        <v>37</v>
      </c>
      <c r="C45" s="20"/>
      <c r="D45" s="20"/>
      <c r="E45" s="20"/>
      <c r="F45" s="3"/>
      <c r="G45" s="20"/>
      <c r="H45" s="3"/>
    </row>
    <row r="46" spans="1:8" x14ac:dyDescent="0.2">
      <c r="A46" s="6" t="s">
        <v>70</v>
      </c>
      <c r="C46" s="24">
        <v>0.2</v>
      </c>
      <c r="D46" s="24">
        <v>0.2</v>
      </c>
      <c r="E46" s="24">
        <v>0.2</v>
      </c>
      <c r="F46" s="11">
        <v>0.2</v>
      </c>
      <c r="G46" s="24">
        <v>0.1</v>
      </c>
      <c r="H46" s="11">
        <v>0.1</v>
      </c>
    </row>
    <row r="47" spans="1:8" x14ac:dyDescent="0.2">
      <c r="A47" s="6" t="s">
        <v>40</v>
      </c>
      <c r="C47" s="20">
        <v>0</v>
      </c>
      <c r="D47" s="20">
        <v>0</v>
      </c>
      <c r="E47" s="20">
        <v>0</v>
      </c>
      <c r="F47" s="3">
        <v>0</v>
      </c>
      <c r="G47" s="20">
        <v>0</v>
      </c>
      <c r="H47" s="3">
        <v>0</v>
      </c>
    </row>
    <row r="48" spans="1:8" x14ac:dyDescent="0.2">
      <c r="A48" s="6" t="s">
        <v>8</v>
      </c>
      <c r="C48" s="20"/>
      <c r="D48" s="20"/>
      <c r="E48" s="20"/>
      <c r="F48" s="3"/>
      <c r="G48" s="20"/>
      <c r="H48" s="3"/>
    </row>
    <row r="49" spans="1:8" x14ac:dyDescent="0.2">
      <c r="B49" t="s">
        <v>39</v>
      </c>
      <c r="C49" s="20">
        <v>-29.401</v>
      </c>
      <c r="D49" s="20">
        <f>-'[1]summary w_99 Actuals'!$C$13/1000</f>
        <v>-29.217476999999999</v>
      </c>
      <c r="E49" s="20">
        <f>-'[1]summary w_99 Actuals'!$D$13/1000</f>
        <v>-27.178000000000001</v>
      </c>
      <c r="F49" s="3">
        <f>-'[1]summary w_99 Actuals'!$E$13/1000</f>
        <v>-27.518903999999999</v>
      </c>
      <c r="G49" s="27">
        <f>-'[1]summary w_99 Actuals'!$F$13/1000-G54</f>
        <v>-27.168688</v>
      </c>
      <c r="H49" s="3"/>
    </row>
    <row r="50" spans="1:8" x14ac:dyDescent="0.2">
      <c r="B50" t="s">
        <v>90</v>
      </c>
      <c r="C50" s="20">
        <v>0</v>
      </c>
      <c r="D50" s="20">
        <v>0</v>
      </c>
      <c r="E50" s="20">
        <v>0</v>
      </c>
      <c r="F50" s="3">
        <v>0</v>
      </c>
      <c r="G50" s="20">
        <f>-'[1]summary w_99 Actuals'!$F$36/1000</f>
        <v>-0.7</v>
      </c>
      <c r="H50" s="3"/>
    </row>
    <row r="51" spans="1:8" x14ac:dyDescent="0.2">
      <c r="B51" t="s">
        <v>96</v>
      </c>
      <c r="C51" s="20">
        <v>0</v>
      </c>
      <c r="D51" s="20">
        <v>0</v>
      </c>
      <c r="E51" s="20">
        <v>0</v>
      </c>
      <c r="F51" s="3">
        <v>0</v>
      </c>
      <c r="G51" s="20">
        <v>0</v>
      </c>
      <c r="H51" s="3">
        <v>0</v>
      </c>
    </row>
    <row r="52" spans="1:8" x14ac:dyDescent="0.2">
      <c r="B52" t="s">
        <v>100</v>
      </c>
      <c r="C52" s="20">
        <v>-1.248</v>
      </c>
      <c r="D52" s="20">
        <f>-'[1]summary w_99 Actuals'!$C$66/1000</f>
        <v>-1.6242683099999999</v>
      </c>
      <c r="E52" s="20">
        <f>-'[1]summary w_99 Actuals'!$D$66/1000</f>
        <v>-1.3539909999999999</v>
      </c>
      <c r="F52" s="3">
        <f>-'[1]summary w_99 Actuals'!$E$66/1000</f>
        <v>-1.3539909999999999</v>
      </c>
      <c r="G52" s="20">
        <f>-'[1]summary w_99 Actuals'!$F$66/1000</f>
        <v>-1.4464269999999999</v>
      </c>
      <c r="H52" s="3"/>
    </row>
    <row r="53" spans="1:8" x14ac:dyDescent="0.2">
      <c r="B53" t="s">
        <v>101</v>
      </c>
      <c r="C53" s="20">
        <v>-0.375</v>
      </c>
      <c r="D53" s="20">
        <f>-'[1]summary w_99 Actuals'!$C$14/1000</f>
        <v>-0.38866923000000003</v>
      </c>
      <c r="E53" s="20">
        <f>-'[1]summary w_99 Actuals'!$D$14/1000</f>
        <v>-0.60499999999999998</v>
      </c>
      <c r="F53" s="3">
        <f>-'[1]summary w_99 Actuals'!$E$14/1000</f>
        <v>-0.60499999999999998</v>
      </c>
      <c r="G53" s="20">
        <f>-'[1]summary w_99 Actuals'!$F$14/1000</f>
        <v>-0.81740000000000002</v>
      </c>
      <c r="H53" s="3"/>
    </row>
    <row r="54" spans="1:8" x14ac:dyDescent="0.2">
      <c r="B54" t="s">
        <v>102</v>
      </c>
      <c r="C54" s="20">
        <v>0</v>
      </c>
      <c r="D54" s="20">
        <v>0</v>
      </c>
      <c r="E54" s="20">
        <v>0</v>
      </c>
      <c r="F54" s="3">
        <v>0</v>
      </c>
      <c r="G54" s="20">
        <v>-0.4</v>
      </c>
      <c r="H54" s="3"/>
    </row>
    <row r="55" spans="1:8" x14ac:dyDescent="0.2">
      <c r="B55" t="s">
        <v>103</v>
      </c>
      <c r="C55" s="20">
        <f>-0.113</f>
        <v>-0.113</v>
      </c>
      <c r="D55" s="20">
        <f>SUM(-'[1]summary w_99 Actuals'!$C$51)/1000</f>
        <v>-9.2364760000000004E-2</v>
      </c>
      <c r="E55" s="20">
        <f>SUM(-'[1]summary w_99 Actuals'!$D$51)/1000</f>
        <v>-5.8999999999999997E-2</v>
      </c>
      <c r="F55" s="3">
        <f>SUM(-'[1]summary w_99 Actuals'!$E$51)/1000</f>
        <v>-0.10267799999999999</v>
      </c>
      <c r="G55" s="20">
        <f>SUM(-'[1]summary w_99 Actuals'!$F$51)/1000</f>
        <v>-5.8999999999999997E-2</v>
      </c>
      <c r="H55" s="3"/>
    </row>
    <row r="56" spans="1:8" ht="15" x14ac:dyDescent="0.35">
      <c r="B56" t="s">
        <v>45</v>
      </c>
      <c r="C56" s="16">
        <v>0</v>
      </c>
      <c r="D56" s="16">
        <v>0</v>
      </c>
      <c r="E56" s="16">
        <v>0</v>
      </c>
      <c r="F56" s="5">
        <v>0</v>
      </c>
      <c r="G56" s="16">
        <v>-0.1</v>
      </c>
      <c r="H56" s="5">
        <v>0</v>
      </c>
    </row>
    <row r="57" spans="1:8" ht="15" x14ac:dyDescent="0.35">
      <c r="B57" s="6" t="s">
        <v>19</v>
      </c>
      <c r="C57" s="16">
        <f t="shared" ref="C57:H57" si="8">SUM(C49:C56)</f>
        <v>-31.137</v>
      </c>
      <c r="D57" s="16">
        <f t="shared" si="8"/>
        <v>-31.322779300000001</v>
      </c>
      <c r="E57" s="16">
        <f t="shared" si="8"/>
        <v>-29.195991000000003</v>
      </c>
      <c r="F57" s="5">
        <f t="shared" si="8"/>
        <v>-29.580573000000001</v>
      </c>
      <c r="G57" s="16">
        <f t="shared" si="8"/>
        <v>-30.691514999999999</v>
      </c>
      <c r="H57" s="5">
        <f t="shared" si="8"/>
        <v>0</v>
      </c>
    </row>
    <row r="58" spans="1:8" ht="15" x14ac:dyDescent="0.35">
      <c r="A58" s="6" t="s">
        <v>53</v>
      </c>
      <c r="C58" s="16">
        <f t="shared" ref="C58:H58" si="9">+C47+C57+C46</f>
        <v>-30.937000000000001</v>
      </c>
      <c r="D58" s="16">
        <f t="shared" si="9"/>
        <v>-31.122779300000001</v>
      </c>
      <c r="E58" s="16">
        <f t="shared" si="9"/>
        <v>-28.995991000000004</v>
      </c>
      <c r="F58" s="5">
        <f t="shared" si="9"/>
        <v>-29.380573000000002</v>
      </c>
      <c r="G58" s="16">
        <f t="shared" si="9"/>
        <v>-30.591514999999998</v>
      </c>
      <c r="H58" s="5">
        <f t="shared" si="9"/>
        <v>0.1</v>
      </c>
    </row>
    <row r="59" spans="1:8" x14ac:dyDescent="0.2">
      <c r="C59" s="20"/>
      <c r="D59" s="20"/>
      <c r="E59" s="20"/>
      <c r="F59" s="3"/>
      <c r="G59" s="20"/>
      <c r="H59" s="3"/>
    </row>
    <row r="60" spans="1:8" x14ac:dyDescent="0.2">
      <c r="A60" s="9" t="s">
        <v>52</v>
      </c>
      <c r="C60" s="20"/>
      <c r="D60" s="20"/>
      <c r="E60" s="20"/>
      <c r="F60" s="3"/>
      <c r="G60" s="20"/>
      <c r="H60" s="3"/>
    </row>
    <row r="61" spans="1:8" x14ac:dyDescent="0.2">
      <c r="A61" s="6" t="s">
        <v>71</v>
      </c>
      <c r="C61" s="20">
        <v>-6.6</v>
      </c>
      <c r="D61" s="20">
        <v>0.7</v>
      </c>
      <c r="E61" s="20">
        <v>0.3</v>
      </c>
      <c r="F61" s="3">
        <v>0.3</v>
      </c>
      <c r="G61" s="20">
        <v>2.6</v>
      </c>
      <c r="H61" s="3">
        <v>2.6</v>
      </c>
    </row>
    <row r="62" spans="1:8" x14ac:dyDescent="0.2">
      <c r="A62" s="6" t="s">
        <v>40</v>
      </c>
      <c r="C62" s="20">
        <v>0</v>
      </c>
      <c r="D62" s="20">
        <v>0</v>
      </c>
      <c r="E62" s="20">
        <v>0</v>
      </c>
      <c r="F62" s="3">
        <v>0</v>
      </c>
      <c r="G62" s="20">
        <v>0</v>
      </c>
      <c r="H62" s="3">
        <v>0</v>
      </c>
    </row>
    <row r="63" spans="1:8" x14ac:dyDescent="0.2">
      <c r="A63" s="6"/>
      <c r="B63" t="s">
        <v>91</v>
      </c>
      <c r="C63" s="20">
        <v>0</v>
      </c>
      <c r="D63" s="20">
        <v>12</v>
      </c>
      <c r="E63" s="20">
        <v>0</v>
      </c>
      <c r="F63" s="3">
        <v>10.199999999999999</v>
      </c>
      <c r="G63" s="20">
        <v>0</v>
      </c>
      <c r="H63" s="3">
        <v>0</v>
      </c>
    </row>
    <row r="64" spans="1:8" x14ac:dyDescent="0.2">
      <c r="A64" s="6"/>
      <c r="B64" t="s">
        <v>92</v>
      </c>
      <c r="C64" s="20">
        <v>0</v>
      </c>
      <c r="D64" s="20">
        <v>0</v>
      </c>
      <c r="E64" s="20">
        <v>46</v>
      </c>
      <c r="F64" s="3">
        <v>30.7</v>
      </c>
      <c r="G64" s="20">
        <v>3</v>
      </c>
      <c r="H64" s="3">
        <v>0</v>
      </c>
    </row>
    <row r="65" spans="1:8" x14ac:dyDescent="0.2">
      <c r="A65" s="6"/>
      <c r="B65" t="s">
        <v>93</v>
      </c>
      <c r="C65" s="20">
        <v>17.3</v>
      </c>
      <c r="D65" s="20">
        <v>9</v>
      </c>
      <c r="E65" s="20">
        <v>9</v>
      </c>
      <c r="F65" s="3">
        <v>6</v>
      </c>
      <c r="G65" s="20">
        <v>0</v>
      </c>
      <c r="H65" s="3">
        <v>0</v>
      </c>
    </row>
    <row r="66" spans="1:8" x14ac:dyDescent="0.2">
      <c r="A66" s="6"/>
      <c r="B66" t="s">
        <v>94</v>
      </c>
      <c r="C66" s="20">
        <v>-4.0999999999999996</v>
      </c>
      <c r="D66" s="20">
        <v>-4.0999999999999996</v>
      </c>
      <c r="E66" s="20">
        <v>-4.0999999999999996</v>
      </c>
      <c r="F66" s="3">
        <v>-4.0999999999999996</v>
      </c>
      <c r="G66" s="20">
        <v>-3.1</v>
      </c>
      <c r="H66" s="3">
        <v>0</v>
      </c>
    </row>
    <row r="67" spans="1:8" ht="15" x14ac:dyDescent="0.35">
      <c r="A67" s="6"/>
      <c r="B67" t="s">
        <v>7</v>
      </c>
      <c r="C67" s="16">
        <v>0</v>
      </c>
      <c r="D67" s="16">
        <v>0</v>
      </c>
      <c r="E67" s="16">
        <v>0</v>
      </c>
      <c r="F67" s="5">
        <v>0</v>
      </c>
      <c r="G67" s="16">
        <v>0</v>
      </c>
      <c r="H67" s="5">
        <v>0</v>
      </c>
    </row>
    <row r="68" spans="1:8" x14ac:dyDescent="0.2">
      <c r="A68" s="6"/>
      <c r="B68" t="s">
        <v>95</v>
      </c>
      <c r="C68" s="20">
        <f t="shared" ref="C68:H68" si="10">SUM(C63:C67)</f>
        <v>13.200000000000001</v>
      </c>
      <c r="D68" s="20">
        <f t="shared" si="10"/>
        <v>16.899999999999999</v>
      </c>
      <c r="E68" s="20">
        <f t="shared" si="10"/>
        <v>50.9</v>
      </c>
      <c r="F68" s="3">
        <f t="shared" si="10"/>
        <v>42.8</v>
      </c>
      <c r="G68" s="20">
        <f t="shared" si="10"/>
        <v>-0.10000000000000009</v>
      </c>
      <c r="H68" s="3">
        <f t="shared" si="10"/>
        <v>0</v>
      </c>
    </row>
    <row r="69" spans="1:8" x14ac:dyDescent="0.2">
      <c r="A69" s="6" t="s">
        <v>8</v>
      </c>
      <c r="C69" s="20"/>
      <c r="D69" s="20"/>
      <c r="E69" s="20"/>
      <c r="F69" s="3"/>
      <c r="G69" s="20"/>
      <c r="H69" s="3"/>
    </row>
    <row r="70" spans="1:8" x14ac:dyDescent="0.2">
      <c r="B70" t="s">
        <v>59</v>
      </c>
      <c r="C70" s="20">
        <f>-2.226</f>
        <v>-2.226</v>
      </c>
      <c r="D70" s="20">
        <f>SUM(-'[1]summary w_99 Actuals'!$C$9)/1000</f>
        <v>-2.1135269999999999</v>
      </c>
      <c r="E70" s="20">
        <f>SUM(-'[1]summary w_99 Actuals'!$D$9)/1000</f>
        <v>-2.4391256769366199</v>
      </c>
      <c r="F70" s="3">
        <f>SUM(-'[1]summary w_99 Actuals'!$E$9)/1000</f>
        <v>-2.1085214299319994</v>
      </c>
      <c r="G70" s="20">
        <f>SUM(-'[1]summary w_99 Actuals'!$F$9)/1000</f>
        <v>-2.1502784500000001</v>
      </c>
      <c r="H70" s="3"/>
    </row>
    <row r="71" spans="1:8" x14ac:dyDescent="0.2">
      <c r="B71" t="s">
        <v>104</v>
      </c>
      <c r="C71" s="20">
        <v>-1.49</v>
      </c>
      <c r="D71" s="20">
        <f>-'[1]summary w_99 Actuals'!$C$62/1000</f>
        <v>-1.3050318399999998</v>
      </c>
      <c r="E71" s="20">
        <f>-'[1]summary w_99 Actuals'!$D$62/1000</f>
        <v>-0.48741199999999996</v>
      </c>
      <c r="F71" s="3">
        <f>-'[1]summary w_99 Actuals'!$E$62/1000</f>
        <v>-0.48741199999999996</v>
      </c>
      <c r="G71" s="20">
        <f>-'[1]summary w_99 Actuals'!$F$62/1000</f>
        <v>-0.51743499999999998</v>
      </c>
      <c r="H71" s="3"/>
    </row>
    <row r="72" spans="1:8" x14ac:dyDescent="0.2">
      <c r="B72" t="s">
        <v>105</v>
      </c>
      <c r="C72" s="24">
        <v>0.56599999999999995</v>
      </c>
      <c r="D72" s="20">
        <f>-'[1]summary w_99 Actuals'!$C$10/1000</f>
        <v>0.11502071999999999</v>
      </c>
      <c r="E72" s="20">
        <f>-'[1]summary w_99 Actuals'!$D$10/1000</f>
        <v>0.107</v>
      </c>
      <c r="F72" s="3">
        <f>-'[1]summary w_99 Actuals'!$E$10/1000</f>
        <v>0.107</v>
      </c>
      <c r="G72" s="20">
        <f>-'[1]summary w_99 Actuals'!$F$10/1000</f>
        <v>8.1779027500000004E-2</v>
      </c>
      <c r="H72" s="3"/>
    </row>
    <row r="73" spans="1:8" x14ac:dyDescent="0.2">
      <c r="B73" t="s">
        <v>110</v>
      </c>
      <c r="C73" s="20">
        <v>0</v>
      </c>
      <c r="D73" s="20">
        <v>0</v>
      </c>
      <c r="E73" s="20">
        <v>0</v>
      </c>
      <c r="F73" s="3">
        <v>0</v>
      </c>
      <c r="G73" s="20">
        <v>-0.5</v>
      </c>
      <c r="H73" s="3">
        <v>0</v>
      </c>
    </row>
    <row r="74" spans="1:8" ht="15" x14ac:dyDescent="0.35">
      <c r="B74" t="s">
        <v>45</v>
      </c>
      <c r="C74" s="16">
        <v>0</v>
      </c>
      <c r="D74" s="16">
        <v>0</v>
      </c>
      <c r="E74" s="16">
        <v>0</v>
      </c>
      <c r="F74" s="5">
        <v>0</v>
      </c>
      <c r="G74" s="16">
        <v>0</v>
      </c>
      <c r="H74" s="5">
        <v>0</v>
      </c>
    </row>
    <row r="75" spans="1:8" ht="15" x14ac:dyDescent="0.35">
      <c r="B75" s="6" t="s">
        <v>19</v>
      </c>
      <c r="C75" s="16">
        <f t="shared" ref="C75:H75" si="11">SUM(C70:C74)</f>
        <v>-3.1500000000000004</v>
      </c>
      <c r="D75" s="16">
        <f t="shared" si="11"/>
        <v>-3.3035381199999998</v>
      </c>
      <c r="E75" s="16">
        <f t="shared" si="11"/>
        <v>-2.8195376769366196</v>
      </c>
      <c r="F75" s="5">
        <f t="shared" si="11"/>
        <v>-2.4889334299319992</v>
      </c>
      <c r="G75" s="16">
        <f t="shared" si="11"/>
        <v>-3.0859344224999998</v>
      </c>
      <c r="H75" s="5">
        <f t="shared" si="11"/>
        <v>0</v>
      </c>
    </row>
    <row r="76" spans="1:8" ht="15" x14ac:dyDescent="0.35">
      <c r="A76" s="6" t="s">
        <v>62</v>
      </c>
      <c r="C76" s="16">
        <f t="shared" ref="C76:H76" si="12">+C68+C75+C61</f>
        <v>3.4500000000000011</v>
      </c>
      <c r="D76" s="16">
        <f t="shared" si="12"/>
        <v>14.296461879999999</v>
      </c>
      <c r="E76" s="16">
        <f t="shared" si="12"/>
        <v>48.380462323063377</v>
      </c>
      <c r="F76" s="5">
        <f t="shared" si="12"/>
        <v>40.611066570067997</v>
      </c>
      <c r="G76" s="16">
        <f t="shared" si="12"/>
        <v>-0.58593442249999983</v>
      </c>
      <c r="H76" s="5">
        <f t="shared" si="12"/>
        <v>2.6</v>
      </c>
    </row>
    <row r="77" spans="1:8" x14ac:dyDescent="0.2">
      <c r="C77" s="20"/>
      <c r="D77" s="20"/>
      <c r="E77" s="20"/>
      <c r="F77" s="3"/>
      <c r="G77" s="20"/>
      <c r="H77" s="3"/>
    </row>
    <row r="78" spans="1:8" x14ac:dyDescent="0.2">
      <c r="A78" s="9" t="s">
        <v>54</v>
      </c>
      <c r="C78" s="20"/>
      <c r="D78" s="20"/>
      <c r="E78" s="20"/>
      <c r="F78" s="3"/>
      <c r="G78" s="20"/>
      <c r="H78" s="3"/>
    </row>
    <row r="79" spans="1:8" x14ac:dyDescent="0.2">
      <c r="A79" s="6" t="s">
        <v>40</v>
      </c>
      <c r="C79" s="20">
        <v>0</v>
      </c>
      <c r="D79" s="20">
        <v>0</v>
      </c>
      <c r="E79" s="20">
        <v>0</v>
      </c>
      <c r="F79" s="3">
        <v>0</v>
      </c>
      <c r="G79" s="20">
        <v>0</v>
      </c>
      <c r="H79" s="3">
        <v>0</v>
      </c>
    </row>
    <row r="80" spans="1:8" x14ac:dyDescent="0.2">
      <c r="A80" s="6" t="s">
        <v>8</v>
      </c>
      <c r="C80" s="20"/>
      <c r="D80" s="20"/>
      <c r="E80" s="20"/>
      <c r="F80" s="3"/>
      <c r="G80" s="20"/>
      <c r="H80" s="3"/>
    </row>
    <row r="81" spans="1:8" x14ac:dyDescent="0.2">
      <c r="B81" t="s">
        <v>59</v>
      </c>
      <c r="C81" s="20">
        <f>-2.264-0.407-0.478</f>
        <v>-3.149</v>
      </c>
      <c r="D81" s="20">
        <f>SUM(-'[1]summary w_99 Actuals'!$C$25-'[1]summary w_99 Actuals'!$C$26-'[1]summary w_99 Actuals'!$C$27-'[1]summary w_99 Actuals'!$C$65)/1000</f>
        <v>-3.6115262800000001</v>
      </c>
      <c r="E81" s="20">
        <f>SUM(-'[1]summary w_99 Actuals'!$D$25-'[1]summary w_99 Actuals'!$D$26-'[1]summary w_99 Actuals'!$D$27-'[1]summary w_99 Actuals'!$D$65)/1000</f>
        <v>-5.6764239999999999</v>
      </c>
      <c r="F81" s="3">
        <f>SUM(-'[1]summary w_99 Actuals'!$E$25-'[1]summary w_99 Actuals'!$E$26-'[1]summary w_99 Actuals'!$E$27-'[1]summary w_99 Actuals'!$E$65)/1000</f>
        <v>-4.6804240000000004</v>
      </c>
      <c r="G81" s="20">
        <f>SUM(-'[1]summary w_99 Actuals'!$F$25-'[1]summary w_99 Actuals'!$F$26-'[1]summary w_99 Actuals'!$F$27-'[1]summary w_99 Actuals'!$F$65)/1000</f>
        <v>-4.5877619999999997</v>
      </c>
      <c r="H81" s="3"/>
    </row>
    <row r="82" spans="1:8" x14ac:dyDescent="0.2">
      <c r="B82" t="s">
        <v>58</v>
      </c>
      <c r="C82" s="20">
        <v>0</v>
      </c>
      <c r="D82" s="20">
        <f>-'[1]summary w_99 Actuals'!$C$28/1000</f>
        <v>-0.25303799999999999</v>
      </c>
      <c r="E82" s="20">
        <f>-'[1]summary w_99 Actuals'!$D$28/1000</f>
        <v>-0.435</v>
      </c>
      <c r="F82" s="3">
        <f>-'[1]summary w_99 Actuals'!$E$28/1000</f>
        <v>-0.435</v>
      </c>
      <c r="G82" s="20">
        <f>-'[1]summary w_99 Actuals'!$F$28/1000</f>
        <v>-0.45700000000000002</v>
      </c>
      <c r="H82" s="3"/>
    </row>
    <row r="83" spans="1:8" x14ac:dyDescent="0.2">
      <c r="B83" t="s">
        <v>44</v>
      </c>
      <c r="C83" s="20">
        <v>0</v>
      </c>
      <c r="D83" s="20">
        <v>0</v>
      </c>
      <c r="E83" s="20">
        <v>0</v>
      </c>
      <c r="F83" s="3">
        <v>0</v>
      </c>
      <c r="G83" s="20">
        <v>0</v>
      </c>
      <c r="H83" s="3">
        <v>0</v>
      </c>
    </row>
    <row r="84" spans="1:8" ht="15" x14ac:dyDescent="0.35">
      <c r="B84" t="s">
        <v>45</v>
      </c>
      <c r="C84" s="16">
        <v>0</v>
      </c>
      <c r="D84" s="5">
        <v>0</v>
      </c>
      <c r="E84" s="16">
        <f>-'[1]summary w_99 Actuals'!$D$30/1000</f>
        <v>0.35399999999999998</v>
      </c>
      <c r="F84" s="5">
        <f>-'[1]summary w_99 Actuals'!$E$30/1000</f>
        <v>-0.17799999999999999</v>
      </c>
      <c r="G84" s="16">
        <v>0</v>
      </c>
      <c r="H84" s="5">
        <v>0</v>
      </c>
    </row>
    <row r="85" spans="1:8" ht="15" x14ac:dyDescent="0.35">
      <c r="B85" s="6" t="s">
        <v>19</v>
      </c>
      <c r="C85" s="16">
        <f t="shared" ref="C85:H85" si="13">SUM(C81:C84)</f>
        <v>-3.149</v>
      </c>
      <c r="D85" s="16">
        <f t="shared" si="13"/>
        <v>-3.8645642800000002</v>
      </c>
      <c r="E85" s="16">
        <f>SUM(E81:E84)</f>
        <v>-5.7574239999999994</v>
      </c>
      <c r="F85" s="5">
        <f t="shared" si="13"/>
        <v>-5.2934239999999999</v>
      </c>
      <c r="G85" s="16">
        <f t="shared" si="13"/>
        <v>-5.0447619999999995</v>
      </c>
      <c r="H85" s="5">
        <f t="shared" si="13"/>
        <v>0</v>
      </c>
    </row>
    <row r="86" spans="1:8" ht="15" x14ac:dyDescent="0.35">
      <c r="A86" s="6" t="s">
        <v>55</v>
      </c>
      <c r="C86" s="16">
        <f t="shared" ref="C86:H86" si="14">+C79+C85</f>
        <v>-3.149</v>
      </c>
      <c r="D86" s="16">
        <f t="shared" si="14"/>
        <v>-3.8645642800000002</v>
      </c>
      <c r="E86" s="16">
        <f t="shared" si="14"/>
        <v>-5.7574239999999994</v>
      </c>
      <c r="F86" s="5">
        <f t="shared" si="14"/>
        <v>-5.2934239999999999</v>
      </c>
      <c r="G86" s="16">
        <f t="shared" si="14"/>
        <v>-5.0447619999999995</v>
      </c>
      <c r="H86" s="5">
        <f t="shared" si="14"/>
        <v>0</v>
      </c>
    </row>
    <row r="87" spans="1:8" x14ac:dyDescent="0.2">
      <c r="C87" s="20"/>
      <c r="D87" s="20"/>
      <c r="E87" s="20"/>
      <c r="F87" s="3"/>
      <c r="G87" s="20"/>
      <c r="H87" s="3"/>
    </row>
    <row r="88" spans="1:8" x14ac:dyDescent="0.2">
      <c r="A88" s="9" t="s">
        <v>56</v>
      </c>
      <c r="C88" s="20"/>
      <c r="D88" s="20"/>
      <c r="E88" s="20"/>
      <c r="F88" s="3"/>
      <c r="G88" s="20"/>
      <c r="H88" s="3"/>
    </row>
    <row r="89" spans="1:8" x14ac:dyDescent="0.2">
      <c r="A89" s="6" t="s">
        <v>40</v>
      </c>
      <c r="C89" s="20">
        <v>0</v>
      </c>
      <c r="D89" s="20">
        <v>0</v>
      </c>
      <c r="E89" s="20">
        <v>0</v>
      </c>
      <c r="F89" s="3">
        <v>0</v>
      </c>
      <c r="G89" s="20">
        <v>0</v>
      </c>
      <c r="H89" s="3">
        <v>0</v>
      </c>
    </row>
    <row r="90" spans="1:8" x14ac:dyDescent="0.2">
      <c r="A90" s="6" t="s">
        <v>8</v>
      </c>
      <c r="C90" s="20"/>
      <c r="D90" s="20"/>
      <c r="E90" s="20"/>
      <c r="F90" s="3"/>
      <c r="G90" s="20"/>
      <c r="H90" s="3"/>
    </row>
    <row r="91" spans="1:8" x14ac:dyDescent="0.2">
      <c r="B91" t="s">
        <v>59</v>
      </c>
      <c r="C91" s="20">
        <v>-1.6319999999999999</v>
      </c>
      <c r="D91" s="20">
        <f>SUM(-'[1]summary w_99 Actuals'!$C$67/1000)</f>
        <v>-1.8755400099999999</v>
      </c>
      <c r="E91" s="20">
        <f>-'[1]summary w_99 Actuals'!$D$67/1000</f>
        <v>-1.3267070000000001</v>
      </c>
      <c r="F91" s="3">
        <f>-'[1]summary w_99 Actuals'!$E$67/1000</f>
        <v>-1.3267070000000001</v>
      </c>
      <c r="G91" s="20">
        <f>-'[1]summary w_99 Actuals'!$F$67/1000</f>
        <v>-1.439627</v>
      </c>
      <c r="H91" s="3"/>
    </row>
    <row r="92" spans="1:8" x14ac:dyDescent="0.2">
      <c r="B92" t="s">
        <v>58</v>
      </c>
      <c r="C92" s="20">
        <v>0</v>
      </c>
      <c r="D92" s="20">
        <v>0</v>
      </c>
      <c r="E92" s="20">
        <v>0</v>
      </c>
      <c r="F92" s="3">
        <v>0</v>
      </c>
      <c r="G92" s="20">
        <v>0</v>
      </c>
      <c r="H92" s="3">
        <v>0</v>
      </c>
    </row>
    <row r="93" spans="1:8" x14ac:dyDescent="0.2">
      <c r="B93" t="s">
        <v>44</v>
      </c>
      <c r="C93" s="20">
        <v>0</v>
      </c>
      <c r="D93" s="20">
        <v>0</v>
      </c>
      <c r="E93" s="20">
        <v>0</v>
      </c>
      <c r="F93" s="3">
        <v>0</v>
      </c>
      <c r="G93" s="20">
        <v>0</v>
      </c>
      <c r="H93" s="3">
        <v>0</v>
      </c>
    </row>
    <row r="94" spans="1:8" x14ac:dyDescent="0.2">
      <c r="B94" t="s">
        <v>111</v>
      </c>
      <c r="C94" s="20">
        <v>0</v>
      </c>
      <c r="D94" s="20">
        <v>0</v>
      </c>
      <c r="E94" s="20">
        <v>0</v>
      </c>
      <c r="F94" s="3">
        <v>0</v>
      </c>
      <c r="G94" s="20">
        <v>-0.3</v>
      </c>
      <c r="H94" s="3"/>
    </row>
    <row r="95" spans="1:8" ht="15" x14ac:dyDescent="0.35">
      <c r="B95" t="s">
        <v>45</v>
      </c>
      <c r="C95" s="16">
        <v>0</v>
      </c>
      <c r="D95" s="16">
        <v>0</v>
      </c>
      <c r="E95" s="16">
        <v>0</v>
      </c>
      <c r="F95" s="5">
        <v>0</v>
      </c>
      <c r="G95" s="16">
        <v>0</v>
      </c>
      <c r="H95" s="5">
        <v>0</v>
      </c>
    </row>
    <row r="96" spans="1:8" ht="15" x14ac:dyDescent="0.35">
      <c r="B96" s="6" t="s">
        <v>19</v>
      </c>
      <c r="C96" s="16">
        <f t="shared" ref="C96:H96" si="15">SUM(C91:C95)</f>
        <v>-1.6319999999999999</v>
      </c>
      <c r="D96" s="16">
        <f t="shared" si="15"/>
        <v>-1.8755400099999999</v>
      </c>
      <c r="E96" s="16">
        <f t="shared" si="15"/>
        <v>-1.3267070000000001</v>
      </c>
      <c r="F96" s="5">
        <f t="shared" si="15"/>
        <v>-1.3267070000000001</v>
      </c>
      <c r="G96" s="16">
        <f t="shared" si="15"/>
        <v>-1.739627</v>
      </c>
      <c r="H96" s="5">
        <f t="shared" si="15"/>
        <v>0</v>
      </c>
    </row>
    <row r="97" spans="1:8" ht="15" x14ac:dyDescent="0.35">
      <c r="A97" s="6" t="s">
        <v>57</v>
      </c>
      <c r="C97" s="16">
        <f t="shared" ref="C97:H97" si="16">+C89+C96</f>
        <v>-1.6319999999999999</v>
      </c>
      <c r="D97" s="16">
        <f t="shared" si="16"/>
        <v>-1.8755400099999999</v>
      </c>
      <c r="E97" s="16">
        <f t="shared" si="16"/>
        <v>-1.3267070000000001</v>
      </c>
      <c r="F97" s="5">
        <f t="shared" si="16"/>
        <v>-1.3267070000000001</v>
      </c>
      <c r="G97" s="16">
        <f t="shared" si="16"/>
        <v>-1.739627</v>
      </c>
      <c r="H97" s="5">
        <f t="shared" si="16"/>
        <v>0</v>
      </c>
    </row>
    <row r="98" spans="1:8" x14ac:dyDescent="0.2">
      <c r="C98" s="20"/>
      <c r="D98" s="20"/>
      <c r="E98" s="20"/>
      <c r="F98" s="3"/>
      <c r="G98" s="20"/>
      <c r="H98" s="3"/>
    </row>
    <row r="99" spans="1:8" x14ac:dyDescent="0.2">
      <c r="A99" s="9" t="s">
        <v>60</v>
      </c>
      <c r="C99" s="20"/>
      <c r="D99" s="20"/>
      <c r="E99" s="20"/>
      <c r="F99" s="3"/>
      <c r="G99" s="20"/>
      <c r="H99" s="3"/>
    </row>
    <row r="100" spans="1:8" x14ac:dyDescent="0.2">
      <c r="A100" s="6" t="s">
        <v>40</v>
      </c>
      <c r="C100" s="20">
        <v>0</v>
      </c>
      <c r="D100" s="20">
        <v>0</v>
      </c>
      <c r="E100" s="20">
        <v>0</v>
      </c>
      <c r="F100" s="3">
        <v>0</v>
      </c>
      <c r="G100" s="20">
        <v>0</v>
      </c>
      <c r="H100" s="3">
        <v>0</v>
      </c>
    </row>
    <row r="101" spans="1:8" x14ac:dyDescent="0.2">
      <c r="A101" s="6" t="s">
        <v>8</v>
      </c>
      <c r="C101" s="20"/>
      <c r="D101" s="20"/>
      <c r="E101" s="20"/>
      <c r="F101" s="3"/>
      <c r="G101" s="20"/>
      <c r="H101" s="3"/>
    </row>
    <row r="102" spans="1:8" x14ac:dyDescent="0.2">
      <c r="B102" t="s">
        <v>59</v>
      </c>
      <c r="C102" s="20">
        <f>-0.622-0.115</f>
        <v>-0.73699999999999999</v>
      </c>
      <c r="D102" s="20">
        <f>SUM(-'[1]summary w_99 Actuals'!$C$63-'[1]summary w_99 Actuals'!$C$64)/1000</f>
        <v>-0.84647324000000002</v>
      </c>
      <c r="E102" s="20">
        <f>SUM(-'[1]summary w_99 Actuals'!$D$63-'[1]summary w_99 Actuals'!$D$64)/1000</f>
        <v>-0.92805499999999996</v>
      </c>
      <c r="F102" s="3">
        <f>SUM(-'[1]summary w_99 Actuals'!$E$63-'[1]summary w_99 Actuals'!$E$64)/1000</f>
        <v>-0.92805499999999996</v>
      </c>
      <c r="G102" s="20">
        <f>-'[1]summary w_99 Actuals'!$F$63/1000</f>
        <v>-0.73230799999999996</v>
      </c>
      <c r="H102" s="3"/>
    </row>
    <row r="103" spans="1:8" x14ac:dyDescent="0.2">
      <c r="B103" t="s">
        <v>58</v>
      </c>
      <c r="C103" s="20">
        <v>0</v>
      </c>
      <c r="D103" s="20">
        <v>0</v>
      </c>
      <c r="E103" s="20">
        <v>0</v>
      </c>
      <c r="F103" s="3">
        <v>0</v>
      </c>
      <c r="G103" s="20">
        <v>0</v>
      </c>
      <c r="H103" s="3">
        <v>0</v>
      </c>
    </row>
    <row r="104" spans="1:8" x14ac:dyDescent="0.2">
      <c r="B104" t="s">
        <v>44</v>
      </c>
      <c r="C104" s="20">
        <v>0</v>
      </c>
      <c r="D104" s="20">
        <v>0</v>
      </c>
      <c r="E104" s="20">
        <v>0</v>
      </c>
      <c r="F104" s="3">
        <v>0</v>
      </c>
      <c r="G104" s="20">
        <v>0</v>
      </c>
      <c r="H104" s="3">
        <v>0</v>
      </c>
    </row>
    <row r="105" spans="1:8" ht="15" x14ac:dyDescent="0.35">
      <c r="B105" t="s">
        <v>45</v>
      </c>
      <c r="C105" s="16">
        <v>0</v>
      </c>
      <c r="D105" s="16">
        <v>0</v>
      </c>
      <c r="E105" s="16">
        <v>0</v>
      </c>
      <c r="F105" s="5">
        <v>0</v>
      </c>
      <c r="G105" s="16">
        <v>0</v>
      </c>
      <c r="H105" s="5">
        <v>0</v>
      </c>
    </row>
    <row r="106" spans="1:8" ht="15" x14ac:dyDescent="0.35">
      <c r="B106" s="6" t="s">
        <v>19</v>
      </c>
      <c r="C106" s="16">
        <f t="shared" ref="C106:H106" si="17">SUM(C102:C105)</f>
        <v>-0.73699999999999999</v>
      </c>
      <c r="D106" s="16">
        <f t="shared" si="17"/>
        <v>-0.84647324000000002</v>
      </c>
      <c r="E106" s="16">
        <f t="shared" si="17"/>
        <v>-0.92805499999999996</v>
      </c>
      <c r="F106" s="5">
        <f t="shared" si="17"/>
        <v>-0.92805499999999996</v>
      </c>
      <c r="G106" s="16">
        <f t="shared" si="17"/>
        <v>-0.73230799999999996</v>
      </c>
      <c r="H106" s="5">
        <f t="shared" si="17"/>
        <v>0</v>
      </c>
    </row>
    <row r="107" spans="1:8" ht="15" x14ac:dyDescent="0.35">
      <c r="A107" s="6" t="s">
        <v>61</v>
      </c>
      <c r="C107" s="16">
        <f t="shared" ref="C107:H107" si="18">+C100+C106</f>
        <v>-0.73699999999999999</v>
      </c>
      <c r="D107" s="16">
        <f t="shared" si="18"/>
        <v>-0.84647324000000002</v>
      </c>
      <c r="E107" s="16">
        <f t="shared" si="18"/>
        <v>-0.92805499999999996</v>
      </c>
      <c r="F107" s="5">
        <f t="shared" si="18"/>
        <v>-0.92805499999999996</v>
      </c>
      <c r="G107" s="16">
        <f t="shared" si="18"/>
        <v>-0.73230799999999996</v>
      </c>
      <c r="H107" s="5">
        <f t="shared" si="18"/>
        <v>0</v>
      </c>
    </row>
    <row r="108" spans="1:8" x14ac:dyDescent="0.2">
      <c r="C108" s="20"/>
      <c r="D108" s="20"/>
      <c r="E108" s="20"/>
      <c r="F108" s="3"/>
      <c r="G108" s="20"/>
      <c r="H108" s="3"/>
    </row>
    <row r="109" spans="1:8" x14ac:dyDescent="0.2">
      <c r="A109" s="9" t="s">
        <v>63</v>
      </c>
      <c r="C109" s="20"/>
      <c r="D109" s="20"/>
      <c r="E109" s="20"/>
      <c r="F109" s="3"/>
      <c r="G109" s="20"/>
      <c r="H109" s="3"/>
    </row>
    <row r="110" spans="1:8" x14ac:dyDescent="0.2">
      <c r="A110" s="6" t="s">
        <v>40</v>
      </c>
      <c r="C110" s="20">
        <v>0</v>
      </c>
      <c r="D110" s="20">
        <v>0</v>
      </c>
      <c r="E110" s="20">
        <v>0</v>
      </c>
      <c r="F110" s="3">
        <v>0</v>
      </c>
      <c r="G110" s="20">
        <v>0</v>
      </c>
      <c r="H110" s="3">
        <v>0</v>
      </c>
    </row>
    <row r="111" spans="1:8" x14ac:dyDescent="0.2">
      <c r="A111" s="6" t="s">
        <v>8</v>
      </c>
      <c r="C111" s="20"/>
      <c r="D111" s="20"/>
      <c r="E111" s="20"/>
      <c r="F111" s="3"/>
      <c r="G111" s="20"/>
      <c r="H111" s="3"/>
    </row>
    <row r="112" spans="1:8" x14ac:dyDescent="0.2">
      <c r="B112" t="s">
        <v>59</v>
      </c>
      <c r="C112" s="20">
        <f>-1.094-0.407808</f>
        <v>-1.501808</v>
      </c>
      <c r="D112" s="20">
        <f>SUM(-'[1]summary w_99 Actuals'!$C$6-'[1]summary w_99 Actuals'!$C$68)/1000</f>
        <v>-1.70172521</v>
      </c>
      <c r="E112" s="20">
        <f>SUM(-'[1]summary w_99 Actuals'!$D$6-'[1]summary w_99 Actuals'!$D$68)/1000</f>
        <v>-2.57659152</v>
      </c>
      <c r="F112" s="3">
        <f>SUM(-'[1]summary w_99 Actuals'!$E$6-'[1]summary w_99 Actuals'!$E$68)/1000</f>
        <v>-2.5116344485714284</v>
      </c>
      <c r="G112" s="20">
        <f>SUM(-'[1]summary w_99 Actuals'!$F$6-'[1]summary w_99 Actuals'!$F$68)/1000</f>
        <v>-2.6596130000000002</v>
      </c>
      <c r="H112" s="3"/>
    </row>
    <row r="113" spans="1:8" x14ac:dyDescent="0.2">
      <c r="B113" t="s">
        <v>58</v>
      </c>
      <c r="C113" s="20">
        <v>0</v>
      </c>
      <c r="D113" s="20">
        <v>0</v>
      </c>
      <c r="E113" s="20">
        <v>0</v>
      </c>
      <c r="F113" s="3">
        <v>0</v>
      </c>
      <c r="G113" s="20">
        <v>0</v>
      </c>
      <c r="H113" s="3">
        <v>0</v>
      </c>
    </row>
    <row r="114" spans="1:8" x14ac:dyDescent="0.2">
      <c r="B114" t="s">
        <v>44</v>
      </c>
      <c r="C114" s="20">
        <v>0</v>
      </c>
      <c r="D114" s="20">
        <v>0</v>
      </c>
      <c r="E114" s="20">
        <v>0</v>
      </c>
      <c r="F114" s="3">
        <v>0</v>
      </c>
      <c r="G114" s="20">
        <v>0</v>
      </c>
      <c r="H114" s="3">
        <v>0</v>
      </c>
    </row>
    <row r="115" spans="1:8" ht="15" x14ac:dyDescent="0.35">
      <c r="B115" t="s">
        <v>106</v>
      </c>
      <c r="C115" s="16">
        <f>0.0023-5.121+0.877428</f>
        <v>-4.2412720000000004</v>
      </c>
      <c r="D115" s="25">
        <f>SUM(-'[1]summary w_99 Actuals'!$C$41-'[1]summary w_99 Actuals'!$C$32)/1000-D21</f>
        <v>-2.1767481100000001</v>
      </c>
      <c r="E115" s="25">
        <f>SUM(-'[1]summary w_99 Actuals'!$D$41-'[1]summary w_99 Actuals'!$D$32)/1000-E21</f>
        <v>0.6152672400000001</v>
      </c>
      <c r="F115" s="14">
        <f>SUM(-'[1]summary w_99 Actuals'!$E$41-'[1]summary w_99 Actuals'!$E$32)/1000-F21</f>
        <v>1.5759992799999996</v>
      </c>
      <c r="G115" s="25">
        <f>SUM(-'[1]summary w_99 Actuals'!$F$41-'[1]summary w_99 Actuals'!$F$32)/1000-G21</f>
        <v>-0.86365508000000024</v>
      </c>
      <c r="H115" s="5"/>
    </row>
    <row r="116" spans="1:8" ht="15" x14ac:dyDescent="0.35">
      <c r="B116" s="6" t="s">
        <v>19</v>
      </c>
      <c r="C116" s="16">
        <f t="shared" ref="C116:H116" si="19">SUM(C112:C115)</f>
        <v>-5.7430800000000009</v>
      </c>
      <c r="D116" s="16">
        <f t="shared" si="19"/>
        <v>-3.8784733200000003</v>
      </c>
      <c r="E116" s="16">
        <f t="shared" si="19"/>
        <v>-1.9613242799999999</v>
      </c>
      <c r="F116" s="5">
        <f t="shared" si="19"/>
        <v>-0.93563516857142881</v>
      </c>
      <c r="G116" s="16">
        <f t="shared" si="19"/>
        <v>-3.5232680800000002</v>
      </c>
      <c r="H116" s="5">
        <f t="shared" si="19"/>
        <v>0</v>
      </c>
    </row>
    <row r="117" spans="1:8" ht="15" x14ac:dyDescent="0.35">
      <c r="A117" s="6" t="s">
        <v>64</v>
      </c>
      <c r="C117" s="16">
        <f t="shared" ref="C117:H117" si="20">+C110+C116</f>
        <v>-5.7430800000000009</v>
      </c>
      <c r="D117" s="16">
        <f t="shared" si="20"/>
        <v>-3.8784733200000003</v>
      </c>
      <c r="E117" s="16">
        <f t="shared" si="20"/>
        <v>-1.9613242799999999</v>
      </c>
      <c r="F117" s="5">
        <f t="shared" si="20"/>
        <v>-0.93563516857142881</v>
      </c>
      <c r="G117" s="16">
        <f t="shared" si="20"/>
        <v>-3.5232680800000002</v>
      </c>
      <c r="H117" s="5">
        <f t="shared" si="20"/>
        <v>0</v>
      </c>
    </row>
    <row r="118" spans="1:8" x14ac:dyDescent="0.2">
      <c r="C118" s="20"/>
      <c r="D118" s="20"/>
      <c r="E118" s="20"/>
      <c r="F118" s="3"/>
      <c r="G118" s="20"/>
      <c r="H118" s="3"/>
    </row>
    <row r="119" spans="1:8" ht="15" x14ac:dyDescent="0.35">
      <c r="A119" s="6" t="s">
        <v>65</v>
      </c>
      <c r="C119" s="16">
        <f t="shared" ref="C119:H119" si="21">+C43+C58+C76+C86+C97+C107+C117</f>
        <v>241.97721999999999</v>
      </c>
      <c r="D119" s="16">
        <f t="shared" si="21"/>
        <v>254.7178947299999</v>
      </c>
      <c r="E119" s="16">
        <f t="shared" si="21"/>
        <v>298.86739074306348</v>
      </c>
      <c r="F119" s="5">
        <f t="shared" si="21"/>
        <v>286.04830173149657</v>
      </c>
      <c r="G119" s="16">
        <f t="shared" si="21"/>
        <v>272.60973869750001</v>
      </c>
      <c r="H119" s="5">
        <f t="shared" si="21"/>
        <v>5.8999999999999995</v>
      </c>
    </row>
    <row r="120" spans="1:8" x14ac:dyDescent="0.2">
      <c r="C120" s="20"/>
      <c r="D120" s="20"/>
      <c r="E120" s="20"/>
      <c r="F120" s="3"/>
      <c r="G120" s="20"/>
      <c r="H120" s="3"/>
    </row>
    <row r="121" spans="1:8" x14ac:dyDescent="0.2">
      <c r="A121" s="6" t="s">
        <v>66</v>
      </c>
      <c r="C121" s="20"/>
      <c r="D121" s="20"/>
      <c r="E121" s="20"/>
      <c r="F121" s="3"/>
      <c r="G121" s="20"/>
      <c r="H121" s="3"/>
    </row>
    <row r="122" spans="1:8" x14ac:dyDescent="0.2">
      <c r="B122" t="s">
        <v>67</v>
      </c>
      <c r="C122" s="20"/>
      <c r="D122" s="20"/>
      <c r="E122" s="20"/>
      <c r="F122" s="3"/>
      <c r="G122" s="20"/>
      <c r="H122" s="3"/>
    </row>
    <row r="123" spans="1:8" x14ac:dyDescent="0.2">
      <c r="B123" t="s">
        <v>99</v>
      </c>
      <c r="C123" s="20">
        <v>-2.2669999999999999</v>
      </c>
      <c r="D123" s="20">
        <f>SUM(-'[1]summary w_99 Actuals'!$C$55-'[1]summary w_99 Actuals'!$C$56)/1000</f>
        <v>-2.0271520000000001</v>
      </c>
      <c r="E123" s="20">
        <f>SUM(-'[1]summary w_99 Actuals'!$D$55-'[1]summary w_99 Actuals'!$D$56)/1000</f>
        <v>-2.8792559999999998</v>
      </c>
      <c r="F123" s="3">
        <f>SUM(-'[1]summary w_99 Actuals'!$E$55-'[1]summary w_99 Actuals'!$E$56)/1000</f>
        <v>-2.8792559999999998</v>
      </c>
      <c r="G123" s="20">
        <f>SUM(-'[1]summary w_99 Actuals'!$F$55-'[1]summary w_99 Actuals'!$F$56)/1000</f>
        <v>-2.8792559999999998</v>
      </c>
      <c r="H123" s="3">
        <f>SUM(-'[1]summary w_99 Actuals'!$F$55-'[1]summary w_99 Actuals'!$F$56)/1000</f>
        <v>-2.8792559999999998</v>
      </c>
    </row>
    <row r="124" spans="1:8" ht="15" x14ac:dyDescent="0.35">
      <c r="B124" t="s">
        <v>107</v>
      </c>
      <c r="C124" s="16">
        <f>0.631-1.43-2.373-1.126-0.203-0.877428-0.44</f>
        <v>-5.8184280000000008</v>
      </c>
      <c r="D124" s="16">
        <f>SUM(-'[1]summary w_99 Actuals'!$C$54-'[1]summary w_99 Actuals'!$C$57-'[1]summary w_99 Actuals'!$C$58-'[1]summary w_99 Actuals'!$C$59-'[1]summary w_99 Actuals'!$C$69-'[1]summary w_99 Actuals'!$C$50-'[1]summary w_99 Actuals'!$C$72)/1000</f>
        <v>-7.2710251400000008</v>
      </c>
      <c r="E124" s="16">
        <f>SUM(-'[1]summary w_99 Actuals'!$D$54-'[1]summary w_99 Actuals'!$D$57-'[1]summary w_99 Actuals'!$D$58-'[1]summary w_99 Actuals'!$D$59-'[1]summary w_99 Actuals'!$D$69-'[1]summary w_99 Actuals'!$D$50-'[1]summary w_99 Actuals'!$D$72)/1000</f>
        <v>-10.882515</v>
      </c>
      <c r="F124" s="5">
        <f>SUM(-'[1]summary w_99 Actuals'!$E$54-'[1]summary w_99 Actuals'!$E$57-'[1]summary w_99 Actuals'!$E$58-'[1]summary w_99 Actuals'!$E$59-'[1]summary w_99 Actuals'!$E$69-'[1]summary w_99 Actuals'!$E$50-'[1]summary w_99 Actuals'!$E$72)/1000</f>
        <v>-11.221680999999998</v>
      </c>
      <c r="G124" s="16">
        <f>SUM(-'[1]summary w_99 Actuals'!$F$54-'[1]summary w_99 Actuals'!$F$57-'[1]summary w_99 Actuals'!$F$58-'[1]summary w_99 Actuals'!$F$59-'[1]summary w_99 Actuals'!$F$69-'[1]summary w_99 Actuals'!$F$50)/1000</f>
        <v>-12.631817000000002</v>
      </c>
      <c r="H124" s="5">
        <f>SUM(-'[1]summary w_99 Actuals'!$F$54-'[1]summary w_99 Actuals'!$F$57-'[1]summary w_99 Actuals'!$F$58-'[1]summary w_99 Actuals'!$F$59-'[1]summary w_99 Actuals'!$F$69-'[1]summary w_99 Actuals'!$F$50)/1000</f>
        <v>-12.631817000000002</v>
      </c>
    </row>
    <row r="125" spans="1:8" x14ac:dyDescent="0.2">
      <c r="B125" t="s">
        <v>80</v>
      </c>
      <c r="C125" s="20">
        <f t="shared" ref="C125:H125" si="22">SUM(C123:C124)</f>
        <v>-8.0854280000000003</v>
      </c>
      <c r="D125" s="20">
        <f t="shared" si="22"/>
        <v>-9.29817714</v>
      </c>
      <c r="E125" s="20">
        <f t="shared" si="22"/>
        <v>-13.761771</v>
      </c>
      <c r="F125" s="3">
        <f t="shared" si="22"/>
        <v>-14.100936999999998</v>
      </c>
      <c r="G125" s="20">
        <f t="shared" si="22"/>
        <v>-15.511073000000001</v>
      </c>
      <c r="H125" s="3">
        <f t="shared" si="22"/>
        <v>-15.511073000000001</v>
      </c>
    </row>
    <row r="126" spans="1:8" x14ac:dyDescent="0.2">
      <c r="B126" t="s">
        <v>75</v>
      </c>
      <c r="C126" s="20">
        <v>-46.4</v>
      </c>
      <c r="D126" s="20">
        <v>-47.3</v>
      </c>
      <c r="E126" s="20">
        <v>-49.1</v>
      </c>
      <c r="F126" s="3">
        <v>-48.7</v>
      </c>
      <c r="G126" s="20">
        <v>-52.8</v>
      </c>
      <c r="H126" s="3">
        <v>0</v>
      </c>
    </row>
    <row r="127" spans="1:8" x14ac:dyDescent="0.2">
      <c r="B127" t="s">
        <v>76</v>
      </c>
      <c r="C127" s="20"/>
      <c r="D127" s="20"/>
      <c r="E127" s="20"/>
      <c r="F127" s="3"/>
      <c r="G127" s="20"/>
      <c r="H127" s="3"/>
    </row>
    <row r="128" spans="1:8" x14ac:dyDescent="0.2">
      <c r="B128" t="s">
        <v>77</v>
      </c>
      <c r="C128" s="20">
        <v>-19.7</v>
      </c>
      <c r="D128" s="20">
        <v>-20.8</v>
      </c>
      <c r="E128" s="20">
        <v>-20.8</v>
      </c>
      <c r="F128" s="3">
        <v>-20.8</v>
      </c>
      <c r="G128" s="20">
        <v>-23</v>
      </c>
      <c r="H128" s="3">
        <v>0</v>
      </c>
    </row>
    <row r="129" spans="1:8" ht="15" x14ac:dyDescent="0.35">
      <c r="B129" t="s">
        <v>78</v>
      </c>
      <c r="C129" s="16">
        <v>-3.7</v>
      </c>
      <c r="D129" s="16">
        <v>-4.5999999999999996</v>
      </c>
      <c r="E129" s="16">
        <v>-5</v>
      </c>
      <c r="F129" s="5">
        <v>-4.7</v>
      </c>
      <c r="G129" s="16">
        <v>-5.0999999999999996</v>
      </c>
      <c r="H129" s="5">
        <v>0</v>
      </c>
    </row>
    <row r="130" spans="1:8" ht="15" x14ac:dyDescent="0.35">
      <c r="B130" t="s">
        <v>79</v>
      </c>
      <c r="C130" s="16">
        <f t="shared" ref="C130:H130" si="23">SUM(C128:C129)</f>
        <v>-23.4</v>
      </c>
      <c r="D130" s="16">
        <f t="shared" si="23"/>
        <v>-25.4</v>
      </c>
      <c r="E130" s="16">
        <f t="shared" si="23"/>
        <v>-25.8</v>
      </c>
      <c r="F130" s="5">
        <f t="shared" si="23"/>
        <v>-25.5</v>
      </c>
      <c r="G130" s="16">
        <f t="shared" si="23"/>
        <v>-28.1</v>
      </c>
      <c r="H130" s="5">
        <f t="shared" si="23"/>
        <v>0</v>
      </c>
    </row>
    <row r="131" spans="1:8" ht="15" x14ac:dyDescent="0.35">
      <c r="B131" s="6" t="s">
        <v>88</v>
      </c>
      <c r="C131" s="16">
        <f t="shared" ref="C131:H131" si="24">+C125+C126+C130</f>
        <v>-77.88542799999999</v>
      </c>
      <c r="D131" s="16">
        <f t="shared" si="24"/>
        <v>-81.998177139999996</v>
      </c>
      <c r="E131" s="16">
        <f t="shared" si="24"/>
        <v>-88.661771000000002</v>
      </c>
      <c r="F131" s="5">
        <f t="shared" si="24"/>
        <v>-88.300937000000005</v>
      </c>
      <c r="G131" s="16">
        <f t="shared" si="24"/>
        <v>-96.411072999999988</v>
      </c>
      <c r="H131" s="5">
        <f t="shared" si="24"/>
        <v>-15.511073000000001</v>
      </c>
    </row>
    <row r="132" spans="1:8" x14ac:dyDescent="0.2">
      <c r="B132" s="6"/>
      <c r="C132" s="20"/>
      <c r="D132" s="20"/>
      <c r="E132" s="20"/>
      <c r="F132" s="3"/>
      <c r="G132" s="20"/>
      <c r="H132" s="3"/>
    </row>
    <row r="133" spans="1:8" x14ac:dyDescent="0.2">
      <c r="A133" s="6" t="s">
        <v>81</v>
      </c>
      <c r="C133" s="20"/>
      <c r="D133" s="20"/>
      <c r="E133" s="20"/>
      <c r="F133" s="3"/>
      <c r="G133" s="20"/>
      <c r="H133" s="3"/>
    </row>
    <row r="134" spans="1:8" x14ac:dyDescent="0.2">
      <c r="B134" t="s">
        <v>82</v>
      </c>
      <c r="C134" s="20">
        <v>0</v>
      </c>
      <c r="D134" s="20">
        <v>0</v>
      </c>
      <c r="E134" s="20">
        <v>0</v>
      </c>
      <c r="F134" s="3">
        <v>0</v>
      </c>
      <c r="G134" s="20">
        <v>0</v>
      </c>
      <c r="H134" s="3">
        <v>0</v>
      </c>
    </row>
    <row r="135" spans="1:8" x14ac:dyDescent="0.2">
      <c r="B135" t="s">
        <v>83</v>
      </c>
      <c r="C135" s="20">
        <v>0</v>
      </c>
      <c r="D135" s="20">
        <v>0</v>
      </c>
      <c r="E135" s="20">
        <v>0</v>
      </c>
      <c r="F135" s="3">
        <v>0</v>
      </c>
      <c r="G135" s="20">
        <v>0</v>
      </c>
      <c r="H135" s="3">
        <v>0</v>
      </c>
    </row>
    <row r="136" spans="1:8" x14ac:dyDescent="0.2">
      <c r="B136" t="s">
        <v>84</v>
      </c>
      <c r="C136" s="20">
        <v>0</v>
      </c>
      <c r="D136" s="20">
        <v>0</v>
      </c>
      <c r="E136" s="20">
        <v>0</v>
      </c>
      <c r="F136" s="3">
        <v>0</v>
      </c>
      <c r="G136" s="20">
        <v>0</v>
      </c>
      <c r="H136" s="3">
        <v>0</v>
      </c>
    </row>
    <row r="137" spans="1:8" x14ac:dyDescent="0.2">
      <c r="B137" t="s">
        <v>85</v>
      </c>
      <c r="C137" s="20">
        <v>-1.3</v>
      </c>
      <c r="D137" s="20">
        <v>-8.9</v>
      </c>
      <c r="E137" s="20">
        <v>15</v>
      </c>
      <c r="F137" s="3">
        <v>14.5</v>
      </c>
      <c r="G137" s="20">
        <v>0</v>
      </c>
      <c r="H137" s="3">
        <v>0</v>
      </c>
    </row>
    <row r="138" spans="1:8" x14ac:dyDescent="0.2">
      <c r="B138" t="s">
        <v>112</v>
      </c>
      <c r="C138" s="20">
        <v>0.5</v>
      </c>
      <c r="D138" s="20">
        <v>0.6</v>
      </c>
      <c r="E138" s="20">
        <v>0</v>
      </c>
      <c r="F138" s="3">
        <v>0.4</v>
      </c>
      <c r="G138" s="20">
        <v>0</v>
      </c>
      <c r="H138" s="3"/>
    </row>
    <row r="139" spans="1:8" x14ac:dyDescent="0.2">
      <c r="B139" t="s">
        <v>113</v>
      </c>
      <c r="C139" s="20">
        <v>1.9</v>
      </c>
      <c r="D139" s="20">
        <v>2.8</v>
      </c>
      <c r="E139" s="20">
        <v>0</v>
      </c>
      <c r="F139" s="3">
        <v>1.3</v>
      </c>
      <c r="G139" s="20">
        <v>0.2</v>
      </c>
      <c r="H139" s="3"/>
    </row>
    <row r="140" spans="1:8" x14ac:dyDescent="0.2">
      <c r="B140" t="s">
        <v>116</v>
      </c>
      <c r="C140" s="20">
        <v>0</v>
      </c>
      <c r="D140" s="20">
        <v>0</v>
      </c>
      <c r="E140" s="20">
        <v>0</v>
      </c>
      <c r="F140" s="3">
        <v>2</v>
      </c>
      <c r="G140" s="20">
        <v>0</v>
      </c>
      <c r="H140" s="3"/>
    </row>
    <row r="141" spans="1:8" x14ac:dyDescent="0.2">
      <c r="B141" t="s">
        <v>115</v>
      </c>
      <c r="C141" s="20">
        <v>0</v>
      </c>
      <c r="D141" s="20">
        <v>0</v>
      </c>
      <c r="E141" s="20">
        <v>2.9</v>
      </c>
      <c r="F141" s="3">
        <v>0</v>
      </c>
      <c r="G141" s="20">
        <v>7.3</v>
      </c>
      <c r="H141" s="3"/>
    </row>
    <row r="142" spans="1:8" ht="15" x14ac:dyDescent="0.35">
      <c r="B142" t="s">
        <v>7</v>
      </c>
      <c r="C142" s="16">
        <v>0</v>
      </c>
      <c r="D142" s="16">
        <v>0</v>
      </c>
      <c r="E142" s="16">
        <v>0</v>
      </c>
      <c r="F142" s="5">
        <v>0</v>
      </c>
      <c r="G142" s="16">
        <v>0</v>
      </c>
      <c r="H142" s="5">
        <v>0</v>
      </c>
    </row>
    <row r="143" spans="1:8" ht="15" x14ac:dyDescent="0.35">
      <c r="B143" t="s">
        <v>86</v>
      </c>
      <c r="C143" s="16">
        <f t="shared" ref="C143:H143" si="25">SUM(C134:C142)</f>
        <v>1.0999999999999999</v>
      </c>
      <c r="D143" s="16">
        <f t="shared" si="25"/>
        <v>-5.5000000000000009</v>
      </c>
      <c r="E143" s="16">
        <f t="shared" si="25"/>
        <v>17.899999999999999</v>
      </c>
      <c r="F143" s="5">
        <f t="shared" si="25"/>
        <v>18.2</v>
      </c>
      <c r="G143" s="16">
        <f t="shared" si="25"/>
        <v>7.5</v>
      </c>
      <c r="H143" s="5">
        <f t="shared" si="25"/>
        <v>0</v>
      </c>
    </row>
    <row r="144" spans="1:8" x14ac:dyDescent="0.2">
      <c r="C144" s="20"/>
      <c r="D144" s="20"/>
      <c r="E144" s="20"/>
      <c r="F144" s="3"/>
      <c r="G144" s="20"/>
      <c r="H144" s="3"/>
    </row>
    <row r="145" spans="1:8" ht="15" x14ac:dyDescent="0.35">
      <c r="A145" s="6" t="s">
        <v>87</v>
      </c>
      <c r="C145" s="16">
        <f t="shared" ref="C145:H145" si="26">+C119+C131+C143</f>
        <v>165.19179199999999</v>
      </c>
      <c r="D145" s="16">
        <f t="shared" si="26"/>
        <v>167.2197175899999</v>
      </c>
      <c r="E145" s="16">
        <f t="shared" si="26"/>
        <v>228.1056197430635</v>
      </c>
      <c r="F145" s="5">
        <f t="shared" si="26"/>
        <v>215.94736473149655</v>
      </c>
      <c r="G145" s="16">
        <f t="shared" si="26"/>
        <v>183.69866569750002</v>
      </c>
      <c r="H145" s="5">
        <f t="shared" si="26"/>
        <v>-9.6110730000000011</v>
      </c>
    </row>
    <row r="147" spans="1:8" x14ac:dyDescent="0.2">
      <c r="A147" s="28" t="str">
        <f ca="1">CELL("FILENAME")</f>
        <v>N:\Mbotell\EXCEL\BUDGET\2001\[Functional Income.xls]Citrus</v>
      </c>
      <c r="C147" s="17">
        <v>165.2</v>
      </c>
      <c r="D147" s="26">
        <v>167.2</v>
      </c>
      <c r="E147" s="17">
        <v>228.1</v>
      </c>
      <c r="F147">
        <v>215.9</v>
      </c>
      <c r="G147" s="17">
        <v>183.7</v>
      </c>
    </row>
    <row r="148" spans="1:8" x14ac:dyDescent="0.2">
      <c r="C148" s="20">
        <f>C147-C145</f>
        <v>8.2079999999962183E-3</v>
      </c>
      <c r="D148" s="20">
        <f>D147-D145</f>
        <v>-1.9717589999913798E-2</v>
      </c>
      <c r="E148" s="20">
        <f>E147-E145</f>
        <v>-5.6197430635052115E-3</v>
      </c>
      <c r="F148" s="3">
        <f>F147-F145</f>
        <v>-4.73647314965433E-2</v>
      </c>
      <c r="G148" s="20">
        <f>G147-G145</f>
        <v>1.3343024999699082E-3</v>
      </c>
      <c r="H148" t="s">
        <v>114</v>
      </c>
    </row>
  </sheetData>
  <printOptions horizontalCentered="1"/>
  <pageMargins left="0.5" right="0.5" top="1" bottom="0.5" header="0.5" footer="0.5"/>
  <pageSetup orientation="portrait" horizontalDpi="1200" verticalDpi="1200" r:id="rId1"/>
  <headerFooter alignWithMargins="0">
    <oddFooter>&amp;L&amp;8&amp;F&amp;A&amp;C&amp;8&amp;P of &amp;N&amp;R&amp;8&amp;D&amp;T</oddFooter>
  </headerFooter>
  <rowBreaks count="3" manualBreakCount="3">
    <brk id="44" max="16383" man="1"/>
    <brk id="87" max="16383" man="1"/>
    <brk id="1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workbookViewId="0">
      <selection activeCell="A6" sqref="A6"/>
    </sheetView>
  </sheetViews>
  <sheetFormatPr defaultRowHeight="12.75" x14ac:dyDescent="0.2"/>
  <cols>
    <col min="2" max="2" width="28.140625" bestFit="1" customWidth="1"/>
  </cols>
  <sheetData>
    <row r="1" spans="1:8" x14ac:dyDescent="0.2">
      <c r="A1" s="6" t="s">
        <v>98</v>
      </c>
    </row>
    <row r="2" spans="1:8" x14ac:dyDescent="0.2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">
      <c r="A4" s="9" t="s">
        <v>47</v>
      </c>
      <c r="C4" s="3"/>
      <c r="D4" s="3"/>
      <c r="E4" s="3"/>
      <c r="F4" s="3"/>
      <c r="G4" s="3"/>
      <c r="H4" s="3"/>
    </row>
    <row r="5" spans="1:8" x14ac:dyDescent="0.2">
      <c r="A5" s="10" t="s">
        <v>48</v>
      </c>
      <c r="B5" s="7"/>
      <c r="D5" s="3"/>
      <c r="E5" s="3"/>
      <c r="F5" s="3"/>
      <c r="G5" s="3"/>
      <c r="H5" s="3"/>
    </row>
    <row r="6" spans="1:8" x14ac:dyDescent="0.2">
      <c r="A6" s="7"/>
      <c r="B6" s="7" t="s">
        <v>32</v>
      </c>
      <c r="C6" s="3"/>
      <c r="D6" s="3"/>
      <c r="E6" s="3"/>
      <c r="F6" s="3"/>
      <c r="G6" s="3"/>
      <c r="H6" s="3"/>
    </row>
    <row r="7" spans="1:8" x14ac:dyDescent="0.2">
      <c r="A7" s="7"/>
      <c r="B7" s="7" t="s">
        <v>41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x14ac:dyDescent="0.2">
      <c r="A8" s="7"/>
      <c r="B8" s="7" t="s">
        <v>42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">
      <c r="A9" s="7"/>
      <c r="B9" s="7" t="s">
        <v>33</v>
      </c>
      <c r="C9" s="3"/>
      <c r="D9" s="3"/>
      <c r="E9" s="3"/>
      <c r="F9" s="3"/>
      <c r="G9" s="3"/>
      <c r="H9" s="3"/>
    </row>
    <row r="10" spans="1:8" x14ac:dyDescent="0.2">
      <c r="A10" s="7"/>
      <c r="B10" s="7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">
      <c r="A11" s="7"/>
      <c r="B11" s="7" t="s">
        <v>42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">
      <c r="A12" s="7"/>
      <c r="B12" s="7" t="s">
        <v>72</v>
      </c>
      <c r="C12" s="3"/>
      <c r="D12" s="3"/>
      <c r="E12" s="3"/>
      <c r="F12" s="3"/>
      <c r="G12" s="3"/>
      <c r="H12" s="3"/>
    </row>
    <row r="13" spans="1:8" x14ac:dyDescent="0.2">
      <c r="A13" s="7"/>
      <c r="B13" s="7" t="s">
        <v>41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">
      <c r="A14" s="7"/>
      <c r="B14" s="7" t="s">
        <v>42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">
      <c r="A15" s="7"/>
      <c r="B15" s="7" t="s">
        <v>73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 x14ac:dyDescent="0.2">
      <c r="A16" s="7"/>
      <c r="B16" s="7" t="s">
        <v>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">
      <c r="A17" s="7"/>
      <c r="B17" s="7" t="s">
        <v>35</v>
      </c>
      <c r="C17" s="3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2">
      <c r="A18" s="6"/>
      <c r="B18" s="10" t="s">
        <v>25</v>
      </c>
      <c r="C18" s="3"/>
      <c r="D18" s="3">
        <f>SUM(D5:D17)</f>
        <v>0</v>
      </c>
      <c r="E18" s="3">
        <f>SUM(E5:E17)</f>
        <v>0</v>
      </c>
      <c r="F18" s="3">
        <f>SUM(F5:F17)</f>
        <v>0</v>
      </c>
      <c r="G18" s="3">
        <f>SUM(G5:G17)</f>
        <v>0</v>
      </c>
      <c r="H18" s="3">
        <f>SUM(H5:H17)</f>
        <v>0</v>
      </c>
    </row>
    <row r="19" spans="1:8" x14ac:dyDescent="0.2">
      <c r="A19" s="6" t="s">
        <v>8</v>
      </c>
      <c r="C19" s="3"/>
      <c r="D19" s="3"/>
      <c r="E19" s="3"/>
      <c r="F19" s="3"/>
      <c r="G19" s="3"/>
      <c r="H19" s="3"/>
    </row>
    <row r="20" spans="1:8" x14ac:dyDescent="0.2">
      <c r="B20" t="s">
        <v>74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2">
      <c r="B21" t="s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 x14ac:dyDescent="0.2">
      <c r="B22" t="s">
        <v>11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2">
      <c r="B23" t="s">
        <v>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ht="15" x14ac:dyDescent="0.35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35">
      <c r="B25" s="6" t="s">
        <v>19</v>
      </c>
      <c r="C25" s="5">
        <f t="shared" ref="C25:H25" si="0">SUM(C20:C24)</f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</row>
    <row r="26" spans="1:8" x14ac:dyDescent="0.2">
      <c r="A26" s="6" t="s">
        <v>18</v>
      </c>
      <c r="C26" s="3">
        <f t="shared" ref="C26:H26" si="1">+C18+C25</f>
        <v>0</v>
      </c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</row>
    <row r="27" spans="1:8" x14ac:dyDescent="0.2">
      <c r="A27" s="6" t="s">
        <v>20</v>
      </c>
      <c r="C27" s="3"/>
      <c r="D27" s="3"/>
      <c r="E27" s="3"/>
      <c r="F27" s="3"/>
      <c r="G27" s="3"/>
      <c r="H27" s="3"/>
    </row>
    <row r="28" spans="1:8" x14ac:dyDescent="0.2">
      <c r="B28" t="s">
        <v>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2">
      <c r="B29" t="s">
        <v>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ht="15" x14ac:dyDescent="0.35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</row>
    <row r="31" spans="1:8" ht="15" x14ac:dyDescent="0.35">
      <c r="B31" s="6" t="s">
        <v>24</v>
      </c>
      <c r="C31" s="5">
        <f t="shared" ref="C31:H31" si="2">SUM(C28:C30)</f>
        <v>0</v>
      </c>
      <c r="D31" s="5">
        <f t="shared" si="2"/>
        <v>0</v>
      </c>
      <c r="E31" s="5">
        <f t="shared" si="2"/>
        <v>0</v>
      </c>
      <c r="F31" s="5">
        <f t="shared" si="2"/>
        <v>0</v>
      </c>
      <c r="G31" s="5">
        <f t="shared" si="2"/>
        <v>0</v>
      </c>
      <c r="H31" s="5">
        <f t="shared" si="2"/>
        <v>0</v>
      </c>
    </row>
    <row r="32" spans="1:8" ht="15" x14ac:dyDescent="0.35">
      <c r="A32" s="6" t="s">
        <v>49</v>
      </c>
      <c r="C32" s="5">
        <f t="shared" ref="C32:H32" si="3">+C26+C31</f>
        <v>0</v>
      </c>
      <c r="D32" s="5">
        <f t="shared" si="3"/>
        <v>0</v>
      </c>
      <c r="E32" s="5">
        <f t="shared" si="3"/>
        <v>0</v>
      </c>
      <c r="F32" s="5">
        <f t="shared" si="3"/>
        <v>0</v>
      </c>
      <c r="G32" s="5">
        <f t="shared" si="3"/>
        <v>0</v>
      </c>
      <c r="H32" s="5">
        <f t="shared" si="3"/>
        <v>0</v>
      </c>
    </row>
    <row r="33" spans="1:8" x14ac:dyDescent="0.2">
      <c r="C33" s="3"/>
    </row>
    <row r="34" spans="1:8" x14ac:dyDescent="0.2">
      <c r="A34" s="9" t="s">
        <v>43</v>
      </c>
      <c r="C34" s="3"/>
      <c r="D34" s="3"/>
      <c r="E34" s="3"/>
      <c r="F34" s="3"/>
      <c r="G34" s="3"/>
      <c r="H34" s="3"/>
    </row>
    <row r="35" spans="1:8" x14ac:dyDescent="0.2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">
      <c r="A36" s="6" t="s">
        <v>8</v>
      </c>
      <c r="C36" s="3"/>
      <c r="D36" s="3"/>
      <c r="E36" s="3"/>
      <c r="F36" s="3"/>
      <c r="G36" s="3"/>
      <c r="H36" s="3"/>
    </row>
    <row r="37" spans="1:8" x14ac:dyDescent="0.2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">
      <c r="B38" t="s">
        <v>44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ht="15" x14ac:dyDescent="0.35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35">
      <c r="B40" s="6" t="s">
        <v>19</v>
      </c>
      <c r="C40" s="5">
        <f t="shared" ref="C40:H40" si="4">SUM(C37:C39)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</row>
    <row r="41" spans="1:8" ht="15" x14ac:dyDescent="0.35">
      <c r="A41" s="6" t="s">
        <v>50</v>
      </c>
      <c r="C41" s="5">
        <f t="shared" ref="C41:H41" si="5">+C35+C40</f>
        <v>0</v>
      </c>
      <c r="D41" s="5">
        <f t="shared" si="5"/>
        <v>0</v>
      </c>
      <c r="E41" s="5">
        <f t="shared" si="5"/>
        <v>0</v>
      </c>
      <c r="F41" s="5">
        <f t="shared" si="5"/>
        <v>0</v>
      </c>
      <c r="G41" s="5">
        <f t="shared" si="5"/>
        <v>0</v>
      </c>
      <c r="H41" s="5">
        <f t="shared" si="5"/>
        <v>0</v>
      </c>
    </row>
    <row r="42" spans="1:8" ht="15" x14ac:dyDescent="0.35">
      <c r="A42" s="6"/>
      <c r="C42" s="5"/>
      <c r="D42" s="5"/>
      <c r="E42" s="5"/>
      <c r="F42" s="5"/>
      <c r="G42" s="5"/>
      <c r="H42" s="5"/>
    </row>
    <row r="43" spans="1:8" ht="15" x14ac:dyDescent="0.35">
      <c r="A43" s="6" t="s">
        <v>51</v>
      </c>
      <c r="C43" s="5">
        <f t="shared" ref="C43:H43" si="6">+C32+C41</f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</row>
    <row r="44" spans="1:8" ht="15" x14ac:dyDescent="0.35">
      <c r="A44" s="6"/>
      <c r="C44" s="5"/>
      <c r="D44" s="5"/>
      <c r="E44" s="5"/>
      <c r="F44" s="5"/>
      <c r="G44" s="5"/>
      <c r="H44" s="5"/>
    </row>
    <row r="45" spans="1:8" x14ac:dyDescent="0.2">
      <c r="A45" s="9" t="s">
        <v>37</v>
      </c>
      <c r="C45" s="3"/>
      <c r="D45" s="3"/>
      <c r="E45" s="3"/>
      <c r="F45" s="3"/>
      <c r="G45" s="3"/>
      <c r="H45" s="3"/>
    </row>
    <row r="46" spans="1:8" x14ac:dyDescent="0.2">
      <c r="A46" s="6" t="s">
        <v>70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</row>
    <row r="47" spans="1:8" x14ac:dyDescent="0.2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">
      <c r="A48" s="6" t="s">
        <v>8</v>
      </c>
      <c r="C48" s="3"/>
      <c r="D48" s="3"/>
      <c r="E48" s="3"/>
      <c r="F48" s="3"/>
      <c r="G48" s="3"/>
      <c r="H48" s="3"/>
    </row>
    <row r="49" spans="1:8" x14ac:dyDescent="0.2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35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35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35">
      <c r="A56" s="6" t="s">
        <v>53</v>
      </c>
      <c r="C56" s="5">
        <f t="shared" ref="C56:H56" si="8">+C47+C55+C46</f>
        <v>0</v>
      </c>
      <c r="D56" s="5">
        <f t="shared" si="8"/>
        <v>0</v>
      </c>
      <c r="E56" s="5">
        <f t="shared" si="8"/>
        <v>0</v>
      </c>
      <c r="F56" s="5">
        <f t="shared" si="8"/>
        <v>0</v>
      </c>
      <c r="G56" s="5">
        <f t="shared" si="8"/>
        <v>0</v>
      </c>
      <c r="H56" s="5">
        <f t="shared" si="8"/>
        <v>0</v>
      </c>
    </row>
    <row r="57" spans="1:8" x14ac:dyDescent="0.2">
      <c r="C57" s="3"/>
      <c r="D57" s="3"/>
      <c r="E57" s="3"/>
      <c r="F57" s="3"/>
      <c r="G57" s="3"/>
      <c r="H57" s="3"/>
    </row>
    <row r="58" spans="1:8" x14ac:dyDescent="0.2">
      <c r="A58" s="9" t="s">
        <v>52</v>
      </c>
      <c r="C58" s="3"/>
      <c r="D58" s="3"/>
      <c r="E58" s="3"/>
      <c r="F58" s="3"/>
      <c r="G58" s="3"/>
      <c r="H58" s="3"/>
    </row>
    <row r="59" spans="1:8" x14ac:dyDescent="0.2">
      <c r="A59" s="6" t="s">
        <v>71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 x14ac:dyDescent="0.2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">
      <c r="A61" s="6"/>
      <c r="B61" t="s">
        <v>91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2">
      <c r="A62" s="6"/>
      <c r="B62" t="s">
        <v>92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">
      <c r="A63" s="6"/>
      <c r="B63" t="s">
        <v>93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2">
      <c r="A64" s="6"/>
      <c r="B64" t="s">
        <v>94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 ht="15" x14ac:dyDescent="0.35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">
      <c r="A66" s="6"/>
      <c r="B66" t="s">
        <v>95</v>
      </c>
      <c r="C66" s="3">
        <f t="shared" ref="C66:H66" si="9">SUM(C61:C65)</f>
        <v>0</v>
      </c>
      <c r="D66" s="3">
        <f t="shared" si="9"/>
        <v>0</v>
      </c>
      <c r="E66" s="3">
        <f t="shared" si="9"/>
        <v>0</v>
      </c>
      <c r="F66" s="3">
        <f t="shared" si="9"/>
        <v>0</v>
      </c>
      <c r="G66" s="3">
        <f t="shared" si="9"/>
        <v>0</v>
      </c>
      <c r="H66" s="3">
        <f t="shared" si="9"/>
        <v>0</v>
      </c>
    </row>
    <row r="67" spans="1:8" x14ac:dyDescent="0.2">
      <c r="A67" s="6" t="s">
        <v>8</v>
      </c>
      <c r="C67" s="3"/>
      <c r="D67" s="3"/>
      <c r="E67" s="3"/>
      <c r="F67" s="3"/>
      <c r="G67" s="3"/>
      <c r="H67" s="3"/>
    </row>
    <row r="68" spans="1:8" x14ac:dyDescent="0.2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35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35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35">
      <c r="A73" s="6" t="s">
        <v>62</v>
      </c>
      <c r="C73" s="5">
        <f>+C60+C72+C59</f>
        <v>0</v>
      </c>
      <c r="D73" s="5">
        <f>+D66+D72+D59</f>
        <v>0</v>
      </c>
      <c r="E73" s="5">
        <f>+E66+E72+E59</f>
        <v>0</v>
      </c>
      <c r="F73" s="5">
        <f>+F66+F72+F59</f>
        <v>0</v>
      </c>
      <c r="G73" s="5">
        <f>+G66+G72+G59</f>
        <v>0</v>
      </c>
      <c r="H73" s="5">
        <f>+H66+H72+H59</f>
        <v>0</v>
      </c>
    </row>
    <row r="74" spans="1:8" x14ac:dyDescent="0.2">
      <c r="C74" s="3"/>
      <c r="D74" s="3"/>
      <c r="E74" s="3"/>
      <c r="F74" s="3"/>
      <c r="G74" s="3"/>
      <c r="H74" s="3"/>
    </row>
    <row r="75" spans="1:8" x14ac:dyDescent="0.2">
      <c r="A75" s="9" t="s">
        <v>54</v>
      </c>
      <c r="C75" s="3"/>
      <c r="D75" s="3"/>
      <c r="E75" s="3"/>
      <c r="F75" s="3"/>
      <c r="G75" s="3"/>
      <c r="H75" s="3"/>
    </row>
    <row r="76" spans="1:8" x14ac:dyDescent="0.2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">
      <c r="A77" s="6" t="s">
        <v>8</v>
      </c>
      <c r="C77" s="3"/>
      <c r="D77" s="3"/>
      <c r="E77" s="3"/>
      <c r="F77" s="3"/>
      <c r="G77" s="3"/>
      <c r="H77" s="3"/>
    </row>
    <row r="78" spans="1:8" x14ac:dyDescent="0.2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35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35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35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">
      <c r="C84" s="3"/>
      <c r="D84" s="3"/>
      <c r="E84" s="3"/>
      <c r="F84" s="3"/>
      <c r="G84" s="3"/>
      <c r="H84" s="3"/>
    </row>
    <row r="85" spans="1:8" x14ac:dyDescent="0.2">
      <c r="A85" s="9" t="s">
        <v>56</v>
      </c>
      <c r="C85" s="3"/>
      <c r="D85" s="3"/>
      <c r="E85" s="3"/>
      <c r="F85" s="3"/>
      <c r="G85" s="3"/>
      <c r="H85" s="3"/>
    </row>
    <row r="86" spans="1:8" x14ac:dyDescent="0.2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">
      <c r="A87" s="6" t="s">
        <v>8</v>
      </c>
      <c r="C87" s="3"/>
      <c r="D87" s="3"/>
      <c r="E87" s="3"/>
      <c r="F87" s="3"/>
      <c r="G87" s="3"/>
      <c r="H87" s="3"/>
    </row>
    <row r="88" spans="1:8" x14ac:dyDescent="0.2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35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35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35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">
      <c r="C94" s="3"/>
      <c r="D94" s="3"/>
      <c r="E94" s="3"/>
      <c r="F94" s="3"/>
      <c r="G94" s="3"/>
      <c r="H94" s="3"/>
    </row>
    <row r="95" spans="1:8" x14ac:dyDescent="0.2">
      <c r="A95" s="9" t="s">
        <v>60</v>
      </c>
      <c r="C95" s="3"/>
      <c r="D95" s="3"/>
      <c r="E95" s="3"/>
      <c r="F95" s="3"/>
      <c r="G95" s="3"/>
      <c r="H95" s="3"/>
    </row>
    <row r="96" spans="1:8" x14ac:dyDescent="0.2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">
      <c r="A97" s="6" t="s">
        <v>8</v>
      </c>
      <c r="C97" s="3"/>
      <c r="D97" s="3"/>
      <c r="E97" s="3"/>
      <c r="F97" s="3"/>
      <c r="G97" s="3"/>
      <c r="H97" s="3"/>
    </row>
    <row r="98" spans="1:8" x14ac:dyDescent="0.2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35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35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35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">
      <c r="C104" s="3"/>
      <c r="D104" s="3"/>
      <c r="E104" s="3"/>
      <c r="F104" s="3"/>
      <c r="G104" s="3"/>
      <c r="H104" s="3"/>
    </row>
    <row r="105" spans="1:8" x14ac:dyDescent="0.2">
      <c r="A105" s="9" t="s">
        <v>63</v>
      </c>
      <c r="C105" s="3"/>
      <c r="D105" s="3"/>
      <c r="E105" s="3"/>
      <c r="F105" s="3"/>
      <c r="G105" s="3"/>
      <c r="H105" s="3"/>
    </row>
    <row r="106" spans="1:8" x14ac:dyDescent="0.2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">
      <c r="A107" s="6" t="s">
        <v>8</v>
      </c>
      <c r="C107" s="3"/>
      <c r="D107" s="3"/>
      <c r="E107" s="3"/>
      <c r="F107" s="3"/>
      <c r="G107" s="3"/>
      <c r="H107" s="3"/>
    </row>
    <row r="108" spans="1:8" x14ac:dyDescent="0.2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35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35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35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">
      <c r="C114" s="3"/>
      <c r="D114" s="3"/>
      <c r="E114" s="3"/>
      <c r="F114" s="3"/>
      <c r="G114" s="3"/>
      <c r="H114" s="3"/>
    </row>
    <row r="115" spans="1:8" ht="15" x14ac:dyDescent="0.35">
      <c r="A115" s="6" t="s">
        <v>65</v>
      </c>
      <c r="C115" s="5">
        <f t="shared" ref="C115:H115" si="19">+C43+C56+C73+C83+C93+C103+C113</f>
        <v>0</v>
      </c>
      <c r="D115" s="5">
        <f t="shared" si="19"/>
        <v>0</v>
      </c>
      <c r="E115" s="5">
        <f t="shared" si="19"/>
        <v>0</v>
      </c>
      <c r="F115" s="5">
        <f t="shared" si="19"/>
        <v>0</v>
      </c>
      <c r="G115" s="5">
        <f t="shared" si="19"/>
        <v>0</v>
      </c>
      <c r="H115" s="5">
        <f t="shared" si="19"/>
        <v>0</v>
      </c>
    </row>
    <row r="116" spans="1:8" x14ac:dyDescent="0.2">
      <c r="C116" s="3"/>
      <c r="D116" s="3"/>
      <c r="E116" s="3"/>
      <c r="F116" s="3"/>
      <c r="G116" s="3"/>
      <c r="H116" s="3"/>
    </row>
    <row r="117" spans="1:8" x14ac:dyDescent="0.2">
      <c r="A117" s="6" t="s">
        <v>66</v>
      </c>
      <c r="C117" s="3"/>
      <c r="D117" s="3"/>
      <c r="E117" s="3"/>
      <c r="F117" s="3"/>
      <c r="G117" s="3"/>
      <c r="H117" s="3"/>
    </row>
    <row r="118" spans="1:8" x14ac:dyDescent="0.2">
      <c r="B118" t="s">
        <v>67</v>
      </c>
      <c r="C118" s="3"/>
      <c r="D118" s="3"/>
      <c r="E118" s="3"/>
      <c r="F118" s="3"/>
      <c r="G118" s="3"/>
      <c r="H118" s="3"/>
    </row>
    <row r="119" spans="1:8" x14ac:dyDescent="0.2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35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">
      <c r="B123" t="s">
        <v>76</v>
      </c>
      <c r="C123" s="3"/>
      <c r="D123" s="3"/>
      <c r="E123" s="3"/>
      <c r="F123" s="3"/>
      <c r="G123" s="3"/>
      <c r="H123" s="3"/>
    </row>
    <row r="124" spans="1:8" x14ac:dyDescent="0.2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35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35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35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">
      <c r="B128" s="6"/>
      <c r="C128" s="3"/>
      <c r="D128" s="3"/>
      <c r="E128" s="3"/>
      <c r="F128" s="3"/>
      <c r="G128" s="3"/>
      <c r="H128" s="3"/>
    </row>
    <row r="129" spans="1:8" x14ac:dyDescent="0.2">
      <c r="A129" s="6" t="s">
        <v>81</v>
      </c>
      <c r="C129" s="3"/>
      <c r="D129" s="3"/>
      <c r="E129" s="3"/>
      <c r="F129" s="3"/>
      <c r="G129" s="3"/>
      <c r="H129" s="3"/>
    </row>
    <row r="130" spans="1:8" x14ac:dyDescent="0.2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35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35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">
      <c r="C136" s="3"/>
      <c r="D136" s="3"/>
      <c r="E136" s="3"/>
      <c r="F136" s="3"/>
      <c r="G136" s="3"/>
      <c r="H136" s="3"/>
    </row>
    <row r="137" spans="1:8" ht="15" x14ac:dyDescent="0.35">
      <c r="A137" s="6" t="s">
        <v>87</v>
      </c>
      <c r="C137" s="5">
        <f t="shared" ref="C137:H137" si="24">+C115+C127+C135</f>
        <v>0</v>
      </c>
      <c r="D137" s="5">
        <f t="shared" si="24"/>
        <v>0</v>
      </c>
      <c r="E137" s="5">
        <f t="shared" si="24"/>
        <v>0</v>
      </c>
      <c r="F137" s="5">
        <f t="shared" si="24"/>
        <v>0</v>
      </c>
      <c r="G137" s="5">
        <f t="shared" si="24"/>
        <v>0</v>
      </c>
      <c r="H137" s="5">
        <f t="shared" si="24"/>
        <v>0</v>
      </c>
    </row>
    <row r="138" spans="1:8" x14ac:dyDescent="0.2">
      <c r="C138" s="3"/>
    </row>
    <row r="139" spans="1:8" x14ac:dyDescent="0.2">
      <c r="C139" s="3"/>
    </row>
    <row r="140" spans="1:8" x14ac:dyDescent="0.2">
      <c r="C140" s="3"/>
    </row>
    <row r="141" spans="1:8" x14ac:dyDescent="0.2">
      <c r="C141" s="3"/>
    </row>
    <row r="142" spans="1:8" x14ac:dyDescent="0.2">
      <c r="C142" s="3"/>
    </row>
    <row r="143" spans="1:8" x14ac:dyDescent="0.2">
      <c r="C143" s="3"/>
    </row>
    <row r="144" spans="1:8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2" workbookViewId="0">
      <selection activeCell="B6" sqref="B6"/>
    </sheetView>
  </sheetViews>
  <sheetFormatPr defaultRowHeight="12.75" x14ac:dyDescent="0.2"/>
  <cols>
    <col min="2" max="2" width="28.140625" bestFit="1" customWidth="1"/>
  </cols>
  <sheetData>
    <row r="1" spans="1:8" x14ac:dyDescent="0.2">
      <c r="A1" s="6" t="s">
        <v>28</v>
      </c>
    </row>
    <row r="2" spans="1:8" x14ac:dyDescent="0.2">
      <c r="A2" s="6" t="s">
        <v>97</v>
      </c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">
      <c r="A4" s="9" t="s">
        <v>47</v>
      </c>
      <c r="C4" s="3"/>
      <c r="D4" s="3"/>
      <c r="E4" s="3"/>
      <c r="F4" s="3"/>
      <c r="G4" s="3"/>
      <c r="H4" s="3"/>
    </row>
    <row r="5" spans="1:8" x14ac:dyDescent="0.2">
      <c r="A5" s="10" t="s">
        <v>48</v>
      </c>
      <c r="B5" s="7"/>
      <c r="D5" s="3"/>
      <c r="E5" s="3"/>
      <c r="F5" s="3"/>
      <c r="G5" s="3"/>
      <c r="H5" s="3"/>
    </row>
    <row r="6" spans="1:8" x14ac:dyDescent="0.2">
      <c r="A6" s="7"/>
      <c r="B6" s="7" t="s">
        <v>32</v>
      </c>
      <c r="D6" s="3">
        <v>129.6</v>
      </c>
      <c r="E6" s="3">
        <v>129.19999999999999</v>
      </c>
      <c r="F6" s="3">
        <v>130.30000000000001</v>
      </c>
      <c r="G6" s="3">
        <v>129.4</v>
      </c>
      <c r="H6" s="3">
        <v>129.4</v>
      </c>
    </row>
    <row r="7" spans="1:8" x14ac:dyDescent="0.2">
      <c r="A7" s="7"/>
      <c r="B7" s="7" t="s">
        <v>41</v>
      </c>
      <c r="D7" s="3"/>
      <c r="E7" s="3"/>
      <c r="F7" s="3"/>
      <c r="G7" s="3"/>
      <c r="H7" s="3"/>
    </row>
    <row r="8" spans="1:8" x14ac:dyDescent="0.2">
      <c r="A8" s="7"/>
      <c r="B8" s="7" t="s">
        <v>42</v>
      </c>
      <c r="D8" s="3"/>
      <c r="E8" s="3"/>
      <c r="F8" s="3"/>
      <c r="G8" s="3"/>
      <c r="H8" s="3"/>
    </row>
    <row r="9" spans="1:8" x14ac:dyDescent="0.2">
      <c r="A9" s="7"/>
      <c r="B9" s="7" t="s">
        <v>33</v>
      </c>
      <c r="D9" s="3">
        <v>159.19999999999999</v>
      </c>
      <c r="E9" s="3">
        <v>157.1</v>
      </c>
      <c r="F9" s="3">
        <v>159.9</v>
      </c>
      <c r="G9" s="3">
        <v>143.1</v>
      </c>
      <c r="H9" s="3">
        <v>143.1</v>
      </c>
    </row>
    <row r="10" spans="1:8" x14ac:dyDescent="0.2">
      <c r="A10" s="7"/>
      <c r="B10" s="7" t="s">
        <v>41</v>
      </c>
      <c r="D10" s="3"/>
      <c r="E10" s="3"/>
      <c r="F10" s="3"/>
      <c r="G10" s="3"/>
      <c r="H10" s="3"/>
    </row>
    <row r="11" spans="1:8" x14ac:dyDescent="0.2">
      <c r="A11" s="7"/>
      <c r="B11" s="7" t="s">
        <v>42</v>
      </c>
      <c r="D11" s="3"/>
      <c r="E11" s="3"/>
      <c r="F11" s="3"/>
      <c r="G11" s="3"/>
      <c r="H11" s="3"/>
    </row>
    <row r="12" spans="1:8" x14ac:dyDescent="0.2">
      <c r="A12" s="7"/>
      <c r="B12" s="7" t="s">
        <v>72</v>
      </c>
      <c r="D12" s="3"/>
      <c r="E12" s="3"/>
      <c r="F12" s="3"/>
      <c r="G12" s="3"/>
      <c r="H12" s="3"/>
    </row>
    <row r="13" spans="1:8" x14ac:dyDescent="0.2">
      <c r="A13" s="7"/>
      <c r="B13" s="7" t="s">
        <v>41</v>
      </c>
      <c r="D13" s="3"/>
      <c r="E13" s="3"/>
      <c r="F13" s="3"/>
      <c r="G13" s="3"/>
      <c r="H13" s="3"/>
    </row>
    <row r="14" spans="1:8" x14ac:dyDescent="0.2">
      <c r="A14" s="7"/>
      <c r="B14" s="7" t="s">
        <v>42</v>
      </c>
      <c r="D14" s="3"/>
      <c r="E14" s="3"/>
      <c r="F14" s="3"/>
      <c r="G14" s="3"/>
      <c r="H14" s="3"/>
    </row>
    <row r="15" spans="1:8" x14ac:dyDescent="0.2">
      <c r="A15" s="7"/>
      <c r="B15" s="7" t="s">
        <v>73</v>
      </c>
      <c r="D15" s="3">
        <v>0</v>
      </c>
      <c r="E15" s="3">
        <v>0.7</v>
      </c>
      <c r="F15" s="3">
        <v>1.4</v>
      </c>
      <c r="G15" s="3">
        <v>51.4</v>
      </c>
      <c r="H15" s="3">
        <v>51.4</v>
      </c>
    </row>
    <row r="16" spans="1:8" x14ac:dyDescent="0.2">
      <c r="A16" s="7"/>
      <c r="B16" s="7" t="s">
        <v>34</v>
      </c>
      <c r="D16" s="3">
        <v>8.6</v>
      </c>
      <c r="E16" s="3">
        <v>7</v>
      </c>
      <c r="F16" s="3">
        <v>8.4</v>
      </c>
      <c r="G16" s="3">
        <v>6.5</v>
      </c>
      <c r="H16" s="3">
        <v>6.5</v>
      </c>
    </row>
    <row r="17" spans="1:8" x14ac:dyDescent="0.2">
      <c r="A17" s="7"/>
      <c r="B17" s="7" t="s">
        <v>35</v>
      </c>
      <c r="D17" s="8">
        <v>-7.2</v>
      </c>
      <c r="E17" s="8">
        <v>-7.2</v>
      </c>
      <c r="F17" s="8">
        <v>-6.6</v>
      </c>
      <c r="G17" s="8">
        <v>-6.5</v>
      </c>
      <c r="H17" s="8">
        <v>-6.5</v>
      </c>
    </row>
    <row r="18" spans="1:8" x14ac:dyDescent="0.2">
      <c r="A18" s="6"/>
      <c r="B18" s="10" t="s">
        <v>25</v>
      </c>
      <c r="D18" s="3">
        <f>SUM(D5:D17)</f>
        <v>290.2</v>
      </c>
      <c r="E18" s="3">
        <f>SUM(E5:E17)</f>
        <v>286.79999999999995</v>
      </c>
      <c r="F18" s="3">
        <f>SUM(F5:F17)</f>
        <v>293.39999999999998</v>
      </c>
      <c r="G18" s="3">
        <f>SUM(G5:G17)</f>
        <v>323.89999999999998</v>
      </c>
      <c r="H18" s="3">
        <f>SUM(H5:H17)</f>
        <v>323.89999999999998</v>
      </c>
    </row>
    <row r="19" spans="1:8" x14ac:dyDescent="0.2">
      <c r="A19" s="6" t="s">
        <v>8</v>
      </c>
      <c r="C19" s="3"/>
      <c r="D19" s="3"/>
      <c r="E19" s="3"/>
      <c r="F19" s="3"/>
      <c r="G19" s="3"/>
      <c r="H19" s="3"/>
    </row>
    <row r="20" spans="1:8" x14ac:dyDescent="0.2">
      <c r="B20" t="s">
        <v>74</v>
      </c>
      <c r="C20" s="3">
        <v>0</v>
      </c>
      <c r="D20" s="3"/>
      <c r="E20" s="3"/>
      <c r="F20" s="3"/>
      <c r="G20" s="3"/>
      <c r="H20" s="3"/>
    </row>
    <row r="21" spans="1:8" x14ac:dyDescent="0.2">
      <c r="B21" t="s">
        <v>10</v>
      </c>
      <c r="C21" s="3">
        <v>0</v>
      </c>
      <c r="D21" s="3"/>
      <c r="E21" s="3"/>
      <c r="F21" s="3"/>
      <c r="G21" s="3"/>
      <c r="H21" s="3"/>
    </row>
    <row r="22" spans="1:8" x14ac:dyDescent="0.2">
      <c r="B22" t="s">
        <v>11</v>
      </c>
      <c r="C22" s="3">
        <v>0</v>
      </c>
      <c r="D22" s="3"/>
      <c r="E22" s="3"/>
      <c r="F22" s="3"/>
      <c r="G22" s="3"/>
      <c r="H22" s="3"/>
    </row>
    <row r="23" spans="1:8" x14ac:dyDescent="0.2">
      <c r="B23" t="s">
        <v>17</v>
      </c>
      <c r="C23" s="3">
        <v>0</v>
      </c>
      <c r="D23" s="3">
        <v>-3.2</v>
      </c>
      <c r="E23" s="3">
        <v>-3.4</v>
      </c>
      <c r="F23" s="3">
        <v>-2.8</v>
      </c>
      <c r="G23" s="3">
        <v>-2.8</v>
      </c>
      <c r="H23" s="3">
        <v>-2.8</v>
      </c>
    </row>
    <row r="24" spans="1:8" ht="15" x14ac:dyDescent="0.35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35">
      <c r="B25" s="6" t="s">
        <v>19</v>
      </c>
      <c r="C25" s="5">
        <f t="shared" ref="C25:H25" si="0">SUM(C20:C24)</f>
        <v>0</v>
      </c>
      <c r="D25" s="5">
        <f t="shared" si="0"/>
        <v>-3.2</v>
      </c>
      <c r="E25" s="5">
        <f t="shared" si="0"/>
        <v>-3.4</v>
      </c>
      <c r="F25" s="5">
        <f t="shared" si="0"/>
        <v>-2.8</v>
      </c>
      <c r="G25" s="5">
        <f t="shared" si="0"/>
        <v>-2.8</v>
      </c>
      <c r="H25" s="5">
        <f t="shared" si="0"/>
        <v>-2.8</v>
      </c>
    </row>
    <row r="26" spans="1:8" x14ac:dyDescent="0.2">
      <c r="A26" s="6" t="s">
        <v>18</v>
      </c>
      <c r="C26" s="3">
        <f t="shared" ref="C26:H26" si="1">+C18+C25</f>
        <v>0</v>
      </c>
      <c r="D26" s="3">
        <f t="shared" si="1"/>
        <v>287</v>
      </c>
      <c r="E26" s="3">
        <f t="shared" si="1"/>
        <v>283.39999999999998</v>
      </c>
      <c r="F26" s="3">
        <f t="shared" si="1"/>
        <v>290.59999999999997</v>
      </c>
      <c r="G26" s="3">
        <f t="shared" si="1"/>
        <v>321.09999999999997</v>
      </c>
      <c r="H26" s="3">
        <f t="shared" si="1"/>
        <v>321.09999999999997</v>
      </c>
    </row>
    <row r="27" spans="1:8" x14ac:dyDescent="0.2">
      <c r="A27" s="6" t="s">
        <v>20</v>
      </c>
      <c r="C27" s="3"/>
      <c r="D27" s="3"/>
      <c r="E27" s="3"/>
      <c r="F27" s="3"/>
      <c r="G27" s="3"/>
      <c r="H27" s="3"/>
    </row>
    <row r="28" spans="1:8" x14ac:dyDescent="0.2">
      <c r="B28" t="s">
        <v>36</v>
      </c>
      <c r="C28" s="3">
        <v>0</v>
      </c>
      <c r="D28" s="3">
        <v>0</v>
      </c>
      <c r="E28" s="3">
        <v>9.4</v>
      </c>
      <c r="F28" s="3">
        <v>-1.3</v>
      </c>
      <c r="G28" s="3">
        <v>0</v>
      </c>
      <c r="H28" s="3">
        <v>0</v>
      </c>
    </row>
    <row r="29" spans="1:8" x14ac:dyDescent="0.2">
      <c r="B29" t="s">
        <v>22</v>
      </c>
      <c r="C29" s="3">
        <v>0</v>
      </c>
      <c r="D29" s="3">
        <v>1</v>
      </c>
      <c r="E29" s="3">
        <v>3.1</v>
      </c>
      <c r="F29" s="3">
        <v>0.5</v>
      </c>
      <c r="G29" s="3">
        <v>0.7</v>
      </c>
      <c r="H29" s="3">
        <v>0</v>
      </c>
    </row>
    <row r="30" spans="1:8" ht="15" x14ac:dyDescent="0.35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9.6999999999999993</v>
      </c>
    </row>
    <row r="31" spans="1:8" ht="15" x14ac:dyDescent="0.35">
      <c r="B31" s="6" t="s">
        <v>24</v>
      </c>
      <c r="C31" s="5">
        <f t="shared" ref="C31:H31" si="2">SUM(C28:C30)</f>
        <v>0</v>
      </c>
      <c r="D31" s="5">
        <f t="shared" si="2"/>
        <v>1</v>
      </c>
      <c r="E31" s="5">
        <f t="shared" si="2"/>
        <v>12.5</v>
      </c>
      <c r="F31" s="5">
        <f t="shared" si="2"/>
        <v>-0.8</v>
      </c>
      <c r="G31" s="5">
        <f t="shared" si="2"/>
        <v>0.7</v>
      </c>
      <c r="H31" s="5">
        <f t="shared" si="2"/>
        <v>9.6999999999999993</v>
      </c>
    </row>
    <row r="32" spans="1:8" ht="15" x14ac:dyDescent="0.35">
      <c r="A32" s="6" t="s">
        <v>49</v>
      </c>
      <c r="C32" s="5">
        <f t="shared" ref="C32:H32" si="3">+C26+C31</f>
        <v>0</v>
      </c>
      <c r="D32" s="5">
        <f t="shared" si="3"/>
        <v>288</v>
      </c>
      <c r="E32" s="5">
        <f t="shared" si="3"/>
        <v>295.89999999999998</v>
      </c>
      <c r="F32" s="5">
        <f t="shared" si="3"/>
        <v>289.79999999999995</v>
      </c>
      <c r="G32" s="5">
        <f t="shared" si="3"/>
        <v>321.79999999999995</v>
      </c>
      <c r="H32" s="5">
        <f t="shared" si="3"/>
        <v>330.79999999999995</v>
      </c>
    </row>
    <row r="34" spans="1:8" x14ac:dyDescent="0.2">
      <c r="A34" s="9" t="s">
        <v>43</v>
      </c>
      <c r="C34" s="3"/>
      <c r="D34" s="3"/>
      <c r="E34" s="3"/>
      <c r="F34" s="3"/>
      <c r="G34" s="3"/>
      <c r="H34" s="3"/>
    </row>
    <row r="35" spans="1:8" x14ac:dyDescent="0.2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">
      <c r="A36" s="6" t="s">
        <v>8</v>
      </c>
      <c r="C36" s="3"/>
      <c r="D36" s="3"/>
      <c r="E36" s="3"/>
      <c r="F36" s="3"/>
      <c r="G36" s="3"/>
      <c r="H36" s="3"/>
    </row>
    <row r="37" spans="1:8" x14ac:dyDescent="0.2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">
      <c r="B38" t="s">
        <v>44</v>
      </c>
      <c r="C38" s="3">
        <v>0</v>
      </c>
      <c r="D38" s="3">
        <v>-0.6</v>
      </c>
      <c r="E38" s="3">
        <v>-0.6</v>
      </c>
      <c r="F38" s="3">
        <v>-0.6</v>
      </c>
      <c r="G38" s="3">
        <v>-0.6</v>
      </c>
      <c r="H38" s="3">
        <v>0</v>
      </c>
    </row>
    <row r="39" spans="1:8" ht="15" x14ac:dyDescent="0.35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35">
      <c r="B40" s="6" t="s">
        <v>19</v>
      </c>
      <c r="C40" s="5">
        <f t="shared" ref="C40:H40" si="4">SUM(C37:C39)</f>
        <v>0</v>
      </c>
      <c r="D40" s="5">
        <f t="shared" si="4"/>
        <v>-0.6</v>
      </c>
      <c r="E40" s="5">
        <f t="shared" si="4"/>
        <v>-0.6</v>
      </c>
      <c r="F40" s="5">
        <f t="shared" si="4"/>
        <v>-0.6</v>
      </c>
      <c r="G40" s="5">
        <f t="shared" si="4"/>
        <v>-0.6</v>
      </c>
      <c r="H40" s="5">
        <f t="shared" si="4"/>
        <v>0</v>
      </c>
    </row>
    <row r="41" spans="1:8" ht="15" x14ac:dyDescent="0.35">
      <c r="A41" s="6" t="s">
        <v>50</v>
      </c>
      <c r="C41" s="5">
        <f t="shared" ref="C41:H41" si="5">+C35+C40</f>
        <v>0</v>
      </c>
      <c r="D41" s="5">
        <f t="shared" si="5"/>
        <v>-0.6</v>
      </c>
      <c r="E41" s="5">
        <f t="shared" si="5"/>
        <v>-0.6</v>
      </c>
      <c r="F41" s="5">
        <f t="shared" si="5"/>
        <v>-0.6</v>
      </c>
      <c r="G41" s="5">
        <f t="shared" si="5"/>
        <v>-0.6</v>
      </c>
      <c r="H41" s="5">
        <f t="shared" si="5"/>
        <v>0</v>
      </c>
    </row>
    <row r="42" spans="1:8" ht="15" x14ac:dyDescent="0.35">
      <c r="A42" s="6"/>
      <c r="C42" s="5"/>
      <c r="D42" s="5"/>
      <c r="E42" s="5"/>
      <c r="F42" s="5"/>
      <c r="G42" s="5"/>
      <c r="H42" s="5"/>
    </row>
    <row r="43" spans="1:8" ht="15" x14ac:dyDescent="0.35">
      <c r="A43" s="6" t="s">
        <v>51</v>
      </c>
      <c r="C43" s="5">
        <f t="shared" ref="C43:H43" si="6">+C32+C41</f>
        <v>0</v>
      </c>
      <c r="D43" s="5">
        <f t="shared" si="6"/>
        <v>287.39999999999998</v>
      </c>
      <c r="E43" s="5">
        <f t="shared" si="6"/>
        <v>295.29999999999995</v>
      </c>
      <c r="F43" s="5">
        <f t="shared" si="6"/>
        <v>289.19999999999993</v>
      </c>
      <c r="G43" s="5">
        <f t="shared" si="6"/>
        <v>321.19999999999993</v>
      </c>
      <c r="H43" s="5">
        <f t="shared" si="6"/>
        <v>330.79999999999995</v>
      </c>
    </row>
    <row r="44" spans="1:8" ht="15" x14ac:dyDescent="0.35">
      <c r="A44" s="6"/>
      <c r="C44" s="5"/>
      <c r="D44" s="5"/>
      <c r="E44" s="5"/>
      <c r="F44" s="5"/>
      <c r="G44" s="5"/>
      <c r="H44" s="5"/>
    </row>
    <row r="45" spans="1:8" x14ac:dyDescent="0.2">
      <c r="A45" s="9" t="s">
        <v>37</v>
      </c>
      <c r="C45" s="3"/>
      <c r="D45" s="3"/>
      <c r="E45" s="3"/>
      <c r="F45" s="3"/>
      <c r="G45" s="3"/>
      <c r="H45" s="3"/>
    </row>
    <row r="46" spans="1:8" x14ac:dyDescent="0.2">
      <c r="A46" s="6" t="s">
        <v>70</v>
      </c>
      <c r="C46" s="11">
        <v>0</v>
      </c>
      <c r="D46" s="11">
        <v>0.2</v>
      </c>
      <c r="E46" s="11">
        <v>0.2</v>
      </c>
      <c r="F46" s="11">
        <v>0.2</v>
      </c>
      <c r="G46" s="11">
        <v>0.1</v>
      </c>
      <c r="H46" s="11">
        <v>0.1</v>
      </c>
    </row>
    <row r="47" spans="1:8" x14ac:dyDescent="0.2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">
      <c r="A48" s="6" t="s">
        <v>8</v>
      </c>
      <c r="C48" s="3"/>
      <c r="D48" s="3"/>
      <c r="E48" s="3"/>
      <c r="F48" s="3"/>
      <c r="G48" s="3"/>
      <c r="H48" s="3"/>
    </row>
    <row r="49" spans="1:8" x14ac:dyDescent="0.2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35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35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35">
      <c r="A56" s="6" t="s">
        <v>53</v>
      </c>
      <c r="C56" s="5">
        <f t="shared" ref="C56:H56" si="8">+C47+C55+C46</f>
        <v>0</v>
      </c>
      <c r="D56" s="5">
        <f t="shared" si="8"/>
        <v>0.2</v>
      </c>
      <c r="E56" s="5">
        <f t="shared" si="8"/>
        <v>0.2</v>
      </c>
      <c r="F56" s="5">
        <f t="shared" si="8"/>
        <v>0.2</v>
      </c>
      <c r="G56" s="5">
        <f t="shared" si="8"/>
        <v>0.1</v>
      </c>
      <c r="H56" s="5">
        <f t="shared" si="8"/>
        <v>0.1</v>
      </c>
    </row>
    <row r="57" spans="1:8" x14ac:dyDescent="0.2">
      <c r="C57" s="3"/>
      <c r="D57" s="3"/>
      <c r="E57" s="3"/>
      <c r="F57" s="3"/>
      <c r="G57" s="3"/>
      <c r="H57" s="3"/>
    </row>
    <row r="58" spans="1:8" x14ac:dyDescent="0.2">
      <c r="A58" s="9" t="s">
        <v>52</v>
      </c>
      <c r="C58" s="3"/>
      <c r="D58" s="3"/>
      <c r="E58" s="3"/>
      <c r="F58" s="3"/>
      <c r="G58" s="3"/>
      <c r="H58" s="3"/>
    </row>
    <row r="59" spans="1:8" x14ac:dyDescent="0.2">
      <c r="A59" s="6" t="s">
        <v>71</v>
      </c>
      <c r="C59" s="3">
        <v>0</v>
      </c>
      <c r="D59" s="3">
        <v>0.7</v>
      </c>
      <c r="E59" s="3">
        <v>0.3</v>
      </c>
      <c r="F59" s="3">
        <v>0.3</v>
      </c>
      <c r="G59" s="3">
        <v>2.6</v>
      </c>
      <c r="H59" s="3">
        <v>2.6</v>
      </c>
    </row>
    <row r="60" spans="1:8" x14ac:dyDescent="0.2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">
      <c r="A61" s="6"/>
      <c r="B61" t="s">
        <v>91</v>
      </c>
      <c r="C61" s="3">
        <v>0</v>
      </c>
      <c r="D61" s="3">
        <v>12</v>
      </c>
      <c r="E61" s="3">
        <v>0</v>
      </c>
      <c r="F61" s="3">
        <v>10.199999999999999</v>
      </c>
      <c r="G61" s="3">
        <v>0</v>
      </c>
      <c r="H61" s="3">
        <v>0</v>
      </c>
    </row>
    <row r="62" spans="1:8" x14ac:dyDescent="0.2">
      <c r="A62" s="6"/>
      <c r="B62" t="s">
        <v>92</v>
      </c>
      <c r="C62" s="3">
        <v>0</v>
      </c>
      <c r="D62" s="3">
        <v>0</v>
      </c>
      <c r="E62" s="3">
        <v>46</v>
      </c>
      <c r="F62" s="3">
        <v>30.7</v>
      </c>
      <c r="G62" s="3">
        <v>0</v>
      </c>
      <c r="H62" s="3">
        <v>0</v>
      </c>
    </row>
    <row r="63" spans="1:8" x14ac:dyDescent="0.2">
      <c r="A63" s="6"/>
      <c r="B63" t="s">
        <v>93</v>
      </c>
      <c r="C63" s="3">
        <v>0</v>
      </c>
      <c r="D63" s="3">
        <v>9</v>
      </c>
      <c r="E63" s="3">
        <v>9</v>
      </c>
      <c r="F63" s="3">
        <v>6</v>
      </c>
      <c r="G63" s="3">
        <v>0</v>
      </c>
      <c r="H63" s="3">
        <v>0</v>
      </c>
    </row>
    <row r="64" spans="1:8" x14ac:dyDescent="0.2">
      <c r="A64" s="6"/>
      <c r="B64" t="s">
        <v>94</v>
      </c>
      <c r="C64" s="3">
        <v>0</v>
      </c>
      <c r="D64" s="3">
        <v>-4.0999999999999996</v>
      </c>
      <c r="E64" s="3">
        <v>-3.1</v>
      </c>
      <c r="F64" s="3">
        <v>0</v>
      </c>
      <c r="G64" s="3">
        <v>0</v>
      </c>
      <c r="H64" s="3">
        <v>0</v>
      </c>
    </row>
    <row r="65" spans="1:8" ht="15" x14ac:dyDescent="0.35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">
      <c r="A66" s="6"/>
      <c r="B66" t="s">
        <v>95</v>
      </c>
      <c r="C66" s="3">
        <f t="shared" ref="C66:H66" si="9">SUM(C61:C65)</f>
        <v>0</v>
      </c>
      <c r="D66" s="3">
        <f t="shared" si="9"/>
        <v>16.899999999999999</v>
      </c>
      <c r="E66" s="3">
        <f t="shared" si="9"/>
        <v>51.9</v>
      </c>
      <c r="F66" s="3">
        <f t="shared" si="9"/>
        <v>46.9</v>
      </c>
      <c r="G66" s="3">
        <f t="shared" si="9"/>
        <v>0</v>
      </c>
      <c r="H66" s="3">
        <f t="shared" si="9"/>
        <v>0</v>
      </c>
    </row>
    <row r="67" spans="1:8" x14ac:dyDescent="0.2">
      <c r="A67" s="6" t="s">
        <v>8</v>
      </c>
      <c r="C67" s="3"/>
      <c r="D67" s="3"/>
      <c r="E67" s="3"/>
      <c r="F67" s="3"/>
      <c r="G67" s="3"/>
      <c r="H67" s="3"/>
    </row>
    <row r="68" spans="1:8" x14ac:dyDescent="0.2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35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35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35">
      <c r="A73" s="6" t="s">
        <v>62</v>
      </c>
      <c r="C73" s="5">
        <f>+C60+C72+C59</f>
        <v>0</v>
      </c>
      <c r="D73" s="5">
        <f>+D66+D72+D59</f>
        <v>17.599999999999998</v>
      </c>
      <c r="E73" s="5">
        <f>+E66+E72+E59</f>
        <v>52.199999999999996</v>
      </c>
      <c r="F73" s="5">
        <f>+F66+F72+F59</f>
        <v>47.199999999999996</v>
      </c>
      <c r="G73" s="5">
        <f>+G66+G72+G59</f>
        <v>2.6</v>
      </c>
      <c r="H73" s="5">
        <f>+H66+H72+H59</f>
        <v>2.6</v>
      </c>
    </row>
    <row r="74" spans="1:8" x14ac:dyDescent="0.2">
      <c r="C74" s="3"/>
      <c r="D74" s="3"/>
      <c r="E74" s="3"/>
      <c r="F74" s="3"/>
      <c r="G74" s="3"/>
      <c r="H74" s="3"/>
    </row>
    <row r="75" spans="1:8" x14ac:dyDescent="0.2">
      <c r="A75" s="9" t="s">
        <v>54</v>
      </c>
      <c r="C75" s="3"/>
      <c r="D75" s="3"/>
      <c r="E75" s="3"/>
      <c r="F75" s="3"/>
      <c r="G75" s="3"/>
      <c r="H75" s="3"/>
    </row>
    <row r="76" spans="1:8" x14ac:dyDescent="0.2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">
      <c r="A77" s="6" t="s">
        <v>8</v>
      </c>
      <c r="C77" s="3"/>
      <c r="D77" s="3"/>
      <c r="E77" s="3"/>
      <c r="F77" s="3"/>
      <c r="G77" s="3"/>
      <c r="H77" s="3"/>
    </row>
    <row r="78" spans="1:8" x14ac:dyDescent="0.2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35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35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35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">
      <c r="C84" s="3"/>
      <c r="D84" s="3"/>
      <c r="E84" s="3"/>
      <c r="F84" s="3"/>
      <c r="G84" s="3"/>
      <c r="H84" s="3"/>
    </row>
    <row r="85" spans="1:8" x14ac:dyDescent="0.2">
      <c r="A85" s="9" t="s">
        <v>56</v>
      </c>
      <c r="C85" s="3"/>
      <c r="D85" s="3"/>
      <c r="E85" s="3"/>
      <c r="F85" s="3"/>
      <c r="G85" s="3"/>
      <c r="H85" s="3"/>
    </row>
    <row r="86" spans="1:8" x14ac:dyDescent="0.2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">
      <c r="A87" s="6" t="s">
        <v>8</v>
      </c>
      <c r="C87" s="3"/>
      <c r="D87" s="3"/>
      <c r="E87" s="3"/>
      <c r="F87" s="3"/>
      <c r="G87" s="3"/>
      <c r="H87" s="3"/>
    </row>
    <row r="88" spans="1:8" x14ac:dyDescent="0.2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35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35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35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">
      <c r="C94" s="3"/>
      <c r="D94" s="3"/>
      <c r="E94" s="3"/>
      <c r="F94" s="3"/>
      <c r="G94" s="3"/>
      <c r="H94" s="3"/>
    </row>
    <row r="95" spans="1:8" x14ac:dyDescent="0.2">
      <c r="A95" s="9" t="s">
        <v>60</v>
      </c>
      <c r="C95" s="3"/>
      <c r="D95" s="3"/>
      <c r="E95" s="3"/>
      <c r="F95" s="3"/>
      <c r="G95" s="3"/>
      <c r="H95" s="3"/>
    </row>
    <row r="96" spans="1:8" x14ac:dyDescent="0.2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">
      <c r="A97" s="6" t="s">
        <v>8</v>
      </c>
      <c r="C97" s="3"/>
      <c r="D97" s="3"/>
      <c r="E97" s="3"/>
      <c r="F97" s="3"/>
      <c r="G97" s="3"/>
      <c r="H97" s="3"/>
    </row>
    <row r="98" spans="1:8" x14ac:dyDescent="0.2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35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35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35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">
      <c r="C104" s="3"/>
      <c r="D104" s="3"/>
      <c r="E104" s="3"/>
      <c r="F104" s="3"/>
      <c r="G104" s="3"/>
      <c r="H104" s="3"/>
    </row>
    <row r="105" spans="1:8" x14ac:dyDescent="0.2">
      <c r="A105" s="9" t="s">
        <v>63</v>
      </c>
      <c r="C105" s="3"/>
      <c r="D105" s="3"/>
      <c r="E105" s="3"/>
      <c r="F105" s="3"/>
      <c r="G105" s="3"/>
      <c r="H105" s="3"/>
    </row>
    <row r="106" spans="1:8" x14ac:dyDescent="0.2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">
      <c r="A107" s="6" t="s">
        <v>8</v>
      </c>
      <c r="C107" s="3"/>
      <c r="D107" s="3"/>
      <c r="E107" s="3"/>
      <c r="F107" s="3"/>
      <c r="G107" s="3"/>
      <c r="H107" s="3"/>
    </row>
    <row r="108" spans="1:8" x14ac:dyDescent="0.2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35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35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35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">
      <c r="C114" s="3"/>
      <c r="D114" s="3"/>
      <c r="E114" s="3"/>
      <c r="F114" s="3"/>
      <c r="G114" s="3"/>
      <c r="H114" s="3"/>
    </row>
    <row r="115" spans="1:8" ht="15" x14ac:dyDescent="0.35">
      <c r="A115" s="6" t="s">
        <v>65</v>
      </c>
      <c r="C115" s="5">
        <f t="shared" ref="C115:H115" si="19">+C43+C56+C73+C83+C93+C103+C113</f>
        <v>0</v>
      </c>
      <c r="D115" s="5">
        <f t="shared" si="19"/>
        <v>305.2</v>
      </c>
      <c r="E115" s="5">
        <f t="shared" si="19"/>
        <v>347.69999999999993</v>
      </c>
      <c r="F115" s="5">
        <f t="shared" si="19"/>
        <v>336.59999999999991</v>
      </c>
      <c r="G115" s="5">
        <f t="shared" si="19"/>
        <v>323.89999999999998</v>
      </c>
      <c r="H115" s="5">
        <f t="shared" si="19"/>
        <v>333.5</v>
      </c>
    </row>
    <row r="116" spans="1:8" x14ac:dyDescent="0.2">
      <c r="C116" s="3"/>
      <c r="D116" s="3"/>
      <c r="E116" s="3"/>
      <c r="F116" s="3"/>
      <c r="G116" s="3"/>
      <c r="H116" s="3"/>
    </row>
    <row r="117" spans="1:8" x14ac:dyDescent="0.2">
      <c r="A117" s="6" t="s">
        <v>66</v>
      </c>
      <c r="C117" s="3"/>
      <c r="D117" s="3"/>
      <c r="E117" s="3"/>
      <c r="F117" s="3"/>
      <c r="G117" s="3"/>
      <c r="H117" s="3"/>
    </row>
    <row r="118" spans="1:8" x14ac:dyDescent="0.2">
      <c r="B118" t="s">
        <v>67</v>
      </c>
      <c r="C118" s="3"/>
      <c r="D118" s="3"/>
      <c r="E118" s="3"/>
      <c r="F118" s="3"/>
      <c r="G118" s="3"/>
      <c r="H118" s="3"/>
    </row>
    <row r="119" spans="1:8" x14ac:dyDescent="0.2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35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">
      <c r="B123" t="s">
        <v>76</v>
      </c>
      <c r="C123" s="3"/>
      <c r="D123" s="3"/>
      <c r="E123" s="3"/>
      <c r="F123" s="3"/>
      <c r="G123" s="3"/>
      <c r="H123" s="3"/>
    </row>
    <row r="124" spans="1:8" x14ac:dyDescent="0.2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35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35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35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">
      <c r="B128" s="6"/>
      <c r="C128" s="3"/>
      <c r="D128" s="3"/>
      <c r="E128" s="3"/>
      <c r="F128" s="3"/>
      <c r="G128" s="3"/>
      <c r="H128" s="3"/>
    </row>
    <row r="129" spans="1:8" x14ac:dyDescent="0.2">
      <c r="A129" s="6" t="s">
        <v>81</v>
      </c>
      <c r="C129" s="3"/>
      <c r="D129" s="3"/>
      <c r="E129" s="3"/>
      <c r="F129" s="3"/>
      <c r="G129" s="3"/>
      <c r="H129" s="3"/>
    </row>
    <row r="130" spans="1:8" x14ac:dyDescent="0.2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35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35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">
      <c r="C136" s="3"/>
      <c r="D136" s="3"/>
      <c r="E136" s="3"/>
      <c r="F136" s="3"/>
      <c r="G136" s="3"/>
      <c r="H136" s="3"/>
    </row>
    <row r="137" spans="1:8" ht="15" x14ac:dyDescent="0.35">
      <c r="A137" s="6" t="s">
        <v>87</v>
      </c>
      <c r="C137" s="5">
        <f t="shared" ref="C137:H137" si="24">+C115+C127+C135</f>
        <v>0</v>
      </c>
      <c r="D137" s="5">
        <f t="shared" si="24"/>
        <v>305.2</v>
      </c>
      <c r="E137" s="5">
        <f t="shared" si="24"/>
        <v>347.69999999999993</v>
      </c>
      <c r="F137" s="5">
        <f t="shared" si="24"/>
        <v>336.59999999999991</v>
      </c>
      <c r="G137" s="5">
        <f t="shared" si="24"/>
        <v>323.89999999999998</v>
      </c>
      <c r="H137" s="5">
        <f t="shared" si="24"/>
        <v>333.5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NNG</vt:lpstr>
      <vt:lpstr>TW</vt:lpstr>
      <vt:lpstr>Citrus</vt:lpstr>
      <vt:lpstr>NB</vt:lpstr>
      <vt:lpstr>CF</vt:lpstr>
      <vt:lpstr>Citrus!Print_Titles</vt:lpstr>
      <vt:lpstr>NNG!Print_Titles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Jan Havlíček</cp:lastModifiedBy>
  <cp:lastPrinted>2000-10-02T19:22:25Z</cp:lastPrinted>
  <dcterms:created xsi:type="dcterms:W3CDTF">2000-09-26T12:56:26Z</dcterms:created>
  <dcterms:modified xsi:type="dcterms:W3CDTF">2023-09-14T18:29:30Z</dcterms:modified>
</cp:coreProperties>
</file>