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B18E9D-CC29-4821-B3CC-69F54D39FC00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SPEC'!$A$42:$AB$62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C2" i="16"/>
  <c r="F2" i="16"/>
  <c r="C69" i="16"/>
  <c r="C80" i="16"/>
  <c r="G101" i="16"/>
  <c r="G102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N86" i="3"/>
  <c r="N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2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 7060
</t>
        </r>
      </text>
    </comment>
  </commentList>
</comments>
</file>

<file path=xl/sharedStrings.xml><?xml version="1.0" encoding="utf-8"?>
<sst xmlns="http://schemas.openxmlformats.org/spreadsheetml/2006/main" count="1855" uniqueCount="302">
  <si>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</si>
  <si>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</si>
  <si>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</si>
  <si>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</si>
  <si>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</si>
  <si>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</si>
  <si>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</si>
  <si>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</si>
  <si>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</si>
  <si>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</si>
  <si>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</si>
  <si>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</si>
  <si>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</si>
  <si>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</si>
  <si>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</si>
  <si>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</si>
  <si>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</si>
  <si>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</si>
  <si>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</si>
  <si>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</si>
  <si>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</si>
  <si>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</si>
  <si>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</si>
  <si>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</si>
  <si>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</si>
  <si>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</si>
  <si>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</si>
  <si>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</si>
  <si>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</si>
  <si>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</si>
  <si>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</si>
  <si>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</si>
  <si>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</si>
  <si>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</si>
  <si>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</si>
  <si>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</si>
  <si>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</si>
  <si>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</si>
  <si>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</si>
  <si>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</si>
  <si>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</si>
  <si>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</si>
  <si>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</si>
  <si>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</si>
  <si>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</si>
  <si>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</si>
  <si>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</si>
  <si>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</si>
  <si>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</si>
  <si>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</si>
  <si>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</si>
  <si>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</si>
  <si>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</si>
  <si>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</si>
  <si>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</si>
  <si>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</si>
  <si>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</si>
  <si>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</si>
  <si>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</si>
  <si>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</si>
  <si>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</si>
  <si>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</si>
  <si>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</si>
  <si>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</si>
  <si>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</si>
  <si>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</si>
  <si>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</si>
  <si>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</si>
  <si>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</si>
  <si>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</si>
  <si>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</si>
  <si>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</si>
  <si>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</si>
  <si>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</si>
  <si>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</si>
  <si>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</si>
  <si>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</si>
  <si>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</si>
  <si>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</si>
  <si>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</si>
  <si>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</si>
  <si>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</si>
  <si>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</si>
  <si>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</si>
  <si>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</si>
  <si>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</si>
  <si>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</si>
  <si>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</si>
  <si>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</si>
  <si>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</si>
  <si>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</si>
  <si>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</si>
  <si>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</si>
  <si>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</si>
  <si>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</si>
  <si>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</si>
  <si>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</si>
  <si>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</si>
  <si>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</si>
  <si>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</si>
  <si>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</si>
  <si>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</si>
  <si>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</si>
  <si>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</si>
  <si>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</si>
  <si>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</si>
  <si>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</si>
  <si>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</si>
  <si>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</si>
  <si>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</si>
  <si>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</si>
  <si>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</si>
  <si>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</si>
  <si>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</si>
  <si>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</si>
  <si>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</si>
  <si>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</si>
  <si>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</si>
  <si>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</si>
  <si>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</si>
  <si>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</si>
  <si>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</si>
  <si>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</si>
  <si>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</si>
  <si>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</si>
  <si>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</si>
  <si>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</si>
  <si>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</si>
  <si>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</si>
  <si>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</si>
  <si>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</si>
  <si>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</si>
  <si>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</si>
  <si>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</si>
  <si>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</si>
  <si>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</si>
  <si>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</si>
  <si>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</si>
  <si>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</si>
  <si>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</si>
  <si>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</si>
  <si>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</si>
  <si>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</si>
  <si>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</si>
  <si>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</si>
  <si>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</si>
  <si>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</si>
  <si>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</si>
  <si>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</si>
  <si>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</si>
  <si>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</si>
  <si>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</si>
  <si>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</si>
  <si>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</si>
  <si>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</si>
  <si>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</si>
  <si>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</si>
  <si>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</si>
  <si>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</si>
  <si>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</si>
  <si>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</si>
  <si>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</si>
  <si>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</si>
  <si>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</si>
  <si>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2001/12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</si>
  <si>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</si>
  <si>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</si>
  <si>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</si>
  <si>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</si>
  <si>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</si>
  <si>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</si>
  <si>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</si>
  <si>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</si>
  <si>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</si>
  <si>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</si>
  <si>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</si>
  <si>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</si>
  <si>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</si>
  <si>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</si>
  <si>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</si>
  <si>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</si>
  <si>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</si>
  <si>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</si>
  <si>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</si>
  <si>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</si>
  <si>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</si>
  <si>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</si>
  <si>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</si>
  <si>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</si>
  <si>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</si>
  <si>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</si>
  <si>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</si>
  <si>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</si>
  <si>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</si>
  <si>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</si>
  <si>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</si>
  <si>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</si>
  <si>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</si>
  <si>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</si>
  <si>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</si>
  <si>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</si>
  <si>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Sempra Energy Trading Corp.</t>
  </si>
  <si>
    <t>P7029</t>
  </si>
  <si>
    <t>P7030</t>
  </si>
  <si>
    <t>P7025</t>
  </si>
  <si>
    <t>5636, 5750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</si>
  <si>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</si>
  <si>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</si>
  <si>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</si>
  <si>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</si>
  <si>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</si>
  <si>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</si>
  <si>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</si>
  <si>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</si>
  <si>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</si>
  <si>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</si>
  <si>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</si>
  <si>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</si>
  <si>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</si>
  <si>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</si>
  <si>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</si>
  <si>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</si>
  <si>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</si>
  <si>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</si>
  <si>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</si>
  <si>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</si>
  <si>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</si>
  <si>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</si>
  <si>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</si>
  <si>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</si>
  <si>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</si>
  <si>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As of November 19, 2001</t>
  </si>
  <si>
    <t>Option Underlying</t>
  </si>
  <si>
    <t>Dec-01</t>
  </si>
  <si>
    <t>Valuation Date:  11/19/2001</t>
  </si>
  <si>
    <t>As of:                11/19/2001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</si>
  <si>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</si>
  <si>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</si>
  <si>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</si>
  <si>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</si>
  <si>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</si>
  <si>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</si>
  <si>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</si>
  <si>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</si>
  <si>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</si>
  <si>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</si>
  <si>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</si>
  <si>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</si>
  <si>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</si>
  <si>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</si>
  <si>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</si>
  <si>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</si>
  <si>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</si>
  <si>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</si>
  <si>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</si>
  <si>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</si>
  <si>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</si>
  <si>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</si>
  <si>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</si>
  <si>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</si>
  <si>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</si>
  <si>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</si>
  <si>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</si>
  <si>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</si>
  <si>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</si>
  <si>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11/16/2001</t>
  </si>
  <si>
    <t>As of:                  11/19/2001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</si>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</sst>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9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2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1" fontId="6" fillId="0" borderId="0" xfId="0" applyNumberFormat="1" applyFont="1" applyFill="1" applyBorder="1" applyAlignme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14" fontId="6" fillId="0" borderId="0" xfId="0" applyNumberFormat="1" applyFont="1" applyBorder="1"/>
    <xf numFmtId="0" fontId="38" fillId="0" borderId="0" xfId="0" applyFont="1"/>
    <xf numFmtId="16" fontId="6" fillId="0" borderId="0" xfId="0" quotePrefix="1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22923588039864E-2"/>
          <c:y val="0.22680412371134021"/>
          <c:w val="0.91362126245847175"/>
          <c:h val="0.5721649484536082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REG!$N$7:$N$83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REG!$O$7:$O$83</c:f>
              <c:numCache>
                <c:formatCode>#,##0</c:formatCode>
                <c:ptCount val="77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A-4240-97D1-34313F0FCF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1856544"/>
        <c:axId val="1"/>
      </c:barChart>
      <c:catAx>
        <c:axId val="5618565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1856544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6771122086192249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REG!$N$7:$N$83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REG!$P$7:$P$83</c:f>
              <c:numCache>
                <c:formatCode>#,##0</c:formatCode>
                <c:ptCount val="77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7C7-9F98-53B3330B92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1863040"/>
        <c:axId val="1"/>
      </c:barChart>
      <c:catAx>
        <c:axId val="5618630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1863040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REG!$N$8:$N$83</c:f>
              <c:numCache>
                <c:formatCode>0</c:formatCode>
                <c:ptCount val="7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</c:numCache>
            </c:numRef>
          </c:cat>
          <c:val>
            <c:numRef>
              <c:f>REG!$Q$8:$Q$83</c:f>
              <c:numCache>
                <c:formatCode>#,##0</c:formatCode>
                <c:ptCount val="76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7-49C7-945D-22AD296ED5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1860720"/>
        <c:axId val="1"/>
      </c:barChart>
      <c:catAx>
        <c:axId val="5618607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1860720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SPEC!$N$8:$N$84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SPEC!$O$8:$O$84</c:f>
              <c:numCache>
                <c:formatCode>#,##0</c:formatCode>
                <c:ptCount val="77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A-4639-8B4E-322D14CE44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4844784"/>
        <c:axId val="1"/>
      </c:barChart>
      <c:catAx>
        <c:axId val="56484478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484478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SPEC!$N$8:$N$84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SPEC!$P$8:$P$84</c:f>
              <c:numCache>
                <c:formatCode>#,##0</c:formatCode>
                <c:ptCount val="77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C-4C0E-9C51-A5F6BE261A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4845712"/>
        <c:axId val="1"/>
      </c:barChart>
      <c:catAx>
        <c:axId val="5648457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484571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C-4EE5-A894-E6FA45068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4846176"/>
        <c:axId val="1"/>
      </c:barChart>
      <c:catAx>
        <c:axId val="5648461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484617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9426779344001E-2"/>
          <c:y val="0.23037355939829632"/>
          <c:w val="0.92399674051665526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SPEC!$N$49:$N$84</c:f>
              <c:numCache>
                <c:formatCode>0</c:formatCode>
                <c:ptCount val="36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</c:numCache>
            </c:numRef>
          </c:cat>
          <c:val>
            <c:numRef>
              <c:f>SPEC!$R$49:$R$84</c:f>
              <c:numCache>
                <c:formatCode>#,##0</c:formatCode>
                <c:ptCount val="36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3-4CC1-9660-49FE1781AC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4847568"/>
        <c:axId val="1"/>
      </c:barChart>
      <c:catAx>
        <c:axId val="5648475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484756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SPEC!$N$8:$N$84</c:f>
              <c:numCache>
                <c:formatCode>0</c:formatCode>
                <c:ptCount val="77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</c:numCache>
            </c:numRef>
          </c:cat>
          <c:val>
            <c:numRef>
              <c:f>SPEC!$S$8:$S$84</c:f>
              <c:numCache>
                <c:formatCode>#,##0</c:formatCode>
                <c:ptCount val="77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8-461B-BD4B-7E5DF13A1B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4851744"/>
        <c:axId val="1"/>
      </c:barChart>
      <c:catAx>
        <c:axId val="5648517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485174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SPEC!$N$9:$N$84</c:f>
              <c:numCache>
                <c:formatCode>0</c:formatCode>
                <c:ptCount val="76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</c:numCache>
            </c:numRef>
          </c:cat>
          <c:val>
            <c:numRef>
              <c:f>SPEC!$T$9:$T$84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8-4111-8061-009578481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5462192"/>
        <c:axId val="1"/>
      </c:barChart>
      <c:catAx>
        <c:axId val="5654621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546219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4A37D60-64BF-7775-E4C5-FEAB9CC22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6D3322E-487A-83F2-A27C-B6E8A7AC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1B055D3-331F-AD62-360B-D0AB8CAC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3B51AF71-8FC3-047E-9529-6B5695F99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8CFC7FF-548C-1AB5-143F-4AA413B44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885B0F9-FE43-6214-B6F7-A84A4C90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959DBB2-72D9-0186-10DB-E62F0694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4F55B6E-4BD9-1334-BBA5-1CC5B8B02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E5AB488-049B-23F3-AD1C-DBED984CF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0756F16-AF44-0888-4DC2-829CD46DC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405.59495980950311</v>
          </cell>
          <cell r="G9">
            <v>312.90784198589034</v>
          </cell>
          <cell r="H9">
            <v>259.29190918974325</v>
          </cell>
        </row>
        <row r="10">
          <cell r="F10">
            <v>28.218778535222217</v>
          </cell>
          <cell r="G10">
            <v>84.255198805912187</v>
          </cell>
          <cell r="H10">
            <v>117.04368022310473</v>
          </cell>
        </row>
        <row r="12">
          <cell r="F12">
            <v>230.4737906096841</v>
          </cell>
          <cell r="G12">
            <v>227.41437163453162</v>
          </cell>
          <cell r="H12">
            <v>204.63988582435141</v>
          </cell>
        </row>
        <row r="13">
          <cell r="F13">
            <v>149.17872051895748</v>
          </cell>
          <cell r="G13">
            <v>171.15291052485216</v>
          </cell>
          <cell r="H13">
            <v>147.07394072459104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0.88946263116119106</v>
          </cell>
          <cell r="F59">
            <v>0.68620140786379458</v>
          </cell>
          <cell r="G59">
            <v>0.6324192907066909</v>
          </cell>
          <cell r="H59">
            <v>0.27041889816592835</v>
          </cell>
          <cell r="I59">
            <v>0.22697050510884076</v>
          </cell>
          <cell r="J59">
            <v>0.4773120041879988</v>
          </cell>
          <cell r="K59">
            <v>0.60641383641699886</v>
          </cell>
          <cell r="L59">
            <v>0.9171320407555501</v>
          </cell>
          <cell r="M59">
            <v>0.9640220136559452</v>
          </cell>
          <cell r="N59">
            <v>0.86788599539326616</v>
          </cell>
          <cell r="O59">
            <v>0.73468974493823158</v>
          </cell>
          <cell r="P59">
            <v>0.64667806263803274</v>
          </cell>
          <cell r="Q59">
            <v>0.66200381037049449</v>
          </cell>
          <cell r="R59">
            <v>0.6716513304734516</v>
          </cell>
          <cell r="S59">
            <v>0.61625906278146025</v>
          </cell>
          <cell r="T59">
            <v>0.52851399725373582</v>
          </cell>
          <cell r="U59">
            <v>0.57838304947021424</v>
          </cell>
          <cell r="V59">
            <v>0.50013859385262061</v>
          </cell>
          <cell r="W59">
            <v>0.55044827570488086</v>
          </cell>
          <cell r="X59">
            <v>0.82229949462824792</v>
          </cell>
          <cell r="Y59">
            <v>0.8676245861021894</v>
          </cell>
          <cell r="Z59">
            <v>0.80415768593611159</v>
          </cell>
          <cell r="AA59">
            <v>0.6766473955785739</v>
          </cell>
          <cell r="AB59">
            <v>0.62643991316366143</v>
          </cell>
          <cell r="AC59">
            <v>0.67683798998697808</v>
          </cell>
        </row>
        <row r="60">
          <cell r="E60">
            <v>6.1883286261452231E-2</v>
          </cell>
          <cell r="F60">
            <v>0.18891300180697801</v>
          </cell>
          <cell r="G60">
            <v>0.2854723907880603</v>
          </cell>
          <cell r="H60">
            <v>4.7212400460784343E-2</v>
          </cell>
          <cell r="I60">
            <v>2.9291421103853299E-2</v>
          </cell>
          <cell r="J60">
            <v>0.14747135034513348</v>
          </cell>
          <cell r="K60">
            <v>0.26362036951841117</v>
          </cell>
          <cell r="L60">
            <v>0.4164157059436191</v>
          </cell>
          <cell r="M60">
            <v>0.55705182889262017</v>
          </cell>
          <cell r="N60">
            <v>0.44328817978657509</v>
          </cell>
          <cell r="O60">
            <v>0.2840569060979814</v>
          </cell>
          <cell r="P60">
            <v>0.16267480622775543</v>
          </cell>
          <cell r="Q60">
            <v>0.49076667476676111</v>
          </cell>
          <cell r="R60">
            <v>0.23931769887086321</v>
          </cell>
          <cell r="S60">
            <v>0.16485653613879869</v>
          </cell>
          <cell r="T60">
            <v>0.40968883708250703</v>
          </cell>
          <cell r="U60">
            <v>0.29738085676954162</v>
          </cell>
          <cell r="V60">
            <v>0.28401816009467817</v>
          </cell>
          <cell r="W60">
            <v>0.19259719940942813</v>
          </cell>
          <cell r="X60">
            <v>0.5070768583884433</v>
          </cell>
          <cell r="Y60">
            <v>0.53923380230325646</v>
          </cell>
          <cell r="Z60">
            <v>0.51462361035551163</v>
          </cell>
          <cell r="AA60">
            <v>0.4034586240575555</v>
          </cell>
          <cell r="AB60">
            <v>0.22195029585765969</v>
          </cell>
          <cell r="AC60">
            <v>0.25790453969157123</v>
          </cell>
        </row>
        <row r="62">
          <cell r="E62">
            <v>0.99772203727135977</v>
          </cell>
          <cell r="F62">
            <v>0.9760273460709511</v>
          </cell>
          <cell r="G62">
            <v>0.89754335887873427</v>
          </cell>
          <cell r="H62">
            <v>0.9059510099349235</v>
          </cell>
          <cell r="I62">
            <v>0.78285483304122616</v>
          </cell>
          <cell r="J62">
            <v>0.7760710066050166</v>
          </cell>
          <cell r="K62">
            <v>0.747153683430829</v>
          </cell>
          <cell r="L62">
            <v>0.97579682597995421</v>
          </cell>
          <cell r="M62">
            <v>0.99074549467606476</v>
          </cell>
          <cell r="N62">
            <v>0.94747292076608036</v>
          </cell>
          <cell r="O62">
            <v>0.85961512547146957</v>
          </cell>
          <cell r="P62">
            <v>0.86810271442878328</v>
          </cell>
          <cell r="Q62">
            <v>0.87877004355981747</v>
          </cell>
          <cell r="R62">
            <v>0.89779757068736632</v>
          </cell>
          <cell r="S62">
            <v>0.86158073903756438</v>
          </cell>
          <cell r="T62">
            <v>0.80336181907649007</v>
          </cell>
          <cell r="U62">
            <v>0.77185076242496597</v>
          </cell>
          <cell r="V62">
            <v>0.69724161105516413</v>
          </cell>
          <cell r="W62">
            <v>0.73817300645514161</v>
          </cell>
          <cell r="X62">
            <v>0.90414996341161713</v>
          </cell>
          <cell r="Y62">
            <v>0.94219489128710987</v>
          </cell>
          <cell r="Z62">
            <v>0.90138105683817815</v>
          </cell>
          <cell r="AA62">
            <v>0.83116909310788134</v>
          </cell>
          <cell r="AB62">
            <v>0.84812161064035041</v>
          </cell>
          <cell r="AC62">
            <v>0.87326781845301726</v>
          </cell>
        </row>
        <row r="63">
          <cell r="E63">
            <v>0.64579532692189379</v>
          </cell>
          <cell r="F63">
            <v>0.73456184774614663</v>
          </cell>
          <cell r="G63">
            <v>0.64506114352890809</v>
          </cell>
          <cell r="H63">
            <v>0.52600320742408535</v>
          </cell>
          <cell r="I63">
            <v>0.33553662560795122</v>
          </cell>
          <cell r="J63">
            <v>0.32049702576669803</v>
          </cell>
          <cell r="K63">
            <v>0.40628270335496464</v>
          </cell>
          <cell r="L63">
            <v>0.66486826263720644</v>
          </cell>
          <cell r="M63">
            <v>0.77736840774244997</v>
          </cell>
          <cell r="N63">
            <v>0.64822250616287103</v>
          </cell>
          <cell r="O63">
            <v>0.49696873340495795</v>
          </cell>
          <cell r="P63">
            <v>0.49124623587629879</v>
          </cell>
          <cell r="Q63">
            <v>0.6483584822078472</v>
          </cell>
          <cell r="R63">
            <v>0.54304804755125913</v>
          </cell>
          <cell r="S63">
            <v>0.45366120019446687</v>
          </cell>
          <cell r="T63">
            <v>0.57490891957413992</v>
          </cell>
          <cell r="U63">
            <v>0.46455823338149144</v>
          </cell>
          <cell r="V63">
            <v>0.43912285921995231</v>
          </cell>
          <cell r="W63">
            <v>0.34518374738188939</v>
          </cell>
          <cell r="X63">
            <v>0.70328882922250413</v>
          </cell>
          <cell r="Y63">
            <v>0.77108927385504678</v>
          </cell>
          <cell r="Z63">
            <v>0.71684030335505955</v>
          </cell>
          <cell r="AA63">
            <v>0.56972491671663661</v>
          </cell>
          <cell r="AB63">
            <v>0.53060771981588484</v>
          </cell>
          <cell r="AC63">
            <v>0.58366887050167815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14.708095717593" createdVersion="1" recordCount="896">
  <cacheSource type="worksheet">
    <worksheetSource ref="A42:AB938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3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3">
        <n v="3679"/>
        <n v="3680"/>
        <n v="4130"/>
        <n v="4131"/>
        <n v="5636"/>
        <n v="5748"/>
        <n v="5749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s v="2001/12"/>
        <m/>
        <s v="2001/11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2">
        <n v="37"/>
        <n v="34"/>
        <n v="33.1"/>
        <n v="30.5"/>
        <n v="40.25"/>
        <n v="40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2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19T00:00:00" maxDate="2001-11-20T00:00:00" count="2">
        <d v="2001-11-19T00:00:00"/>
        <m/>
      </sharedItems>
    </cacheField>
    <cacheField name="MKT_PRICE" numFmtId="0">
      <sharedItems containsString="0" containsBlank="1" containsNumber="1" minValue="27" maxValue="33.1" count="16">
        <n v="28.25"/>
        <n v="29.35"/>
        <n v="31.75"/>
        <n v="27"/>
        <n v="27.75"/>
        <n v="31.85"/>
        <n v="29.5"/>
        <n v="33.1"/>
        <n v="30.45"/>
        <n v="30.55"/>
        <n v="31.2"/>
        <n v="30.25"/>
        <n v="29.95"/>
        <n v="29"/>
        <n v="29.1"/>
        <m/>
      </sharedItems>
    </cacheField>
    <cacheField name="NOMMTM" numFmtId="0">
      <sharedItems containsString="0" containsBlank="1" containsNumber="1" containsInteger="1" minValue="-91104" maxValue="97400" count="28">
        <n v="-91104"/>
        <n v="-79664"/>
        <n v="-52600"/>
        <n v="72800"/>
        <n v="62500"/>
        <n v="22256"/>
        <n v="46696"/>
        <n v="43104"/>
        <n v="0"/>
        <n v="-25440"/>
        <n v="-26520"/>
        <n v="36296"/>
        <n v="27400"/>
        <n v="-90600"/>
        <n v="97400"/>
        <n v="28496"/>
        <n v="19900"/>
        <n v="4056"/>
        <n v="26304"/>
        <n v="7176"/>
        <n v="-2704"/>
        <n v="-1536"/>
        <n v="-2184"/>
        <n v="20544"/>
        <n v="11856"/>
        <n v="1976"/>
        <n v="2784"/>
        <m/>
      </sharedItems>
    </cacheField>
    <cacheField name="PVMTM" numFmtId="0">
      <sharedItems containsString="0" containsBlank="1" containsNumber="1" containsInteger="1" minValue="-90487" maxValue="97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14.708113310182" createdVersion="1" recordCount="383">
  <cacheSource type="worksheet">
    <worksheetSource ref="A42:AB425" sheet="OPEN SPEC"/>
  </cacheSource>
  <cacheFields count="28">
    <cacheField name="COUNTERPARTY" numFmtId="0">
      <sharedItems containsBlank="1" count="8">
        <s v="Mirant Americas Energy Marketing, L.P."/>
        <s v="Morgan Stanley Capital Group, Inc."/>
        <s v="Allegheny Energy Supply Co., LLC"/>
        <s v="Sempra Energy Trading Corp.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1-12-01T00:00:00" maxDate="2002-04-02T00:00:00" count="4">
        <d v="2002-04-01T00:00:00"/>
        <d v="2002-01-01T00:00:00"/>
        <d v="2001-12-01T00:00:00"/>
        <m/>
      </sharedItems>
    </cacheField>
    <cacheField name="ENDDTE" numFmtId="0">
      <sharedItems containsDate="1" containsString="0" containsBlank="1" minDate="2001-12-31T00:00:00" maxDate="2002-07-01T00:00:00" count="4">
        <d v="2002-06-30T00:00:00"/>
        <d v="2002-03-31T00:00:00"/>
        <d v="2001-12-31T00:00:00"/>
        <m/>
      </sharedItems>
    </cacheField>
    <cacheField name="TICKETNO" numFmtId="0">
      <sharedItems containsBlank="1" count="13">
        <s v="P6723"/>
        <s v="P6724"/>
        <s v="P6829"/>
        <s v="P6830"/>
        <s v="P7017"/>
        <s v="P7029"/>
        <s v="P7030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3">
        <n v="3679"/>
        <n v="3680"/>
        <n v="4130"/>
        <n v="4131"/>
        <n v="5636"/>
        <n v="5748"/>
        <n v="5749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s v="2001/12"/>
        <m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40.25" count="12">
        <n v="37"/>
        <n v="34"/>
        <n v="33.1"/>
        <n v="30.5"/>
        <n v="40.25"/>
        <n v="40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400000" maxValue="402500" count="22">
        <n v="384800"/>
        <n v="370000"/>
        <n v="-353600"/>
        <n v="-340000"/>
        <n v="-326400"/>
        <n v="344240"/>
        <n v="317760"/>
        <n v="-317200"/>
        <n v="-305000"/>
        <n v="402500"/>
        <n v="-400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19T00:00:00" maxDate="2001-11-20T00:00:00" count="2">
        <d v="2001-11-19T00:00:00"/>
        <m/>
      </sharedItems>
    </cacheField>
    <cacheField name="MKT_PRICE" numFmtId="0">
      <sharedItems containsString="0" containsBlank="1" containsNumber="1" minValue="27" maxValue="33.1" count="16">
        <n v="28.25"/>
        <n v="29.35"/>
        <n v="31.75"/>
        <n v="27"/>
        <n v="27.75"/>
        <n v="31.85"/>
        <n v="29.5"/>
        <n v="33.1"/>
        <n v="30.45"/>
        <n v="30.55"/>
        <n v="31.2"/>
        <n v="30.25"/>
        <n v="29.95"/>
        <n v="29"/>
        <n v="29.1"/>
        <m/>
      </sharedItems>
    </cacheField>
    <cacheField name="NOMMTM" numFmtId="0">
      <sharedItems containsString="0" containsBlank="1" containsNumber="1" containsInteger="1" minValue="-91104" maxValue="97400" count="28">
        <n v="-91104"/>
        <n v="-79664"/>
        <n v="-52600"/>
        <n v="72800"/>
        <n v="62500"/>
        <n v="22256"/>
        <n v="46696"/>
        <n v="43104"/>
        <n v="0"/>
        <n v="-25440"/>
        <n v="-26520"/>
        <n v="36296"/>
        <n v="27400"/>
        <n v="-90600"/>
        <n v="97400"/>
        <n v="28496"/>
        <n v="19900"/>
        <n v="4056"/>
        <n v="26304"/>
        <n v="7176"/>
        <n v="-2704"/>
        <n v="-1536"/>
        <n v="-2184"/>
        <n v="20544"/>
        <n v="11856"/>
        <n v="1976"/>
        <n v="2784"/>
        <m/>
      </sharedItems>
    </cacheField>
    <cacheField name="PVMTM" numFmtId="0">
      <sharedItems containsString="0" containsBlank="1" containsNumber="1" containsInteger="1" minValue="-90487" maxValue="97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8986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7833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15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1812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n v="6125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3"/>
    <n v="71582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2158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213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6"/>
    <x v="7"/>
    <n v="42776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7"/>
    <x v="8"/>
    <n v="0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8"/>
    <x v="9"/>
    <n v="-25247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9"/>
    <x v="10"/>
    <n v="-26246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3580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35689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268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0"/>
    <x v="13"/>
    <n v="-90487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1"/>
    <x v="14"/>
    <n v="97279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2810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4"/>
    <x v="16"/>
    <n v="19503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3"/>
    <x v="15"/>
    <n v="280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4038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6"/>
    <x v="18"/>
    <n v="26104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5"/>
    <n v="28201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19"/>
    <n v="7144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0"/>
    <n v="-2676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4"/>
    <x v="21"/>
    <n v="-1524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2"/>
    <n v="-2174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6"/>
    <x v="5"/>
    <n v="22026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3"/>
    <n v="20388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4"/>
    <n v="1180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5"/>
    <n v="1956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4"/>
    <x v="26"/>
    <n v="2763"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8986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7833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155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1812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n v="6125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3"/>
    <x v="3"/>
    <n v="71582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2158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213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6"/>
    <x v="7"/>
    <n v="42776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7"/>
    <x v="8"/>
    <n v="0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8"/>
    <x v="9"/>
    <n v="-25247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9"/>
    <x v="10"/>
    <n v="-26246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35803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3"/>
    <x v="11"/>
    <n v="35689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4"/>
    <x v="12"/>
    <n v="26853"/>
  </r>
  <r>
    <x v="3"/>
    <x v="0"/>
    <x v="1"/>
    <x v="2"/>
    <x v="2"/>
    <x v="5"/>
    <x v="5"/>
    <x v="0"/>
    <x v="3"/>
    <x v="6"/>
    <x v="0"/>
    <x v="0"/>
    <x v="0"/>
    <x v="0"/>
    <x v="0"/>
    <x v="0"/>
    <x v="0"/>
    <x v="0"/>
    <x v="0"/>
    <x v="1"/>
    <x v="4"/>
    <x v="0"/>
    <x v="0"/>
    <x v="9"/>
    <x v="0"/>
    <x v="10"/>
    <x v="13"/>
    <n v="-90487"/>
  </r>
  <r>
    <x v="3"/>
    <x v="0"/>
    <x v="1"/>
    <x v="2"/>
    <x v="2"/>
    <x v="6"/>
    <x v="6"/>
    <x v="0"/>
    <x v="3"/>
    <x v="6"/>
    <x v="1"/>
    <x v="1"/>
    <x v="0"/>
    <x v="1"/>
    <x v="0"/>
    <x v="0"/>
    <x v="0"/>
    <x v="0"/>
    <x v="0"/>
    <x v="3"/>
    <x v="5"/>
    <x v="0"/>
    <x v="0"/>
    <x v="10"/>
    <x v="0"/>
    <x v="11"/>
    <x v="14"/>
    <n v="97279"/>
  </r>
  <r>
    <x v="4"/>
    <x v="0"/>
    <x v="1"/>
    <x v="0"/>
    <x v="0"/>
    <x v="7"/>
    <x v="7"/>
    <x v="0"/>
    <x v="3"/>
    <x v="0"/>
    <x v="1"/>
    <x v="1"/>
    <x v="0"/>
    <x v="1"/>
    <x v="0"/>
    <x v="0"/>
    <x v="0"/>
    <x v="0"/>
    <x v="0"/>
    <x v="2"/>
    <x v="6"/>
    <x v="0"/>
    <x v="0"/>
    <x v="11"/>
    <x v="0"/>
    <x v="3"/>
    <x v="15"/>
    <n v="28109"/>
  </r>
  <r>
    <x v="4"/>
    <x v="0"/>
    <x v="1"/>
    <x v="0"/>
    <x v="0"/>
    <x v="7"/>
    <x v="7"/>
    <x v="0"/>
    <x v="3"/>
    <x v="1"/>
    <x v="1"/>
    <x v="1"/>
    <x v="0"/>
    <x v="1"/>
    <x v="0"/>
    <x v="0"/>
    <x v="0"/>
    <x v="0"/>
    <x v="0"/>
    <x v="2"/>
    <x v="6"/>
    <x v="0"/>
    <x v="0"/>
    <x v="11"/>
    <x v="0"/>
    <x v="4"/>
    <x v="16"/>
    <n v="19503"/>
  </r>
  <r>
    <x v="4"/>
    <x v="0"/>
    <x v="1"/>
    <x v="0"/>
    <x v="0"/>
    <x v="7"/>
    <x v="7"/>
    <x v="0"/>
    <x v="3"/>
    <x v="2"/>
    <x v="1"/>
    <x v="1"/>
    <x v="0"/>
    <x v="1"/>
    <x v="0"/>
    <x v="0"/>
    <x v="0"/>
    <x v="0"/>
    <x v="0"/>
    <x v="3"/>
    <x v="6"/>
    <x v="0"/>
    <x v="0"/>
    <x v="12"/>
    <x v="0"/>
    <x v="3"/>
    <x v="15"/>
    <n v="28019"/>
  </r>
  <r>
    <x v="5"/>
    <x v="0"/>
    <x v="1"/>
    <x v="1"/>
    <x v="1"/>
    <x v="8"/>
    <x v="8"/>
    <x v="0"/>
    <x v="4"/>
    <x v="3"/>
    <x v="1"/>
    <x v="1"/>
    <x v="0"/>
    <x v="1"/>
    <x v="0"/>
    <x v="0"/>
    <x v="0"/>
    <x v="0"/>
    <x v="0"/>
    <x v="2"/>
    <x v="7"/>
    <x v="0"/>
    <x v="0"/>
    <x v="13"/>
    <x v="0"/>
    <x v="5"/>
    <x v="17"/>
    <n v="4038"/>
  </r>
  <r>
    <x v="5"/>
    <x v="0"/>
    <x v="1"/>
    <x v="1"/>
    <x v="1"/>
    <x v="8"/>
    <x v="8"/>
    <x v="0"/>
    <x v="4"/>
    <x v="5"/>
    <x v="1"/>
    <x v="1"/>
    <x v="0"/>
    <x v="1"/>
    <x v="0"/>
    <x v="0"/>
    <x v="0"/>
    <x v="0"/>
    <x v="0"/>
    <x v="4"/>
    <x v="7"/>
    <x v="0"/>
    <x v="0"/>
    <x v="14"/>
    <x v="0"/>
    <x v="6"/>
    <x v="18"/>
    <n v="26104"/>
  </r>
  <r>
    <x v="5"/>
    <x v="0"/>
    <x v="1"/>
    <x v="1"/>
    <x v="1"/>
    <x v="8"/>
    <x v="8"/>
    <x v="0"/>
    <x v="4"/>
    <x v="4"/>
    <x v="1"/>
    <x v="1"/>
    <x v="0"/>
    <x v="1"/>
    <x v="0"/>
    <x v="0"/>
    <x v="0"/>
    <x v="0"/>
    <x v="0"/>
    <x v="2"/>
    <x v="7"/>
    <x v="0"/>
    <x v="0"/>
    <x v="13"/>
    <x v="0"/>
    <x v="6"/>
    <x v="15"/>
    <n v="28201"/>
  </r>
  <r>
    <x v="5"/>
    <x v="0"/>
    <x v="1"/>
    <x v="1"/>
    <x v="1"/>
    <x v="9"/>
    <x v="9"/>
    <x v="0"/>
    <x v="4"/>
    <x v="3"/>
    <x v="0"/>
    <x v="2"/>
    <x v="0"/>
    <x v="0"/>
    <x v="0"/>
    <x v="0"/>
    <x v="0"/>
    <x v="0"/>
    <x v="0"/>
    <x v="0"/>
    <x v="8"/>
    <x v="0"/>
    <x v="0"/>
    <x v="15"/>
    <x v="0"/>
    <x v="12"/>
    <x v="19"/>
    <n v="7144"/>
  </r>
  <r>
    <x v="5"/>
    <x v="0"/>
    <x v="1"/>
    <x v="1"/>
    <x v="1"/>
    <x v="9"/>
    <x v="9"/>
    <x v="0"/>
    <x v="4"/>
    <x v="4"/>
    <x v="0"/>
    <x v="2"/>
    <x v="0"/>
    <x v="0"/>
    <x v="0"/>
    <x v="0"/>
    <x v="0"/>
    <x v="0"/>
    <x v="0"/>
    <x v="0"/>
    <x v="8"/>
    <x v="0"/>
    <x v="0"/>
    <x v="15"/>
    <x v="0"/>
    <x v="13"/>
    <x v="20"/>
    <n v="-2676"/>
  </r>
  <r>
    <x v="5"/>
    <x v="0"/>
    <x v="1"/>
    <x v="1"/>
    <x v="1"/>
    <x v="9"/>
    <x v="9"/>
    <x v="0"/>
    <x v="4"/>
    <x v="5"/>
    <x v="0"/>
    <x v="2"/>
    <x v="0"/>
    <x v="0"/>
    <x v="0"/>
    <x v="0"/>
    <x v="0"/>
    <x v="0"/>
    <x v="0"/>
    <x v="5"/>
    <x v="8"/>
    <x v="0"/>
    <x v="0"/>
    <x v="16"/>
    <x v="0"/>
    <x v="14"/>
    <x v="21"/>
    <n v="-1524"/>
  </r>
  <r>
    <x v="6"/>
    <x v="0"/>
    <x v="1"/>
    <x v="1"/>
    <x v="1"/>
    <x v="10"/>
    <x v="10"/>
    <x v="0"/>
    <x v="5"/>
    <x v="3"/>
    <x v="1"/>
    <x v="1"/>
    <x v="0"/>
    <x v="1"/>
    <x v="0"/>
    <x v="0"/>
    <x v="0"/>
    <x v="0"/>
    <x v="0"/>
    <x v="2"/>
    <x v="9"/>
    <x v="0"/>
    <x v="0"/>
    <x v="17"/>
    <x v="0"/>
    <x v="5"/>
    <x v="22"/>
    <n v="-2174"/>
  </r>
  <r>
    <x v="6"/>
    <x v="0"/>
    <x v="1"/>
    <x v="1"/>
    <x v="1"/>
    <x v="10"/>
    <x v="10"/>
    <x v="0"/>
    <x v="5"/>
    <x v="5"/>
    <x v="1"/>
    <x v="1"/>
    <x v="0"/>
    <x v="1"/>
    <x v="0"/>
    <x v="0"/>
    <x v="0"/>
    <x v="0"/>
    <x v="0"/>
    <x v="4"/>
    <x v="9"/>
    <x v="0"/>
    <x v="0"/>
    <x v="18"/>
    <x v="0"/>
    <x v="6"/>
    <x v="5"/>
    <n v="22026"/>
  </r>
  <r>
    <x v="6"/>
    <x v="0"/>
    <x v="1"/>
    <x v="1"/>
    <x v="1"/>
    <x v="10"/>
    <x v="10"/>
    <x v="0"/>
    <x v="5"/>
    <x v="4"/>
    <x v="1"/>
    <x v="1"/>
    <x v="0"/>
    <x v="1"/>
    <x v="0"/>
    <x v="0"/>
    <x v="0"/>
    <x v="0"/>
    <x v="0"/>
    <x v="2"/>
    <x v="9"/>
    <x v="0"/>
    <x v="0"/>
    <x v="17"/>
    <x v="0"/>
    <x v="6"/>
    <x v="23"/>
    <n v="20388"/>
  </r>
  <r>
    <x v="1"/>
    <x v="0"/>
    <x v="1"/>
    <x v="1"/>
    <x v="1"/>
    <x v="11"/>
    <x v="11"/>
    <x v="0"/>
    <x v="5"/>
    <x v="3"/>
    <x v="0"/>
    <x v="2"/>
    <x v="0"/>
    <x v="0"/>
    <x v="0"/>
    <x v="0"/>
    <x v="0"/>
    <x v="0"/>
    <x v="0"/>
    <x v="0"/>
    <x v="10"/>
    <x v="0"/>
    <x v="0"/>
    <x v="19"/>
    <x v="0"/>
    <x v="12"/>
    <x v="24"/>
    <n v="11804"/>
  </r>
  <r>
    <x v="1"/>
    <x v="0"/>
    <x v="1"/>
    <x v="1"/>
    <x v="1"/>
    <x v="11"/>
    <x v="11"/>
    <x v="0"/>
    <x v="5"/>
    <x v="4"/>
    <x v="0"/>
    <x v="2"/>
    <x v="0"/>
    <x v="0"/>
    <x v="0"/>
    <x v="0"/>
    <x v="0"/>
    <x v="0"/>
    <x v="0"/>
    <x v="0"/>
    <x v="10"/>
    <x v="0"/>
    <x v="0"/>
    <x v="19"/>
    <x v="0"/>
    <x v="13"/>
    <x v="25"/>
    <n v="1956"/>
  </r>
  <r>
    <x v="1"/>
    <x v="0"/>
    <x v="1"/>
    <x v="1"/>
    <x v="1"/>
    <x v="11"/>
    <x v="11"/>
    <x v="0"/>
    <x v="5"/>
    <x v="5"/>
    <x v="0"/>
    <x v="2"/>
    <x v="0"/>
    <x v="0"/>
    <x v="0"/>
    <x v="0"/>
    <x v="0"/>
    <x v="0"/>
    <x v="0"/>
    <x v="5"/>
    <x v="10"/>
    <x v="0"/>
    <x v="0"/>
    <x v="20"/>
    <x v="0"/>
    <x v="14"/>
    <x v="26"/>
    <n v="2763"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  <r>
    <x v="7"/>
    <x v="1"/>
    <x v="2"/>
    <x v="3"/>
    <x v="3"/>
    <x v="12"/>
    <x v="12"/>
    <x v="1"/>
    <x v="6"/>
    <x v="7"/>
    <x v="2"/>
    <x v="3"/>
    <x v="1"/>
    <x v="2"/>
    <x v="1"/>
    <x v="1"/>
    <x v="1"/>
    <x v="1"/>
    <x v="1"/>
    <x v="6"/>
    <x v="11"/>
    <x v="1"/>
    <x v="1"/>
    <x v="21"/>
    <x v="1"/>
    <x v="15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J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6"/>
        <item x="3"/>
        <item x="5"/>
        <item x="4"/>
        <item x="0"/>
        <item x="1"/>
        <item x="2"/>
        <item m="1" x="8"/>
        <item m="1" x="9"/>
        <item m="1" x="10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J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8"/>
        <item x="6"/>
        <item x="3"/>
        <item x="5"/>
        <item x="4"/>
        <item x="0"/>
        <item x="1"/>
        <item x="2"/>
        <item m="1" x="9"/>
        <item m="1" x="10"/>
        <item m="1" x="11"/>
        <item x="7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/>
  </sheetViews>
  <sheetFormatPr defaultRowHeight="10.5" x14ac:dyDescent="0.15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75" x14ac:dyDescent="0.2">
      <c r="A1" s="83" t="s">
        <v>11</v>
      </c>
    </row>
    <row r="2" spans="1:5" ht="12.75" x14ac:dyDescent="0.2">
      <c r="A2" s="83" t="s">
        <v>89</v>
      </c>
    </row>
    <row r="3" spans="1:5" ht="12.75" x14ac:dyDescent="0.2">
      <c r="A3" s="83" t="s">
        <v>231</v>
      </c>
      <c r="E3" s="159"/>
    </row>
    <row r="4" spans="1:5" ht="12.75" x14ac:dyDescent="0.2">
      <c r="A4" s="83" t="s">
        <v>13</v>
      </c>
    </row>
    <row r="7" spans="1:5" x14ac:dyDescent="0.15">
      <c r="A7" s="92" t="s">
        <v>91</v>
      </c>
      <c r="C7" s="116" t="s">
        <v>69</v>
      </c>
    </row>
    <row r="8" spans="1:5" x14ac:dyDescent="0.15">
      <c r="A8" s="84" t="s">
        <v>68</v>
      </c>
      <c r="C8" s="128">
        <v>3488022</v>
      </c>
    </row>
    <row r="9" spans="1:5" x14ac:dyDescent="0.15">
      <c r="A9" s="84" t="s">
        <v>64</v>
      </c>
      <c r="C9" s="85">
        <f>C16+C26</f>
        <v>128565.39999999991</v>
      </c>
    </row>
    <row r="10" spans="1:5" x14ac:dyDescent="0.15">
      <c r="A10" s="84" t="s">
        <v>65</v>
      </c>
      <c r="C10" s="85">
        <f>C17+C27</f>
        <v>5436151.5999999996</v>
      </c>
    </row>
    <row r="14" spans="1:5" x14ac:dyDescent="0.15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15">
      <c r="A15" s="84" t="s">
        <v>68</v>
      </c>
      <c r="B15" s="98"/>
      <c r="C15" s="129">
        <v>3474065</v>
      </c>
      <c r="D15" s="58">
        <v>7500000</v>
      </c>
      <c r="E15" s="132">
        <f>IF(ABS(C15)&gt;D15,ABS(C15)-D15,0)</f>
        <v>0</v>
      </c>
    </row>
    <row r="16" spans="1:5" x14ac:dyDescent="0.15">
      <c r="A16" s="84" t="s">
        <v>104</v>
      </c>
      <c r="C16" s="85">
        <f>'PLR SUM'!AA48</f>
        <v>14484</v>
      </c>
      <c r="D16" s="85">
        <v>-7500000</v>
      </c>
      <c r="E16" s="56">
        <f>IF(C16&lt;D16,C16-D16,0)</f>
        <v>0</v>
      </c>
    </row>
    <row r="17" spans="1:5" x14ac:dyDescent="0.15">
      <c r="A17" s="84" t="s">
        <v>105</v>
      </c>
      <c r="C17" s="85">
        <f>'5-DAY'!C1</f>
        <v>5056742</v>
      </c>
      <c r="D17" s="85">
        <v>-16875000</v>
      </c>
      <c r="E17" s="56">
        <f>IF(C17&lt;D17,C17-D17,0)</f>
        <v>0</v>
      </c>
    </row>
    <row r="18" spans="1:5" x14ac:dyDescent="0.15">
      <c r="A18" s="84" t="s">
        <v>90</v>
      </c>
      <c r="C18" s="117">
        <f>MWH!AA41</f>
        <v>-4656923.7051999979</v>
      </c>
      <c r="D18" s="95">
        <v>6500000</v>
      </c>
      <c r="E18" s="57">
        <f>IF(ABS(C18)&gt;D18,ABS(C18)-D18,0)</f>
        <v>0</v>
      </c>
    </row>
    <row r="19" spans="1:5" x14ac:dyDescent="0.15">
      <c r="A19" s="84" t="s">
        <v>128</v>
      </c>
      <c r="C19" s="117">
        <f>'Gap Risk'!B8</f>
        <v>-4335476.8562000003</v>
      </c>
      <c r="D19" s="95">
        <v>6500000</v>
      </c>
      <c r="E19" s="57">
        <f>IF(ABS(C19)&gt;D19,ABS(C19)-D19,0)</f>
        <v>0</v>
      </c>
    </row>
    <row r="22" spans="1:5" x14ac:dyDescent="0.15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15">
      <c r="A23" s="84" t="s">
        <v>68</v>
      </c>
      <c r="B23" s="98"/>
      <c r="C23" s="129">
        <v>56093</v>
      </c>
      <c r="D23" s="58">
        <v>3000000</v>
      </c>
      <c r="E23" s="59">
        <f>'SPEC REPORT'!K8</f>
        <v>0</v>
      </c>
    </row>
    <row r="24" spans="1:5" x14ac:dyDescent="0.15">
      <c r="A24" s="84" t="s">
        <v>90</v>
      </c>
      <c r="C24" s="95">
        <f>'SPEC REPORT'!I11</f>
        <v>-51600</v>
      </c>
      <c r="D24" s="95">
        <f>'SPEC REPORT'!J11</f>
        <v>1500000</v>
      </c>
      <c r="E24" s="57">
        <f>'SPEC REPORT'!K11</f>
        <v>0</v>
      </c>
    </row>
    <row r="25" spans="1:5" x14ac:dyDescent="0.15">
      <c r="A25" s="84" t="s">
        <v>128</v>
      </c>
      <c r="C25" s="95">
        <f>'SPEC REPORT'!I12</f>
        <v>-61600</v>
      </c>
      <c r="D25" s="95">
        <f>'SPEC REPORT'!J12</f>
        <v>1500000</v>
      </c>
      <c r="E25" s="57">
        <f>'SPEC REPORT'!K12</f>
        <v>0</v>
      </c>
    </row>
    <row r="26" spans="1:5" x14ac:dyDescent="0.15">
      <c r="A26" s="84" t="s">
        <v>104</v>
      </c>
      <c r="C26" s="85">
        <f>'SPEC REPORT'!I9</f>
        <v>114081.39999999991</v>
      </c>
      <c r="D26" s="85">
        <v>-3000000</v>
      </c>
      <c r="E26" s="56">
        <f>'SPEC REPORT'!K9</f>
        <v>0</v>
      </c>
    </row>
    <row r="27" spans="1:5" x14ac:dyDescent="0.15">
      <c r="A27" s="84" t="s">
        <v>105</v>
      </c>
      <c r="C27" s="85">
        <f>'SPEC REPORT'!I10</f>
        <v>379409.6</v>
      </c>
      <c r="D27" s="85">
        <v>-6750000</v>
      </c>
      <c r="E27" s="56">
        <f>'SPEC REPORT'!K10</f>
        <v>0</v>
      </c>
    </row>
    <row r="28" spans="1:5" x14ac:dyDescent="0.15">
      <c r="A28" s="84" t="s">
        <v>103</v>
      </c>
      <c r="C28" s="200">
        <f>'5-DAY'!F2</f>
        <v>794345.6</v>
      </c>
    </row>
    <row r="29" spans="1:5" x14ac:dyDescent="0.15">
      <c r="A29" s="84" t="s">
        <v>102</v>
      </c>
      <c r="C29" s="85">
        <f>SUM('5-DAY'!C81:C359)</f>
        <v>709345.01000000013</v>
      </c>
    </row>
    <row r="30" spans="1:5" x14ac:dyDescent="0.15">
      <c r="A30" s="84" t="s">
        <v>17</v>
      </c>
      <c r="C30" s="85">
        <f>'SPEC REPORT'!D12</f>
        <v>-13432932.597999997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A5" sqref="A5"/>
      <selection pane="topRight" activeCell="A5" sqref="A5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283</v>
      </c>
    </row>
    <row r="2" spans="1:27" ht="12" customHeight="1" x14ac:dyDescent="0.2">
      <c r="A2" s="19" t="s">
        <v>234</v>
      </c>
    </row>
    <row r="3" spans="1:27" ht="12" customHeight="1" x14ac:dyDescent="0.2">
      <c r="A3" s="19" t="s">
        <v>265</v>
      </c>
    </row>
    <row r="4" spans="1:27" ht="12" customHeight="1" x14ac:dyDescent="0.2">
      <c r="A4" s="19" t="s">
        <v>266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233</v>
      </c>
      <c r="D6" s="34" t="s">
        <v>236</v>
      </c>
      <c r="E6" s="34" t="s">
        <v>237</v>
      </c>
      <c r="F6" s="34" t="s">
        <v>238</v>
      </c>
      <c r="G6" s="34" t="s">
        <v>239</v>
      </c>
      <c r="H6" s="34" t="s">
        <v>240</v>
      </c>
      <c r="I6" s="34" t="s">
        <v>241</v>
      </c>
      <c r="J6" s="34" t="s">
        <v>242</v>
      </c>
      <c r="K6" s="34" t="s">
        <v>243</v>
      </c>
      <c r="L6" s="34" t="s">
        <v>244</v>
      </c>
      <c r="M6" s="34" t="s">
        <v>245</v>
      </c>
      <c r="N6" s="34" t="s">
        <v>246</v>
      </c>
      <c r="O6" s="34" t="s">
        <v>247</v>
      </c>
      <c r="P6" s="34" t="s">
        <v>248</v>
      </c>
      <c r="Q6" s="34" t="s">
        <v>249</v>
      </c>
      <c r="R6" s="34" t="s">
        <v>250</v>
      </c>
      <c r="S6" s="34" t="s">
        <v>251</v>
      </c>
      <c r="T6" s="34" t="s">
        <v>252</v>
      </c>
      <c r="U6" s="34" t="s">
        <v>253</v>
      </c>
      <c r="V6" s="34" t="s">
        <v>254</v>
      </c>
      <c r="W6" s="34" t="s">
        <v>255</v>
      </c>
      <c r="X6" s="34" t="s">
        <v>256</v>
      </c>
      <c r="Y6" s="34" t="s">
        <v>257</v>
      </c>
      <c r="Z6" s="34" t="s">
        <v>258</v>
      </c>
      <c r="AA6" s="34" t="s">
        <v>74</v>
      </c>
    </row>
    <row r="7" spans="1:27" ht="11.25" customHeight="1" x14ac:dyDescent="0.2">
      <c r="A7" s="149" t="s">
        <v>284</v>
      </c>
      <c r="C7" s="35">
        <v>25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7.2594000000000003</v>
      </c>
    </row>
    <row r="8" spans="1:27" ht="11.25" customHeight="1" thickBot="1" x14ac:dyDescent="0.25">
      <c r="A8" s="149" t="s">
        <v>285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272</v>
      </c>
      <c r="B9" s="13"/>
      <c r="C9" s="13">
        <v>13.440899999999999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4.0639000000000003</v>
      </c>
    </row>
    <row r="11" spans="1:27" ht="11.25" customHeight="1" x14ac:dyDescent="0.2">
      <c r="A11" s="149" t="s">
        <v>286</v>
      </c>
      <c r="C11" s="35">
        <v>13.440899999999999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4.0639000000000003</v>
      </c>
    </row>
    <row r="12" spans="1:27" ht="11.25" customHeight="1" x14ac:dyDescent="0.2">
      <c r="A12" s="149" t="s">
        <v>287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288</v>
      </c>
      <c r="C14" s="35">
        <v>228914</v>
      </c>
      <c r="D14" s="35">
        <v>0</v>
      </c>
      <c r="E14" s="35">
        <v>-25247</v>
      </c>
      <c r="F14" s="35">
        <v>-26246</v>
      </c>
      <c r="G14" s="35">
        <v>-89868</v>
      </c>
      <c r="H14" s="35">
        <v>-78331</v>
      </c>
      <c r="I14" s="35">
        <v>-51550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-42328</v>
      </c>
    </row>
    <row r="15" spans="1:27" ht="11.25" customHeight="1" thickBot="1" x14ac:dyDescent="0.25">
      <c r="A15" s="149" t="s">
        <v>289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281</v>
      </c>
      <c r="B16" s="13"/>
      <c r="C16" s="13">
        <v>228914</v>
      </c>
      <c r="D16" s="13">
        <v>0</v>
      </c>
      <c r="E16" s="13">
        <v>-25247</v>
      </c>
      <c r="F16" s="13">
        <v>-26246</v>
      </c>
      <c r="G16" s="13">
        <v>-89868</v>
      </c>
      <c r="H16" s="13">
        <v>-78331</v>
      </c>
      <c r="I16" s="13">
        <v>-51550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-42328</v>
      </c>
    </row>
    <row r="18" spans="1:27" ht="12" customHeight="1" x14ac:dyDescent="0.2">
      <c r="A18" s="151" t="s">
        <v>290</v>
      </c>
    </row>
    <row r="19" spans="1:27" ht="11.25" customHeight="1" x14ac:dyDescent="0.2">
      <c r="A19" s="149" t="s">
        <v>291</v>
      </c>
      <c r="C19" s="35">
        <v>31.2</v>
      </c>
      <c r="D19" s="35">
        <v>33.1</v>
      </c>
      <c r="E19" s="35">
        <v>30.45</v>
      </c>
      <c r="F19" s="35">
        <v>30.55</v>
      </c>
      <c r="G19" s="35">
        <v>28.25</v>
      </c>
      <c r="H19" s="35">
        <v>29.35</v>
      </c>
      <c r="I19" s="35">
        <v>31.75</v>
      </c>
      <c r="J19" s="35">
        <v>46.5</v>
      </c>
      <c r="K19" s="35">
        <v>54</v>
      </c>
      <c r="L19" s="35">
        <v>43.5</v>
      </c>
      <c r="M19" s="35">
        <v>35.4</v>
      </c>
      <c r="N19" s="35">
        <v>37.9</v>
      </c>
      <c r="O19" s="35">
        <v>40.4</v>
      </c>
      <c r="P19" s="35">
        <v>42</v>
      </c>
      <c r="Q19" s="35">
        <v>39.5</v>
      </c>
      <c r="R19" s="35">
        <v>36</v>
      </c>
      <c r="S19" s="35">
        <v>34.1</v>
      </c>
      <c r="T19" s="35">
        <v>32.25</v>
      </c>
      <c r="U19" s="35">
        <v>36</v>
      </c>
      <c r="V19" s="35">
        <v>52</v>
      </c>
      <c r="W19" s="35">
        <v>56</v>
      </c>
      <c r="X19" s="35">
        <v>49</v>
      </c>
      <c r="Y19" s="35">
        <v>38.75</v>
      </c>
      <c r="Z19" s="35">
        <v>41.75</v>
      </c>
      <c r="AA19" s="35"/>
    </row>
    <row r="20" spans="1:27" ht="11.25" customHeight="1" x14ac:dyDescent="0.2">
      <c r="A20" s="149" t="s">
        <v>292</v>
      </c>
      <c r="C20" s="35">
        <v>32.15</v>
      </c>
      <c r="D20" s="35">
        <v>33.25</v>
      </c>
      <c r="E20" s="35">
        <v>32.450000000000003</v>
      </c>
      <c r="F20" s="35">
        <v>31.55</v>
      </c>
      <c r="G20" s="35">
        <v>27.6</v>
      </c>
      <c r="H20" s="35">
        <v>28.75</v>
      </c>
      <c r="I20" s="35">
        <v>31.25</v>
      </c>
      <c r="J20" s="35">
        <v>46</v>
      </c>
      <c r="K20" s="35">
        <v>53.5</v>
      </c>
      <c r="L20" s="35">
        <v>43</v>
      </c>
      <c r="M20" s="35">
        <v>35.25</v>
      </c>
      <c r="N20" s="35">
        <v>37.75</v>
      </c>
      <c r="O20" s="35">
        <v>40.25</v>
      </c>
      <c r="P20" s="35">
        <v>42</v>
      </c>
      <c r="Q20" s="35">
        <v>39.5</v>
      </c>
      <c r="R20" s="35">
        <v>36</v>
      </c>
      <c r="S20" s="35">
        <v>34.1</v>
      </c>
      <c r="T20" s="35">
        <v>32.25</v>
      </c>
      <c r="U20" s="35">
        <v>36</v>
      </c>
      <c r="V20" s="35">
        <v>52</v>
      </c>
      <c r="W20" s="35">
        <v>56</v>
      </c>
      <c r="X20" s="35">
        <v>49</v>
      </c>
      <c r="Y20" s="35">
        <v>38.75</v>
      </c>
      <c r="Z20" s="35">
        <v>41.75</v>
      </c>
      <c r="AA20" s="35"/>
    </row>
    <row r="21" spans="1:27" ht="11.25" customHeight="1" x14ac:dyDescent="0.2">
      <c r="A21" s="149" t="s">
        <v>293</v>
      </c>
      <c r="C21" s="15">
        <v>-0.94999999999999929</v>
      </c>
      <c r="D21" s="15">
        <v>-0.14999999999999858</v>
      </c>
      <c r="E21" s="15">
        <v>-2</v>
      </c>
      <c r="F21" s="15">
        <v>-1</v>
      </c>
      <c r="G21" s="15">
        <v>0.64999999999999858</v>
      </c>
      <c r="H21" s="15">
        <v>0.60000000000000142</v>
      </c>
      <c r="I21" s="15">
        <v>0.5</v>
      </c>
      <c r="J21" s="15">
        <v>0.5</v>
      </c>
      <c r="K21" s="15">
        <v>0.5</v>
      </c>
      <c r="L21" s="15">
        <v>0.5</v>
      </c>
      <c r="M21" s="15">
        <v>0.14999999999999858</v>
      </c>
      <c r="N21" s="15">
        <v>0.14999999999999858</v>
      </c>
      <c r="O21" s="15">
        <v>0.14999999999999858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35"/>
    </row>
    <row r="23" spans="1:27" ht="11.25" customHeight="1" x14ac:dyDescent="0.2">
      <c r="A23" s="149" t="s">
        <v>294</v>
      </c>
      <c r="C23" s="35">
        <v>24.75</v>
      </c>
      <c r="D23" s="35">
        <v>27.5</v>
      </c>
      <c r="E23" s="35">
        <v>26.5</v>
      </c>
      <c r="F23" s="35">
        <v>24</v>
      </c>
      <c r="G23" s="35">
        <v>20.5</v>
      </c>
      <c r="H23" s="35">
        <v>19</v>
      </c>
      <c r="I23" s="35">
        <v>18.75</v>
      </c>
      <c r="J23" s="35">
        <v>27.5</v>
      </c>
      <c r="K23" s="35">
        <v>31.5</v>
      </c>
      <c r="L23" s="35">
        <v>27.5</v>
      </c>
      <c r="M23" s="35">
        <v>24</v>
      </c>
      <c r="N23" s="35">
        <v>26</v>
      </c>
      <c r="O23" s="35">
        <v>29</v>
      </c>
      <c r="P23" s="35">
        <v>29</v>
      </c>
      <c r="Q23" s="35">
        <v>26</v>
      </c>
      <c r="R23" s="35">
        <v>24</v>
      </c>
      <c r="S23" s="35">
        <v>21.5</v>
      </c>
      <c r="T23" s="35">
        <v>19.5</v>
      </c>
      <c r="U23" s="35">
        <v>19</v>
      </c>
      <c r="V23" s="35">
        <v>33</v>
      </c>
      <c r="W23" s="35">
        <v>36</v>
      </c>
      <c r="X23" s="35">
        <v>34</v>
      </c>
      <c r="Y23" s="35">
        <v>27</v>
      </c>
      <c r="Z23" s="35">
        <v>29</v>
      </c>
      <c r="AA23" s="35"/>
    </row>
    <row r="24" spans="1:27" ht="11.25" customHeight="1" x14ac:dyDescent="0.2">
      <c r="A24" s="149" t="s">
        <v>295</v>
      </c>
      <c r="C24" s="35">
        <v>25</v>
      </c>
      <c r="D24" s="35">
        <v>26.25</v>
      </c>
      <c r="E24" s="35">
        <v>26</v>
      </c>
      <c r="F24" s="35">
        <v>24</v>
      </c>
      <c r="G24" s="35">
        <v>20.5</v>
      </c>
      <c r="H24" s="35">
        <v>19</v>
      </c>
      <c r="I24" s="35">
        <v>18.75</v>
      </c>
      <c r="J24" s="35">
        <v>27.5</v>
      </c>
      <c r="K24" s="35">
        <v>31.5</v>
      </c>
      <c r="L24" s="35">
        <v>27.5</v>
      </c>
      <c r="M24" s="35">
        <v>24</v>
      </c>
      <c r="N24" s="35">
        <v>26</v>
      </c>
      <c r="O24" s="35">
        <v>29</v>
      </c>
      <c r="P24" s="35">
        <v>29</v>
      </c>
      <c r="Q24" s="35">
        <v>26</v>
      </c>
      <c r="R24" s="35">
        <v>24</v>
      </c>
      <c r="S24" s="35">
        <v>21.5</v>
      </c>
      <c r="T24" s="35">
        <v>19.5</v>
      </c>
      <c r="U24" s="35">
        <v>19</v>
      </c>
      <c r="V24" s="35">
        <v>33</v>
      </c>
      <c r="W24" s="35">
        <v>36</v>
      </c>
      <c r="X24" s="35">
        <v>34</v>
      </c>
      <c r="Y24" s="35">
        <v>27</v>
      </c>
      <c r="Z24" s="35">
        <v>29</v>
      </c>
      <c r="AA24" s="35"/>
    </row>
    <row r="25" spans="1:27" ht="11.25" customHeight="1" x14ac:dyDescent="0.2">
      <c r="A25" s="149" t="s">
        <v>296</v>
      </c>
      <c r="C25" s="15">
        <v>-0.25</v>
      </c>
      <c r="D25" s="15">
        <v>1.25</v>
      </c>
      <c r="E25" s="15">
        <v>0.5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63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297</v>
      </c>
      <c r="C34" s="34" t="s">
        <v>233</v>
      </c>
      <c r="D34" s="34" t="s">
        <v>236</v>
      </c>
      <c r="E34" s="34" t="s">
        <v>237</v>
      </c>
      <c r="F34" s="34" t="s">
        <v>238</v>
      </c>
      <c r="G34" s="34" t="s">
        <v>239</v>
      </c>
      <c r="H34" s="34" t="s">
        <v>240</v>
      </c>
      <c r="I34" s="34" t="s">
        <v>241</v>
      </c>
      <c r="J34" s="34" t="s">
        <v>242</v>
      </c>
      <c r="K34" s="34" t="s">
        <v>243</v>
      </c>
      <c r="L34" s="34" t="s">
        <v>244</v>
      </c>
      <c r="M34" s="34" t="s">
        <v>245</v>
      </c>
      <c r="N34" s="34" t="s">
        <v>246</v>
      </c>
      <c r="O34" s="34" t="s">
        <v>247</v>
      </c>
      <c r="P34" s="34" t="s">
        <v>248</v>
      </c>
      <c r="Q34" s="34" t="s">
        <v>249</v>
      </c>
      <c r="R34" s="34" t="s">
        <v>250</v>
      </c>
      <c r="S34" s="34" t="s">
        <v>251</v>
      </c>
      <c r="T34" s="34" t="s">
        <v>252</v>
      </c>
      <c r="U34" s="34" t="s">
        <v>253</v>
      </c>
      <c r="V34" s="34" t="s">
        <v>254</v>
      </c>
      <c r="W34" s="34" t="s">
        <v>255</v>
      </c>
      <c r="X34" s="34" t="s">
        <v>256</v>
      </c>
      <c r="Y34" s="34" t="s">
        <v>257</v>
      </c>
      <c r="Z34" s="34" t="s">
        <v>258</v>
      </c>
      <c r="AA34" s="34" t="s">
        <v>74</v>
      </c>
    </row>
    <row r="35" spans="1:27" ht="11.25" customHeight="1" x14ac:dyDescent="0.2">
      <c r="A35" s="149" t="s">
        <v>284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285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272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286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287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288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289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281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290</v>
      </c>
    </row>
    <row r="47" spans="1:27" ht="11.25" customHeight="1" x14ac:dyDescent="0.2">
      <c r="A47" s="149" t="s">
        <v>291</v>
      </c>
      <c r="C47" s="35">
        <v>31.2</v>
      </c>
      <c r="D47" s="35">
        <v>33.1</v>
      </c>
      <c r="E47" s="35">
        <v>30.45</v>
      </c>
      <c r="F47" s="35">
        <v>30.55</v>
      </c>
      <c r="G47" s="35">
        <v>28.25</v>
      </c>
      <c r="H47" s="35">
        <v>29.35</v>
      </c>
      <c r="I47" s="35">
        <v>31.75</v>
      </c>
      <c r="J47" s="35">
        <v>46.5</v>
      </c>
      <c r="K47" s="35">
        <v>54</v>
      </c>
      <c r="L47" s="35">
        <v>43.5</v>
      </c>
      <c r="M47" s="35">
        <v>35.4</v>
      </c>
      <c r="N47" s="35">
        <v>37.9</v>
      </c>
      <c r="O47" s="35">
        <v>40.4</v>
      </c>
      <c r="P47" s="35">
        <v>42</v>
      </c>
      <c r="Q47" s="35">
        <v>39.5</v>
      </c>
      <c r="R47" s="35">
        <v>36</v>
      </c>
      <c r="S47" s="35">
        <v>34.1</v>
      </c>
      <c r="T47" s="35">
        <v>32.25</v>
      </c>
      <c r="U47" s="35">
        <v>36</v>
      </c>
      <c r="V47" s="35">
        <v>52</v>
      </c>
      <c r="W47" s="35">
        <v>56</v>
      </c>
      <c r="X47" s="35">
        <v>49</v>
      </c>
      <c r="Y47" s="35">
        <v>38.75</v>
      </c>
      <c r="Z47" s="35">
        <v>41.75</v>
      </c>
      <c r="AA47" s="35"/>
    </row>
    <row r="48" spans="1:27" ht="11.25" customHeight="1" x14ac:dyDescent="0.2">
      <c r="A48" s="149" t="s">
        <v>292</v>
      </c>
      <c r="C48" s="35">
        <v>32.15</v>
      </c>
      <c r="D48" s="35">
        <v>33.25</v>
      </c>
      <c r="E48" s="35">
        <v>32.450000000000003</v>
      </c>
      <c r="F48" s="35">
        <v>31.55</v>
      </c>
      <c r="G48" s="35">
        <v>27.6</v>
      </c>
      <c r="H48" s="35">
        <v>28.75</v>
      </c>
      <c r="I48" s="35">
        <v>31.25</v>
      </c>
      <c r="J48" s="35">
        <v>46</v>
      </c>
      <c r="K48" s="35">
        <v>53.5</v>
      </c>
      <c r="L48" s="35">
        <v>43</v>
      </c>
      <c r="M48" s="35">
        <v>35.25</v>
      </c>
      <c r="N48" s="35">
        <v>37.75</v>
      </c>
      <c r="O48" s="35">
        <v>40.25</v>
      </c>
      <c r="P48" s="35">
        <v>42</v>
      </c>
      <c r="Q48" s="35">
        <v>39.5</v>
      </c>
      <c r="R48" s="35">
        <v>36</v>
      </c>
      <c r="S48" s="35">
        <v>34.1</v>
      </c>
      <c r="T48" s="35">
        <v>32.25</v>
      </c>
      <c r="U48" s="35">
        <v>36</v>
      </c>
      <c r="V48" s="35">
        <v>52</v>
      </c>
      <c r="W48" s="35">
        <v>56</v>
      </c>
      <c r="X48" s="35">
        <v>49</v>
      </c>
      <c r="Y48" s="35">
        <v>38.75</v>
      </c>
      <c r="Z48" s="35">
        <v>41.75</v>
      </c>
      <c r="AA48" s="35"/>
    </row>
    <row r="49" spans="1:27" ht="11.25" customHeight="1" x14ac:dyDescent="0.2">
      <c r="A49" s="149" t="s">
        <v>293</v>
      </c>
      <c r="C49" s="15">
        <v>-0.94999999999999929</v>
      </c>
      <c r="D49" s="15">
        <v>-0.14999999999999858</v>
      </c>
      <c r="E49" s="15">
        <v>-2</v>
      </c>
      <c r="F49" s="15">
        <v>-1</v>
      </c>
      <c r="G49" s="15">
        <v>0.64999999999999858</v>
      </c>
      <c r="H49" s="15">
        <v>0.60000000000000142</v>
      </c>
      <c r="I49" s="15">
        <v>0.5</v>
      </c>
      <c r="J49" s="15">
        <v>0.5</v>
      </c>
      <c r="K49" s="15">
        <v>0.5</v>
      </c>
      <c r="L49" s="15">
        <v>0.5</v>
      </c>
      <c r="M49" s="15">
        <v>0.14999999999999858</v>
      </c>
      <c r="N49" s="15">
        <v>0.14999999999999858</v>
      </c>
      <c r="O49" s="15">
        <v>0.14999999999999858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35"/>
    </row>
    <row r="51" spans="1:27" ht="11.25" customHeight="1" x14ac:dyDescent="0.2">
      <c r="A51" s="149" t="s">
        <v>294</v>
      </c>
      <c r="C51" s="35">
        <v>24.75</v>
      </c>
      <c r="D51" s="35">
        <v>27.5</v>
      </c>
      <c r="E51" s="35">
        <v>26.5</v>
      </c>
      <c r="F51" s="35">
        <v>24</v>
      </c>
      <c r="G51" s="35">
        <v>20.5</v>
      </c>
      <c r="H51" s="35">
        <v>19</v>
      </c>
      <c r="I51" s="35">
        <v>18.75</v>
      </c>
      <c r="J51" s="35">
        <v>27.5</v>
      </c>
      <c r="K51" s="35">
        <v>31.5</v>
      </c>
      <c r="L51" s="35">
        <v>27.5</v>
      </c>
      <c r="M51" s="35">
        <v>24</v>
      </c>
      <c r="N51" s="35">
        <v>26</v>
      </c>
      <c r="O51" s="35">
        <v>29</v>
      </c>
      <c r="P51" s="35">
        <v>29</v>
      </c>
      <c r="Q51" s="35">
        <v>26</v>
      </c>
      <c r="R51" s="35">
        <v>24</v>
      </c>
      <c r="S51" s="35">
        <v>21.5</v>
      </c>
      <c r="T51" s="35">
        <v>19.5</v>
      </c>
      <c r="U51" s="35">
        <v>19</v>
      </c>
      <c r="V51" s="35">
        <v>33</v>
      </c>
      <c r="W51" s="35">
        <v>36</v>
      </c>
      <c r="X51" s="35">
        <v>34</v>
      </c>
      <c r="Y51" s="35">
        <v>27</v>
      </c>
      <c r="Z51" s="35">
        <v>29</v>
      </c>
      <c r="AA51" s="35"/>
    </row>
    <row r="52" spans="1:27" ht="11.25" customHeight="1" x14ac:dyDescent="0.2">
      <c r="A52" s="149" t="s">
        <v>295</v>
      </c>
      <c r="C52" s="35">
        <v>25</v>
      </c>
      <c r="D52" s="35">
        <v>26.25</v>
      </c>
      <c r="E52" s="35">
        <v>26</v>
      </c>
      <c r="F52" s="35">
        <v>24</v>
      </c>
      <c r="G52" s="35">
        <v>20.5</v>
      </c>
      <c r="H52" s="35">
        <v>19</v>
      </c>
      <c r="I52" s="35">
        <v>18.75</v>
      </c>
      <c r="J52" s="35">
        <v>27.5</v>
      </c>
      <c r="K52" s="35">
        <v>31.5</v>
      </c>
      <c r="L52" s="35">
        <v>27.5</v>
      </c>
      <c r="M52" s="35">
        <v>24</v>
      </c>
      <c r="N52" s="35">
        <v>26</v>
      </c>
      <c r="O52" s="35">
        <v>29</v>
      </c>
      <c r="P52" s="35">
        <v>29</v>
      </c>
      <c r="Q52" s="35">
        <v>26</v>
      </c>
      <c r="R52" s="35">
        <v>24</v>
      </c>
      <c r="S52" s="35">
        <v>21.5</v>
      </c>
      <c r="T52" s="35">
        <v>19.5</v>
      </c>
      <c r="U52" s="35">
        <v>19</v>
      </c>
      <c r="V52" s="35">
        <v>33</v>
      </c>
      <c r="W52" s="35">
        <v>36</v>
      </c>
      <c r="X52" s="35">
        <v>34</v>
      </c>
      <c r="Y52" s="35">
        <v>27</v>
      </c>
      <c r="Z52" s="35">
        <v>29</v>
      </c>
      <c r="AA52" s="35"/>
    </row>
    <row r="53" spans="1:27" ht="11.25" customHeight="1" x14ac:dyDescent="0.2">
      <c r="A53" s="149" t="s">
        <v>296</v>
      </c>
      <c r="C53" s="15">
        <v>-0.25</v>
      </c>
      <c r="D53" s="15">
        <v>1.25</v>
      </c>
      <c r="E53" s="15">
        <v>0.5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233</v>
      </c>
      <c r="D62" s="34" t="s">
        <v>236</v>
      </c>
      <c r="E62" s="34" t="s">
        <v>237</v>
      </c>
      <c r="F62" s="34" t="s">
        <v>238</v>
      </c>
      <c r="G62" s="34" t="s">
        <v>239</v>
      </c>
      <c r="H62" s="34" t="s">
        <v>240</v>
      </c>
      <c r="I62" s="34" t="s">
        <v>241</v>
      </c>
      <c r="J62" s="34" t="s">
        <v>242</v>
      </c>
      <c r="K62" s="34" t="s">
        <v>243</v>
      </c>
      <c r="L62" s="34" t="s">
        <v>244</v>
      </c>
      <c r="M62" s="34" t="s">
        <v>245</v>
      </c>
      <c r="N62" s="34" t="s">
        <v>246</v>
      </c>
      <c r="O62" s="34" t="s">
        <v>247</v>
      </c>
      <c r="P62" s="34" t="s">
        <v>248</v>
      </c>
      <c r="Q62" s="34" t="s">
        <v>249</v>
      </c>
      <c r="R62" s="34" t="s">
        <v>250</v>
      </c>
      <c r="S62" s="34" t="s">
        <v>251</v>
      </c>
      <c r="T62" s="34" t="s">
        <v>252</v>
      </c>
      <c r="U62" s="34" t="s">
        <v>253</v>
      </c>
      <c r="V62" s="34" t="s">
        <v>254</v>
      </c>
      <c r="W62" s="34" t="s">
        <v>255</v>
      </c>
      <c r="X62" s="34" t="s">
        <v>256</v>
      </c>
      <c r="Y62" s="34" t="s">
        <v>257</v>
      </c>
      <c r="Z62" s="34" t="s">
        <v>258</v>
      </c>
      <c r="AA62" s="34" t="s">
        <v>74</v>
      </c>
    </row>
    <row r="63" spans="1:27" ht="11.25" customHeight="1" x14ac:dyDescent="0.2">
      <c r="A63" s="149" t="s">
        <v>284</v>
      </c>
      <c r="C63" s="35">
        <v>0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-18.7194</v>
      </c>
    </row>
    <row r="64" spans="1:27" ht="11.25" customHeight="1" thickBot="1" x14ac:dyDescent="0.25">
      <c r="A64" s="149" t="s">
        <v>285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272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-10.4795</v>
      </c>
    </row>
    <row r="67" spans="1:27" ht="11.25" customHeight="1" x14ac:dyDescent="0.2">
      <c r="A67" s="149" t="s">
        <v>286</v>
      </c>
      <c r="C67" s="35">
        <v>-26.881699999999999</v>
      </c>
      <c r="D67" s="35">
        <v>-41.935499999999998</v>
      </c>
      <c r="E67" s="35">
        <v>-42.857100000000003</v>
      </c>
      <c r="F67" s="35">
        <v>-41.935499999999998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-11.621</v>
      </c>
    </row>
    <row r="68" spans="1:27" ht="11.25" customHeight="1" x14ac:dyDescent="0.2">
      <c r="A68" s="149" t="s">
        <v>287</v>
      </c>
      <c r="C68" s="15">
        <v>26.881699999999999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1.1415000000000006</v>
      </c>
    </row>
    <row r="70" spans="1:27" ht="11.25" customHeight="1" x14ac:dyDescent="0.2">
      <c r="A70" s="149" t="s">
        <v>288</v>
      </c>
      <c r="C70" s="35">
        <v>-177878</v>
      </c>
      <c r="D70" s="35">
        <v>50839</v>
      </c>
      <c r="E70" s="35">
        <v>199972</v>
      </c>
      <c r="F70" s="35">
        <v>216037</v>
      </c>
      <c r="G70" s="35">
        <v>47293</v>
      </c>
      <c r="H70" s="35">
        <v>62174</v>
      </c>
      <c r="I70" s="35">
        <v>42338</v>
      </c>
      <c r="J70" s="35">
        <v>522417</v>
      </c>
      <c r="K70" s="35">
        <v>540705</v>
      </c>
      <c r="L70" s="35">
        <v>479015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1982912</v>
      </c>
    </row>
    <row r="71" spans="1:27" ht="11.25" customHeight="1" thickBot="1" x14ac:dyDescent="0.25">
      <c r="A71" s="149" t="s">
        <v>289</v>
      </c>
      <c r="C71" s="35">
        <v>85721</v>
      </c>
      <c r="D71" s="35">
        <v>0</v>
      </c>
      <c r="E71" s="35">
        <v>0</v>
      </c>
      <c r="F71" s="35">
        <v>0</v>
      </c>
      <c r="G71" s="35">
        <v>-30188</v>
      </c>
      <c r="H71" s="35">
        <v>-32574</v>
      </c>
      <c r="I71" s="35">
        <v>-27833</v>
      </c>
      <c r="J71" s="35">
        <v>-80</v>
      </c>
      <c r="K71" s="35">
        <v>-76</v>
      </c>
      <c r="L71" s="35">
        <v>-82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-5112</v>
      </c>
    </row>
    <row r="72" spans="1:27" ht="11.25" customHeight="1" thickBot="1" x14ac:dyDescent="0.25">
      <c r="A72" s="150" t="s">
        <v>281</v>
      </c>
      <c r="B72" s="13"/>
      <c r="C72" s="13">
        <v>-92157</v>
      </c>
      <c r="D72" s="13">
        <v>50839</v>
      </c>
      <c r="E72" s="13">
        <v>199972</v>
      </c>
      <c r="F72" s="13">
        <v>216037</v>
      </c>
      <c r="G72" s="13">
        <v>17105</v>
      </c>
      <c r="H72" s="13">
        <v>29600</v>
      </c>
      <c r="I72" s="13">
        <v>14505</v>
      </c>
      <c r="J72" s="13">
        <v>522337</v>
      </c>
      <c r="K72" s="13">
        <v>540629</v>
      </c>
      <c r="L72" s="13">
        <v>478933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1977800</v>
      </c>
    </row>
    <row r="74" spans="1:27" ht="12" customHeight="1" x14ac:dyDescent="0.2">
      <c r="A74" s="151" t="s">
        <v>290</v>
      </c>
    </row>
    <row r="75" spans="1:27" ht="11.25" customHeight="1" x14ac:dyDescent="0.2">
      <c r="A75" s="149" t="s">
        <v>291</v>
      </c>
      <c r="C75" s="35">
        <v>30.25</v>
      </c>
      <c r="D75" s="35">
        <v>31.85</v>
      </c>
      <c r="E75" s="35">
        <v>29.5</v>
      </c>
      <c r="F75" s="35">
        <v>29.5</v>
      </c>
      <c r="G75" s="35">
        <v>27</v>
      </c>
      <c r="H75" s="35">
        <v>27</v>
      </c>
      <c r="I75" s="35">
        <v>27.75</v>
      </c>
      <c r="J75" s="35">
        <v>42</v>
      </c>
      <c r="K75" s="35">
        <v>50.5</v>
      </c>
      <c r="L75" s="35">
        <v>41</v>
      </c>
      <c r="M75" s="35">
        <v>34.5</v>
      </c>
      <c r="N75" s="35">
        <v>37</v>
      </c>
      <c r="O75" s="35">
        <v>39.5</v>
      </c>
      <c r="P75" s="35">
        <v>41</v>
      </c>
      <c r="Q75" s="35">
        <v>38</v>
      </c>
      <c r="R75" s="35">
        <v>34</v>
      </c>
      <c r="S75" s="35">
        <v>32</v>
      </c>
      <c r="T75" s="35">
        <v>29</v>
      </c>
      <c r="U75" s="35">
        <v>31</v>
      </c>
      <c r="V75" s="35">
        <v>47</v>
      </c>
      <c r="W75" s="35">
        <v>52</v>
      </c>
      <c r="X75" s="35">
        <v>46</v>
      </c>
      <c r="Y75" s="35">
        <v>37.5</v>
      </c>
      <c r="Z75" s="35">
        <v>40.5</v>
      </c>
      <c r="AA75" s="35"/>
    </row>
    <row r="76" spans="1:27" ht="11.25" customHeight="1" x14ac:dyDescent="0.2">
      <c r="A76" s="149" t="s">
        <v>292</v>
      </c>
      <c r="C76" s="35">
        <v>31.25</v>
      </c>
      <c r="D76" s="35">
        <v>32.4</v>
      </c>
      <c r="E76" s="35">
        <v>31.5</v>
      </c>
      <c r="F76" s="35">
        <v>30.5</v>
      </c>
      <c r="G76" s="35">
        <v>26.5</v>
      </c>
      <c r="H76" s="35">
        <v>26.5</v>
      </c>
      <c r="I76" s="35">
        <v>27.25</v>
      </c>
      <c r="J76" s="35">
        <v>41.5</v>
      </c>
      <c r="K76" s="35">
        <v>50</v>
      </c>
      <c r="L76" s="35">
        <v>40.5</v>
      </c>
      <c r="M76" s="35">
        <v>34.5</v>
      </c>
      <c r="N76" s="35">
        <v>37</v>
      </c>
      <c r="O76" s="35">
        <v>39.5</v>
      </c>
      <c r="P76" s="35">
        <v>41</v>
      </c>
      <c r="Q76" s="35">
        <v>38</v>
      </c>
      <c r="R76" s="35">
        <v>34</v>
      </c>
      <c r="S76" s="35">
        <v>32</v>
      </c>
      <c r="T76" s="35">
        <v>29</v>
      </c>
      <c r="U76" s="35">
        <v>31</v>
      </c>
      <c r="V76" s="35">
        <v>47</v>
      </c>
      <c r="W76" s="35">
        <v>52</v>
      </c>
      <c r="X76" s="35">
        <v>46</v>
      </c>
      <c r="Y76" s="35">
        <v>37.5</v>
      </c>
      <c r="Z76" s="35">
        <v>40.5</v>
      </c>
      <c r="AA76" s="35"/>
    </row>
    <row r="77" spans="1:27" ht="11.25" customHeight="1" x14ac:dyDescent="0.2">
      <c r="A77" s="149" t="s">
        <v>293</v>
      </c>
      <c r="C77" s="15">
        <v>-1</v>
      </c>
      <c r="D77" s="15">
        <v>-0.54999999999999716</v>
      </c>
      <c r="E77" s="15">
        <v>-2</v>
      </c>
      <c r="F77" s="15">
        <v>-1</v>
      </c>
      <c r="G77" s="15">
        <v>0.5</v>
      </c>
      <c r="H77" s="15">
        <v>0.5</v>
      </c>
      <c r="I77" s="15">
        <v>0.5</v>
      </c>
      <c r="J77" s="15">
        <v>0.5</v>
      </c>
      <c r="K77" s="15">
        <v>0.5</v>
      </c>
      <c r="L77" s="15">
        <v>0.5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35"/>
    </row>
    <row r="79" spans="1:27" ht="11.25" customHeight="1" x14ac:dyDescent="0.2">
      <c r="A79" s="149" t="s">
        <v>294</v>
      </c>
      <c r="C79" s="35">
        <v>24.75</v>
      </c>
      <c r="D79" s="35">
        <v>27.5</v>
      </c>
      <c r="E79" s="35">
        <v>26.5</v>
      </c>
      <c r="F79" s="35">
        <v>24</v>
      </c>
      <c r="G79" s="35">
        <v>20.5</v>
      </c>
      <c r="H79" s="35">
        <v>19</v>
      </c>
      <c r="I79" s="35">
        <v>18.75</v>
      </c>
      <c r="J79" s="35">
        <v>27.5</v>
      </c>
      <c r="K79" s="35">
        <v>31.5</v>
      </c>
      <c r="L79" s="35">
        <v>27.5</v>
      </c>
      <c r="M79" s="35">
        <v>24</v>
      </c>
      <c r="N79" s="35">
        <v>26</v>
      </c>
      <c r="O79" s="35">
        <v>29</v>
      </c>
      <c r="P79" s="35">
        <v>29</v>
      </c>
      <c r="Q79" s="35">
        <v>26</v>
      </c>
      <c r="R79" s="35">
        <v>24</v>
      </c>
      <c r="S79" s="35">
        <v>21.5</v>
      </c>
      <c r="T79" s="35">
        <v>19.5</v>
      </c>
      <c r="U79" s="35">
        <v>19</v>
      </c>
      <c r="V79" s="35">
        <v>33</v>
      </c>
      <c r="W79" s="35">
        <v>36</v>
      </c>
      <c r="X79" s="35">
        <v>34</v>
      </c>
      <c r="Y79" s="35">
        <v>27</v>
      </c>
      <c r="Z79" s="35">
        <v>29</v>
      </c>
      <c r="AA79" s="35"/>
    </row>
    <row r="80" spans="1:27" ht="11.25" customHeight="1" x14ac:dyDescent="0.2">
      <c r="A80" s="149" t="s">
        <v>295</v>
      </c>
      <c r="C80" s="35">
        <v>25</v>
      </c>
      <c r="D80" s="35">
        <v>26.25</v>
      </c>
      <c r="E80" s="35">
        <v>26</v>
      </c>
      <c r="F80" s="35">
        <v>24</v>
      </c>
      <c r="G80" s="35">
        <v>20.5</v>
      </c>
      <c r="H80" s="35">
        <v>19</v>
      </c>
      <c r="I80" s="35">
        <v>18.75</v>
      </c>
      <c r="J80" s="35">
        <v>27.5</v>
      </c>
      <c r="K80" s="35">
        <v>31.5</v>
      </c>
      <c r="L80" s="35">
        <v>27.5</v>
      </c>
      <c r="M80" s="35">
        <v>24</v>
      </c>
      <c r="N80" s="35">
        <v>26</v>
      </c>
      <c r="O80" s="35">
        <v>29</v>
      </c>
      <c r="P80" s="35">
        <v>29</v>
      </c>
      <c r="Q80" s="35">
        <v>26</v>
      </c>
      <c r="R80" s="35">
        <v>24</v>
      </c>
      <c r="S80" s="35">
        <v>21.5</v>
      </c>
      <c r="T80" s="35">
        <v>19.5</v>
      </c>
      <c r="U80" s="35">
        <v>19</v>
      </c>
      <c r="V80" s="35">
        <v>33</v>
      </c>
      <c r="W80" s="35">
        <v>36</v>
      </c>
      <c r="X80" s="35">
        <v>34</v>
      </c>
      <c r="Y80" s="35">
        <v>27</v>
      </c>
      <c r="Z80" s="35">
        <v>29</v>
      </c>
      <c r="AA80" s="35"/>
    </row>
    <row r="81" spans="1:27" ht="11.25" customHeight="1" x14ac:dyDescent="0.2">
      <c r="A81" s="149" t="s">
        <v>296</v>
      </c>
      <c r="C81" s="15">
        <v>-0.25</v>
      </c>
      <c r="D81" s="15">
        <v>1.25</v>
      </c>
      <c r="E81" s="15">
        <v>0.5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52.952300000000001</v>
      </c>
      <c r="D84" s="35">
        <v>43.392499999999998</v>
      </c>
      <c r="E84" s="35">
        <v>43.346400000000003</v>
      </c>
      <c r="F84" s="35">
        <v>43.346400000000003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40.658900000000003</v>
      </c>
      <c r="D85" s="35">
        <v>44.029499999999999</v>
      </c>
      <c r="E85" s="35">
        <v>44.787500000000001</v>
      </c>
      <c r="F85" s="35">
        <v>44.787500000000001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298</v>
      </c>
      <c r="C90" s="34" t="s">
        <v>233</v>
      </c>
      <c r="D90" s="34" t="s">
        <v>236</v>
      </c>
      <c r="E90" s="34" t="s">
        <v>237</v>
      </c>
      <c r="F90" s="34" t="s">
        <v>238</v>
      </c>
      <c r="G90" s="34" t="s">
        <v>239</v>
      </c>
      <c r="H90" s="34" t="s">
        <v>240</v>
      </c>
      <c r="I90" s="34" t="s">
        <v>241</v>
      </c>
      <c r="J90" s="34" t="s">
        <v>242</v>
      </c>
      <c r="K90" s="34" t="s">
        <v>243</v>
      </c>
      <c r="L90" s="34" t="s">
        <v>244</v>
      </c>
      <c r="M90" s="34" t="s">
        <v>245</v>
      </c>
      <c r="N90" s="34" t="s">
        <v>246</v>
      </c>
      <c r="O90" s="34" t="s">
        <v>247</v>
      </c>
      <c r="P90" s="34" t="s">
        <v>248</v>
      </c>
      <c r="Q90" s="34" t="s">
        <v>249</v>
      </c>
      <c r="R90" s="34" t="s">
        <v>250</v>
      </c>
      <c r="S90" s="34" t="s">
        <v>251</v>
      </c>
      <c r="T90" s="34" t="s">
        <v>252</v>
      </c>
      <c r="U90" s="34" t="s">
        <v>253</v>
      </c>
      <c r="V90" s="34" t="s">
        <v>254</v>
      </c>
      <c r="W90" s="34" t="s">
        <v>255</v>
      </c>
      <c r="X90" s="34" t="s">
        <v>256</v>
      </c>
      <c r="Y90" s="34" t="s">
        <v>257</v>
      </c>
      <c r="Z90" s="34" t="s">
        <v>258</v>
      </c>
      <c r="AA90" s="34" t="s">
        <v>74</v>
      </c>
    </row>
    <row r="91" spans="1:27" ht="11.25" customHeight="1" x14ac:dyDescent="0.2">
      <c r="A91" s="149" t="s">
        <v>284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285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272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286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287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288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289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281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290</v>
      </c>
    </row>
    <row r="103" spans="1:27" ht="11.25" customHeight="1" x14ac:dyDescent="0.2">
      <c r="A103" s="149" t="s">
        <v>291</v>
      </c>
      <c r="C103" s="35">
        <v>31.2</v>
      </c>
      <c r="D103" s="35">
        <v>33.1</v>
      </c>
      <c r="E103" s="35">
        <v>30.45</v>
      </c>
      <c r="F103" s="35">
        <v>30.55</v>
      </c>
      <c r="G103" s="35">
        <v>28.25</v>
      </c>
      <c r="H103" s="35">
        <v>29.35</v>
      </c>
      <c r="I103" s="35">
        <v>31.75</v>
      </c>
      <c r="J103" s="35">
        <v>46.5</v>
      </c>
      <c r="K103" s="35">
        <v>54</v>
      </c>
      <c r="L103" s="35">
        <v>43.5</v>
      </c>
      <c r="M103" s="35">
        <v>35.4</v>
      </c>
      <c r="N103" s="35">
        <v>37.9</v>
      </c>
      <c r="O103" s="35">
        <v>40.4</v>
      </c>
      <c r="P103" s="35">
        <v>42</v>
      </c>
      <c r="Q103" s="35">
        <v>39.5</v>
      </c>
      <c r="R103" s="35">
        <v>36</v>
      </c>
      <c r="S103" s="35">
        <v>34.1</v>
      </c>
      <c r="T103" s="35">
        <v>32.25</v>
      </c>
      <c r="U103" s="35">
        <v>36</v>
      </c>
      <c r="V103" s="35">
        <v>52</v>
      </c>
      <c r="W103" s="35">
        <v>56</v>
      </c>
      <c r="X103" s="35">
        <v>49</v>
      </c>
      <c r="Y103" s="35">
        <v>38.75</v>
      </c>
      <c r="Z103" s="35">
        <v>41.75</v>
      </c>
      <c r="AA103" s="35"/>
    </row>
    <row r="104" spans="1:27" ht="11.25" customHeight="1" x14ac:dyDescent="0.2">
      <c r="A104" s="149" t="s">
        <v>292</v>
      </c>
      <c r="C104" s="35">
        <v>32.15</v>
      </c>
      <c r="D104" s="35">
        <v>33.25</v>
      </c>
      <c r="E104" s="35">
        <v>32.450000000000003</v>
      </c>
      <c r="F104" s="35">
        <v>31.55</v>
      </c>
      <c r="G104" s="35">
        <v>27.6</v>
      </c>
      <c r="H104" s="35">
        <v>28.75</v>
      </c>
      <c r="I104" s="35">
        <v>31.25</v>
      </c>
      <c r="J104" s="35">
        <v>46</v>
      </c>
      <c r="K104" s="35">
        <v>53.5</v>
      </c>
      <c r="L104" s="35">
        <v>43</v>
      </c>
      <c r="M104" s="35">
        <v>35.25</v>
      </c>
      <c r="N104" s="35">
        <v>37.75</v>
      </c>
      <c r="O104" s="35">
        <v>40.25</v>
      </c>
      <c r="P104" s="35">
        <v>42</v>
      </c>
      <c r="Q104" s="35">
        <v>39.5</v>
      </c>
      <c r="R104" s="35">
        <v>36</v>
      </c>
      <c r="S104" s="35">
        <v>34.1</v>
      </c>
      <c r="T104" s="35">
        <v>32.25</v>
      </c>
      <c r="U104" s="35">
        <v>36</v>
      </c>
      <c r="V104" s="35">
        <v>52</v>
      </c>
      <c r="W104" s="35">
        <v>56</v>
      </c>
      <c r="X104" s="35">
        <v>49</v>
      </c>
      <c r="Y104" s="35">
        <v>38.75</v>
      </c>
      <c r="Z104" s="35">
        <v>41.75</v>
      </c>
      <c r="AA104" s="35"/>
    </row>
    <row r="105" spans="1:27" ht="11.25" customHeight="1" x14ac:dyDescent="0.2">
      <c r="A105" s="149" t="s">
        <v>293</v>
      </c>
      <c r="C105" s="15">
        <v>-0.94999999999999929</v>
      </c>
      <c r="D105" s="15">
        <v>-0.14999999999999858</v>
      </c>
      <c r="E105" s="15">
        <v>-2</v>
      </c>
      <c r="F105" s="15">
        <v>-1</v>
      </c>
      <c r="G105" s="15">
        <v>0.64999999999999858</v>
      </c>
      <c r="H105" s="15">
        <v>0.60000000000000142</v>
      </c>
      <c r="I105" s="15">
        <v>0.5</v>
      </c>
      <c r="J105" s="15">
        <v>0.5</v>
      </c>
      <c r="K105" s="15">
        <v>0.5</v>
      </c>
      <c r="L105" s="15">
        <v>0.5</v>
      </c>
      <c r="M105" s="15">
        <v>0.14999999999999858</v>
      </c>
      <c r="N105" s="15">
        <v>0.14999999999999858</v>
      </c>
      <c r="O105" s="15">
        <v>0.14999999999999858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35"/>
    </row>
    <row r="107" spans="1:27" ht="11.25" customHeight="1" x14ac:dyDescent="0.2">
      <c r="A107" s="149" t="s">
        <v>294</v>
      </c>
      <c r="C107" s="35">
        <v>24.75</v>
      </c>
      <c r="D107" s="35">
        <v>27.5</v>
      </c>
      <c r="E107" s="35">
        <v>26.5</v>
      </c>
      <c r="F107" s="35">
        <v>24</v>
      </c>
      <c r="G107" s="35">
        <v>20.5</v>
      </c>
      <c r="H107" s="35">
        <v>19</v>
      </c>
      <c r="I107" s="35">
        <v>18.75</v>
      </c>
      <c r="J107" s="35">
        <v>27.5</v>
      </c>
      <c r="K107" s="35">
        <v>31.5</v>
      </c>
      <c r="L107" s="35">
        <v>27.5</v>
      </c>
      <c r="M107" s="35">
        <v>24</v>
      </c>
      <c r="N107" s="35">
        <v>26</v>
      </c>
      <c r="O107" s="35">
        <v>29</v>
      </c>
      <c r="P107" s="35">
        <v>29</v>
      </c>
      <c r="Q107" s="35">
        <v>26</v>
      </c>
      <c r="R107" s="35">
        <v>24</v>
      </c>
      <c r="S107" s="35">
        <v>21.5</v>
      </c>
      <c r="T107" s="35">
        <v>19.5</v>
      </c>
      <c r="U107" s="35">
        <v>19</v>
      </c>
      <c r="V107" s="35">
        <v>33</v>
      </c>
      <c r="W107" s="35">
        <v>36</v>
      </c>
      <c r="X107" s="35">
        <v>34</v>
      </c>
      <c r="Y107" s="35">
        <v>27</v>
      </c>
      <c r="Z107" s="35">
        <v>29</v>
      </c>
      <c r="AA107" s="35"/>
    </row>
    <row r="108" spans="1:27" ht="11.25" customHeight="1" x14ac:dyDescent="0.2">
      <c r="A108" s="149" t="s">
        <v>295</v>
      </c>
      <c r="C108" s="35">
        <v>25</v>
      </c>
      <c r="D108" s="35">
        <v>26.25</v>
      </c>
      <c r="E108" s="35">
        <v>26</v>
      </c>
      <c r="F108" s="35">
        <v>24</v>
      </c>
      <c r="G108" s="35">
        <v>20.5</v>
      </c>
      <c r="H108" s="35">
        <v>19</v>
      </c>
      <c r="I108" s="35">
        <v>18.75</v>
      </c>
      <c r="J108" s="35">
        <v>27.5</v>
      </c>
      <c r="K108" s="35">
        <v>31.5</v>
      </c>
      <c r="L108" s="35">
        <v>27.5</v>
      </c>
      <c r="M108" s="35">
        <v>24</v>
      </c>
      <c r="N108" s="35">
        <v>26</v>
      </c>
      <c r="O108" s="35">
        <v>29</v>
      </c>
      <c r="P108" s="35">
        <v>29</v>
      </c>
      <c r="Q108" s="35">
        <v>26</v>
      </c>
      <c r="R108" s="35">
        <v>24</v>
      </c>
      <c r="S108" s="35">
        <v>21.5</v>
      </c>
      <c r="T108" s="35">
        <v>19.5</v>
      </c>
      <c r="U108" s="35">
        <v>19</v>
      </c>
      <c r="V108" s="35">
        <v>33</v>
      </c>
      <c r="W108" s="35">
        <v>36</v>
      </c>
      <c r="X108" s="35">
        <v>34</v>
      </c>
      <c r="Y108" s="35">
        <v>27</v>
      </c>
      <c r="Z108" s="35">
        <v>29</v>
      </c>
      <c r="AA108" s="35"/>
    </row>
    <row r="109" spans="1:27" ht="11.25" customHeight="1" x14ac:dyDescent="0.2">
      <c r="A109" s="149" t="s">
        <v>296</v>
      </c>
      <c r="C109" s="15">
        <v>-0.25</v>
      </c>
      <c r="D109" s="15">
        <v>1.25</v>
      </c>
      <c r="E109" s="15">
        <v>0.5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233</v>
      </c>
      <c r="D118" s="34" t="s">
        <v>236</v>
      </c>
      <c r="E118" s="34" t="s">
        <v>237</v>
      </c>
      <c r="F118" s="34" t="s">
        <v>238</v>
      </c>
      <c r="G118" s="34" t="s">
        <v>239</v>
      </c>
      <c r="H118" s="34" t="s">
        <v>240</v>
      </c>
      <c r="I118" s="34" t="s">
        <v>241</v>
      </c>
      <c r="J118" s="34" t="s">
        <v>242</v>
      </c>
      <c r="K118" s="34" t="s">
        <v>243</v>
      </c>
      <c r="L118" s="34" t="s">
        <v>244</v>
      </c>
      <c r="M118" s="34" t="s">
        <v>245</v>
      </c>
      <c r="N118" s="34" t="s">
        <v>246</v>
      </c>
      <c r="O118" s="34" t="s">
        <v>247</v>
      </c>
      <c r="P118" s="34" t="s">
        <v>248</v>
      </c>
      <c r="Q118" s="34" t="s">
        <v>249</v>
      </c>
      <c r="R118" s="34" t="s">
        <v>250</v>
      </c>
      <c r="S118" s="34" t="s">
        <v>251</v>
      </c>
      <c r="T118" s="34" t="s">
        <v>252</v>
      </c>
      <c r="U118" s="34" t="s">
        <v>253</v>
      </c>
      <c r="V118" s="34" t="s">
        <v>254</v>
      </c>
      <c r="W118" s="34" t="s">
        <v>255</v>
      </c>
      <c r="X118" s="34" t="s">
        <v>256</v>
      </c>
      <c r="Y118" s="34" t="s">
        <v>257</v>
      </c>
      <c r="Z118" s="34" t="s">
        <v>258</v>
      </c>
      <c r="AA118" s="34" t="s">
        <v>74</v>
      </c>
    </row>
    <row r="119" spans="1:27" ht="11.25" customHeight="1" x14ac:dyDescent="0.2">
      <c r="A119" s="149" t="s">
        <v>284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285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272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286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287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288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289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281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290</v>
      </c>
    </row>
    <row r="131" spans="1:27" ht="11.25" customHeight="1" x14ac:dyDescent="0.2">
      <c r="A131" s="149" t="s">
        <v>291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292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293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294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295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296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299</v>
      </c>
      <c r="C146" s="34" t="s">
        <v>233</v>
      </c>
      <c r="D146" s="34" t="s">
        <v>236</v>
      </c>
      <c r="E146" s="34" t="s">
        <v>237</v>
      </c>
      <c r="F146" s="34" t="s">
        <v>238</v>
      </c>
      <c r="G146" s="34" t="s">
        <v>239</v>
      </c>
      <c r="H146" s="34" t="s">
        <v>240</v>
      </c>
      <c r="I146" s="34" t="s">
        <v>241</v>
      </c>
      <c r="J146" s="34" t="s">
        <v>242</v>
      </c>
      <c r="K146" s="34" t="s">
        <v>243</v>
      </c>
      <c r="L146" s="34" t="s">
        <v>244</v>
      </c>
      <c r="M146" s="34" t="s">
        <v>245</v>
      </c>
      <c r="N146" s="34" t="s">
        <v>246</v>
      </c>
      <c r="O146" s="34" t="s">
        <v>247</v>
      </c>
      <c r="P146" s="34" t="s">
        <v>248</v>
      </c>
      <c r="Q146" s="34" t="s">
        <v>249</v>
      </c>
      <c r="R146" s="34" t="s">
        <v>250</v>
      </c>
      <c r="S146" s="34" t="s">
        <v>251</v>
      </c>
      <c r="T146" s="34" t="s">
        <v>252</v>
      </c>
      <c r="U146" s="34" t="s">
        <v>253</v>
      </c>
      <c r="V146" s="34" t="s">
        <v>254</v>
      </c>
      <c r="W146" s="34" t="s">
        <v>255</v>
      </c>
      <c r="X146" s="34" t="s">
        <v>256</v>
      </c>
      <c r="Y146" s="34" t="s">
        <v>257</v>
      </c>
      <c r="Z146" s="34" t="s">
        <v>258</v>
      </c>
      <c r="AA146" s="34" t="s">
        <v>74</v>
      </c>
    </row>
    <row r="147" spans="1:27" ht="11.25" customHeight="1" x14ac:dyDescent="0.2">
      <c r="A147" s="149" t="s">
        <v>284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285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272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286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287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288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289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281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290</v>
      </c>
    </row>
    <row r="159" spans="1:27" ht="11.25" customHeight="1" x14ac:dyDescent="0.2">
      <c r="A159" s="149" t="s">
        <v>291</v>
      </c>
      <c r="C159" s="35">
        <v>30.82</v>
      </c>
      <c r="D159" s="35">
        <v>32.46</v>
      </c>
      <c r="E159" s="35">
        <v>30.06</v>
      </c>
      <c r="F159" s="35">
        <v>30.06</v>
      </c>
      <c r="G159" s="35">
        <v>27.51</v>
      </c>
      <c r="H159" s="35">
        <v>27.51</v>
      </c>
      <c r="I159" s="35">
        <v>28.28</v>
      </c>
      <c r="J159" s="35">
        <v>42.8</v>
      </c>
      <c r="K159" s="35">
        <v>51.46</v>
      </c>
      <c r="L159" s="35">
        <v>41.78</v>
      </c>
      <c r="M159" s="35">
        <v>35.159999999999997</v>
      </c>
      <c r="N159" s="35">
        <v>37.700000000000003</v>
      </c>
      <c r="O159" s="35">
        <v>40.25</v>
      </c>
      <c r="P159" s="35">
        <v>41.78</v>
      </c>
      <c r="Q159" s="35">
        <v>38.72</v>
      </c>
      <c r="R159" s="35">
        <v>34.65</v>
      </c>
      <c r="S159" s="35">
        <v>32.61</v>
      </c>
      <c r="T159" s="35">
        <v>29.55</v>
      </c>
      <c r="U159" s="35">
        <v>31.59</v>
      </c>
      <c r="V159" s="35">
        <v>47.89</v>
      </c>
      <c r="W159" s="35">
        <v>52.99</v>
      </c>
      <c r="X159" s="35">
        <v>46.87</v>
      </c>
      <c r="Y159" s="35">
        <v>38.21</v>
      </c>
      <c r="Z159" s="35">
        <v>41.27</v>
      </c>
      <c r="AA159" s="35"/>
    </row>
    <row r="160" spans="1:27" ht="11.25" customHeight="1" x14ac:dyDescent="0.2">
      <c r="A160" s="149" t="s">
        <v>292</v>
      </c>
      <c r="C160" s="35">
        <v>31.84</v>
      </c>
      <c r="D160" s="35">
        <v>33.020000000000003</v>
      </c>
      <c r="E160" s="35">
        <v>32.1</v>
      </c>
      <c r="F160" s="35">
        <v>31.08</v>
      </c>
      <c r="G160" s="35">
        <v>27</v>
      </c>
      <c r="H160" s="35">
        <v>27</v>
      </c>
      <c r="I160" s="35">
        <v>27.77</v>
      </c>
      <c r="J160" s="35">
        <v>42.29</v>
      </c>
      <c r="K160" s="35">
        <v>50.95</v>
      </c>
      <c r="L160" s="35">
        <v>41.27</v>
      </c>
      <c r="M160" s="35">
        <v>35.159999999999997</v>
      </c>
      <c r="N160" s="35">
        <v>37.700000000000003</v>
      </c>
      <c r="O160" s="35">
        <v>40.25</v>
      </c>
      <c r="P160" s="35">
        <v>41.78</v>
      </c>
      <c r="Q160" s="35">
        <v>38.72</v>
      </c>
      <c r="R160" s="35">
        <v>34.65</v>
      </c>
      <c r="S160" s="35">
        <v>32.61</v>
      </c>
      <c r="T160" s="35">
        <v>29.55</v>
      </c>
      <c r="U160" s="35">
        <v>31.59</v>
      </c>
      <c r="V160" s="35">
        <v>47.89</v>
      </c>
      <c r="W160" s="35">
        <v>52.99</v>
      </c>
      <c r="X160" s="35">
        <v>46.87</v>
      </c>
      <c r="Y160" s="35">
        <v>38.21</v>
      </c>
      <c r="Z160" s="35">
        <v>41.27</v>
      </c>
      <c r="AA160" s="35"/>
    </row>
    <row r="161" spans="1:27" ht="11.25" customHeight="1" x14ac:dyDescent="0.2">
      <c r="A161" s="149" t="s">
        <v>293</v>
      </c>
      <c r="C161" s="15">
        <v>-1.02</v>
      </c>
      <c r="D161" s="15">
        <v>-0.56000000000000227</v>
      </c>
      <c r="E161" s="15">
        <v>-2.04</v>
      </c>
      <c r="F161" s="15">
        <v>-1.02</v>
      </c>
      <c r="G161" s="15">
        <v>0.51000000000000156</v>
      </c>
      <c r="H161" s="15">
        <v>0.51000000000000156</v>
      </c>
      <c r="I161" s="15">
        <v>0.51000000000000156</v>
      </c>
      <c r="J161" s="15">
        <v>0.50999999999999801</v>
      </c>
      <c r="K161" s="15">
        <v>0.50999999999999801</v>
      </c>
      <c r="L161" s="15">
        <v>0.50999999999999801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35"/>
    </row>
    <row r="163" spans="1:27" ht="11.25" customHeight="1" x14ac:dyDescent="0.2">
      <c r="A163" s="149" t="s">
        <v>294</v>
      </c>
      <c r="C163" s="35">
        <v>25.22</v>
      </c>
      <c r="D163" s="35">
        <v>28.02</v>
      </c>
      <c r="E163" s="35">
        <v>27</v>
      </c>
      <c r="F163" s="35">
        <v>24.46</v>
      </c>
      <c r="G163" s="35">
        <v>20.89</v>
      </c>
      <c r="H163" s="35">
        <v>19.36</v>
      </c>
      <c r="I163" s="35">
        <v>19.11</v>
      </c>
      <c r="J163" s="35">
        <v>28.02</v>
      </c>
      <c r="K163" s="35">
        <v>32.1</v>
      </c>
      <c r="L163" s="35">
        <v>28.02</v>
      </c>
      <c r="M163" s="35">
        <v>24.46</v>
      </c>
      <c r="N163" s="35">
        <v>26.49</v>
      </c>
      <c r="O163" s="35">
        <v>29.55</v>
      </c>
      <c r="P163" s="35">
        <v>29.55</v>
      </c>
      <c r="Q163" s="35">
        <v>26.49</v>
      </c>
      <c r="R163" s="35">
        <v>24.46</v>
      </c>
      <c r="S163" s="35">
        <v>21.91</v>
      </c>
      <c r="T163" s="35">
        <v>19.87</v>
      </c>
      <c r="U163" s="35">
        <v>19.36</v>
      </c>
      <c r="V163" s="35">
        <v>33.630000000000003</v>
      </c>
      <c r="W163" s="35">
        <v>36.68</v>
      </c>
      <c r="X163" s="35">
        <v>34.65</v>
      </c>
      <c r="Y163" s="35">
        <v>27.51</v>
      </c>
      <c r="Z163" s="35">
        <v>29.55</v>
      </c>
      <c r="AA163" s="35"/>
    </row>
    <row r="164" spans="1:27" ht="11.25" customHeight="1" x14ac:dyDescent="0.2">
      <c r="A164" s="149" t="s">
        <v>295</v>
      </c>
      <c r="C164" s="35">
        <v>25.48</v>
      </c>
      <c r="D164" s="35">
        <v>26.75</v>
      </c>
      <c r="E164" s="35">
        <v>26.49</v>
      </c>
      <c r="F164" s="35">
        <v>24.46</v>
      </c>
      <c r="G164" s="35">
        <v>20.89</v>
      </c>
      <c r="H164" s="35">
        <v>19.36</v>
      </c>
      <c r="I164" s="35">
        <v>19.11</v>
      </c>
      <c r="J164" s="35">
        <v>28.02</v>
      </c>
      <c r="K164" s="35">
        <v>32.1</v>
      </c>
      <c r="L164" s="35">
        <v>28.02</v>
      </c>
      <c r="M164" s="35">
        <v>24.46</v>
      </c>
      <c r="N164" s="35">
        <v>26.49</v>
      </c>
      <c r="O164" s="35">
        <v>29.55</v>
      </c>
      <c r="P164" s="35">
        <v>29.55</v>
      </c>
      <c r="Q164" s="35">
        <v>26.49</v>
      </c>
      <c r="R164" s="35">
        <v>24.46</v>
      </c>
      <c r="S164" s="35">
        <v>21.91</v>
      </c>
      <c r="T164" s="35">
        <v>19.87</v>
      </c>
      <c r="U164" s="35">
        <v>19.36</v>
      </c>
      <c r="V164" s="35">
        <v>33.630000000000003</v>
      </c>
      <c r="W164" s="35">
        <v>36.68</v>
      </c>
      <c r="X164" s="35">
        <v>34.65</v>
      </c>
      <c r="Y164" s="35">
        <v>27.51</v>
      </c>
      <c r="Z164" s="35">
        <v>29.55</v>
      </c>
      <c r="AA164" s="35"/>
    </row>
    <row r="165" spans="1:27" ht="11.25" customHeight="1" x14ac:dyDescent="0.2">
      <c r="A165" s="149" t="s">
        <v>296</v>
      </c>
      <c r="C165" s="15">
        <v>-0.26000000000000156</v>
      </c>
      <c r="D165" s="15">
        <v>1.27</v>
      </c>
      <c r="E165" s="15">
        <v>0.51000000000000156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233</v>
      </c>
      <c r="D174" s="34" t="s">
        <v>236</v>
      </c>
      <c r="E174" s="34" t="s">
        <v>237</v>
      </c>
      <c r="F174" s="34" t="s">
        <v>238</v>
      </c>
      <c r="G174" s="34" t="s">
        <v>239</v>
      </c>
      <c r="H174" s="34" t="s">
        <v>240</v>
      </c>
      <c r="I174" s="34" t="s">
        <v>241</v>
      </c>
      <c r="J174" s="34" t="s">
        <v>242</v>
      </c>
      <c r="K174" s="34" t="s">
        <v>243</v>
      </c>
      <c r="L174" s="34" t="s">
        <v>244</v>
      </c>
      <c r="M174" s="34" t="s">
        <v>245</v>
      </c>
      <c r="N174" s="34" t="s">
        <v>246</v>
      </c>
      <c r="O174" s="34" t="s">
        <v>247</v>
      </c>
      <c r="P174" s="34" t="s">
        <v>248</v>
      </c>
      <c r="Q174" s="34" t="s">
        <v>249</v>
      </c>
      <c r="R174" s="34" t="s">
        <v>250</v>
      </c>
      <c r="S174" s="34" t="s">
        <v>251</v>
      </c>
      <c r="T174" s="34" t="s">
        <v>252</v>
      </c>
      <c r="U174" s="34" t="s">
        <v>253</v>
      </c>
      <c r="V174" s="34" t="s">
        <v>254</v>
      </c>
      <c r="W174" s="34" t="s">
        <v>255</v>
      </c>
      <c r="X174" s="34" t="s">
        <v>256</v>
      </c>
      <c r="Y174" s="34" t="s">
        <v>257</v>
      </c>
      <c r="Z174" s="34" t="s">
        <v>258</v>
      </c>
      <c r="AA174" s="34" t="s">
        <v>74</v>
      </c>
    </row>
    <row r="175" spans="1:27" ht="11.25" customHeight="1" x14ac:dyDescent="0.2">
      <c r="A175" s="149" t="s">
        <v>284</v>
      </c>
      <c r="C175" s="35">
        <v>0</v>
      </c>
      <c r="D175" s="35">
        <v>50</v>
      </c>
      <c r="E175" s="35">
        <v>50</v>
      </c>
      <c r="F175" s="35">
        <v>50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6.1989999999999998</v>
      </c>
    </row>
    <row r="176" spans="1:27" ht="11.25" customHeight="1" thickBot="1" x14ac:dyDescent="0.25">
      <c r="A176" s="149" t="s">
        <v>285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272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49" t="s">
        <v>286</v>
      </c>
      <c r="C179" s="35">
        <v>0</v>
      </c>
      <c r="D179" s="35">
        <v>27.957000000000001</v>
      </c>
      <c r="E179" s="35">
        <v>28.571400000000001</v>
      </c>
      <c r="F179" s="35">
        <v>27.957000000000001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3.4702999999999999</v>
      </c>
    </row>
    <row r="180" spans="1:27" ht="11.25" customHeight="1" x14ac:dyDescent="0.2">
      <c r="A180" s="149" t="s">
        <v>287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49" t="s">
        <v>288</v>
      </c>
      <c r="C182" s="35">
        <v>-3836613</v>
      </c>
      <c r="D182" s="35">
        <v>170533</v>
      </c>
      <c r="E182" s="35">
        <v>140714</v>
      </c>
      <c r="F182" s="35">
        <v>149960</v>
      </c>
      <c r="G182" s="35">
        <v>188968</v>
      </c>
      <c r="H182" s="35">
        <v>188362</v>
      </c>
      <c r="I182" s="35">
        <v>180524</v>
      </c>
      <c r="J182" s="35">
        <v>-186128</v>
      </c>
      <c r="K182" s="35">
        <v>-192643</v>
      </c>
      <c r="L182" s="35">
        <v>-170664</v>
      </c>
      <c r="M182" s="35">
        <v>192390</v>
      </c>
      <c r="N182" s="35">
        <v>177507</v>
      </c>
      <c r="O182" s="35">
        <v>176731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-2820359</v>
      </c>
    </row>
    <row r="183" spans="1:27" ht="11.25" customHeight="1" thickBot="1" x14ac:dyDescent="0.25">
      <c r="A183" s="149" t="s">
        <v>289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281</v>
      </c>
      <c r="B184" s="13"/>
      <c r="C184" s="13">
        <v>-3836613</v>
      </c>
      <c r="D184" s="13">
        <v>170533</v>
      </c>
      <c r="E184" s="13">
        <v>140714</v>
      </c>
      <c r="F184" s="13">
        <v>149960</v>
      </c>
      <c r="G184" s="13">
        <v>188968</v>
      </c>
      <c r="H184" s="13">
        <v>188362</v>
      </c>
      <c r="I184" s="13">
        <v>180524</v>
      </c>
      <c r="J184" s="13">
        <v>-186128</v>
      </c>
      <c r="K184" s="13">
        <v>-192643</v>
      </c>
      <c r="L184" s="13">
        <v>-170664</v>
      </c>
      <c r="M184" s="13">
        <v>192390</v>
      </c>
      <c r="N184" s="13">
        <v>177507</v>
      </c>
      <c r="O184" s="13">
        <v>176731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-2820359</v>
      </c>
    </row>
    <row r="186" spans="1:27" ht="12" customHeight="1" x14ac:dyDescent="0.2">
      <c r="A186" s="151" t="s">
        <v>290</v>
      </c>
    </row>
    <row r="187" spans="1:27" ht="11.25" customHeight="1" x14ac:dyDescent="0.2">
      <c r="A187" s="149" t="s">
        <v>291</v>
      </c>
      <c r="C187" s="35">
        <v>27</v>
      </c>
      <c r="D187" s="35">
        <v>29.95</v>
      </c>
      <c r="E187" s="35">
        <v>29.1</v>
      </c>
      <c r="F187" s="35">
        <v>29</v>
      </c>
      <c r="G187" s="35">
        <v>30</v>
      </c>
      <c r="H187" s="35">
        <v>32.85</v>
      </c>
      <c r="I187" s="35">
        <v>40.75</v>
      </c>
      <c r="J187" s="35">
        <v>53.25</v>
      </c>
      <c r="K187" s="35">
        <v>62</v>
      </c>
      <c r="L187" s="35">
        <v>48.25</v>
      </c>
      <c r="M187" s="35">
        <v>35.5</v>
      </c>
      <c r="N187" s="35">
        <v>33.5</v>
      </c>
      <c r="O187" s="35">
        <v>37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292</v>
      </c>
      <c r="C188" s="35">
        <v>26.5</v>
      </c>
      <c r="D188" s="35">
        <v>29.5</v>
      </c>
      <c r="E188" s="35">
        <v>28.75</v>
      </c>
      <c r="F188" s="35">
        <v>28.5</v>
      </c>
      <c r="G188" s="35">
        <v>29.25</v>
      </c>
      <c r="H188" s="35">
        <v>32.75</v>
      </c>
      <c r="I188" s="35">
        <v>40.5</v>
      </c>
      <c r="J188" s="35">
        <v>52.25</v>
      </c>
      <c r="K188" s="35">
        <v>61.5</v>
      </c>
      <c r="L188" s="35">
        <v>47.25</v>
      </c>
      <c r="M188" s="35">
        <v>35.25</v>
      </c>
      <c r="N188" s="35">
        <v>33.25</v>
      </c>
      <c r="O188" s="35">
        <v>36.75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293</v>
      </c>
      <c r="C189" s="15">
        <v>0.5</v>
      </c>
      <c r="D189" s="15">
        <v>0.44999999999999929</v>
      </c>
      <c r="E189" s="15">
        <v>0.35000000000000142</v>
      </c>
      <c r="F189" s="15">
        <v>0.5</v>
      </c>
      <c r="G189" s="15">
        <v>0.75</v>
      </c>
      <c r="H189" s="15">
        <v>0.10000000000000142</v>
      </c>
      <c r="I189" s="15">
        <v>0.25</v>
      </c>
      <c r="J189" s="15">
        <v>1</v>
      </c>
      <c r="K189" s="15">
        <v>0.5</v>
      </c>
      <c r="L189" s="15">
        <v>1</v>
      </c>
      <c r="M189" s="15">
        <v>0.25</v>
      </c>
      <c r="N189" s="15">
        <v>0.25</v>
      </c>
      <c r="O189" s="15">
        <v>0.25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294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295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296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143.32140000000001</v>
      </c>
      <c r="D196" s="35">
        <v>83.193799999999996</v>
      </c>
      <c r="E196" s="35">
        <v>83.193799999999996</v>
      </c>
      <c r="F196" s="35">
        <v>83.193799999999996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300</v>
      </c>
      <c r="C202" s="34" t="s">
        <v>233</v>
      </c>
      <c r="D202" s="34" t="s">
        <v>236</v>
      </c>
      <c r="E202" s="34" t="s">
        <v>237</v>
      </c>
      <c r="F202" s="34" t="s">
        <v>238</v>
      </c>
      <c r="G202" s="34" t="s">
        <v>239</v>
      </c>
      <c r="H202" s="34" t="s">
        <v>240</v>
      </c>
      <c r="I202" s="34" t="s">
        <v>241</v>
      </c>
      <c r="J202" s="34" t="s">
        <v>242</v>
      </c>
      <c r="K202" s="34" t="s">
        <v>243</v>
      </c>
      <c r="L202" s="34" t="s">
        <v>244</v>
      </c>
      <c r="M202" s="34" t="s">
        <v>245</v>
      </c>
      <c r="N202" s="34" t="s">
        <v>246</v>
      </c>
      <c r="O202" s="34" t="s">
        <v>247</v>
      </c>
      <c r="P202" s="34" t="s">
        <v>248</v>
      </c>
      <c r="Q202" s="34" t="s">
        <v>249</v>
      </c>
      <c r="R202" s="34" t="s">
        <v>250</v>
      </c>
      <c r="S202" s="34" t="s">
        <v>251</v>
      </c>
      <c r="T202" s="34" t="s">
        <v>252</v>
      </c>
      <c r="U202" s="34" t="s">
        <v>253</v>
      </c>
      <c r="V202" s="34" t="s">
        <v>254</v>
      </c>
      <c r="W202" s="34" t="s">
        <v>255</v>
      </c>
      <c r="X202" s="34" t="s">
        <v>256</v>
      </c>
      <c r="Y202" s="34" t="s">
        <v>257</v>
      </c>
      <c r="Z202" s="34" t="s">
        <v>258</v>
      </c>
      <c r="AA202" s="34" t="s">
        <v>74</v>
      </c>
    </row>
    <row r="203" spans="1:27" ht="11.25" customHeight="1" x14ac:dyDescent="0.2">
      <c r="A203" s="149" t="s">
        <v>284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285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272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286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287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288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289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281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290</v>
      </c>
    </row>
    <row r="215" spans="1:27" ht="11.25" customHeight="1" x14ac:dyDescent="0.2">
      <c r="A215" s="149" t="s">
        <v>291</v>
      </c>
      <c r="C215" s="35">
        <v>32.19</v>
      </c>
      <c r="D215" s="35">
        <v>33.83</v>
      </c>
      <c r="E215" s="35">
        <v>31.43</v>
      </c>
      <c r="F215" s="35">
        <v>31.43</v>
      </c>
      <c r="G215" s="35">
        <v>28.88</v>
      </c>
      <c r="H215" s="35">
        <v>28.88</v>
      </c>
      <c r="I215" s="35">
        <v>29.65</v>
      </c>
      <c r="J215" s="35">
        <v>44.17</v>
      </c>
      <c r="K215" s="35">
        <v>52.83</v>
      </c>
      <c r="L215" s="35">
        <v>43.15</v>
      </c>
      <c r="M215" s="35">
        <v>36.53</v>
      </c>
      <c r="N215" s="35">
        <v>39.07</v>
      </c>
      <c r="O215" s="35">
        <v>41.62</v>
      </c>
      <c r="P215" s="35">
        <v>43.15</v>
      </c>
      <c r="Q215" s="35">
        <v>41.09</v>
      </c>
      <c r="R215" s="35">
        <v>37.020000000000003</v>
      </c>
      <c r="S215" s="35">
        <v>34.979999999999997</v>
      </c>
      <c r="T215" s="35">
        <v>32.92</v>
      </c>
      <c r="U215" s="35">
        <v>34.96</v>
      </c>
      <c r="V215" s="35">
        <v>51.26</v>
      </c>
      <c r="W215" s="35">
        <v>56.36</v>
      </c>
      <c r="X215" s="35">
        <v>50.24</v>
      </c>
      <c r="Y215" s="35">
        <v>41.58</v>
      </c>
      <c r="Z215" s="35">
        <v>44.64</v>
      </c>
      <c r="AA215" s="35"/>
    </row>
    <row r="216" spans="1:27" ht="11.25" customHeight="1" x14ac:dyDescent="0.2">
      <c r="A216" s="149" t="s">
        <v>292</v>
      </c>
      <c r="C216" s="35">
        <v>33.21</v>
      </c>
      <c r="D216" s="35">
        <v>34.39</v>
      </c>
      <c r="E216" s="35">
        <v>33.47</v>
      </c>
      <c r="F216" s="35">
        <v>32.450000000000003</v>
      </c>
      <c r="G216" s="35">
        <v>28.37</v>
      </c>
      <c r="H216" s="35">
        <v>28.37</v>
      </c>
      <c r="I216" s="35">
        <v>29.14</v>
      </c>
      <c r="J216" s="35">
        <v>43.66</v>
      </c>
      <c r="K216" s="35">
        <v>52.32</v>
      </c>
      <c r="L216" s="35">
        <v>42.64</v>
      </c>
      <c r="M216" s="35">
        <v>36.53</v>
      </c>
      <c r="N216" s="35">
        <v>39.07</v>
      </c>
      <c r="O216" s="35">
        <v>41.62</v>
      </c>
      <c r="P216" s="35">
        <v>43.15</v>
      </c>
      <c r="Q216" s="35">
        <v>41.09</v>
      </c>
      <c r="R216" s="35">
        <v>37.020000000000003</v>
      </c>
      <c r="S216" s="35">
        <v>34.979999999999997</v>
      </c>
      <c r="T216" s="35">
        <v>32.92</v>
      </c>
      <c r="U216" s="35">
        <v>34.96</v>
      </c>
      <c r="V216" s="35">
        <v>51.26</v>
      </c>
      <c r="W216" s="35">
        <v>56.36</v>
      </c>
      <c r="X216" s="35">
        <v>50.24</v>
      </c>
      <c r="Y216" s="35">
        <v>41.58</v>
      </c>
      <c r="Z216" s="35">
        <v>44.64</v>
      </c>
      <c r="AA216" s="35"/>
    </row>
    <row r="217" spans="1:27" ht="11.25" customHeight="1" x14ac:dyDescent="0.2">
      <c r="A217" s="149" t="s">
        <v>293</v>
      </c>
      <c r="C217" s="15">
        <v>-1.02</v>
      </c>
      <c r="D217" s="15">
        <v>-0.56000000000000227</v>
      </c>
      <c r="E217" s="15">
        <v>-2.04</v>
      </c>
      <c r="F217" s="15">
        <v>-1.02</v>
      </c>
      <c r="G217" s="15">
        <v>0.50999999999999801</v>
      </c>
      <c r="H217" s="15">
        <v>0.50999999999999801</v>
      </c>
      <c r="I217" s="15">
        <v>0.50999999999999801</v>
      </c>
      <c r="J217" s="15">
        <v>0.51000000000000512</v>
      </c>
      <c r="K217" s="15">
        <v>0.50999999999999801</v>
      </c>
      <c r="L217" s="15">
        <v>0.50999999999999801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35"/>
    </row>
    <row r="219" spans="1:27" ht="11.25" customHeight="1" x14ac:dyDescent="0.2">
      <c r="A219" s="149" t="s">
        <v>294</v>
      </c>
      <c r="C219" s="35">
        <v>26.59</v>
      </c>
      <c r="D219" s="35">
        <v>29.39</v>
      </c>
      <c r="E219" s="35">
        <v>28.37</v>
      </c>
      <c r="F219" s="35">
        <v>25.83</v>
      </c>
      <c r="G219" s="35">
        <v>22.26</v>
      </c>
      <c r="H219" s="35">
        <v>20.73</v>
      </c>
      <c r="I219" s="35">
        <v>20.48</v>
      </c>
      <c r="J219" s="35">
        <v>29.39</v>
      </c>
      <c r="K219" s="35">
        <v>33.47</v>
      </c>
      <c r="L219" s="35">
        <v>29.39</v>
      </c>
      <c r="M219" s="35">
        <v>25.83</v>
      </c>
      <c r="N219" s="35">
        <v>27.86</v>
      </c>
      <c r="O219" s="35">
        <v>30.92</v>
      </c>
      <c r="P219" s="35">
        <v>30.92</v>
      </c>
      <c r="Q219" s="35">
        <v>28.86</v>
      </c>
      <c r="R219" s="35">
        <v>26.83</v>
      </c>
      <c r="S219" s="35">
        <v>24.28</v>
      </c>
      <c r="T219" s="35">
        <v>23.24</v>
      </c>
      <c r="U219" s="35">
        <v>22.73</v>
      </c>
      <c r="V219" s="35">
        <v>37</v>
      </c>
      <c r="W219" s="35">
        <v>40.049999999999997</v>
      </c>
      <c r="X219" s="35">
        <v>38.020000000000003</v>
      </c>
      <c r="Y219" s="35">
        <v>30.88</v>
      </c>
      <c r="Z219" s="35">
        <v>32.92</v>
      </c>
      <c r="AA219" s="35"/>
    </row>
    <row r="220" spans="1:27" ht="11.25" customHeight="1" x14ac:dyDescent="0.2">
      <c r="A220" s="149" t="s">
        <v>295</v>
      </c>
      <c r="C220" s="35">
        <v>26.85</v>
      </c>
      <c r="D220" s="35">
        <v>28.12</v>
      </c>
      <c r="E220" s="35">
        <v>27.86</v>
      </c>
      <c r="F220" s="35">
        <v>25.83</v>
      </c>
      <c r="G220" s="35">
        <v>22.26</v>
      </c>
      <c r="H220" s="35">
        <v>20.73</v>
      </c>
      <c r="I220" s="35">
        <v>20.48</v>
      </c>
      <c r="J220" s="35">
        <v>29.39</v>
      </c>
      <c r="K220" s="35">
        <v>33.47</v>
      </c>
      <c r="L220" s="35">
        <v>29.39</v>
      </c>
      <c r="M220" s="35">
        <v>25.83</v>
      </c>
      <c r="N220" s="35">
        <v>27.86</v>
      </c>
      <c r="O220" s="35">
        <v>30.92</v>
      </c>
      <c r="P220" s="35">
        <v>30.92</v>
      </c>
      <c r="Q220" s="35">
        <v>28.86</v>
      </c>
      <c r="R220" s="35">
        <v>26.83</v>
      </c>
      <c r="S220" s="35">
        <v>24.28</v>
      </c>
      <c r="T220" s="35">
        <v>23.24</v>
      </c>
      <c r="U220" s="35">
        <v>22.73</v>
      </c>
      <c r="V220" s="35">
        <v>37</v>
      </c>
      <c r="W220" s="35">
        <v>40.049999999999997</v>
      </c>
      <c r="X220" s="35">
        <v>38.020000000000003</v>
      </c>
      <c r="Y220" s="35">
        <v>30.88</v>
      </c>
      <c r="Z220" s="35">
        <v>32.92</v>
      </c>
      <c r="AA220" s="35"/>
    </row>
    <row r="221" spans="1:27" ht="11.25" customHeight="1" x14ac:dyDescent="0.2">
      <c r="A221" s="149" t="s">
        <v>296</v>
      </c>
      <c r="C221" s="15">
        <v>-0.26000000000000156</v>
      </c>
      <c r="D221" s="15">
        <v>1.27</v>
      </c>
      <c r="E221" s="15">
        <v>0.51000000000000156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>
      <selection activeCell="D27" sqref="D27"/>
    </sheetView>
  </sheetViews>
  <sheetFormatPr defaultRowHeight="10.5" x14ac:dyDescent="0.15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75" x14ac:dyDescent="0.2">
      <c r="A1" s="83" t="s">
        <v>11</v>
      </c>
    </row>
    <row r="2" spans="1:11" ht="12.75" x14ac:dyDescent="0.2">
      <c r="A2" s="83" t="s">
        <v>12</v>
      </c>
      <c r="F2" s="96"/>
    </row>
    <row r="3" spans="1:11" ht="12.75" x14ac:dyDescent="0.2">
      <c r="A3" s="83" t="str">
        <f>'POWER SUM'!A3</f>
        <v>As of November 19, 2001</v>
      </c>
    </row>
    <row r="4" spans="1:11" ht="12.75" x14ac:dyDescent="0.2">
      <c r="A4" s="83" t="s">
        <v>13</v>
      </c>
      <c r="F4" s="96"/>
      <c r="I4" s="96"/>
    </row>
    <row r="5" spans="1:11" x14ac:dyDescent="0.15">
      <c r="I5" s="96"/>
    </row>
    <row r="6" spans="1:11" ht="12.75" x14ac:dyDescent="0.2">
      <c r="A6" s="83" t="s">
        <v>14</v>
      </c>
    </row>
    <row r="7" spans="1:11" x14ac:dyDescent="0.15">
      <c r="A7" s="84" t="s">
        <v>217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15">
      <c r="A8" s="84" t="s">
        <v>218</v>
      </c>
      <c r="D8" s="85">
        <f>SUM(M18)</f>
        <v>-3921102</v>
      </c>
      <c r="F8" s="84" t="s">
        <v>68</v>
      </c>
      <c r="G8" s="98"/>
      <c r="I8" s="130">
        <f>'POWER SUM'!C23</f>
        <v>56093</v>
      </c>
      <c r="J8" s="58">
        <v>3000000</v>
      </c>
      <c r="K8" s="59">
        <f>IF(I8&gt;J8,I8-J8,0)</f>
        <v>0</v>
      </c>
    </row>
    <row r="9" spans="1:11" x14ac:dyDescent="0.15">
      <c r="A9" s="84" t="s">
        <v>15</v>
      </c>
      <c r="B9" s="86"/>
      <c r="C9" s="85">
        <f>C26</f>
        <v>-884887</v>
      </c>
      <c r="F9" s="84" t="s">
        <v>64</v>
      </c>
      <c r="I9" s="200">
        <f>O62</f>
        <v>114081.39999999991</v>
      </c>
      <c r="J9" s="85">
        <v>-3000000</v>
      </c>
      <c r="K9" s="56">
        <f>IF(I9&lt;J9,I9-J9,0)</f>
        <v>0</v>
      </c>
    </row>
    <row r="10" spans="1:11" x14ac:dyDescent="0.15">
      <c r="A10" s="84" t="s">
        <v>16</v>
      </c>
      <c r="B10" s="87"/>
      <c r="C10" s="115">
        <v>-16056742</v>
      </c>
      <c r="F10" s="84" t="s">
        <v>65</v>
      </c>
      <c r="I10" s="85">
        <f>'5-DAY'!C2</f>
        <v>379409.6</v>
      </c>
      <c r="J10" s="85">
        <v>-6750000</v>
      </c>
      <c r="K10" s="56">
        <f>IF(I10&lt;J10,I10-J10,0)</f>
        <v>0</v>
      </c>
    </row>
    <row r="11" spans="1:11" x14ac:dyDescent="0.15">
      <c r="A11" s="84" t="s">
        <v>67</v>
      </c>
      <c r="B11" s="87"/>
      <c r="C11" s="88"/>
      <c r="D11" s="85">
        <f>SUM(C9:C10)</f>
        <v>-16941629</v>
      </c>
      <c r="F11" s="84" t="s">
        <v>72</v>
      </c>
      <c r="I11" s="95">
        <f>MWH!AA21+MWH!AA23</f>
        <v>-51600</v>
      </c>
      <c r="J11" s="117">
        <v>1500000</v>
      </c>
      <c r="K11" s="57">
        <f>IF(ABS(I11)&gt;J11,ABS(I11)-J11,0)</f>
        <v>0</v>
      </c>
    </row>
    <row r="12" spans="1:11" x14ac:dyDescent="0.15">
      <c r="A12" s="63" t="s">
        <v>17</v>
      </c>
      <c r="B12" s="64"/>
      <c r="C12" s="64"/>
      <c r="D12" s="65">
        <f>SUM(D7:D11)</f>
        <v>-13432932.597999997</v>
      </c>
      <c r="F12" s="84" t="s">
        <v>127</v>
      </c>
      <c r="I12" s="95">
        <f>'Gap Risk'!B15</f>
        <v>-61600</v>
      </c>
      <c r="J12" s="117">
        <v>1500000</v>
      </c>
      <c r="K12" s="57">
        <f>IF(ABS(I12)&gt;J12,ABS(I12)-J12,0)</f>
        <v>0</v>
      </c>
    </row>
    <row r="13" spans="1:11" x14ac:dyDescent="0.15">
      <c r="E13" s="274"/>
    </row>
    <row r="14" spans="1:11" x14ac:dyDescent="0.15">
      <c r="D14" s="85"/>
      <c r="E14" s="85"/>
      <c r="F14" s="85"/>
    </row>
    <row r="15" spans="1:11" x14ac:dyDescent="0.15">
      <c r="D15" s="85"/>
    </row>
    <row r="17" spans="1:37" s="92" customFormat="1" ht="12.75" x14ac:dyDescent="0.2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15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-3882616-39520-71100+43634+28500</f>
        <v>-3921102</v>
      </c>
      <c r="N18" s="91">
        <f>SUM(C18:M18)</f>
        <v>3508696.4020000026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15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4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15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15">
      <c r="J21" s="147"/>
      <c r="AF21" s="95"/>
      <c r="AG21" s="95"/>
      <c r="AH21" s="95"/>
      <c r="AI21" s="95"/>
      <c r="AJ21" s="95"/>
      <c r="AK21" s="95"/>
    </row>
    <row r="22" spans="1:37" ht="12.75" x14ac:dyDescent="0.2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15">
      <c r="A23" s="84" t="s">
        <v>21</v>
      </c>
      <c r="C23" s="85">
        <f>(O39+O57)</f>
        <v>-1228257</v>
      </c>
      <c r="E23" s="96" t="s">
        <v>198</v>
      </c>
      <c r="AF23" s="95"/>
      <c r="AG23" s="95"/>
      <c r="AH23" s="95"/>
      <c r="AI23" s="95"/>
      <c r="AJ23" s="95"/>
      <c r="AK23" s="95"/>
    </row>
    <row r="24" spans="1:37" ht="11.25" thickBot="1" x14ac:dyDescent="0.2">
      <c r="A24" s="84" t="s">
        <v>22</v>
      </c>
      <c r="C24" s="85">
        <f>O40+O58</f>
        <v>343370</v>
      </c>
      <c r="E24" s="84" t="s">
        <v>117</v>
      </c>
      <c r="G24" s="148">
        <f>-39520+28500</f>
        <v>-11020</v>
      </c>
      <c r="AF24" s="95"/>
      <c r="AG24" s="95"/>
      <c r="AH24" s="95"/>
      <c r="AI24" s="95"/>
      <c r="AJ24" s="95"/>
      <c r="AK24" s="95"/>
    </row>
    <row r="25" spans="1:37" ht="11.25" thickTop="1" x14ac:dyDescent="0.15">
      <c r="A25" s="84" t="s">
        <v>75</v>
      </c>
      <c r="C25" s="85">
        <f>O59</f>
        <v>0</v>
      </c>
      <c r="G25" s="43"/>
      <c r="AF25" s="95"/>
      <c r="AG25" s="95"/>
      <c r="AH25" s="95"/>
      <c r="AI25" s="95"/>
      <c r="AJ25" s="95"/>
      <c r="AK25" s="95"/>
    </row>
    <row r="26" spans="1:37" x14ac:dyDescent="0.15">
      <c r="A26" s="89" t="s">
        <v>15</v>
      </c>
      <c r="B26" s="90"/>
      <c r="C26" s="91">
        <f>SUM(C23:C25)</f>
        <v>-884887</v>
      </c>
      <c r="AF26" s="95"/>
      <c r="AG26" s="95"/>
      <c r="AH26" s="95"/>
      <c r="AI26" s="95"/>
      <c r="AJ26" s="95"/>
      <c r="AK26" s="95"/>
    </row>
    <row r="27" spans="1:37" x14ac:dyDescent="0.15">
      <c r="AF27" s="95"/>
      <c r="AG27" s="95"/>
      <c r="AH27" s="95"/>
      <c r="AI27" s="95"/>
      <c r="AJ27" s="95"/>
      <c r="AK27" s="95"/>
    </row>
    <row r="28" spans="1:37" x14ac:dyDescent="0.15">
      <c r="AF28" s="95"/>
      <c r="AG28" s="95"/>
      <c r="AH28" s="95"/>
      <c r="AI28" s="95"/>
      <c r="AJ28" s="95"/>
      <c r="AK28" s="95"/>
    </row>
    <row r="29" spans="1:37" x14ac:dyDescent="0.15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15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15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13</v>
      </c>
      <c r="D31" s="99">
        <f>ROUND(('SPEC DETAILS'!D9+'SPEC DETAILS'!D37+'SPEC DETAILS'!D65+'SPEC DETAILS'!D93+'SPEC DETAILS'!D121+'SPEC DETAILS'!D149+'SPEC DETAILS'!D177),0)</f>
        <v>0</v>
      </c>
      <c r="E31" s="99">
        <f>ROUND(('SPEC DETAILS'!E9+'SPEC DETAILS'!E37+'SPEC DETAILS'!E65+'SPEC DETAILS'!E93+'SPEC DETAILS'!E121+'SPEC DETAILS'!E149+'SPEC DETAILS'!E177),0)</f>
        <v>0</v>
      </c>
      <c r="F31" s="99">
        <f>ROUND(('SPEC DETAILS'!F9+'SPEC DETAILS'!F37+'SPEC DETAILS'!F65+'SPEC DETAILS'!F93+'SPEC DETAILS'!F121+'SPEC DETAILS'!F149+'SPEC DETAILS'!F177),0)</f>
        <v>0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15">
      <c r="A32" s="66" t="s">
        <v>66</v>
      </c>
      <c r="C32" s="61">
        <f>ROUND(('SPEC DETAILS'!C11+'SPEC DETAILS'!C39+'SPEC DETAILS'!C67+'SPEC DETAILS'!C95+'SPEC DETAILS'!C123+'SPEC DETAILS'!C151+'SPEC DETAILS'!C179),0)</f>
        <v>-13</v>
      </c>
      <c r="D32" s="61">
        <f>ROUND(('SPEC DETAILS'!D11+'SPEC DETAILS'!D39+'SPEC DETAILS'!D67+'SPEC DETAILS'!D95+'SPEC DETAILS'!D123+'SPEC DETAILS'!D151+'SPEC DETAILS'!D179),0)</f>
        <v>0</v>
      </c>
      <c r="E32" s="61">
        <f>ROUND(('SPEC DETAILS'!E11+'SPEC DETAILS'!E39+'SPEC DETAILS'!E67+'SPEC DETAILS'!E95+'SPEC DETAILS'!E123+'SPEC DETAILS'!E151+'SPEC DETAILS'!E179),0)</f>
        <v>0</v>
      </c>
      <c r="F32" s="61">
        <f>ROUND(('SPEC DETAILS'!F11+'SPEC DETAILS'!F39+'SPEC DETAILS'!F67+'SPEC DETAILS'!F95+'SPEC DETAILS'!F123+'SPEC DETAILS'!F151+'SPEC DETAILS'!F179),0)</f>
        <v>0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15">
      <c r="A33" s="84" t="s">
        <v>1</v>
      </c>
      <c r="C33" s="60">
        <f t="shared" ref="C33:N33" si="0">C31-C32</f>
        <v>26</v>
      </c>
      <c r="D33" s="60">
        <f t="shared" si="0"/>
        <v>0</v>
      </c>
      <c r="E33" s="60">
        <f t="shared" si="0"/>
        <v>0</v>
      </c>
      <c r="F33" s="60">
        <f t="shared" si="0"/>
        <v>0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15">
      <c r="N34" s="95"/>
    </row>
    <row r="35" spans="1:37" s="100" customFormat="1" x14ac:dyDescent="0.15">
      <c r="A35" s="96" t="s">
        <v>75</v>
      </c>
      <c r="N35" s="95"/>
    </row>
    <row r="36" spans="1:37" s="100" customFormat="1" x14ac:dyDescent="0.15">
      <c r="A36" s="84" t="s">
        <v>157</v>
      </c>
      <c r="C36" s="60">
        <f>'SPEC OPTIONS'!C9</f>
        <v>-81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15">
      <c r="N37" s="95"/>
    </row>
    <row r="38" spans="1:37" x14ac:dyDescent="0.15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15">
      <c r="A39" s="85" t="s">
        <v>26</v>
      </c>
      <c r="C39" s="85">
        <f>'SPEC REPORT DETAILS'!J9+'SPEC REPORT DETAILS'!J22+'SPEC REPORT DETAILS'!J35+'SPEC REPORT DETAILS'!J48+'SPEC REPORT DETAILS'!J56</f>
        <v>-3706648</v>
      </c>
      <c r="D39" s="85">
        <f>'SPEC REPORT DETAILS'!K9+'SPEC REPORT DETAILS'!K22+'SPEC REPORT DETAILS'!K35+'SPEC REPORT DETAILS'!K48+'SPEC REPORT DETAILS'!K56</f>
        <v>178402</v>
      </c>
      <c r="E39" s="85">
        <f>'SPEC REPORT DETAILS'!L9+'SPEC REPORT DETAILS'!L22+'SPEC REPORT DETAILS'!L35+'SPEC REPORT DETAILS'!L48+'SPEC REPORT DETAILS'!L56</f>
        <v>248541</v>
      </c>
      <c r="F39" s="85">
        <f>'SPEC REPORT DETAILS'!M9+'SPEC REPORT DETAILS'!M22+'SPEC REPORT DETAILS'!M35+'SPEC REPORT DETAILS'!M48+'SPEC REPORT DETAILS'!M56</f>
        <v>271915</v>
      </c>
      <c r="G39" s="85">
        <f>'SPEC REPORT DETAILS'!N9+'SPEC REPORT DETAILS'!N22+'SPEC REPORT DETAILS'!N35+'SPEC REPORT DETAILS'!N48+'SPEC REPORT DETAILS'!N56</f>
        <v>70349</v>
      </c>
      <c r="H39" s="85">
        <f>'SPEC REPORT DETAILS'!O9+'SPEC REPORT DETAILS'!O22+'SPEC REPORT DETAILS'!O35+'SPEC REPORT DETAILS'!O48+'SPEC REPORT DETAILS'!O56</f>
        <v>101517</v>
      </c>
      <c r="I39" s="85">
        <f>'SPEC REPORT DETAILS'!P9+'SPEC REPORT DETAILS'!P22+'SPEC REPORT DETAILS'!P35+'SPEC REPORT DETAILS'!P48+'SPEC REPORT DETAILS'!P56</f>
        <v>68575</v>
      </c>
      <c r="J39" s="85">
        <f>'SPEC REPORT DETAILS'!Q9+'SPEC REPORT DETAILS'!Q22+'SPEC REPORT DETAILS'!Q35+'SPEC REPORT DETAILS'!Q48+'SPEC REPORT DETAILS'!Q56</f>
        <v>336209</v>
      </c>
      <c r="K39" s="85">
        <f>'SPEC REPORT DETAILS'!R9+'SPEC REPORT DETAILS'!R22+'SPEC REPORT DETAILS'!R35+'SPEC REPORT DETAILS'!R48+'SPEC REPORT DETAILS'!R56</f>
        <v>347986</v>
      </c>
      <c r="L39" s="85">
        <f>'SPEC REPORT DETAILS'!S9+'SPEC REPORT DETAILS'!S22+'SPEC REPORT DETAILS'!S35+'SPEC REPORT DETAILS'!S48+'SPEC REPORT DETAILS'!S56</f>
        <v>308269</v>
      </c>
      <c r="M39" s="85">
        <f>'SPEC REPORT DETAILS'!T9+'SPEC REPORT DETAILS'!T22+'SPEC REPORT DETAILS'!T35+'SPEC REPORT DETAILS'!T48+'SPEC REPORT DETAILS'!T56</f>
        <v>192390</v>
      </c>
      <c r="N39" s="85">
        <f>'SPEC REPORT DETAILS'!U9+'SPEC REPORT DETAILS'!U22+'SPEC REPORT DETAILS'!U35+'SPEC REPORT DETAILS'!U48+'SPEC REPORT DETAILS'!U56</f>
        <v>177507</v>
      </c>
      <c r="O39" s="102"/>
      <c r="AF39" s="95"/>
      <c r="AG39" s="95"/>
      <c r="AH39" s="95"/>
      <c r="AI39" s="95"/>
      <c r="AJ39" s="95"/>
      <c r="AK39" s="95"/>
    </row>
    <row r="40" spans="1:37" x14ac:dyDescent="0.15">
      <c r="A40" s="85" t="s">
        <v>27</v>
      </c>
      <c r="C40" s="85">
        <f>'SPEC REPORT DETAILS'!J10+'SPEC REPORT DETAILS'!J23+'SPEC REPORT DETAILS'!J36+'SPEC REPORT DETAILS'!J49+'SPEC REPORT DETAILS'!J57</f>
        <v>6792</v>
      </c>
      <c r="D40" s="85">
        <f>'SPEC REPORT DETAILS'!K10+'SPEC REPORT DETAILS'!K23+'SPEC REPORT DETAILS'!K36+'SPEC REPORT DETAILS'!K49+'SPEC REPORT DETAILS'!K57</f>
        <v>42970</v>
      </c>
      <c r="E40" s="85">
        <f>'SPEC REPORT DETAILS'!L10+'SPEC REPORT DETAILS'!L23+'SPEC REPORT DETAILS'!L36+'SPEC REPORT DETAILS'!L49+'SPEC REPORT DETAILS'!L57</f>
        <v>66898</v>
      </c>
      <c r="F40" s="85">
        <f>'SPEC REPORT DETAILS'!M10+'SPEC REPORT DETAILS'!M23+'SPEC REPORT DETAILS'!M36+'SPEC REPORT DETAILS'!M49+'SPEC REPORT DETAILS'!M57</f>
        <v>67836</v>
      </c>
      <c r="G40" s="85">
        <f>'SPEC REPORT DETAILS'!N10+'SPEC REPORT DETAILS'!N23+'SPEC REPORT DETAILS'!N36+'SPEC REPORT DETAILS'!N49+'SPEC REPORT DETAILS'!N57</f>
        <v>45856</v>
      </c>
      <c r="H40" s="85">
        <f>'SPEC REPORT DETAILS'!O10+'SPEC REPORT DETAILS'!O23+'SPEC REPORT DETAILS'!O36+'SPEC REPORT DETAILS'!O49+'SPEC REPORT DETAILS'!O57</f>
        <v>38114</v>
      </c>
      <c r="I40" s="85">
        <f>'SPEC REPORT DETAILS'!P10+'SPEC REPORT DETAILS'!P23+'SPEC REPORT DETAILS'!P36+'SPEC REPORT DETAILS'!P49+'SPEC REPORT DETAILS'!P57</f>
        <v>74904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15">
      <c r="A41" s="85" t="s">
        <v>156</v>
      </c>
      <c r="C41" s="85">
        <f>'SPEC OPTIONS'!C19</f>
        <v>0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15">
      <c r="A42" s="89" t="s">
        <v>28</v>
      </c>
      <c r="B42" s="91"/>
      <c r="C42" s="91">
        <f>SUM(C39:C41)</f>
        <v>-3699856</v>
      </c>
      <c r="D42" s="91">
        <f t="shared" ref="D42:N42" si="1">SUM(D39:D41)</f>
        <v>221372</v>
      </c>
      <c r="E42" s="91">
        <f t="shared" si="1"/>
        <v>315439</v>
      </c>
      <c r="F42" s="91">
        <f t="shared" si="1"/>
        <v>339751</v>
      </c>
      <c r="G42" s="91">
        <f t="shared" si="1"/>
        <v>116205</v>
      </c>
      <c r="H42" s="91">
        <f t="shared" si="1"/>
        <v>139631</v>
      </c>
      <c r="I42" s="91">
        <f t="shared" si="1"/>
        <v>143479</v>
      </c>
      <c r="J42" s="91">
        <f t="shared" si="1"/>
        <v>336209</v>
      </c>
      <c r="K42" s="91">
        <f t="shared" si="1"/>
        <v>347986</v>
      </c>
      <c r="L42" s="91">
        <f t="shared" si="1"/>
        <v>308269</v>
      </c>
      <c r="M42" s="91">
        <f t="shared" si="1"/>
        <v>192390</v>
      </c>
      <c r="N42" s="91">
        <f t="shared" si="1"/>
        <v>177507</v>
      </c>
    </row>
    <row r="43" spans="1:37" s="103" customFormat="1" x14ac:dyDescent="0.15">
      <c r="A43" s="66" t="s">
        <v>0</v>
      </c>
      <c r="C43" s="61">
        <v>-3740302.4</v>
      </c>
      <c r="D43" s="61">
        <v>196461</v>
      </c>
      <c r="E43" s="61">
        <v>270579</v>
      </c>
      <c r="F43" s="61">
        <v>308781</v>
      </c>
      <c r="G43" s="61">
        <v>124888</v>
      </c>
      <c r="H43" s="61">
        <v>148789</v>
      </c>
      <c r="I43" s="61">
        <v>153231</v>
      </c>
      <c r="J43" s="61">
        <v>336105</v>
      </c>
      <c r="K43" s="61">
        <v>347876</v>
      </c>
      <c r="L43" s="61">
        <v>308173</v>
      </c>
      <c r="M43" s="61">
        <v>192329</v>
      </c>
      <c r="N43" s="61">
        <v>177450</v>
      </c>
    </row>
    <row r="44" spans="1:37" x14ac:dyDescent="0.15">
      <c r="A44" s="84" t="s">
        <v>1</v>
      </c>
      <c r="C44" s="85">
        <f>C42-C43</f>
        <v>40446.399999999907</v>
      </c>
      <c r="D44" s="85">
        <f>D42-D43</f>
        <v>24911</v>
      </c>
      <c r="E44" s="85">
        <f t="shared" ref="E44:N44" si="2">E42-E43</f>
        <v>44860</v>
      </c>
      <c r="F44" s="85">
        <f t="shared" si="2"/>
        <v>30970</v>
      </c>
      <c r="G44" s="85">
        <f t="shared" si="2"/>
        <v>-8683</v>
      </c>
      <c r="H44" s="85">
        <f t="shared" si="2"/>
        <v>-9158</v>
      </c>
      <c r="I44" s="85">
        <f t="shared" si="2"/>
        <v>-9752</v>
      </c>
      <c r="J44" s="85">
        <f t="shared" si="2"/>
        <v>104</v>
      </c>
      <c r="K44" s="85">
        <f t="shared" si="2"/>
        <v>110</v>
      </c>
      <c r="L44" s="85">
        <f t="shared" si="2"/>
        <v>96</v>
      </c>
      <c r="M44" s="85">
        <f t="shared" si="2"/>
        <v>61</v>
      </c>
      <c r="N44" s="85">
        <f t="shared" si="2"/>
        <v>57</v>
      </c>
    </row>
    <row r="45" spans="1:37" x14ac:dyDescent="0.15">
      <c r="E45" s="199"/>
    </row>
    <row r="46" spans="1:37" x14ac:dyDescent="0.1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15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15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15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15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15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15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15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15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15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15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15">
      <c r="A57" s="85" t="s">
        <v>26</v>
      </c>
      <c r="C57" s="85">
        <f>'SPEC REPORT DETAILS'!V9+'SPEC REPORT DETAILS'!V22+'SPEC REPORT DETAILS'!V35+'SPEC REPORT DETAILS'!V48+'SPEC REPORT DETAILS'!V56</f>
        <v>176731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-1228257</v>
      </c>
    </row>
    <row r="58" spans="1:15" x14ac:dyDescent="0.15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343370</v>
      </c>
    </row>
    <row r="59" spans="1:15" x14ac:dyDescent="0.15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0</v>
      </c>
    </row>
    <row r="60" spans="1:15" x14ac:dyDescent="0.15">
      <c r="A60" s="89" t="s">
        <v>28</v>
      </c>
      <c r="B60" s="91"/>
      <c r="C60" s="91">
        <f>SUM(C57:C59)</f>
        <v>176731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-884887</v>
      </c>
    </row>
    <row r="61" spans="1:15" x14ac:dyDescent="0.15">
      <c r="A61" s="66" t="s">
        <v>0</v>
      </c>
      <c r="C61" s="67">
        <v>176672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-998968.39999999991</v>
      </c>
    </row>
    <row r="62" spans="1:15" x14ac:dyDescent="0.15">
      <c r="A62" s="84" t="s">
        <v>1</v>
      </c>
      <c r="C62" s="85">
        <f>C60-C61</f>
        <v>59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114081.39999999991</v>
      </c>
    </row>
    <row r="79" spans="3:37" x14ac:dyDescent="0.15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15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15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15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15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15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15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15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15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15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15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15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15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15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15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15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15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15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15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15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15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15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15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15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15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15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15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15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15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15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15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15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15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15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15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15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15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15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15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15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15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15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15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15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15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15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15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15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15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15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15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15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15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15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15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15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15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15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15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15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15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15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15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15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15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15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15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15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15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15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15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15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15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15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15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15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15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15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15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15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15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15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15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15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15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15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15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15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15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15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15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15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15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15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15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15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15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15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15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15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15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15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15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15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15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15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15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15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15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15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15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15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15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15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15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15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15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15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15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15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15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15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15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15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15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15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15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15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15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15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15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15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15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15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15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15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15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15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15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15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15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15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15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15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15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15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15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15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15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15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15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15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15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15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15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15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15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15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15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15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15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15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15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15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15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15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15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15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15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15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15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15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15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15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15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15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15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15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15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15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15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15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15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15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15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15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15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15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15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15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15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15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15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15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15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15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15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15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15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15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15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15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15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15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15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15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15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15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15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15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15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15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15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15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15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15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15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15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15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15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15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15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15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15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15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15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15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15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15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15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15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15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15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15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15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15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15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15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15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15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15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15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15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15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15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15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15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15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15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15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15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15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15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15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15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15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15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15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15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15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15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15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15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15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15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15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15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15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15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15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15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15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15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15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15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15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15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15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15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15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15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15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15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15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15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15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15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15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15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15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15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15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15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15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15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15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15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15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15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15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15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15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15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15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15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15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15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15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15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15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15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15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15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15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15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15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15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15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15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15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15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15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15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15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15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15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15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15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15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15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15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15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15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15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15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15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15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15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15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15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15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15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15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15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15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15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15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15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15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15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15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15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15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15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15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15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15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15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15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15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15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15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15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15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15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15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15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15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15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15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15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15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15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15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15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15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15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15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15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15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15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15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15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15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15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15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15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15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15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15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15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15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15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15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15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15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8" sqref="B18"/>
    </sheetView>
  </sheetViews>
  <sheetFormatPr defaultRowHeight="9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5" x14ac:dyDescent="0.15">
      <c r="A1" s="96" t="s">
        <v>11</v>
      </c>
      <c r="B1" s="105"/>
    </row>
    <row r="2" spans="1:39" ht="10.5" x14ac:dyDescent="0.15">
      <c r="A2" s="96" t="s">
        <v>29</v>
      </c>
      <c r="B2" s="105"/>
    </row>
    <row r="3" spans="1:39" ht="10.5" x14ac:dyDescent="0.15">
      <c r="A3" s="96" t="str">
        <f>'SPEC REPORT'!A3</f>
        <v>As of November 19, 2001</v>
      </c>
      <c r="B3" s="105"/>
    </row>
    <row r="4" spans="1:39" ht="10.5" x14ac:dyDescent="0.15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13.440899999999999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319401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319401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-90487</v>
      </c>
      <c r="K10" s="77">
        <v>0</v>
      </c>
      <c r="L10" s="77">
        <v>-25247</v>
      </c>
      <c r="M10" s="77">
        <v>-26246</v>
      </c>
      <c r="N10" s="77">
        <v>-89868</v>
      </c>
      <c r="O10" s="77">
        <v>-78331</v>
      </c>
      <c r="P10" s="76">
        <v>-51550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-361729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228914</v>
      </c>
      <c r="K11" s="78">
        <f>'SPEC DETAILS'!D16</f>
        <v>0</v>
      </c>
      <c r="L11" s="78">
        <f>'SPEC DETAILS'!E16</f>
        <v>-25247</v>
      </c>
      <c r="M11" s="78">
        <f>'SPEC DETAILS'!F16</f>
        <v>-26246</v>
      </c>
      <c r="N11" s="78">
        <f>'SPEC DETAILS'!G16</f>
        <v>-89868</v>
      </c>
      <c r="O11" s="78">
        <f>'SPEC DETAILS'!H16</f>
        <v>-78331</v>
      </c>
      <c r="P11" s="78">
        <f>'SPEC DETAILS'!I16</f>
        <v>-51550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-42328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63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0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-41.935499999999998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-189436</v>
      </c>
      <c r="K22" s="75">
        <f t="shared" si="2"/>
        <v>26817</v>
      </c>
      <c r="L22" s="75">
        <f t="shared" si="2"/>
        <v>109066</v>
      </c>
      <c r="M22" s="75">
        <f t="shared" si="2"/>
        <v>121235</v>
      </c>
      <c r="N22" s="75">
        <f t="shared" si="2"/>
        <v>-118619</v>
      </c>
      <c r="O22" s="75">
        <f t="shared" si="2"/>
        <v>-86845</v>
      </c>
      <c r="P22" s="75">
        <f t="shared" si="2"/>
        <v>-111949</v>
      </c>
      <c r="Q22" s="75">
        <f t="shared" si="2"/>
        <v>522337</v>
      </c>
      <c r="R22" s="75">
        <f>R24-R23</f>
        <v>540629</v>
      </c>
      <c r="S22" s="75">
        <f t="shared" si="2"/>
        <v>478933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1292168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97279</v>
      </c>
      <c r="K23" s="77">
        <v>24022</v>
      </c>
      <c r="L23" s="77">
        <v>90906</v>
      </c>
      <c r="M23" s="77">
        <v>94802</v>
      </c>
      <c r="N23" s="77">
        <v>135724</v>
      </c>
      <c r="O23" s="77">
        <v>116445</v>
      </c>
      <c r="P23" s="76">
        <v>126454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685632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-92157</v>
      </c>
      <c r="K24" s="78">
        <f>'SPEC DETAILS'!D72</f>
        <v>50839</v>
      </c>
      <c r="L24" s="78">
        <f>'SPEC DETAILS'!E72</f>
        <v>199972</v>
      </c>
      <c r="M24" s="78">
        <f>'SPEC DETAILS'!F72</f>
        <v>216037</v>
      </c>
      <c r="N24" s="78">
        <f>'SPEC DETAILS'!G72</f>
        <v>17105</v>
      </c>
      <c r="O24" s="78">
        <f>'SPEC DETAILS'!H72</f>
        <v>29600</v>
      </c>
      <c r="P24" s="78">
        <f>'SPEC DETAILS'!I72</f>
        <v>14505</v>
      </c>
      <c r="Q24" s="78">
        <f>'SPEC DETAILS'!J72</f>
        <v>522337</v>
      </c>
      <c r="R24" s="78">
        <f>'SPEC DETAILS'!K72</f>
        <v>540629</v>
      </c>
      <c r="S24" s="78">
        <f>'SPEC DETAILS'!L72</f>
        <v>478933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1977800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52.952300000000001</v>
      </c>
      <c r="K27" s="114">
        <f>'SPEC DETAILS'!D84</f>
        <v>43.392499999999998</v>
      </c>
      <c r="L27" s="114">
        <f>'SPEC DETAILS'!E84</f>
        <v>43.346400000000003</v>
      </c>
      <c r="M27" s="114">
        <f>'SPEC DETAILS'!F84</f>
        <v>43.346400000000003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40.658900000000003</v>
      </c>
      <c r="K28" s="114">
        <f>'SPEC DETAILS'!D85</f>
        <v>44.029499999999999</v>
      </c>
      <c r="L28" s="114">
        <f>'SPEC DETAILS'!E85</f>
        <v>44.787500000000001</v>
      </c>
      <c r="M28" s="114">
        <f>'SPEC DETAILS'!F85</f>
        <v>44.787500000000001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0</v>
      </c>
      <c r="K46" s="73">
        <f>'SPEC DETAILS'!D177</f>
        <v>27.957000000000001</v>
      </c>
      <c r="L46" s="73">
        <f>'SPEC DETAILS'!E177</f>
        <v>28.571400000000001</v>
      </c>
      <c r="M46" s="73">
        <f>'SPEC DETAILS'!F177</f>
        <v>27.957000000000001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-3836613</v>
      </c>
      <c r="K48" s="75">
        <f t="shared" si="6"/>
        <v>151585</v>
      </c>
      <c r="L48" s="75">
        <f t="shared" si="6"/>
        <v>139475</v>
      </c>
      <c r="M48" s="75">
        <f t="shared" si="6"/>
        <v>150680</v>
      </c>
      <c r="N48" s="75">
        <f t="shared" si="6"/>
        <v>188968</v>
      </c>
      <c r="O48" s="75">
        <f t="shared" si="6"/>
        <v>188362</v>
      </c>
      <c r="P48" s="75">
        <f t="shared" si="6"/>
        <v>180524</v>
      </c>
      <c r="Q48" s="75">
        <f t="shared" si="6"/>
        <v>-186128</v>
      </c>
      <c r="R48" s="75">
        <f t="shared" si="6"/>
        <v>-192643</v>
      </c>
      <c r="S48" s="75">
        <f t="shared" si="6"/>
        <v>-170664</v>
      </c>
      <c r="T48" s="75">
        <f t="shared" si="6"/>
        <v>192390</v>
      </c>
      <c r="U48" s="75">
        <f t="shared" si="6"/>
        <v>177507</v>
      </c>
      <c r="V48" s="75">
        <f>V50-V49</f>
        <v>176731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-2839826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K49" s="77">
        <v>18948</v>
      </c>
      <c r="L49" s="77">
        <v>1239</v>
      </c>
      <c r="M49" s="77">
        <v>-720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19467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-3836613</v>
      </c>
      <c r="K50" s="78">
        <f>'SPEC DETAILS'!D184</f>
        <v>170533</v>
      </c>
      <c r="L50" s="78">
        <f>'SPEC DETAILS'!E184</f>
        <v>140714</v>
      </c>
      <c r="M50" s="78">
        <f>'SPEC DETAILS'!F184</f>
        <v>149960</v>
      </c>
      <c r="N50" s="78">
        <f>'SPEC DETAILS'!G184</f>
        <v>188968</v>
      </c>
      <c r="O50" s="78">
        <f>'SPEC DETAILS'!H184</f>
        <v>188362</v>
      </c>
      <c r="P50" s="78">
        <f>'SPEC DETAILS'!I184</f>
        <v>180524</v>
      </c>
      <c r="Q50" s="78">
        <f>'SPEC DETAILS'!J184</f>
        <v>-186128</v>
      </c>
      <c r="R50" s="78">
        <f>'SPEC DETAILS'!K184</f>
        <v>-192643</v>
      </c>
      <c r="S50" s="78">
        <f>'SPEC DETAILS'!L184</f>
        <v>-170664</v>
      </c>
      <c r="T50" s="78">
        <f>'SPEC DETAILS'!M184</f>
        <v>192390</v>
      </c>
      <c r="U50" s="78">
        <f>'SPEC DETAILS'!N184</f>
        <v>177507</v>
      </c>
      <c r="V50" s="78">
        <f>'SPEC DETAILS'!O184</f>
        <v>176731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-2820359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143.32140000000001</v>
      </c>
      <c r="K53" s="114">
        <f>'SPEC DETAILS'!D196</f>
        <v>83.193799999999996</v>
      </c>
      <c r="L53" s="114">
        <f>'SPEC DETAILS'!E196</f>
        <v>83.193799999999996</v>
      </c>
      <c r="M53" s="114">
        <f>'SPEC DETAILS'!F196</f>
        <v>83.193799999999996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O41"/>
  <sheetViews>
    <sheetView workbookViewId="0">
      <selection activeCell="C1" sqref="C1"/>
    </sheetView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6" t="s">
        <v>11</v>
      </c>
    </row>
    <row r="2" spans="1:15" x14ac:dyDescent="0.15">
      <c r="A2" s="286" t="s">
        <v>230</v>
      </c>
    </row>
    <row r="3" spans="1:15" x14ac:dyDescent="0.15">
      <c r="A3" s="286" t="str">
        <f>'POWER SUM'!A3</f>
        <v>As of November 19, 2001</v>
      </c>
    </row>
    <row r="4" spans="1:15" x14ac:dyDescent="0.15">
      <c r="A4" s="286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40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 t="shared" ref="C11:N11" si="0">SUM(C9:C10)</f>
        <v>40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15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v>-12500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-28985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166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 t="shared" ref="C21:N21" si="1">SUM(C18:C20)</f>
        <v>-41485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-12500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-28985</v>
      </c>
    </row>
    <row r="38" spans="1:15" x14ac:dyDescent="0.15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-41485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15">
      <c r="A1" s="286" t="s">
        <v>11</v>
      </c>
    </row>
    <row r="2" spans="1:15" x14ac:dyDescent="0.15">
      <c r="A2" s="286" t="s">
        <v>12</v>
      </c>
    </row>
    <row r="3" spans="1:15" x14ac:dyDescent="0.15">
      <c r="A3" s="286" t="str">
        <f>'POWER SUM'!A3</f>
        <v>As of November 19, 2001</v>
      </c>
    </row>
    <row r="4" spans="1:15" x14ac:dyDescent="0.15">
      <c r="A4" s="286" t="s">
        <v>13</v>
      </c>
    </row>
    <row r="6" spans="1:15" x14ac:dyDescent="0.15">
      <c r="C6" s="96"/>
    </row>
    <row r="7" spans="1:15" x14ac:dyDescent="0.15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15">
      <c r="A9" s="84" t="s">
        <v>75</v>
      </c>
      <c r="C9" s="44">
        <v>-81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15">
      <c r="A10" s="84" t="s">
        <v>158</v>
      </c>
      <c r="C10" s="45">
        <v>13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15">
      <c r="A11" s="84" t="s">
        <v>159</v>
      </c>
      <c r="C11" s="46">
        <f>SUM(C9:C10)</f>
        <v>-68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1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15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15">
      <c r="A14" s="84" t="s">
        <v>161</v>
      </c>
      <c r="C14" s="46">
        <v>-21</v>
      </c>
      <c r="D14" s="46">
        <v>2</v>
      </c>
      <c r="E14" s="46">
        <v>2</v>
      </c>
      <c r="F14" s="46">
        <v>2</v>
      </c>
      <c r="G14" s="46">
        <v>0</v>
      </c>
      <c r="H14" s="46">
        <v>0</v>
      </c>
      <c r="I14" s="46">
        <v>-8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15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15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15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15">
      <c r="A18" s="84" t="s">
        <v>160</v>
      </c>
      <c r="C18" s="44">
        <f>-35000+28500</f>
        <v>-6500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15">
      <c r="A19" s="84" t="s">
        <v>155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15">
      <c r="A20" s="84" t="s">
        <v>166</v>
      </c>
      <c r="C20" s="44">
        <v>12400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15">
      <c r="A21" s="96" t="s">
        <v>163</v>
      </c>
      <c r="C21" s="91">
        <f>SUM(C18:C20)</f>
        <v>5900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15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15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1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15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1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15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15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15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1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1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15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1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15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15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15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51580</v>
      </c>
    </row>
    <row r="37" spans="1:15" x14ac:dyDescent="0.15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0</v>
      </c>
    </row>
    <row r="38" spans="1:15" x14ac:dyDescent="0.15">
      <c r="A38" s="84" t="s">
        <v>166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12400</v>
      </c>
    </row>
    <row r="39" spans="1:15" x14ac:dyDescent="0.15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63980</v>
      </c>
    </row>
    <row r="40" spans="1:15" hidden="1" x14ac:dyDescent="0.15">
      <c r="A40" s="66" t="s">
        <v>0</v>
      </c>
    </row>
    <row r="41" spans="1:15" hidden="1" x14ac:dyDescent="0.15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36"/>
  <sheetViews>
    <sheetView workbookViewId="0">
      <selection activeCell="A5" sqref="A5"/>
    </sheetView>
  </sheetViews>
  <sheetFormatPr defaultRowHeight="9.75" customHeight="1" x14ac:dyDescent="0.15"/>
  <cols>
    <col min="1" max="1" width="16.6640625" style="220" customWidth="1"/>
    <col min="2" max="3" width="10" style="220" customWidth="1"/>
    <col min="4" max="6" width="10" style="221" customWidth="1"/>
    <col min="7" max="8" width="10" style="220" customWidth="1"/>
    <col min="9" max="9" width="10" style="221" customWidth="1"/>
    <col min="10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15">
      <c r="A1" s="249" t="s">
        <v>177</v>
      </c>
    </row>
    <row r="2" spans="1:28" ht="9.75" customHeight="1" x14ac:dyDescent="0.15">
      <c r="A2" s="219"/>
    </row>
    <row r="3" spans="1:28" ht="9.75" customHeight="1" x14ac:dyDescent="0.15">
      <c r="A3" s="250" t="s">
        <v>180</v>
      </c>
    </row>
    <row r="4" spans="1:28" s="245" customFormat="1" ht="11.25" x14ac:dyDescent="0.2">
      <c r="A4" s="291" t="s">
        <v>97</v>
      </c>
      <c r="B4" s="261" t="s">
        <v>44</v>
      </c>
      <c r="C4" s="262"/>
      <c r="D4" s="262"/>
      <c r="E4" s="262"/>
      <c r="F4" s="262"/>
      <c r="G4" s="262"/>
      <c r="H4" s="262"/>
      <c r="I4" s="262"/>
      <c r="J4" s="263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1" t="s">
        <v>46</v>
      </c>
      <c r="B5" s="260" t="s">
        <v>164</v>
      </c>
      <c r="C5" s="262" t="s">
        <v>99</v>
      </c>
      <c r="D5" s="262" t="s">
        <v>100</v>
      </c>
      <c r="E5" s="262" t="s">
        <v>101</v>
      </c>
      <c r="F5" s="262" t="s">
        <v>119</v>
      </c>
      <c r="G5" s="262" t="s">
        <v>120</v>
      </c>
      <c r="H5" s="262" t="s">
        <v>121</v>
      </c>
      <c r="I5" s="262" t="s">
        <v>167</v>
      </c>
      <c r="J5" s="264" t="s">
        <v>96</v>
      </c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60" t="s">
        <v>2</v>
      </c>
      <c r="B6" s="265">
        <v>-90487</v>
      </c>
      <c r="C6" s="266">
        <v>0</v>
      </c>
      <c r="D6" s="266">
        <v>-25247</v>
      </c>
      <c r="E6" s="266">
        <v>-26246</v>
      </c>
      <c r="F6" s="266">
        <v>-89868</v>
      </c>
      <c r="G6" s="266">
        <v>-78331</v>
      </c>
      <c r="H6" s="266">
        <v>-51550</v>
      </c>
      <c r="I6" s="266"/>
      <c r="J6" s="267">
        <v>-361729</v>
      </c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8" t="s">
        <v>8</v>
      </c>
      <c r="B7" s="269">
        <v>97279</v>
      </c>
      <c r="C7" s="29">
        <v>24022</v>
      </c>
      <c r="D7" s="29">
        <v>90906</v>
      </c>
      <c r="E7" s="29">
        <v>94802</v>
      </c>
      <c r="F7" s="29">
        <v>135724</v>
      </c>
      <c r="G7" s="29">
        <v>116445</v>
      </c>
      <c r="H7" s="29">
        <v>126454</v>
      </c>
      <c r="I7" s="29"/>
      <c r="J7" s="30">
        <v>685632</v>
      </c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8" t="s">
        <v>10</v>
      </c>
      <c r="B8" s="269"/>
      <c r="C8" s="29">
        <v>18948</v>
      </c>
      <c r="D8" s="29">
        <v>1239</v>
      </c>
      <c r="E8" s="29">
        <v>-720</v>
      </c>
      <c r="F8" s="29"/>
      <c r="G8" s="29"/>
      <c r="H8" s="29"/>
      <c r="I8" s="29"/>
      <c r="J8" s="30">
        <v>19467</v>
      </c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8" t="s">
        <v>167</v>
      </c>
      <c r="B9" s="269"/>
      <c r="C9" s="29"/>
      <c r="D9" s="29"/>
      <c r="E9" s="29"/>
      <c r="F9" s="29"/>
      <c r="G9" s="29"/>
      <c r="H9" s="29"/>
      <c r="I9" s="29"/>
      <c r="J9" s="30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6792</v>
      </c>
      <c r="C10" s="33">
        <v>42970</v>
      </c>
      <c r="D10" s="33">
        <v>66898</v>
      </c>
      <c r="E10" s="33">
        <v>67836</v>
      </c>
      <c r="F10" s="33">
        <v>45856</v>
      </c>
      <c r="G10" s="33">
        <v>38114</v>
      </c>
      <c r="H10" s="33">
        <v>74904</v>
      </c>
      <c r="I10" s="33"/>
      <c r="J10" s="4">
        <v>343370</v>
      </c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15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15">
      <c r="A12" s="250" t="s">
        <v>179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90" t="s">
        <v>175</v>
      </c>
      <c r="B13" s="40" t="s">
        <v>44</v>
      </c>
      <c r="C13" s="41"/>
      <c r="D13" s="41"/>
      <c r="E13" s="41"/>
      <c r="F13" s="41"/>
      <c r="G13" s="41"/>
      <c r="H13" s="41"/>
      <c r="I13" s="41"/>
      <c r="J13" s="42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164</v>
      </c>
      <c r="C14" s="41" t="s">
        <v>99</v>
      </c>
      <c r="D14" s="41" t="s">
        <v>100</v>
      </c>
      <c r="E14" s="41" t="s">
        <v>101</v>
      </c>
      <c r="F14" s="41" t="s">
        <v>119</v>
      </c>
      <c r="G14" s="41" t="s">
        <v>120</v>
      </c>
      <c r="H14" s="41" t="s">
        <v>121</v>
      </c>
      <c r="I14" s="41" t="s">
        <v>167</v>
      </c>
      <c r="J14" s="9" t="s">
        <v>96</v>
      </c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10000</v>
      </c>
      <c r="C15" s="230">
        <v>10400</v>
      </c>
      <c r="D15" s="230">
        <v>9600</v>
      </c>
      <c r="E15" s="230">
        <v>10400</v>
      </c>
      <c r="F15" s="230">
        <v>10400</v>
      </c>
      <c r="G15" s="230">
        <v>10400</v>
      </c>
      <c r="H15" s="230">
        <v>10000</v>
      </c>
      <c r="I15" s="230"/>
      <c r="J15" s="231">
        <v>71200</v>
      </c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-10000</v>
      </c>
      <c r="C16" s="117">
        <v>-31200</v>
      </c>
      <c r="D16" s="117">
        <v>-28800</v>
      </c>
      <c r="E16" s="117">
        <v>-31200</v>
      </c>
      <c r="F16" s="117">
        <v>-31200</v>
      </c>
      <c r="G16" s="117">
        <v>-31200</v>
      </c>
      <c r="H16" s="117">
        <v>-30000</v>
      </c>
      <c r="I16" s="117"/>
      <c r="J16" s="233">
        <v>-193600</v>
      </c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/>
      <c r="C17" s="117">
        <v>20800</v>
      </c>
      <c r="D17" s="117">
        <v>19200</v>
      </c>
      <c r="E17" s="117">
        <v>20800</v>
      </c>
      <c r="F17" s="117"/>
      <c r="G17" s="117"/>
      <c r="H17" s="117"/>
      <c r="I17" s="117"/>
      <c r="J17" s="233">
        <v>60800</v>
      </c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167</v>
      </c>
      <c r="B18" s="232"/>
      <c r="C18" s="117"/>
      <c r="D18" s="117"/>
      <c r="E18" s="117"/>
      <c r="F18" s="117"/>
      <c r="G18" s="117"/>
      <c r="H18" s="117"/>
      <c r="I18" s="117"/>
      <c r="J18" s="233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0</v>
      </c>
      <c r="C19" s="235">
        <v>0</v>
      </c>
      <c r="D19" s="235">
        <v>0</v>
      </c>
      <c r="E19" s="235">
        <v>0</v>
      </c>
      <c r="F19" s="235">
        <v>-20800</v>
      </c>
      <c r="G19" s="235">
        <v>-20800</v>
      </c>
      <c r="H19" s="235">
        <v>-20000</v>
      </c>
      <c r="I19" s="235"/>
      <c r="J19" s="236">
        <v>-61600</v>
      </c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15">
      <c r="A22" s="250" t="s">
        <v>232</v>
      </c>
      <c r="B22" s="259" t="s">
        <v>181</v>
      </c>
      <c r="C22" s="259" t="s">
        <v>182</v>
      </c>
      <c r="D22" s="259" t="s">
        <v>183</v>
      </c>
      <c r="E22" s="259" t="s">
        <v>184</v>
      </c>
      <c r="F22" s="259" t="s">
        <v>194</v>
      </c>
      <c r="G22" s="259" t="s">
        <v>195</v>
      </c>
      <c r="I22" s="25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15">
      <c r="A23" s="253">
        <v>37214</v>
      </c>
      <c r="B23" s="251" t="s">
        <v>189</v>
      </c>
      <c r="C23" s="287" t="s">
        <v>233</v>
      </c>
      <c r="D23" s="251" t="s">
        <v>144</v>
      </c>
      <c r="E23" s="251">
        <v>25</v>
      </c>
      <c r="F23" s="251" t="s">
        <v>8</v>
      </c>
      <c r="G23" s="255">
        <v>7060</v>
      </c>
      <c r="H23" s="251"/>
      <c r="I23" s="25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15">
      <c r="A26" s="250" t="s">
        <v>173</v>
      </c>
      <c r="B26" s="259" t="s">
        <v>181</v>
      </c>
      <c r="C26" s="259" t="s">
        <v>182</v>
      </c>
      <c r="D26" s="259" t="s">
        <v>183</v>
      </c>
      <c r="E26" s="259" t="s">
        <v>184</v>
      </c>
      <c r="F26" s="259" t="s">
        <v>185</v>
      </c>
      <c r="G26" s="259" t="s">
        <v>192</v>
      </c>
      <c r="H26" s="259" t="s">
        <v>186</v>
      </c>
      <c r="I26" s="259" t="s">
        <v>192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15">
      <c r="A27" s="253">
        <v>37124</v>
      </c>
      <c r="B27" s="251" t="s">
        <v>189</v>
      </c>
      <c r="C27" s="251" t="s">
        <v>190</v>
      </c>
      <c r="D27" s="251" t="s">
        <v>144</v>
      </c>
      <c r="E27" s="251">
        <v>25</v>
      </c>
      <c r="F27" s="251" t="s">
        <v>191</v>
      </c>
      <c r="G27" s="255">
        <v>3679</v>
      </c>
      <c r="H27" s="251" t="s">
        <v>8</v>
      </c>
      <c r="I27" s="255">
        <v>3680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15">
      <c r="A28" s="253">
        <v>37154</v>
      </c>
      <c r="B28" s="251" t="s">
        <v>187</v>
      </c>
      <c r="C28" s="251" t="s">
        <v>188</v>
      </c>
      <c r="D28" s="251" t="s">
        <v>144</v>
      </c>
      <c r="E28" s="251">
        <v>25</v>
      </c>
      <c r="F28" s="251" t="s">
        <v>8</v>
      </c>
      <c r="G28" s="255">
        <v>4130</v>
      </c>
      <c r="H28" s="251" t="s">
        <v>191</v>
      </c>
      <c r="I28" s="255">
        <v>4131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15">
      <c r="A29" s="253">
        <v>37196</v>
      </c>
      <c r="B29" s="251" t="s">
        <v>189</v>
      </c>
      <c r="C29" s="288" t="s">
        <v>233</v>
      </c>
      <c r="D29" s="251" t="s">
        <v>144</v>
      </c>
      <c r="E29" s="251">
        <v>25</v>
      </c>
      <c r="F29" s="251" t="s">
        <v>191</v>
      </c>
      <c r="G29" s="255">
        <v>5748</v>
      </c>
      <c r="H29" s="251" t="s">
        <v>8</v>
      </c>
      <c r="I29" s="255">
        <v>5749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15">
      <c r="A30" s="285">
        <v>37210</v>
      </c>
      <c r="B30" s="251" t="s">
        <v>187</v>
      </c>
      <c r="C30" s="251" t="s">
        <v>188</v>
      </c>
      <c r="D30" s="251" t="s">
        <v>144</v>
      </c>
      <c r="E30" s="251">
        <v>50</v>
      </c>
      <c r="F30" s="251" t="s">
        <v>8</v>
      </c>
      <c r="G30" s="255" t="s">
        <v>223</v>
      </c>
      <c r="H30" s="251" t="s">
        <v>10</v>
      </c>
      <c r="I30" s="255" t="s">
        <v>224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15">
      <c r="A31" s="285"/>
      <c r="B31" s="251"/>
      <c r="C31" s="251"/>
      <c r="D31" s="251"/>
      <c r="E31" s="251"/>
      <c r="F31" s="251"/>
      <c r="G31" s="255"/>
      <c r="H31" s="251"/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15">
      <c r="A32" s="10"/>
      <c r="B32" s="252"/>
      <c r="C32" s="252"/>
      <c r="D32" s="10"/>
      <c r="E32" s="10"/>
      <c r="F32" s="10"/>
      <c r="G32" s="256"/>
      <c r="H32" s="10"/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15">
      <c r="A33" s="258" t="s">
        <v>193</v>
      </c>
      <c r="B33" s="259" t="s">
        <v>181</v>
      </c>
      <c r="C33" s="259" t="s">
        <v>182</v>
      </c>
      <c r="D33" s="259" t="s">
        <v>183</v>
      </c>
      <c r="E33" s="259" t="s">
        <v>184</v>
      </c>
      <c r="F33" s="259" t="s">
        <v>194</v>
      </c>
      <c r="G33" s="259" t="s">
        <v>195</v>
      </c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15">
      <c r="A34" s="253">
        <v>37196</v>
      </c>
      <c r="B34" s="251" t="s">
        <v>187</v>
      </c>
      <c r="C34" s="257" t="s">
        <v>190</v>
      </c>
      <c r="D34" s="251" t="s">
        <v>144</v>
      </c>
      <c r="E34" s="251">
        <v>50</v>
      </c>
      <c r="F34" s="251" t="s">
        <v>8</v>
      </c>
      <c r="G34" s="275" t="s">
        <v>205</v>
      </c>
      <c r="I34" s="25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15">
      <c r="A35" s="10"/>
      <c r="B35" s="252"/>
      <c r="C35" s="252"/>
      <c r="D35" s="10"/>
      <c r="E35" s="10"/>
      <c r="F35" s="10"/>
      <c r="G35" s="256"/>
      <c r="H35" s="10"/>
      <c r="I35" s="25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15">
      <c r="A36" s="10"/>
      <c r="B36" s="252"/>
      <c r="C36" s="252"/>
      <c r="D36" s="10"/>
      <c r="E36" s="10"/>
      <c r="F36" s="10"/>
      <c r="G36" s="256"/>
      <c r="H36" s="10"/>
      <c r="I36" s="25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15">
      <c r="A37" s="6"/>
      <c r="B37" s="7" t="s">
        <v>173</v>
      </c>
      <c r="C37" s="252"/>
      <c r="D37" s="10"/>
      <c r="E37" s="10"/>
      <c r="F37" s="10"/>
      <c r="G37" s="256"/>
      <c r="H37" s="10"/>
      <c r="I37" s="25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15">
      <c r="A38" s="8"/>
      <c r="B38" s="7" t="s">
        <v>173</v>
      </c>
      <c r="C38" s="252"/>
      <c r="D38" s="10"/>
      <c r="E38" s="10"/>
      <c r="F38" s="10"/>
      <c r="G38" s="25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  <c r="Z38" s="10"/>
      <c r="AA38" s="242"/>
      <c r="AB38" s="242"/>
    </row>
    <row r="39" spans="1:56" s="246" customFormat="1" ht="9.75" customHeight="1" x14ac:dyDescent="0.15">
      <c r="A39" s="223"/>
      <c r="B39" s="7" t="s">
        <v>174</v>
      </c>
      <c r="C39" s="25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5"/>
      <c r="Y39" s="10"/>
      <c r="Z39" s="10"/>
      <c r="AA39" s="242"/>
      <c r="AB39" s="242"/>
    </row>
    <row r="40" spans="1:56" s="246" customFormat="1" ht="9.75" customHeight="1" x14ac:dyDescent="0.15">
      <c r="A40" s="3"/>
      <c r="B40" s="7" t="s">
        <v>174</v>
      </c>
      <c r="C40" s="25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5"/>
      <c r="Y40" s="10"/>
      <c r="Z40" s="10"/>
      <c r="AA40" s="242"/>
      <c r="AB40" s="242"/>
    </row>
    <row r="41" spans="1:56" s="246" customFormat="1" ht="9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5"/>
      <c r="Y41" s="10"/>
      <c r="Z41" s="10"/>
      <c r="AA41" s="242"/>
      <c r="AB41" s="242"/>
    </row>
    <row r="42" spans="1:56" s="246" customFormat="1" ht="9.75" customHeight="1" x14ac:dyDescent="0.15">
      <c r="A42" s="228" t="s">
        <v>37</v>
      </c>
      <c r="B42" s="224" t="s">
        <v>38</v>
      </c>
      <c r="C42" s="224" t="s">
        <v>39</v>
      </c>
      <c r="D42" s="225" t="s">
        <v>40</v>
      </c>
      <c r="E42" s="225" t="s">
        <v>41</v>
      </c>
      <c r="F42" s="225" t="s">
        <v>168</v>
      </c>
      <c r="G42" s="224" t="s">
        <v>42</v>
      </c>
      <c r="H42" s="224" t="s">
        <v>176</v>
      </c>
      <c r="I42" s="225" t="s">
        <v>43</v>
      </c>
      <c r="J42" s="225" t="s">
        <v>44</v>
      </c>
      <c r="K42" s="224" t="s">
        <v>45</v>
      </c>
      <c r="L42" s="224" t="s">
        <v>46</v>
      </c>
      <c r="M42" s="224" t="s">
        <v>47</v>
      </c>
      <c r="N42" s="224" t="s">
        <v>48</v>
      </c>
      <c r="O42" s="224" t="s">
        <v>49</v>
      </c>
      <c r="P42" s="224" t="s">
        <v>178</v>
      </c>
      <c r="Q42" s="224" t="s">
        <v>50</v>
      </c>
      <c r="R42" s="224" t="s">
        <v>51</v>
      </c>
      <c r="S42" s="224" t="s">
        <v>52</v>
      </c>
      <c r="T42" s="224" t="s">
        <v>53</v>
      </c>
      <c r="U42" s="224" t="s">
        <v>54</v>
      </c>
      <c r="V42" s="224" t="s">
        <v>55</v>
      </c>
      <c r="W42" s="224" t="s">
        <v>56</v>
      </c>
      <c r="X42" s="226" t="s">
        <v>57</v>
      </c>
      <c r="Y42" s="224" t="s">
        <v>58</v>
      </c>
      <c r="Z42" s="224" t="s">
        <v>59</v>
      </c>
      <c r="AA42" s="243" t="s">
        <v>60</v>
      </c>
      <c r="AB42" s="243" t="s">
        <v>61</v>
      </c>
      <c r="AD42" s="244"/>
      <c r="AE42" s="244"/>
      <c r="AF42" s="244"/>
      <c r="AG42" s="247"/>
      <c r="AH42" s="247"/>
      <c r="AI42" s="244"/>
      <c r="AJ42" s="244"/>
      <c r="AK42" s="247"/>
      <c r="AL42" s="247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8"/>
      <c r="BA42" s="244"/>
      <c r="BB42" s="244"/>
      <c r="BC42" s="244"/>
      <c r="BD42" s="244"/>
    </row>
    <row r="43" spans="1:56" s="227" customFormat="1" ht="11.25" x14ac:dyDescent="0.2">
      <c r="A43" s="270" t="s">
        <v>118</v>
      </c>
      <c r="B43" s="270" t="s">
        <v>76</v>
      </c>
      <c r="C43" s="270" t="s">
        <v>87</v>
      </c>
      <c r="D43" s="271">
        <v>37347</v>
      </c>
      <c r="E43" s="271">
        <v>37437</v>
      </c>
      <c r="F43" s="22" t="s">
        <v>169</v>
      </c>
      <c r="G43" s="270">
        <v>3679</v>
      </c>
      <c r="H43" s="270" t="s">
        <v>78</v>
      </c>
      <c r="I43" s="271">
        <v>37124</v>
      </c>
      <c r="J43" s="270" t="s">
        <v>119</v>
      </c>
      <c r="K43" s="270" t="s">
        <v>85</v>
      </c>
      <c r="L43" s="270" t="s">
        <v>2</v>
      </c>
      <c r="M43" s="270" t="b">
        <v>0</v>
      </c>
      <c r="N43" s="270">
        <v>25</v>
      </c>
      <c r="O43" s="270" t="s">
        <v>80</v>
      </c>
      <c r="P43" s="270" t="s">
        <v>81</v>
      </c>
      <c r="Q43" s="270" t="s">
        <v>82</v>
      </c>
      <c r="R43" s="270" t="s">
        <v>83</v>
      </c>
      <c r="S43" s="270" t="b">
        <v>0</v>
      </c>
      <c r="T43" s="270">
        <v>10400</v>
      </c>
      <c r="U43" s="270">
        <v>37</v>
      </c>
      <c r="V43" s="270" t="s">
        <v>84</v>
      </c>
      <c r="W43" s="270">
        <v>0</v>
      </c>
      <c r="X43" s="270">
        <v>384800</v>
      </c>
      <c r="Y43" s="271">
        <v>37214</v>
      </c>
      <c r="Z43" s="270">
        <v>28.25</v>
      </c>
      <c r="AA43" s="270">
        <v>-91104</v>
      </c>
      <c r="AB43" s="270">
        <v>-89868</v>
      </c>
    </row>
    <row r="44" spans="1:56" s="227" customFormat="1" ht="11.25" x14ac:dyDescent="0.2">
      <c r="A44" s="270" t="s">
        <v>118</v>
      </c>
      <c r="B44" s="270" t="s">
        <v>76</v>
      </c>
      <c r="C44" s="270" t="s">
        <v>87</v>
      </c>
      <c r="D44" s="271">
        <v>37347</v>
      </c>
      <c r="E44" s="271">
        <v>37437</v>
      </c>
      <c r="F44" s="22" t="s">
        <v>169</v>
      </c>
      <c r="G44" s="270">
        <v>3679</v>
      </c>
      <c r="H44" s="270" t="s">
        <v>78</v>
      </c>
      <c r="I44" s="271">
        <v>37124</v>
      </c>
      <c r="J44" s="270" t="s">
        <v>120</v>
      </c>
      <c r="K44" s="270" t="s">
        <v>85</v>
      </c>
      <c r="L44" s="270" t="s">
        <v>2</v>
      </c>
      <c r="M44" s="270" t="b">
        <v>0</v>
      </c>
      <c r="N44" s="270">
        <v>25</v>
      </c>
      <c r="O44" s="270" t="s">
        <v>80</v>
      </c>
      <c r="P44" s="270" t="s">
        <v>81</v>
      </c>
      <c r="Q44" s="270" t="s">
        <v>82</v>
      </c>
      <c r="R44" s="270" t="s">
        <v>83</v>
      </c>
      <c r="S44" s="270" t="b">
        <v>0</v>
      </c>
      <c r="T44" s="270">
        <v>10400</v>
      </c>
      <c r="U44" s="270">
        <v>37</v>
      </c>
      <c r="V44" s="270" t="s">
        <v>84</v>
      </c>
      <c r="W44" s="270">
        <v>0</v>
      </c>
      <c r="X44" s="270">
        <v>384800</v>
      </c>
      <c r="Y44" s="271">
        <v>37214</v>
      </c>
      <c r="Z44" s="270">
        <v>29.35</v>
      </c>
      <c r="AA44" s="270">
        <v>-79664</v>
      </c>
      <c r="AB44" s="270">
        <v>-78331</v>
      </c>
    </row>
    <row r="45" spans="1:56" s="227" customFormat="1" ht="11.25" x14ac:dyDescent="0.2">
      <c r="A45" s="270" t="s">
        <v>118</v>
      </c>
      <c r="B45" s="270" t="s">
        <v>76</v>
      </c>
      <c r="C45" s="270" t="s">
        <v>87</v>
      </c>
      <c r="D45" s="271">
        <v>37347</v>
      </c>
      <c r="E45" s="271">
        <v>37437</v>
      </c>
      <c r="F45" s="22" t="s">
        <v>169</v>
      </c>
      <c r="G45" s="270">
        <v>3679</v>
      </c>
      <c r="H45" s="270" t="s">
        <v>78</v>
      </c>
      <c r="I45" s="271">
        <v>37124</v>
      </c>
      <c r="J45" s="270" t="s">
        <v>121</v>
      </c>
      <c r="K45" s="270" t="s">
        <v>85</v>
      </c>
      <c r="L45" s="270" t="s">
        <v>2</v>
      </c>
      <c r="M45" s="270" t="b">
        <v>0</v>
      </c>
      <c r="N45" s="270">
        <v>25</v>
      </c>
      <c r="O45" s="270" t="s">
        <v>80</v>
      </c>
      <c r="P45" s="270" t="s">
        <v>81</v>
      </c>
      <c r="Q45" s="270" t="s">
        <v>82</v>
      </c>
      <c r="R45" s="270" t="s">
        <v>83</v>
      </c>
      <c r="S45" s="270" t="b">
        <v>0</v>
      </c>
      <c r="T45" s="270">
        <v>10000</v>
      </c>
      <c r="U45" s="270">
        <v>37</v>
      </c>
      <c r="V45" s="270" t="s">
        <v>84</v>
      </c>
      <c r="W45" s="270">
        <v>0</v>
      </c>
      <c r="X45" s="270">
        <v>370000</v>
      </c>
      <c r="Y45" s="271">
        <v>37214</v>
      </c>
      <c r="Z45" s="270">
        <v>31.75</v>
      </c>
      <c r="AA45" s="270">
        <v>-52600</v>
      </c>
      <c r="AB45" s="270">
        <v>-51550</v>
      </c>
    </row>
    <row r="46" spans="1:56" s="227" customFormat="1" ht="11.25" x14ac:dyDescent="0.2">
      <c r="A46" s="270" t="s">
        <v>118</v>
      </c>
      <c r="B46" s="270" t="s">
        <v>76</v>
      </c>
      <c r="C46" s="270" t="s">
        <v>87</v>
      </c>
      <c r="D46" s="271">
        <v>37347</v>
      </c>
      <c r="E46" s="271">
        <v>37437</v>
      </c>
      <c r="F46" s="22" t="s">
        <v>170</v>
      </c>
      <c r="G46" s="270">
        <v>3680</v>
      </c>
      <c r="H46" s="270" t="s">
        <v>78</v>
      </c>
      <c r="I46" s="271">
        <v>37124</v>
      </c>
      <c r="J46" s="270" t="s">
        <v>119</v>
      </c>
      <c r="K46" s="270" t="s">
        <v>79</v>
      </c>
      <c r="L46" s="270" t="s">
        <v>8</v>
      </c>
      <c r="M46" s="270" t="b">
        <v>0</v>
      </c>
      <c r="N46" s="270">
        <v>-25</v>
      </c>
      <c r="O46" s="270" t="s">
        <v>80</v>
      </c>
      <c r="P46" s="270" t="s">
        <v>81</v>
      </c>
      <c r="Q46" s="270" t="s">
        <v>82</v>
      </c>
      <c r="R46" s="270" t="s">
        <v>83</v>
      </c>
      <c r="S46" s="270" t="b">
        <v>0</v>
      </c>
      <c r="T46" s="270">
        <v>-10400</v>
      </c>
      <c r="U46" s="270">
        <v>34</v>
      </c>
      <c r="V46" s="270" t="s">
        <v>84</v>
      </c>
      <c r="W46" s="270">
        <v>0</v>
      </c>
      <c r="X46" s="270">
        <v>-353600</v>
      </c>
      <c r="Y46" s="271">
        <v>37214</v>
      </c>
      <c r="Z46" s="270">
        <v>27</v>
      </c>
      <c r="AA46" s="270">
        <v>72800</v>
      </c>
      <c r="AB46" s="270">
        <v>71812</v>
      </c>
    </row>
    <row r="47" spans="1:56" s="227" customFormat="1" ht="11.25" x14ac:dyDescent="0.2">
      <c r="A47" s="270" t="s">
        <v>118</v>
      </c>
      <c r="B47" s="270" t="s">
        <v>76</v>
      </c>
      <c r="C47" s="270" t="s">
        <v>87</v>
      </c>
      <c r="D47" s="271">
        <v>37347</v>
      </c>
      <c r="E47" s="271">
        <v>37437</v>
      </c>
      <c r="F47" s="22" t="s">
        <v>170</v>
      </c>
      <c r="G47" s="270">
        <v>3680</v>
      </c>
      <c r="H47" s="270" t="s">
        <v>78</v>
      </c>
      <c r="I47" s="271">
        <v>37124</v>
      </c>
      <c r="J47" s="270" t="s">
        <v>120</v>
      </c>
      <c r="K47" s="270" t="s">
        <v>79</v>
      </c>
      <c r="L47" s="270" t="s">
        <v>8</v>
      </c>
      <c r="M47" s="270" t="b">
        <v>0</v>
      </c>
      <c r="N47" s="270">
        <v>-25</v>
      </c>
      <c r="O47" s="270" t="s">
        <v>80</v>
      </c>
      <c r="P47" s="270" t="s">
        <v>81</v>
      </c>
      <c r="Q47" s="270" t="s">
        <v>82</v>
      </c>
      <c r="R47" s="270" t="s">
        <v>83</v>
      </c>
      <c r="S47" s="270" t="b">
        <v>0</v>
      </c>
      <c r="T47" s="270">
        <v>-10400</v>
      </c>
      <c r="U47" s="270">
        <v>34</v>
      </c>
      <c r="V47" s="270" t="s">
        <v>84</v>
      </c>
      <c r="W47" s="270">
        <v>0</v>
      </c>
      <c r="X47" s="270">
        <v>-353600</v>
      </c>
      <c r="Y47" s="271">
        <v>37214</v>
      </c>
      <c r="Z47" s="270">
        <v>27.75</v>
      </c>
      <c r="AA47" s="270">
        <v>62500</v>
      </c>
      <c r="AB47" s="270">
        <v>61253</v>
      </c>
    </row>
    <row r="48" spans="1:56" s="227" customFormat="1" ht="11.25" x14ac:dyDescent="0.2">
      <c r="A48" s="270" t="s">
        <v>118</v>
      </c>
      <c r="B48" s="270" t="s">
        <v>76</v>
      </c>
      <c r="C48" s="270" t="s">
        <v>87</v>
      </c>
      <c r="D48" s="271">
        <v>37347</v>
      </c>
      <c r="E48" s="271">
        <v>37437</v>
      </c>
      <c r="F48" s="22" t="s">
        <v>170</v>
      </c>
      <c r="G48" s="270">
        <v>3680</v>
      </c>
      <c r="H48" s="270" t="s">
        <v>78</v>
      </c>
      <c r="I48" s="271">
        <v>37124</v>
      </c>
      <c r="J48" s="270" t="s">
        <v>121</v>
      </c>
      <c r="K48" s="270" t="s">
        <v>79</v>
      </c>
      <c r="L48" s="270" t="s">
        <v>8</v>
      </c>
      <c r="M48" s="270" t="b">
        <v>0</v>
      </c>
      <c r="N48" s="270">
        <v>-25</v>
      </c>
      <c r="O48" s="270" t="s">
        <v>80</v>
      </c>
      <c r="P48" s="270" t="s">
        <v>81</v>
      </c>
      <c r="Q48" s="270" t="s">
        <v>82</v>
      </c>
      <c r="R48" s="270" t="s">
        <v>83</v>
      </c>
      <c r="S48" s="270" t="b">
        <v>0</v>
      </c>
      <c r="T48" s="270">
        <v>-10000</v>
      </c>
      <c r="U48" s="270">
        <v>34</v>
      </c>
      <c r="V48" s="270" t="s">
        <v>84</v>
      </c>
      <c r="W48" s="270">
        <v>0</v>
      </c>
      <c r="X48" s="270">
        <v>-340000</v>
      </c>
      <c r="Y48" s="271">
        <v>37214</v>
      </c>
      <c r="Z48" s="270">
        <v>27</v>
      </c>
      <c r="AA48" s="270">
        <v>72800</v>
      </c>
      <c r="AB48" s="270">
        <v>71582</v>
      </c>
    </row>
    <row r="49" spans="1:28" s="272" customFormat="1" ht="11.25" x14ac:dyDescent="0.2">
      <c r="A49" s="272" t="s">
        <v>86</v>
      </c>
      <c r="B49" s="272" t="s">
        <v>76</v>
      </c>
      <c r="C49" s="272" t="s">
        <v>77</v>
      </c>
      <c r="D49" s="273">
        <v>37257</v>
      </c>
      <c r="E49" s="273">
        <v>37346</v>
      </c>
      <c r="F49" s="21" t="s">
        <v>171</v>
      </c>
      <c r="G49" s="272">
        <v>4130</v>
      </c>
      <c r="H49" s="272" t="s">
        <v>78</v>
      </c>
      <c r="I49" s="273">
        <v>37154</v>
      </c>
      <c r="J49" s="272" t="s">
        <v>99</v>
      </c>
      <c r="K49" s="272" t="s">
        <v>79</v>
      </c>
      <c r="L49" s="272" t="s">
        <v>8</v>
      </c>
      <c r="M49" s="272" t="b">
        <v>0</v>
      </c>
      <c r="N49" s="272">
        <v>-25</v>
      </c>
      <c r="O49" s="272" t="s">
        <v>80</v>
      </c>
      <c r="P49" s="272" t="s">
        <v>81</v>
      </c>
      <c r="Q49" s="272" t="s">
        <v>82</v>
      </c>
      <c r="R49" s="272" t="s">
        <v>83</v>
      </c>
      <c r="S49" s="272" t="b">
        <v>0</v>
      </c>
      <c r="T49" s="272">
        <v>-10400</v>
      </c>
      <c r="U49" s="272">
        <v>34</v>
      </c>
      <c r="V49" s="272" t="s">
        <v>84</v>
      </c>
      <c r="W49" s="272">
        <v>0</v>
      </c>
      <c r="X49" s="272">
        <v>-353600</v>
      </c>
      <c r="Y49" s="273">
        <v>37214</v>
      </c>
      <c r="Z49" s="272">
        <v>31.85</v>
      </c>
      <c r="AA49" s="272">
        <v>22256</v>
      </c>
      <c r="AB49" s="272">
        <v>22158</v>
      </c>
    </row>
    <row r="50" spans="1:28" s="272" customFormat="1" ht="11.25" x14ac:dyDescent="0.2">
      <c r="A50" s="272" t="s">
        <v>86</v>
      </c>
      <c r="B50" s="272" t="s">
        <v>76</v>
      </c>
      <c r="C50" s="272" t="s">
        <v>77</v>
      </c>
      <c r="D50" s="273">
        <v>37257</v>
      </c>
      <c r="E50" s="273">
        <v>37346</v>
      </c>
      <c r="F50" s="21" t="s">
        <v>171</v>
      </c>
      <c r="G50" s="272">
        <v>4130</v>
      </c>
      <c r="H50" s="272" t="s">
        <v>78</v>
      </c>
      <c r="I50" s="273">
        <v>37154</v>
      </c>
      <c r="J50" s="272" t="s">
        <v>101</v>
      </c>
      <c r="K50" s="272" t="s">
        <v>79</v>
      </c>
      <c r="L50" s="272" t="s">
        <v>8</v>
      </c>
      <c r="M50" s="272" t="b">
        <v>0</v>
      </c>
      <c r="N50" s="272">
        <v>-25</v>
      </c>
      <c r="O50" s="272" t="s">
        <v>80</v>
      </c>
      <c r="P50" s="272" t="s">
        <v>81</v>
      </c>
      <c r="Q50" s="272" t="s">
        <v>82</v>
      </c>
      <c r="R50" s="272" t="s">
        <v>83</v>
      </c>
      <c r="S50" s="272" t="b">
        <v>0</v>
      </c>
      <c r="T50" s="272">
        <v>-10400</v>
      </c>
      <c r="U50" s="272">
        <v>34</v>
      </c>
      <c r="V50" s="272" t="s">
        <v>84</v>
      </c>
      <c r="W50" s="272">
        <v>0</v>
      </c>
      <c r="X50" s="272">
        <v>-353600</v>
      </c>
      <c r="Y50" s="273">
        <v>37214</v>
      </c>
      <c r="Z50" s="272">
        <v>29.5</v>
      </c>
      <c r="AA50" s="272">
        <v>46696</v>
      </c>
      <c r="AB50" s="272">
        <v>46213</v>
      </c>
    </row>
    <row r="51" spans="1:28" s="272" customFormat="1" ht="11.25" x14ac:dyDescent="0.2">
      <c r="A51" s="272" t="s">
        <v>86</v>
      </c>
      <c r="B51" s="272" t="s">
        <v>76</v>
      </c>
      <c r="C51" s="272" t="s">
        <v>77</v>
      </c>
      <c r="D51" s="273">
        <v>37257</v>
      </c>
      <c r="E51" s="273">
        <v>37346</v>
      </c>
      <c r="F51" s="21" t="s">
        <v>171</v>
      </c>
      <c r="G51" s="272">
        <v>4130</v>
      </c>
      <c r="H51" s="272" t="s">
        <v>78</v>
      </c>
      <c r="I51" s="273">
        <v>37154</v>
      </c>
      <c r="J51" s="272" t="s">
        <v>100</v>
      </c>
      <c r="K51" s="272" t="s">
        <v>79</v>
      </c>
      <c r="L51" s="272" t="s">
        <v>8</v>
      </c>
      <c r="M51" s="272" t="b">
        <v>0</v>
      </c>
      <c r="N51" s="272">
        <v>-25</v>
      </c>
      <c r="O51" s="272" t="s">
        <v>80</v>
      </c>
      <c r="P51" s="272" t="s">
        <v>81</v>
      </c>
      <c r="Q51" s="272" t="s">
        <v>82</v>
      </c>
      <c r="R51" s="272" t="s">
        <v>83</v>
      </c>
      <c r="S51" s="272" t="b">
        <v>0</v>
      </c>
      <c r="T51" s="272">
        <v>-9600</v>
      </c>
      <c r="U51" s="272">
        <v>34</v>
      </c>
      <c r="V51" s="272" t="s">
        <v>84</v>
      </c>
      <c r="W51" s="272">
        <v>0</v>
      </c>
      <c r="X51" s="272">
        <v>-326400</v>
      </c>
      <c r="Y51" s="273">
        <v>37214</v>
      </c>
      <c r="Z51" s="272">
        <v>29.5</v>
      </c>
      <c r="AA51" s="272">
        <v>43104</v>
      </c>
      <c r="AB51" s="272">
        <v>42776</v>
      </c>
    </row>
    <row r="52" spans="1:28" s="272" customFormat="1" ht="11.25" x14ac:dyDescent="0.2">
      <c r="A52" s="272" t="s">
        <v>86</v>
      </c>
      <c r="B52" s="272" t="s">
        <v>76</v>
      </c>
      <c r="C52" s="272" t="s">
        <v>77</v>
      </c>
      <c r="D52" s="273">
        <v>37257</v>
      </c>
      <c r="E52" s="273">
        <v>37346</v>
      </c>
      <c r="F52" s="21" t="s">
        <v>172</v>
      </c>
      <c r="G52" s="272">
        <v>4131</v>
      </c>
      <c r="H52" s="272" t="s">
        <v>78</v>
      </c>
      <c r="I52" s="273">
        <v>37154</v>
      </c>
      <c r="J52" s="272" t="s">
        <v>99</v>
      </c>
      <c r="K52" s="272" t="s">
        <v>85</v>
      </c>
      <c r="L52" s="272" t="s">
        <v>2</v>
      </c>
      <c r="M52" s="272" t="b">
        <v>0</v>
      </c>
      <c r="N52" s="272">
        <v>25</v>
      </c>
      <c r="O52" s="272" t="s">
        <v>80</v>
      </c>
      <c r="P52" s="272" t="s">
        <v>81</v>
      </c>
      <c r="Q52" s="272" t="s">
        <v>82</v>
      </c>
      <c r="R52" s="272" t="s">
        <v>83</v>
      </c>
      <c r="S52" s="272" t="b">
        <v>0</v>
      </c>
      <c r="T52" s="272">
        <v>10400</v>
      </c>
      <c r="U52" s="272">
        <v>33.1</v>
      </c>
      <c r="V52" s="272" t="s">
        <v>84</v>
      </c>
      <c r="W52" s="272">
        <v>0</v>
      </c>
      <c r="X52" s="272">
        <v>344240</v>
      </c>
      <c r="Y52" s="273">
        <v>37214</v>
      </c>
      <c r="Z52" s="272">
        <v>33.1</v>
      </c>
      <c r="AA52" s="272">
        <v>0</v>
      </c>
      <c r="AB52" s="272">
        <v>0</v>
      </c>
    </row>
    <row r="53" spans="1:28" s="272" customFormat="1" ht="11.25" x14ac:dyDescent="0.2">
      <c r="A53" s="272" t="s">
        <v>86</v>
      </c>
      <c r="B53" s="272" t="s">
        <v>76</v>
      </c>
      <c r="C53" s="272" t="s">
        <v>77</v>
      </c>
      <c r="D53" s="273">
        <v>37257</v>
      </c>
      <c r="E53" s="273">
        <v>37346</v>
      </c>
      <c r="F53" s="21" t="s">
        <v>172</v>
      </c>
      <c r="G53" s="272">
        <v>4131</v>
      </c>
      <c r="H53" s="272" t="s">
        <v>78</v>
      </c>
      <c r="I53" s="273">
        <v>37154</v>
      </c>
      <c r="J53" s="272" t="s">
        <v>100</v>
      </c>
      <c r="K53" s="272" t="s">
        <v>85</v>
      </c>
      <c r="L53" s="272" t="s">
        <v>2</v>
      </c>
      <c r="M53" s="272" t="b">
        <v>0</v>
      </c>
      <c r="N53" s="272">
        <v>25</v>
      </c>
      <c r="O53" s="272" t="s">
        <v>80</v>
      </c>
      <c r="P53" s="272" t="s">
        <v>81</v>
      </c>
      <c r="Q53" s="272" t="s">
        <v>82</v>
      </c>
      <c r="R53" s="272" t="s">
        <v>83</v>
      </c>
      <c r="S53" s="272" t="b">
        <v>0</v>
      </c>
      <c r="T53" s="272">
        <v>9600</v>
      </c>
      <c r="U53" s="272">
        <v>33.1</v>
      </c>
      <c r="V53" s="272" t="s">
        <v>84</v>
      </c>
      <c r="W53" s="272">
        <v>0</v>
      </c>
      <c r="X53" s="272">
        <v>317760</v>
      </c>
      <c r="Y53" s="273">
        <v>37214</v>
      </c>
      <c r="Z53" s="272">
        <v>30.45</v>
      </c>
      <c r="AA53" s="272">
        <v>-25440</v>
      </c>
      <c r="AB53" s="272">
        <v>-25247</v>
      </c>
    </row>
    <row r="54" spans="1:28" s="272" customFormat="1" ht="11.25" x14ac:dyDescent="0.2">
      <c r="A54" s="272" t="s">
        <v>86</v>
      </c>
      <c r="B54" s="272" t="s">
        <v>76</v>
      </c>
      <c r="C54" s="272" t="s">
        <v>77</v>
      </c>
      <c r="D54" s="273">
        <v>37257</v>
      </c>
      <c r="E54" s="273">
        <v>37346</v>
      </c>
      <c r="F54" s="21" t="s">
        <v>172</v>
      </c>
      <c r="G54" s="272">
        <v>4131</v>
      </c>
      <c r="H54" s="272" t="s">
        <v>78</v>
      </c>
      <c r="I54" s="273">
        <v>37154</v>
      </c>
      <c r="J54" s="272" t="s">
        <v>101</v>
      </c>
      <c r="K54" s="272" t="s">
        <v>85</v>
      </c>
      <c r="L54" s="272" t="s">
        <v>2</v>
      </c>
      <c r="M54" s="272" t="b">
        <v>0</v>
      </c>
      <c r="N54" s="272">
        <v>25</v>
      </c>
      <c r="O54" s="272" t="s">
        <v>80</v>
      </c>
      <c r="P54" s="272" t="s">
        <v>81</v>
      </c>
      <c r="Q54" s="272" t="s">
        <v>82</v>
      </c>
      <c r="R54" s="272" t="s">
        <v>83</v>
      </c>
      <c r="S54" s="272" t="b">
        <v>0</v>
      </c>
      <c r="T54" s="272">
        <v>10400</v>
      </c>
      <c r="U54" s="272">
        <v>33.1</v>
      </c>
      <c r="V54" s="272" t="s">
        <v>84</v>
      </c>
      <c r="W54" s="272">
        <v>0</v>
      </c>
      <c r="X54" s="272">
        <v>344240</v>
      </c>
      <c r="Y54" s="273">
        <v>37214</v>
      </c>
      <c r="Z54" s="272">
        <v>30.55</v>
      </c>
      <c r="AA54" s="272">
        <v>-26520</v>
      </c>
      <c r="AB54" s="272">
        <v>-26246</v>
      </c>
    </row>
    <row r="55" spans="1:28" s="26" customFormat="1" ht="11.25" x14ac:dyDescent="0.2">
      <c r="A55" s="26" t="s">
        <v>196</v>
      </c>
      <c r="B55" s="26" t="s">
        <v>76</v>
      </c>
      <c r="C55" s="26" t="s">
        <v>77</v>
      </c>
      <c r="D55" s="27">
        <v>37347</v>
      </c>
      <c r="E55" s="27">
        <v>37437</v>
      </c>
      <c r="F55" s="23" t="s">
        <v>197</v>
      </c>
      <c r="G55" s="26">
        <v>5636</v>
      </c>
      <c r="H55" s="26" t="s">
        <v>78</v>
      </c>
      <c r="I55" s="27">
        <v>37194</v>
      </c>
      <c r="J55" s="26" t="s">
        <v>119</v>
      </c>
      <c r="K55" s="26" t="s">
        <v>79</v>
      </c>
      <c r="L55" s="26" t="s">
        <v>8</v>
      </c>
      <c r="M55" s="26" t="b">
        <v>0</v>
      </c>
      <c r="N55" s="26">
        <v>-25</v>
      </c>
      <c r="O55" s="26" t="s">
        <v>80</v>
      </c>
      <c r="P55" s="26" t="s">
        <v>81</v>
      </c>
      <c r="Q55" s="26" t="s">
        <v>82</v>
      </c>
      <c r="R55" s="26" t="s">
        <v>83</v>
      </c>
      <c r="S55" s="26" t="b">
        <v>0</v>
      </c>
      <c r="T55" s="26">
        <v>-10400</v>
      </c>
      <c r="U55" s="26">
        <v>30.5</v>
      </c>
      <c r="V55" s="26" t="s">
        <v>84</v>
      </c>
      <c r="W55" s="26">
        <v>0</v>
      </c>
      <c r="X55" s="26">
        <v>-317200</v>
      </c>
      <c r="Y55" s="27">
        <v>37214</v>
      </c>
      <c r="Z55" s="26">
        <v>27</v>
      </c>
      <c r="AA55" s="26">
        <v>36296</v>
      </c>
      <c r="AB55" s="26">
        <v>35803</v>
      </c>
    </row>
    <row r="56" spans="1:28" s="26" customFormat="1" ht="11.25" x14ac:dyDescent="0.2">
      <c r="A56" s="26" t="s">
        <v>196</v>
      </c>
      <c r="B56" s="26" t="s">
        <v>76</v>
      </c>
      <c r="C56" s="26" t="s">
        <v>77</v>
      </c>
      <c r="D56" s="27">
        <v>37347</v>
      </c>
      <c r="E56" s="27">
        <v>37437</v>
      </c>
      <c r="F56" s="23" t="s">
        <v>197</v>
      </c>
      <c r="G56" s="26">
        <v>5636</v>
      </c>
      <c r="H56" s="26" t="s">
        <v>78</v>
      </c>
      <c r="I56" s="27">
        <v>37194</v>
      </c>
      <c r="J56" s="26" t="s">
        <v>120</v>
      </c>
      <c r="K56" s="26" t="s">
        <v>79</v>
      </c>
      <c r="L56" s="26" t="s">
        <v>8</v>
      </c>
      <c r="M56" s="26" t="b">
        <v>0</v>
      </c>
      <c r="N56" s="26">
        <v>-25</v>
      </c>
      <c r="O56" s="26" t="s">
        <v>80</v>
      </c>
      <c r="P56" s="26" t="s">
        <v>81</v>
      </c>
      <c r="Q56" s="26" t="s">
        <v>82</v>
      </c>
      <c r="R56" s="26" t="s">
        <v>83</v>
      </c>
      <c r="S56" s="26" t="b">
        <v>0</v>
      </c>
      <c r="T56" s="26">
        <v>-10400</v>
      </c>
      <c r="U56" s="26">
        <v>30.5</v>
      </c>
      <c r="V56" s="26" t="s">
        <v>84</v>
      </c>
      <c r="W56" s="26">
        <v>0</v>
      </c>
      <c r="X56" s="26">
        <v>-317200</v>
      </c>
      <c r="Y56" s="27">
        <v>37214</v>
      </c>
      <c r="Z56" s="26">
        <v>27</v>
      </c>
      <c r="AA56" s="26">
        <v>36296</v>
      </c>
      <c r="AB56" s="26">
        <v>35689</v>
      </c>
    </row>
    <row r="57" spans="1:28" s="26" customFormat="1" ht="11.25" x14ac:dyDescent="0.2">
      <c r="A57" s="26" t="s">
        <v>196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197</v>
      </c>
      <c r="G57" s="26">
        <v>5636</v>
      </c>
      <c r="H57" s="26" t="s">
        <v>78</v>
      </c>
      <c r="I57" s="27">
        <v>37194</v>
      </c>
      <c r="J57" s="26" t="s">
        <v>121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-10000</v>
      </c>
      <c r="U57" s="26">
        <v>30.5</v>
      </c>
      <c r="V57" s="26" t="s">
        <v>84</v>
      </c>
      <c r="W57" s="26">
        <v>0</v>
      </c>
      <c r="X57" s="26">
        <v>-305000</v>
      </c>
      <c r="Y57" s="27">
        <v>37214</v>
      </c>
      <c r="Z57" s="26">
        <v>27.75</v>
      </c>
      <c r="AA57" s="26">
        <v>27400</v>
      </c>
      <c r="AB57" s="26">
        <v>26853</v>
      </c>
    </row>
    <row r="58" spans="1:28" s="272" customFormat="1" ht="11.25" x14ac:dyDescent="0.2">
      <c r="A58" s="272" t="s">
        <v>201</v>
      </c>
      <c r="B58" s="272" t="s">
        <v>76</v>
      </c>
      <c r="C58" s="272" t="s">
        <v>77</v>
      </c>
      <c r="D58" s="273">
        <v>37226</v>
      </c>
      <c r="E58" s="273">
        <v>37256</v>
      </c>
      <c r="F58" s="21" t="s">
        <v>202</v>
      </c>
      <c r="G58" s="272">
        <v>5748</v>
      </c>
      <c r="H58" s="272" t="s">
        <v>78</v>
      </c>
      <c r="I58" s="273">
        <v>37196</v>
      </c>
      <c r="J58" s="272" t="s">
        <v>164</v>
      </c>
      <c r="K58" s="272" t="s">
        <v>85</v>
      </c>
      <c r="L58" s="272" t="s">
        <v>2</v>
      </c>
      <c r="M58" s="272" t="b">
        <v>0</v>
      </c>
      <c r="N58" s="272">
        <v>25</v>
      </c>
      <c r="O58" s="272" t="s">
        <v>80</v>
      </c>
      <c r="P58" s="272" t="s">
        <v>81</v>
      </c>
      <c r="Q58" s="272" t="s">
        <v>82</v>
      </c>
      <c r="R58" s="272" t="s">
        <v>83</v>
      </c>
      <c r="S58" s="272" t="b">
        <v>0</v>
      </c>
      <c r="T58" s="272">
        <v>10000</v>
      </c>
      <c r="U58" s="272">
        <v>40.25</v>
      </c>
      <c r="V58" s="272" t="s">
        <v>84</v>
      </c>
      <c r="W58" s="272">
        <v>0</v>
      </c>
      <c r="X58" s="272">
        <v>402500</v>
      </c>
      <c r="Y58" s="273">
        <v>37214</v>
      </c>
      <c r="Z58" s="272">
        <v>31.2</v>
      </c>
      <c r="AA58" s="272">
        <v>-90600</v>
      </c>
      <c r="AB58" s="272">
        <v>-90487</v>
      </c>
    </row>
    <row r="59" spans="1:28" s="272" customFormat="1" ht="11.25" x14ac:dyDescent="0.2">
      <c r="A59" s="272" t="s">
        <v>201</v>
      </c>
      <c r="B59" s="272" t="s">
        <v>76</v>
      </c>
      <c r="C59" s="272" t="s">
        <v>77</v>
      </c>
      <c r="D59" s="273">
        <v>37226</v>
      </c>
      <c r="E59" s="273">
        <v>37256</v>
      </c>
      <c r="F59" s="21" t="s">
        <v>203</v>
      </c>
      <c r="G59" s="272">
        <v>5749</v>
      </c>
      <c r="H59" s="272" t="s">
        <v>78</v>
      </c>
      <c r="I59" s="273">
        <v>37196</v>
      </c>
      <c r="J59" s="272" t="s">
        <v>164</v>
      </c>
      <c r="K59" s="272" t="s">
        <v>79</v>
      </c>
      <c r="L59" s="272" t="s">
        <v>8</v>
      </c>
      <c r="M59" s="272" t="b">
        <v>0</v>
      </c>
      <c r="N59" s="272">
        <v>-25</v>
      </c>
      <c r="O59" s="272" t="s">
        <v>80</v>
      </c>
      <c r="P59" s="272" t="s">
        <v>81</v>
      </c>
      <c r="Q59" s="272" t="s">
        <v>82</v>
      </c>
      <c r="R59" s="272" t="s">
        <v>83</v>
      </c>
      <c r="S59" s="272" t="b">
        <v>0</v>
      </c>
      <c r="T59" s="272">
        <v>-10000</v>
      </c>
      <c r="U59" s="272">
        <v>40</v>
      </c>
      <c r="V59" s="272" t="s">
        <v>84</v>
      </c>
      <c r="W59" s="272">
        <v>0</v>
      </c>
      <c r="X59" s="272">
        <v>-400000</v>
      </c>
      <c r="Y59" s="273">
        <v>37214</v>
      </c>
      <c r="Z59" s="272">
        <v>30.25</v>
      </c>
      <c r="AA59" s="272">
        <v>97400</v>
      </c>
      <c r="AB59" s="272">
        <v>97279</v>
      </c>
    </row>
    <row r="60" spans="1:28" s="26" customFormat="1" ht="11.25" x14ac:dyDescent="0.2">
      <c r="A60" s="26" t="s">
        <v>98</v>
      </c>
      <c r="B60" s="26" t="s">
        <v>76</v>
      </c>
      <c r="C60" s="26" t="s">
        <v>77</v>
      </c>
      <c r="D60" s="27">
        <v>37347</v>
      </c>
      <c r="E60" s="27">
        <v>37437</v>
      </c>
      <c r="F60" s="23" t="s">
        <v>204</v>
      </c>
      <c r="G60" s="26">
        <v>5750</v>
      </c>
      <c r="H60" s="26" t="s">
        <v>78</v>
      </c>
      <c r="I60" s="27">
        <v>37196</v>
      </c>
      <c r="J60" s="26" t="s">
        <v>119</v>
      </c>
      <c r="K60" s="26" t="s">
        <v>79</v>
      </c>
      <c r="L60" s="26" t="s">
        <v>8</v>
      </c>
      <c r="M60" s="26" t="b">
        <v>0</v>
      </c>
      <c r="N60" s="26">
        <v>-25</v>
      </c>
      <c r="O60" s="26" t="s">
        <v>80</v>
      </c>
      <c r="P60" s="26" t="s">
        <v>81</v>
      </c>
      <c r="Q60" s="26" t="s">
        <v>82</v>
      </c>
      <c r="R60" s="26" t="s">
        <v>83</v>
      </c>
      <c r="S60" s="26" t="b">
        <v>0</v>
      </c>
      <c r="T60" s="26">
        <v>-10400</v>
      </c>
      <c r="U60" s="26">
        <v>29.75</v>
      </c>
      <c r="V60" s="26" t="s">
        <v>84</v>
      </c>
      <c r="W60" s="26">
        <v>0</v>
      </c>
      <c r="X60" s="26">
        <v>-309400</v>
      </c>
      <c r="Y60" s="27">
        <v>37214</v>
      </c>
      <c r="Z60" s="26">
        <v>27</v>
      </c>
      <c r="AA60" s="26">
        <v>28496</v>
      </c>
      <c r="AB60" s="26">
        <v>28109</v>
      </c>
    </row>
    <row r="61" spans="1:28" s="26" customFormat="1" ht="11.25" x14ac:dyDescent="0.2">
      <c r="A61" s="26" t="s">
        <v>98</v>
      </c>
      <c r="B61" s="26" t="s">
        <v>76</v>
      </c>
      <c r="C61" s="26" t="s">
        <v>77</v>
      </c>
      <c r="D61" s="27">
        <v>37347</v>
      </c>
      <c r="E61" s="27">
        <v>37437</v>
      </c>
      <c r="F61" s="23" t="s">
        <v>204</v>
      </c>
      <c r="G61" s="26">
        <v>5750</v>
      </c>
      <c r="H61" s="26" t="s">
        <v>78</v>
      </c>
      <c r="I61" s="27">
        <v>37196</v>
      </c>
      <c r="J61" s="26" t="s">
        <v>120</v>
      </c>
      <c r="K61" s="26" t="s">
        <v>79</v>
      </c>
      <c r="L61" s="26" t="s">
        <v>8</v>
      </c>
      <c r="M61" s="26" t="b">
        <v>0</v>
      </c>
      <c r="N61" s="26">
        <v>-25</v>
      </c>
      <c r="O61" s="26" t="s">
        <v>80</v>
      </c>
      <c r="P61" s="26" t="s">
        <v>81</v>
      </c>
      <c r="Q61" s="26" t="s">
        <v>82</v>
      </c>
      <c r="R61" s="26" t="s">
        <v>83</v>
      </c>
      <c r="S61" s="26" t="b">
        <v>0</v>
      </c>
      <c r="T61" s="26">
        <v>-10400</v>
      </c>
      <c r="U61" s="26">
        <v>29.75</v>
      </c>
      <c r="V61" s="26" t="s">
        <v>84</v>
      </c>
      <c r="W61" s="26">
        <v>0</v>
      </c>
      <c r="X61" s="26">
        <v>-309400</v>
      </c>
      <c r="Y61" s="27">
        <v>37214</v>
      </c>
      <c r="Z61" s="26">
        <v>27.75</v>
      </c>
      <c r="AA61" s="26">
        <v>19900</v>
      </c>
      <c r="AB61" s="26">
        <v>19503</v>
      </c>
    </row>
    <row r="62" spans="1:28" s="26" customFormat="1" ht="11.25" x14ac:dyDescent="0.2">
      <c r="A62" s="26" t="s">
        <v>98</v>
      </c>
      <c r="B62" s="26" t="s">
        <v>76</v>
      </c>
      <c r="C62" s="26" t="s">
        <v>77</v>
      </c>
      <c r="D62" s="27">
        <v>37347</v>
      </c>
      <c r="E62" s="27">
        <v>37437</v>
      </c>
      <c r="F62" s="23" t="s">
        <v>204</v>
      </c>
      <c r="G62" s="26">
        <v>5750</v>
      </c>
      <c r="H62" s="26" t="s">
        <v>78</v>
      </c>
      <c r="I62" s="27">
        <v>37196</v>
      </c>
      <c r="J62" s="26" t="s">
        <v>121</v>
      </c>
      <c r="K62" s="26" t="s">
        <v>79</v>
      </c>
      <c r="L62" s="26" t="s">
        <v>8</v>
      </c>
      <c r="M62" s="26" t="b">
        <v>0</v>
      </c>
      <c r="N62" s="26">
        <v>-25</v>
      </c>
      <c r="O62" s="26" t="s">
        <v>80</v>
      </c>
      <c r="P62" s="26" t="s">
        <v>81</v>
      </c>
      <c r="Q62" s="26" t="s">
        <v>82</v>
      </c>
      <c r="R62" s="26" t="s">
        <v>83</v>
      </c>
      <c r="S62" s="26" t="b">
        <v>0</v>
      </c>
      <c r="T62" s="26">
        <v>-10000</v>
      </c>
      <c r="U62" s="26">
        <v>29.75</v>
      </c>
      <c r="V62" s="26" t="s">
        <v>84</v>
      </c>
      <c r="W62" s="26">
        <v>0</v>
      </c>
      <c r="X62" s="26">
        <v>-297500</v>
      </c>
      <c r="Y62" s="27">
        <v>37214</v>
      </c>
      <c r="Z62" s="26">
        <v>27</v>
      </c>
      <c r="AA62" s="26">
        <v>28496</v>
      </c>
      <c r="AB62" s="26">
        <v>28019</v>
      </c>
    </row>
    <row r="63" spans="1:28" s="227" customFormat="1" ht="11.25" x14ac:dyDescent="0.2">
      <c r="A63" s="270" t="s">
        <v>220</v>
      </c>
      <c r="B63" s="270" t="s">
        <v>76</v>
      </c>
      <c r="C63" s="270" t="s">
        <v>77</v>
      </c>
      <c r="D63" s="271">
        <v>37257</v>
      </c>
      <c r="E63" s="271">
        <v>37346</v>
      </c>
      <c r="F63" s="22" t="s">
        <v>221</v>
      </c>
      <c r="G63" s="270">
        <v>6760</v>
      </c>
      <c r="H63" s="270" t="s">
        <v>78</v>
      </c>
      <c r="I63" s="271">
        <v>37209</v>
      </c>
      <c r="J63" s="270" t="s">
        <v>99</v>
      </c>
      <c r="K63" s="270" t="s">
        <v>79</v>
      </c>
      <c r="L63" s="270" t="s">
        <v>8</v>
      </c>
      <c r="M63" s="270" t="b">
        <v>0</v>
      </c>
      <c r="N63" s="270">
        <v>-25</v>
      </c>
      <c r="O63" s="270" t="s">
        <v>80</v>
      </c>
      <c r="P63" s="270" t="s">
        <v>81</v>
      </c>
      <c r="Q63" s="270" t="s">
        <v>82</v>
      </c>
      <c r="R63" s="270" t="s">
        <v>83</v>
      </c>
      <c r="S63" s="270" t="b">
        <v>0</v>
      </c>
      <c r="T63" s="270">
        <v>-10400</v>
      </c>
      <c r="U63" s="270">
        <v>32.25</v>
      </c>
      <c r="V63" s="270" t="s">
        <v>84</v>
      </c>
      <c r="W63" s="270">
        <v>0</v>
      </c>
      <c r="X63" s="270">
        <v>-335400</v>
      </c>
      <c r="Y63" s="271">
        <v>37214</v>
      </c>
      <c r="Z63" s="270">
        <v>31.85</v>
      </c>
      <c r="AA63" s="270">
        <v>4056</v>
      </c>
      <c r="AB63" s="270">
        <v>4038</v>
      </c>
    </row>
    <row r="64" spans="1:28" s="227" customFormat="1" ht="11.25" x14ac:dyDescent="0.2">
      <c r="A64" s="270" t="s">
        <v>220</v>
      </c>
      <c r="B64" s="270" t="s">
        <v>76</v>
      </c>
      <c r="C64" s="270" t="s">
        <v>77</v>
      </c>
      <c r="D64" s="271">
        <v>37257</v>
      </c>
      <c r="E64" s="271">
        <v>37346</v>
      </c>
      <c r="F64" s="22" t="s">
        <v>221</v>
      </c>
      <c r="G64" s="270">
        <v>6760</v>
      </c>
      <c r="H64" s="270" t="s">
        <v>78</v>
      </c>
      <c r="I64" s="271">
        <v>37209</v>
      </c>
      <c r="J64" s="270" t="s">
        <v>100</v>
      </c>
      <c r="K64" s="270" t="s">
        <v>79</v>
      </c>
      <c r="L64" s="270" t="s">
        <v>8</v>
      </c>
      <c r="M64" s="270" t="b">
        <v>0</v>
      </c>
      <c r="N64" s="270">
        <v>-25</v>
      </c>
      <c r="O64" s="270" t="s">
        <v>80</v>
      </c>
      <c r="P64" s="270" t="s">
        <v>81</v>
      </c>
      <c r="Q64" s="270" t="s">
        <v>82</v>
      </c>
      <c r="R64" s="270" t="s">
        <v>83</v>
      </c>
      <c r="S64" s="270" t="b">
        <v>0</v>
      </c>
      <c r="T64" s="270">
        <v>-9600</v>
      </c>
      <c r="U64" s="270">
        <v>32.25</v>
      </c>
      <c r="V64" s="270" t="s">
        <v>84</v>
      </c>
      <c r="W64" s="270">
        <v>0</v>
      </c>
      <c r="X64" s="270">
        <v>-309600</v>
      </c>
      <c r="Y64" s="271">
        <v>37214</v>
      </c>
      <c r="Z64" s="270">
        <v>29.5</v>
      </c>
      <c r="AA64" s="270">
        <v>26304</v>
      </c>
      <c r="AB64" s="270">
        <v>26104</v>
      </c>
    </row>
    <row r="65" spans="1:28" s="227" customFormat="1" ht="11.25" x14ac:dyDescent="0.2">
      <c r="A65" s="270" t="s">
        <v>220</v>
      </c>
      <c r="B65" s="270" t="s">
        <v>76</v>
      </c>
      <c r="C65" s="270" t="s">
        <v>77</v>
      </c>
      <c r="D65" s="271">
        <v>37257</v>
      </c>
      <c r="E65" s="271">
        <v>37346</v>
      </c>
      <c r="F65" s="22" t="s">
        <v>221</v>
      </c>
      <c r="G65" s="270">
        <v>6760</v>
      </c>
      <c r="H65" s="270" t="s">
        <v>78</v>
      </c>
      <c r="I65" s="271">
        <v>37209</v>
      </c>
      <c r="J65" s="270" t="s">
        <v>101</v>
      </c>
      <c r="K65" s="270" t="s">
        <v>79</v>
      </c>
      <c r="L65" s="270" t="s">
        <v>8</v>
      </c>
      <c r="M65" s="270" t="b">
        <v>0</v>
      </c>
      <c r="N65" s="270">
        <v>-25</v>
      </c>
      <c r="O65" s="270" t="s">
        <v>80</v>
      </c>
      <c r="P65" s="270" t="s">
        <v>81</v>
      </c>
      <c r="Q65" s="270" t="s">
        <v>82</v>
      </c>
      <c r="R65" s="270" t="s">
        <v>83</v>
      </c>
      <c r="S65" s="270" t="b">
        <v>0</v>
      </c>
      <c r="T65" s="270">
        <v>-10400</v>
      </c>
      <c r="U65" s="270">
        <v>32.25</v>
      </c>
      <c r="V65" s="270" t="s">
        <v>84</v>
      </c>
      <c r="W65" s="270">
        <v>0</v>
      </c>
      <c r="X65" s="270">
        <v>-335400</v>
      </c>
      <c r="Y65" s="271">
        <v>37214</v>
      </c>
      <c r="Z65" s="270">
        <v>29.5</v>
      </c>
      <c r="AA65" s="270">
        <v>28496</v>
      </c>
      <c r="AB65" s="270">
        <v>28201</v>
      </c>
    </row>
    <row r="66" spans="1:28" s="227" customFormat="1" ht="11.25" x14ac:dyDescent="0.2">
      <c r="A66" s="270" t="s">
        <v>220</v>
      </c>
      <c r="B66" s="270" t="s">
        <v>76</v>
      </c>
      <c r="C66" s="270" t="s">
        <v>77</v>
      </c>
      <c r="D66" s="271">
        <v>37257</v>
      </c>
      <c r="E66" s="271">
        <v>37346</v>
      </c>
      <c r="F66" s="22" t="s">
        <v>222</v>
      </c>
      <c r="G66" s="270">
        <v>6761</v>
      </c>
      <c r="H66" s="270" t="s">
        <v>78</v>
      </c>
      <c r="I66" s="271">
        <v>37209</v>
      </c>
      <c r="J66" s="270" t="s">
        <v>99</v>
      </c>
      <c r="K66" s="270" t="s">
        <v>85</v>
      </c>
      <c r="L66" s="270" t="s">
        <v>10</v>
      </c>
      <c r="M66" s="270" t="b">
        <v>0</v>
      </c>
      <c r="N66" s="270">
        <v>25</v>
      </c>
      <c r="O66" s="270" t="s">
        <v>80</v>
      </c>
      <c r="P66" s="270" t="s">
        <v>81</v>
      </c>
      <c r="Q66" s="270" t="s">
        <v>82</v>
      </c>
      <c r="R66" s="270" t="s">
        <v>83</v>
      </c>
      <c r="S66" s="270" t="b">
        <v>0</v>
      </c>
      <c r="T66" s="270">
        <v>10400</v>
      </c>
      <c r="U66" s="270">
        <v>29.25</v>
      </c>
      <c r="V66" s="270" t="s">
        <v>84</v>
      </c>
      <c r="W66" s="270">
        <v>0</v>
      </c>
      <c r="X66" s="270">
        <v>304200</v>
      </c>
      <c r="Y66" s="271">
        <v>37214</v>
      </c>
      <c r="Z66" s="270">
        <v>29.95</v>
      </c>
      <c r="AA66" s="270">
        <v>7176</v>
      </c>
      <c r="AB66" s="270">
        <v>7144</v>
      </c>
    </row>
    <row r="67" spans="1:28" s="227" customFormat="1" ht="11.25" x14ac:dyDescent="0.2">
      <c r="A67" s="270" t="s">
        <v>220</v>
      </c>
      <c r="B67" s="270" t="s">
        <v>76</v>
      </c>
      <c r="C67" s="270" t="s">
        <v>77</v>
      </c>
      <c r="D67" s="271">
        <v>37257</v>
      </c>
      <c r="E67" s="271">
        <v>37346</v>
      </c>
      <c r="F67" s="22" t="s">
        <v>222</v>
      </c>
      <c r="G67" s="270">
        <v>6761</v>
      </c>
      <c r="H67" s="270" t="s">
        <v>78</v>
      </c>
      <c r="I67" s="271">
        <v>37209</v>
      </c>
      <c r="J67" s="270" t="s">
        <v>101</v>
      </c>
      <c r="K67" s="270" t="s">
        <v>85</v>
      </c>
      <c r="L67" s="270" t="s">
        <v>10</v>
      </c>
      <c r="M67" s="270" t="b">
        <v>0</v>
      </c>
      <c r="N67" s="270">
        <v>25</v>
      </c>
      <c r="O67" s="270" t="s">
        <v>80</v>
      </c>
      <c r="P67" s="270" t="s">
        <v>81</v>
      </c>
      <c r="Q67" s="270" t="s">
        <v>82</v>
      </c>
      <c r="R67" s="270" t="s">
        <v>83</v>
      </c>
      <c r="S67" s="270" t="b">
        <v>0</v>
      </c>
      <c r="T67" s="270">
        <v>10400</v>
      </c>
      <c r="U67" s="270">
        <v>29.25</v>
      </c>
      <c r="V67" s="270" t="s">
        <v>84</v>
      </c>
      <c r="W67" s="270">
        <v>0</v>
      </c>
      <c r="X67" s="270">
        <v>304200</v>
      </c>
      <c r="Y67" s="271">
        <v>37214</v>
      </c>
      <c r="Z67" s="270">
        <v>29</v>
      </c>
      <c r="AA67" s="270">
        <v>-2704</v>
      </c>
      <c r="AB67" s="270">
        <v>-2676</v>
      </c>
    </row>
    <row r="68" spans="1:28" s="227" customFormat="1" ht="11.25" x14ac:dyDescent="0.2">
      <c r="A68" s="270" t="s">
        <v>220</v>
      </c>
      <c r="B68" s="270" t="s">
        <v>76</v>
      </c>
      <c r="C68" s="270" t="s">
        <v>77</v>
      </c>
      <c r="D68" s="271">
        <v>37257</v>
      </c>
      <c r="E68" s="271">
        <v>37346</v>
      </c>
      <c r="F68" s="22" t="s">
        <v>222</v>
      </c>
      <c r="G68" s="270">
        <v>6761</v>
      </c>
      <c r="H68" s="270" t="s">
        <v>78</v>
      </c>
      <c r="I68" s="271">
        <v>37209</v>
      </c>
      <c r="J68" s="270" t="s">
        <v>100</v>
      </c>
      <c r="K68" s="270" t="s">
        <v>85</v>
      </c>
      <c r="L68" s="270" t="s">
        <v>10</v>
      </c>
      <c r="M68" s="270" t="b">
        <v>0</v>
      </c>
      <c r="N68" s="270">
        <v>25</v>
      </c>
      <c r="O68" s="270" t="s">
        <v>80</v>
      </c>
      <c r="P68" s="270" t="s">
        <v>81</v>
      </c>
      <c r="Q68" s="270" t="s">
        <v>82</v>
      </c>
      <c r="R68" s="270" t="s">
        <v>83</v>
      </c>
      <c r="S68" s="270" t="b">
        <v>0</v>
      </c>
      <c r="T68" s="270">
        <v>9600</v>
      </c>
      <c r="U68" s="270">
        <v>29.25</v>
      </c>
      <c r="V68" s="270" t="s">
        <v>84</v>
      </c>
      <c r="W68" s="270">
        <v>0</v>
      </c>
      <c r="X68" s="270">
        <v>280800</v>
      </c>
      <c r="Y68" s="271">
        <v>37214</v>
      </c>
      <c r="Z68" s="270">
        <v>29.1</v>
      </c>
      <c r="AA68" s="270">
        <v>-1536</v>
      </c>
      <c r="AB68" s="270">
        <v>-1524</v>
      </c>
    </row>
    <row r="69" spans="1:28" s="272" customFormat="1" ht="11.25" x14ac:dyDescent="0.2">
      <c r="A69" s="272" t="s">
        <v>225</v>
      </c>
      <c r="B69" s="272" t="s">
        <v>76</v>
      </c>
      <c r="C69" s="272" t="s">
        <v>77</v>
      </c>
      <c r="D69" s="273">
        <v>37257</v>
      </c>
      <c r="E69" s="273">
        <v>37346</v>
      </c>
      <c r="F69" s="272" t="s">
        <v>226</v>
      </c>
      <c r="G69" s="272">
        <v>6875</v>
      </c>
      <c r="H69" s="272" t="s">
        <v>78</v>
      </c>
      <c r="I69" s="273">
        <v>37210</v>
      </c>
      <c r="J69" s="272" t="s">
        <v>99</v>
      </c>
      <c r="K69" s="272" t="s">
        <v>79</v>
      </c>
      <c r="L69" s="272" t="s">
        <v>8</v>
      </c>
      <c r="M69" s="272" t="b">
        <v>0</v>
      </c>
      <c r="N69" s="272">
        <v>-25</v>
      </c>
      <c r="O69" s="272" t="s">
        <v>80</v>
      </c>
      <c r="P69" s="272" t="s">
        <v>81</v>
      </c>
      <c r="Q69" s="272" t="s">
        <v>82</v>
      </c>
      <c r="R69" s="272" t="s">
        <v>83</v>
      </c>
      <c r="S69" s="272" t="b">
        <v>0</v>
      </c>
      <c r="T69" s="272">
        <v>-10400</v>
      </c>
      <c r="U69" s="272">
        <v>31.65</v>
      </c>
      <c r="V69" s="272" t="s">
        <v>84</v>
      </c>
      <c r="W69" s="272">
        <v>0</v>
      </c>
      <c r="X69" s="272">
        <v>-329160</v>
      </c>
      <c r="Y69" s="273">
        <v>37214</v>
      </c>
      <c r="Z69" s="272">
        <v>31.85</v>
      </c>
      <c r="AA69" s="272">
        <v>-2184</v>
      </c>
      <c r="AB69" s="272">
        <v>-2174</v>
      </c>
    </row>
    <row r="70" spans="1:28" s="272" customFormat="1" ht="11.25" x14ac:dyDescent="0.2">
      <c r="A70" s="272" t="s">
        <v>225</v>
      </c>
      <c r="B70" s="272" t="s">
        <v>76</v>
      </c>
      <c r="C70" s="272" t="s">
        <v>77</v>
      </c>
      <c r="D70" s="273">
        <v>37257</v>
      </c>
      <c r="E70" s="273">
        <v>37346</v>
      </c>
      <c r="F70" s="272" t="s">
        <v>226</v>
      </c>
      <c r="G70" s="272">
        <v>6875</v>
      </c>
      <c r="H70" s="272" t="s">
        <v>78</v>
      </c>
      <c r="I70" s="273">
        <v>37210</v>
      </c>
      <c r="J70" s="272" t="s">
        <v>100</v>
      </c>
      <c r="K70" s="272" t="s">
        <v>79</v>
      </c>
      <c r="L70" s="272" t="s">
        <v>8</v>
      </c>
      <c r="M70" s="272" t="b">
        <v>0</v>
      </c>
      <c r="N70" s="272">
        <v>-25</v>
      </c>
      <c r="O70" s="272" t="s">
        <v>80</v>
      </c>
      <c r="P70" s="272" t="s">
        <v>81</v>
      </c>
      <c r="Q70" s="272" t="s">
        <v>82</v>
      </c>
      <c r="R70" s="272" t="s">
        <v>83</v>
      </c>
      <c r="S70" s="272" t="b">
        <v>0</v>
      </c>
      <c r="T70" s="272">
        <v>-9600</v>
      </c>
      <c r="U70" s="272">
        <v>31.65</v>
      </c>
      <c r="V70" s="272" t="s">
        <v>84</v>
      </c>
      <c r="W70" s="272">
        <v>0</v>
      </c>
      <c r="X70" s="272">
        <v>-303840</v>
      </c>
      <c r="Y70" s="273">
        <v>37214</v>
      </c>
      <c r="Z70" s="272">
        <v>29.5</v>
      </c>
      <c r="AA70" s="272">
        <v>22256</v>
      </c>
      <c r="AB70" s="272">
        <v>22026</v>
      </c>
    </row>
    <row r="71" spans="1:28" s="272" customFormat="1" ht="11.25" x14ac:dyDescent="0.2">
      <c r="A71" s="272" t="s">
        <v>225</v>
      </c>
      <c r="B71" s="272" t="s">
        <v>76</v>
      </c>
      <c r="C71" s="272" t="s">
        <v>77</v>
      </c>
      <c r="D71" s="273">
        <v>37257</v>
      </c>
      <c r="E71" s="273">
        <v>37346</v>
      </c>
      <c r="F71" s="272" t="s">
        <v>226</v>
      </c>
      <c r="G71" s="272">
        <v>6875</v>
      </c>
      <c r="H71" s="272" t="s">
        <v>78</v>
      </c>
      <c r="I71" s="273">
        <v>37210</v>
      </c>
      <c r="J71" s="272" t="s">
        <v>101</v>
      </c>
      <c r="K71" s="272" t="s">
        <v>79</v>
      </c>
      <c r="L71" s="272" t="s">
        <v>8</v>
      </c>
      <c r="M71" s="272" t="b">
        <v>0</v>
      </c>
      <c r="N71" s="272">
        <v>-25</v>
      </c>
      <c r="O71" s="272" t="s">
        <v>80</v>
      </c>
      <c r="P71" s="272" t="s">
        <v>81</v>
      </c>
      <c r="Q71" s="272" t="s">
        <v>82</v>
      </c>
      <c r="R71" s="272" t="s">
        <v>83</v>
      </c>
      <c r="S71" s="272" t="b">
        <v>0</v>
      </c>
      <c r="T71" s="272">
        <v>-10400</v>
      </c>
      <c r="U71" s="272">
        <v>31.65</v>
      </c>
      <c r="V71" s="272" t="s">
        <v>84</v>
      </c>
      <c r="W71" s="272">
        <v>0</v>
      </c>
      <c r="X71" s="272">
        <v>-329160</v>
      </c>
      <c r="Y71" s="273">
        <v>37214</v>
      </c>
      <c r="Z71" s="272">
        <v>29.5</v>
      </c>
      <c r="AA71" s="272">
        <v>20544</v>
      </c>
      <c r="AB71" s="272">
        <v>20388</v>
      </c>
    </row>
    <row r="72" spans="1:28" s="272" customFormat="1" ht="11.25" x14ac:dyDescent="0.2">
      <c r="A72" s="272" t="s">
        <v>86</v>
      </c>
      <c r="B72" s="272" t="s">
        <v>76</v>
      </c>
      <c r="C72" s="272" t="s">
        <v>77</v>
      </c>
      <c r="D72" s="273">
        <v>37257</v>
      </c>
      <c r="E72" s="273">
        <v>37346</v>
      </c>
      <c r="F72" s="272" t="s">
        <v>227</v>
      </c>
      <c r="G72" s="272">
        <v>6876</v>
      </c>
      <c r="H72" s="272" t="s">
        <v>78</v>
      </c>
      <c r="I72" s="273">
        <v>37210</v>
      </c>
      <c r="J72" s="272" t="s">
        <v>99</v>
      </c>
      <c r="K72" s="272" t="s">
        <v>85</v>
      </c>
      <c r="L72" s="272" t="s">
        <v>10</v>
      </c>
      <c r="M72" s="272" t="b">
        <v>0</v>
      </c>
      <c r="N72" s="272">
        <v>25</v>
      </c>
      <c r="O72" s="272" t="s">
        <v>80</v>
      </c>
      <c r="P72" s="272" t="s">
        <v>81</v>
      </c>
      <c r="Q72" s="272" t="s">
        <v>82</v>
      </c>
      <c r="R72" s="272" t="s">
        <v>83</v>
      </c>
      <c r="S72" s="272" t="b">
        <v>0</v>
      </c>
      <c r="T72" s="272">
        <v>10400</v>
      </c>
      <c r="U72" s="272">
        <v>28.8</v>
      </c>
      <c r="V72" s="272" t="s">
        <v>84</v>
      </c>
      <c r="W72" s="272">
        <v>0</v>
      </c>
      <c r="X72" s="272">
        <v>299520</v>
      </c>
      <c r="Y72" s="273">
        <v>37214</v>
      </c>
      <c r="Z72" s="272">
        <v>29.95</v>
      </c>
      <c r="AA72" s="272">
        <v>11856</v>
      </c>
      <c r="AB72" s="272">
        <v>11804</v>
      </c>
    </row>
    <row r="73" spans="1:28" s="272" customFormat="1" ht="11.25" x14ac:dyDescent="0.2">
      <c r="A73" s="272" t="s">
        <v>86</v>
      </c>
      <c r="B73" s="272" t="s">
        <v>76</v>
      </c>
      <c r="C73" s="272" t="s">
        <v>77</v>
      </c>
      <c r="D73" s="273">
        <v>37257</v>
      </c>
      <c r="E73" s="273">
        <v>37346</v>
      </c>
      <c r="F73" s="272" t="s">
        <v>227</v>
      </c>
      <c r="G73" s="272">
        <v>6876</v>
      </c>
      <c r="H73" s="272" t="s">
        <v>78</v>
      </c>
      <c r="I73" s="273">
        <v>37210</v>
      </c>
      <c r="J73" s="272" t="s">
        <v>101</v>
      </c>
      <c r="K73" s="272" t="s">
        <v>85</v>
      </c>
      <c r="L73" s="272" t="s">
        <v>10</v>
      </c>
      <c r="M73" s="272" t="b">
        <v>0</v>
      </c>
      <c r="N73" s="272">
        <v>25</v>
      </c>
      <c r="O73" s="272" t="s">
        <v>80</v>
      </c>
      <c r="P73" s="272" t="s">
        <v>81</v>
      </c>
      <c r="Q73" s="272" t="s">
        <v>82</v>
      </c>
      <c r="R73" s="272" t="s">
        <v>83</v>
      </c>
      <c r="S73" s="272" t="b">
        <v>0</v>
      </c>
      <c r="T73" s="272">
        <v>10400</v>
      </c>
      <c r="U73" s="272">
        <v>28.8</v>
      </c>
      <c r="V73" s="272" t="s">
        <v>84</v>
      </c>
      <c r="W73" s="272">
        <v>0</v>
      </c>
      <c r="X73" s="272">
        <v>299520</v>
      </c>
      <c r="Y73" s="273">
        <v>37214</v>
      </c>
      <c r="Z73" s="272">
        <v>29</v>
      </c>
      <c r="AA73" s="272">
        <v>1976</v>
      </c>
      <c r="AB73" s="272">
        <v>1956</v>
      </c>
    </row>
    <row r="74" spans="1:28" s="272" customFormat="1" ht="11.25" x14ac:dyDescent="0.2">
      <c r="A74" s="272" t="s">
        <v>86</v>
      </c>
      <c r="B74" s="272" t="s">
        <v>76</v>
      </c>
      <c r="C74" s="272" t="s">
        <v>77</v>
      </c>
      <c r="D74" s="273">
        <v>37257</v>
      </c>
      <c r="E74" s="273">
        <v>37346</v>
      </c>
      <c r="F74" s="272" t="s">
        <v>227</v>
      </c>
      <c r="G74" s="272">
        <v>6876</v>
      </c>
      <c r="H74" s="272" t="s">
        <v>78</v>
      </c>
      <c r="I74" s="273">
        <v>37210</v>
      </c>
      <c r="J74" s="272" t="s">
        <v>100</v>
      </c>
      <c r="K74" s="272" t="s">
        <v>85</v>
      </c>
      <c r="L74" s="272" t="s">
        <v>10</v>
      </c>
      <c r="M74" s="272" t="b">
        <v>0</v>
      </c>
      <c r="N74" s="272">
        <v>25</v>
      </c>
      <c r="O74" s="272" t="s">
        <v>80</v>
      </c>
      <c r="P74" s="272" t="s">
        <v>81</v>
      </c>
      <c r="Q74" s="272" t="s">
        <v>82</v>
      </c>
      <c r="R74" s="272" t="s">
        <v>83</v>
      </c>
      <c r="S74" s="272" t="b">
        <v>0</v>
      </c>
      <c r="T74" s="272">
        <v>9600</v>
      </c>
      <c r="U74" s="272">
        <v>28.8</v>
      </c>
      <c r="V74" s="272" t="s">
        <v>84</v>
      </c>
      <c r="W74" s="272">
        <v>0</v>
      </c>
      <c r="X74" s="272">
        <v>276480</v>
      </c>
      <c r="Y74" s="273">
        <v>37214</v>
      </c>
      <c r="Z74" s="272">
        <v>29.1</v>
      </c>
      <c r="AA74" s="272">
        <v>2784</v>
      </c>
      <c r="AB74" s="272">
        <v>2763</v>
      </c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  <row r="227" spans="20:20" ht="9.75" customHeight="1" x14ac:dyDescent="0.15">
      <c r="T227" s="237"/>
    </row>
    <row r="228" spans="20:20" ht="9.75" customHeight="1" x14ac:dyDescent="0.15">
      <c r="T228" s="237"/>
    </row>
    <row r="229" spans="20:20" ht="9.75" customHeight="1" x14ac:dyDescent="0.15">
      <c r="T229" s="237"/>
    </row>
    <row r="230" spans="20:20" ht="9.75" customHeight="1" x14ac:dyDescent="0.15">
      <c r="T230" s="237"/>
    </row>
    <row r="231" spans="20:20" ht="9.75" customHeight="1" x14ac:dyDescent="0.15">
      <c r="T231" s="237"/>
    </row>
    <row r="232" spans="20:20" ht="9.75" customHeight="1" x14ac:dyDescent="0.15">
      <c r="T232" s="237"/>
    </row>
    <row r="233" spans="20:20" ht="9.75" customHeight="1" x14ac:dyDescent="0.15">
      <c r="T233" s="237"/>
    </row>
    <row r="234" spans="20:20" ht="9.75" customHeight="1" x14ac:dyDescent="0.15">
      <c r="T234" s="237"/>
    </row>
    <row r="235" spans="20:20" ht="9.75" customHeight="1" x14ac:dyDescent="0.15">
      <c r="T235" s="237"/>
    </row>
    <row r="236" spans="20:20" ht="9.75" customHeight="1" x14ac:dyDescent="0.15">
      <c r="T236" s="237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515"/>
  <sheetViews>
    <sheetView workbookViewId="0">
      <pane ySplit="5" topLeftCell="A90" activePane="bottomLeft" state="frozen"/>
      <selection activeCell="A5" sqref="A5"/>
      <selection pane="bottomLeft" activeCell="A5" sqref="A5"/>
    </sheetView>
  </sheetViews>
  <sheetFormatPr defaultRowHeight="11.25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6" x14ac:dyDescent="0.2">
      <c r="A1" s="125" t="s">
        <v>93</v>
      </c>
      <c r="B1" s="124"/>
      <c r="C1" s="49">
        <f>SUM(B112:B65536)</f>
        <v>5056742</v>
      </c>
      <c r="E1" s="69" t="s">
        <v>122</v>
      </c>
    </row>
    <row r="2" spans="1:6" x14ac:dyDescent="0.2">
      <c r="A2" s="69" t="s">
        <v>94</v>
      </c>
      <c r="C2" s="49">
        <f>SUM(C112:C65536)</f>
        <v>379409.6</v>
      </c>
      <c r="E2" s="69" t="s">
        <v>199</v>
      </c>
      <c r="F2" s="49">
        <f>SUM(C104:C123)</f>
        <v>794345.6</v>
      </c>
    </row>
    <row r="5" spans="1:6" x14ac:dyDescent="0.2">
      <c r="A5" t="s">
        <v>62</v>
      </c>
      <c r="B5" t="s">
        <v>92</v>
      </c>
      <c r="C5" t="s">
        <v>82</v>
      </c>
    </row>
    <row r="6" spans="1:6" x14ac:dyDescent="0.2">
      <c r="A6" s="82">
        <v>37049</v>
      </c>
      <c r="B6" s="126">
        <v>3316499</v>
      </c>
      <c r="C6" s="126">
        <v>73053</v>
      </c>
    </row>
    <row r="7" spans="1:6" x14ac:dyDescent="0.2">
      <c r="A7" s="82">
        <v>37050</v>
      </c>
      <c r="B7" s="126">
        <v>3132472</v>
      </c>
      <c r="C7" s="126">
        <v>252687</v>
      </c>
    </row>
    <row r="8" spans="1:6" x14ac:dyDescent="0.2">
      <c r="A8" s="82">
        <v>37053</v>
      </c>
      <c r="B8" s="126">
        <v>9268747</v>
      </c>
      <c r="C8" s="126">
        <v>360375</v>
      </c>
    </row>
    <row r="9" spans="1:6" x14ac:dyDescent="0.2">
      <c r="A9" s="82">
        <v>37054</v>
      </c>
      <c r="B9" s="126">
        <v>-1847896</v>
      </c>
      <c r="C9" s="126">
        <v>-10009</v>
      </c>
    </row>
    <row r="10" spans="1:6" x14ac:dyDescent="0.2">
      <c r="A10" s="82">
        <v>37055</v>
      </c>
      <c r="B10" s="126">
        <v>-2634022</v>
      </c>
      <c r="C10" s="126">
        <v>139596</v>
      </c>
    </row>
    <row r="11" spans="1:6" x14ac:dyDescent="0.2">
      <c r="A11" s="82">
        <v>37056</v>
      </c>
      <c r="B11" s="126">
        <v>-8318954</v>
      </c>
      <c r="C11" s="126">
        <v>37485</v>
      </c>
    </row>
    <row r="12" spans="1:6" x14ac:dyDescent="0.2">
      <c r="A12" s="82">
        <v>37057</v>
      </c>
      <c r="B12" s="126">
        <v>116963</v>
      </c>
      <c r="C12" s="126">
        <v>-43603</v>
      </c>
    </row>
    <row r="13" spans="1:6" x14ac:dyDescent="0.2">
      <c r="A13" s="82">
        <v>37060</v>
      </c>
      <c r="B13" s="126">
        <v>-168451</v>
      </c>
      <c r="C13" s="126">
        <v>175384</v>
      </c>
    </row>
    <row r="14" spans="1:6" x14ac:dyDescent="0.2">
      <c r="A14" s="82">
        <v>37061</v>
      </c>
      <c r="B14" s="126">
        <v>-7320043</v>
      </c>
      <c r="C14" s="126">
        <v>-178932</v>
      </c>
    </row>
    <row r="15" spans="1:6" x14ac:dyDescent="0.2">
      <c r="A15" s="82">
        <v>37062</v>
      </c>
      <c r="B15" s="126">
        <v>-984393</v>
      </c>
      <c r="C15" s="126">
        <v>6350</v>
      </c>
    </row>
    <row r="16" spans="1:6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2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2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2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2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8" x14ac:dyDescent="0.2">
      <c r="A97" s="82">
        <v>37187</v>
      </c>
      <c r="B97" s="126">
        <v>-6492055</v>
      </c>
      <c r="C97" s="126">
        <v>-76636</v>
      </c>
    </row>
    <row r="98" spans="1:8" x14ac:dyDescent="0.2">
      <c r="A98" s="82">
        <v>37188</v>
      </c>
      <c r="B98" s="126">
        <v>-1342061</v>
      </c>
      <c r="C98" s="126">
        <v>-44974</v>
      </c>
    </row>
    <row r="99" spans="1:8" x14ac:dyDescent="0.2">
      <c r="A99" s="82">
        <v>37189</v>
      </c>
      <c r="B99" s="126">
        <v>437910</v>
      </c>
      <c r="C99" s="126">
        <v>92921</v>
      </c>
      <c r="E99" t="s">
        <v>206</v>
      </c>
    </row>
    <row r="100" spans="1:8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8" x14ac:dyDescent="0.2">
      <c r="A101" s="82">
        <v>37193</v>
      </c>
      <c r="B101" s="126">
        <v>-3124881.3025465012</v>
      </c>
      <c r="C101" s="126">
        <v>9681</v>
      </c>
      <c r="E101">
        <v>9681</v>
      </c>
      <c r="G101" s="49">
        <f>SUM(E104:E123)</f>
        <v>828369.6</v>
      </c>
      <c r="H101" s="69" t="s">
        <v>207</v>
      </c>
    </row>
    <row r="102" spans="1:8" x14ac:dyDescent="0.2">
      <c r="A102" s="82">
        <v>37194</v>
      </c>
      <c r="B102" s="126">
        <v>741739.30254650116</v>
      </c>
      <c r="C102" s="126">
        <v>-23897</v>
      </c>
      <c r="E102">
        <v>-23897</v>
      </c>
      <c r="G102" s="49">
        <f>SUM(E112:E298)</f>
        <v>379409.6</v>
      </c>
      <c r="H102" s="69" t="s">
        <v>208</v>
      </c>
    </row>
    <row r="103" spans="1:8" s="156" customFormat="1" ht="12" thickBot="1" x14ac:dyDescent="0.25">
      <c r="A103" s="154">
        <v>37195</v>
      </c>
      <c r="B103" s="155">
        <v>65756</v>
      </c>
      <c r="C103" s="276">
        <f>-26531+108467-74443</f>
        <v>7493</v>
      </c>
      <c r="E103" s="278">
        <v>-26531</v>
      </c>
    </row>
    <row r="104" spans="1:8" ht="12" thickTop="1" x14ac:dyDescent="0.2">
      <c r="A104" s="82">
        <v>37196</v>
      </c>
      <c r="B104" s="126">
        <v>134898</v>
      </c>
      <c r="C104" s="277">
        <f>140021-108467</f>
        <v>31554</v>
      </c>
      <c r="E104" s="272">
        <v>140021</v>
      </c>
    </row>
    <row r="105" spans="1:8" x14ac:dyDescent="0.2">
      <c r="A105" s="82">
        <v>37197</v>
      </c>
      <c r="B105" s="126">
        <v>-1370183</v>
      </c>
      <c r="C105" s="126">
        <v>159989</v>
      </c>
      <c r="E105" s="272">
        <f>159989-74443</f>
        <v>85546</v>
      </c>
    </row>
    <row r="106" spans="1:8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8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8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8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8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8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8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>
        <v>197366</v>
      </c>
      <c r="C113" s="126">
        <v>84805</v>
      </c>
      <c r="E113" s="126">
        <v>84805</v>
      </c>
    </row>
    <row r="114" spans="1:5" x14ac:dyDescent="0.2">
      <c r="A114" s="82">
        <v>37210</v>
      </c>
      <c r="B114" s="126">
        <v>3159236</v>
      </c>
      <c r="C114" s="126">
        <v>111452</v>
      </c>
      <c r="E114" s="126">
        <v>111452</v>
      </c>
    </row>
    <row r="115" spans="1:5" x14ac:dyDescent="0.2">
      <c r="A115" s="82">
        <v>37211</v>
      </c>
      <c r="B115" s="126">
        <v>437683</v>
      </c>
      <c r="C115" s="126">
        <v>35358.6</v>
      </c>
      <c r="E115" s="126">
        <v>35358.6</v>
      </c>
    </row>
    <row r="116" spans="1:5" x14ac:dyDescent="0.2">
      <c r="A116" s="82">
        <v>37214</v>
      </c>
      <c r="B116" s="126">
        <v>14484</v>
      </c>
      <c r="C116" s="126">
        <v>114081</v>
      </c>
      <c r="E116" s="126">
        <v>114081</v>
      </c>
    </row>
    <row r="117" spans="1:5" x14ac:dyDescent="0.2">
      <c r="A117" s="82">
        <v>37215</v>
      </c>
      <c r="B117" s="126"/>
      <c r="C117" s="126"/>
      <c r="E117" s="126"/>
    </row>
    <row r="118" spans="1:5" x14ac:dyDescent="0.2">
      <c r="A118" s="82">
        <v>37216</v>
      </c>
      <c r="B118" s="126"/>
      <c r="C118" s="126"/>
      <c r="E118" s="126"/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2" thickBot="1" x14ac:dyDescent="0.25">
      <c r="A123" s="154">
        <v>37225</v>
      </c>
      <c r="B123" s="155"/>
      <c r="C123" s="155"/>
    </row>
    <row r="124" spans="1:5" ht="12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>
      <selection activeCell="A5" sqref="A5"/>
    </sheetView>
  </sheetViews>
  <sheetFormatPr defaultRowHeight="11.25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216</v>
      </c>
    </row>
    <row r="4" spans="1:7" x14ac:dyDescent="0.2">
      <c r="A4" s="279" t="s">
        <v>209</v>
      </c>
      <c r="B4" s="279" t="s">
        <v>210</v>
      </c>
      <c r="C4" s="279" t="s">
        <v>211</v>
      </c>
      <c r="D4" s="279" t="s">
        <v>212</v>
      </c>
      <c r="E4" s="280"/>
      <c r="F4" s="282">
        <f>'POWER SUM'!C24</f>
        <v>-51600</v>
      </c>
    </row>
    <row r="5" spans="1:7" x14ac:dyDescent="0.2">
      <c r="A5" s="279" t="s">
        <v>209</v>
      </c>
      <c r="B5" s="279" t="s">
        <v>213</v>
      </c>
      <c r="C5" s="279" t="s">
        <v>211</v>
      </c>
      <c r="D5" s="279" t="s">
        <v>214</v>
      </c>
      <c r="E5" s="281"/>
      <c r="F5" s="283">
        <v>114081</v>
      </c>
      <c r="G5" s="69" t="s">
        <v>219</v>
      </c>
    </row>
    <row r="6" spans="1:7" x14ac:dyDescent="0.2">
      <c r="A6" s="279" t="s">
        <v>209</v>
      </c>
      <c r="B6" s="279" t="s">
        <v>213</v>
      </c>
      <c r="C6" s="279" t="s">
        <v>215</v>
      </c>
      <c r="D6" s="279" t="s">
        <v>214</v>
      </c>
      <c r="E6" s="281"/>
      <c r="F6" s="282">
        <f>'5-DAY'!G102</f>
        <v>379409.6</v>
      </c>
    </row>
    <row r="7" spans="1:7" x14ac:dyDescent="0.2">
      <c r="A7" s="279" t="s">
        <v>209</v>
      </c>
      <c r="B7" s="279" t="s">
        <v>213</v>
      </c>
      <c r="C7" s="279" t="s">
        <v>110</v>
      </c>
      <c r="D7" s="279" t="s">
        <v>214</v>
      </c>
      <c r="E7" s="281"/>
      <c r="F7" s="282">
        <f>'5-DAY'!G101</f>
        <v>828369.6</v>
      </c>
    </row>
    <row r="8" spans="1:7" x14ac:dyDescent="0.2">
      <c r="A8" s="279" t="s">
        <v>209</v>
      </c>
      <c r="B8" s="279" t="s">
        <v>213</v>
      </c>
      <c r="C8" s="279" t="s">
        <v>111</v>
      </c>
      <c r="D8" s="279" t="s">
        <v>214</v>
      </c>
      <c r="E8" s="281"/>
      <c r="F8" s="282">
        <f>'POWER SUM'!C29</f>
        <v>709345.01000000013</v>
      </c>
    </row>
    <row r="9" spans="1:7" x14ac:dyDescent="0.2">
      <c r="A9" s="279" t="s">
        <v>209</v>
      </c>
      <c r="B9" s="279" t="s">
        <v>213</v>
      </c>
      <c r="C9" s="279" t="s">
        <v>112</v>
      </c>
      <c r="D9" s="279" t="s">
        <v>214</v>
      </c>
      <c r="E9" s="281"/>
      <c r="F9" s="282">
        <f>'POWER SUM'!C30</f>
        <v>-13432932.597999997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activeCell="A5" sqref="A5"/>
      <selection pane="bottomLeft" activeCell="A5" sqref="A5"/>
    </sheetView>
  </sheetViews>
  <sheetFormatPr defaultRowHeight="11.25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>
        <v>37209</v>
      </c>
      <c r="B76" s="68">
        <v>3467048</v>
      </c>
      <c r="C76" s="68">
        <v>112358</v>
      </c>
      <c r="D76" s="68">
        <v>3512833</v>
      </c>
    </row>
    <row r="77" spans="1:4" x14ac:dyDescent="0.2">
      <c r="A77" s="127">
        <v>37210</v>
      </c>
      <c r="B77" s="68">
        <v>3360265</v>
      </c>
      <c r="C77" s="68">
        <v>162004</v>
      </c>
      <c r="D77" s="68">
        <v>3467883</v>
      </c>
    </row>
    <row r="78" spans="1:4" x14ac:dyDescent="0.2">
      <c r="A78" s="127">
        <v>37211</v>
      </c>
      <c r="B78" s="68">
        <v>3550157</v>
      </c>
      <c r="C78" s="68">
        <v>81833</v>
      </c>
      <c r="D78" s="68">
        <v>3635010</v>
      </c>
    </row>
    <row r="79" spans="1:4" x14ac:dyDescent="0.2">
      <c r="A79" s="127">
        <v>37214</v>
      </c>
      <c r="B79" s="68">
        <v>3474065</v>
      </c>
      <c r="C79" s="68">
        <v>56093</v>
      </c>
      <c r="D79" s="68">
        <v>3488022</v>
      </c>
    </row>
    <row r="80" spans="1:4" x14ac:dyDescent="0.2">
      <c r="A80" s="127"/>
      <c r="B80" s="68"/>
      <c r="C80" s="68"/>
      <c r="D80" s="68"/>
    </row>
    <row r="81" spans="1:4" x14ac:dyDescent="0.2">
      <c r="A81" s="127"/>
      <c r="B81" s="68"/>
      <c r="C81" s="68"/>
      <c r="D81" s="68"/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>
      <selection activeCell="A5" sqref="A5"/>
    </sheetView>
  </sheetViews>
  <sheetFormatPr defaultRowHeight="11.25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-43505.290999999968</v>
      </c>
      <c r="C3" s="177">
        <f>MWH!D41</f>
        <v>-37429.114999999991</v>
      </c>
      <c r="D3" s="177">
        <f>MWH!E41</f>
        <v>-17796.486000000034</v>
      </c>
      <c r="E3" s="177">
        <f>MWH!F41</f>
        <v>-16456.203000000038</v>
      </c>
      <c r="F3" s="177">
        <f>MWH!G41</f>
        <v>-31749.123999999953</v>
      </c>
      <c r="G3" s="177">
        <f>MWH!H41</f>
        <v>-25154.318000000028</v>
      </c>
      <c r="H3" s="177">
        <f>MWH!I41</f>
        <v>-96935.443000000087</v>
      </c>
      <c r="I3" s="177">
        <f>MWH!J41</f>
        <v>99846.674000000057</v>
      </c>
      <c r="J3" s="177">
        <f>MWH!K41</f>
        <v>51049.173999999999</v>
      </c>
      <c r="K3" s="177">
        <f>MWH!L41</f>
        <v>-23576.510999999999</v>
      </c>
      <c r="L3" s="177">
        <f>MWH!M41</f>
        <v>-82682.201000000001</v>
      </c>
      <c r="M3" s="177">
        <f>MWH!N41</f>
        <v>-97058.005000000005</v>
      </c>
      <c r="N3" s="177">
        <f>MWH!O41</f>
        <v>-84534.836999999941</v>
      </c>
      <c r="O3" s="177">
        <f>MWH!P41</f>
        <v>-496404.80600000004</v>
      </c>
      <c r="P3" s="177">
        <f>MWH!Q41</f>
        <v>-416087.34700000007</v>
      </c>
      <c r="Q3" s="177">
        <f>MWH!R41</f>
        <v>-331626.375</v>
      </c>
      <c r="R3" s="177">
        <f>MWH!S41</f>
        <v>-366443.66100000002</v>
      </c>
      <c r="S3" s="177">
        <f>MWH!T41</f>
        <v>-383322.26900000003</v>
      </c>
      <c r="T3" s="177">
        <f>MWH!U41</f>
        <v>-451645.47300000006</v>
      </c>
      <c r="U3" s="177">
        <f>MWH!V41</f>
        <v>-275082.43599999999</v>
      </c>
      <c r="V3" s="177">
        <f>MWH!W41</f>
        <v>-334905.24900000001</v>
      </c>
      <c r="W3" s="177">
        <f>MWH!X41</f>
        <v>-333450.99</v>
      </c>
      <c r="X3" s="177">
        <f>MWH!Y41</f>
        <v>-397581.57419999997</v>
      </c>
      <c r="Y3" s="177">
        <f>MWH!Z41</f>
        <v>-464391.83900000004</v>
      </c>
    </row>
    <row r="5" spans="1:26" x14ac:dyDescent="0.2">
      <c r="A5" t="s">
        <v>130</v>
      </c>
      <c r="M5" s="177">
        <f>SUM(B3:M3)</f>
        <v>-321446.84900000005</v>
      </c>
      <c r="N5" s="177">
        <f t="shared" ref="N5:Y5" si="0">SUM(C3:N3)</f>
        <v>-362476.39500000002</v>
      </c>
      <c r="O5" s="177">
        <f t="shared" si="0"/>
        <v>-821452.08600000013</v>
      </c>
      <c r="P5" s="177">
        <f t="shared" si="0"/>
        <v>-1219742.9470000002</v>
      </c>
      <c r="Q5" s="177">
        <f t="shared" si="0"/>
        <v>-1534913.1189999999</v>
      </c>
      <c r="R5" s="177">
        <f t="shared" si="0"/>
        <v>-1869607.6560000002</v>
      </c>
      <c r="S5" s="177">
        <f t="shared" si="0"/>
        <v>-2227775.6070000003</v>
      </c>
      <c r="T5" s="177">
        <f t="shared" si="0"/>
        <v>-2582485.6370000001</v>
      </c>
      <c r="U5" s="177">
        <f t="shared" si="0"/>
        <v>-2957414.7470000004</v>
      </c>
      <c r="V5" s="177">
        <f t="shared" si="0"/>
        <v>-3343369.17</v>
      </c>
      <c r="W5" s="177">
        <f t="shared" si="0"/>
        <v>-3653243.6490000002</v>
      </c>
      <c r="X5" s="177">
        <f t="shared" si="0"/>
        <v>-3968143.0222000009</v>
      </c>
      <c r="Y5" s="177">
        <f t="shared" si="0"/>
        <v>-4335476.8562000003</v>
      </c>
    </row>
    <row r="7" spans="1:26" x14ac:dyDescent="0.2">
      <c r="A7" t="s">
        <v>131</v>
      </c>
      <c r="B7" s="178">
        <f>MAX(B5:Y5)</f>
        <v>-321446.84900000005</v>
      </c>
      <c r="C7" s="177">
        <f>MIN(M5:Y5)</f>
        <v>-4335476.8562000003</v>
      </c>
    </row>
    <row r="8" spans="1:26" x14ac:dyDescent="0.2">
      <c r="B8" s="179">
        <f>IF(ABS(C7)&gt;ABS(B7),C7,B7)</f>
        <v>-4335476.8562000003</v>
      </c>
    </row>
    <row r="10" spans="1:26" x14ac:dyDescent="0.2">
      <c r="A10" s="69" t="s">
        <v>132</v>
      </c>
      <c r="B10" s="177">
        <f>MWH!C26</f>
        <v>10000</v>
      </c>
      <c r="C10" s="177">
        <f>MWH!D26</f>
        <v>0</v>
      </c>
      <c r="D10" s="177">
        <f>MWH!E26</f>
        <v>0</v>
      </c>
      <c r="E10" s="177">
        <f>MWH!F26</f>
        <v>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-51600</v>
      </c>
      <c r="N12" s="177">
        <f t="shared" ref="N12:Y12" si="1">SUM(C10:N10)</f>
        <v>-61600</v>
      </c>
      <c r="O12" s="177">
        <f t="shared" si="1"/>
        <v>-61600</v>
      </c>
      <c r="P12" s="177">
        <f t="shared" si="1"/>
        <v>-61600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-61600</v>
      </c>
    </row>
    <row r="15" spans="1:26" x14ac:dyDescent="0.2">
      <c r="B15" s="179">
        <f>IF(ABS(C14)&gt;ABS(B14),C14,B14)</f>
        <v>-61600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/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5" x14ac:dyDescent="0.15">
      <c r="A1" s="133" t="s">
        <v>114</v>
      </c>
      <c r="C1" s="135"/>
      <c r="G1" s="144"/>
    </row>
    <row r="2" spans="1:19" ht="10.5" x14ac:dyDescent="0.15">
      <c r="A2" s="133" t="str">
        <f>'POWER SUM'!A3</f>
        <v>As of November 19, 2001</v>
      </c>
    </row>
    <row r="3" spans="1:19" x14ac:dyDescent="0.15">
      <c r="N3" s="139"/>
      <c r="O3" s="134"/>
    </row>
    <row r="4" spans="1:19" x14ac:dyDescent="0.15">
      <c r="N4" s="139"/>
      <c r="O4" s="134"/>
    </row>
    <row r="5" spans="1:19" x14ac:dyDescent="0.15">
      <c r="N5" s="139" t="s">
        <v>113</v>
      </c>
      <c r="O5" s="134"/>
    </row>
    <row r="6" spans="1:19" x14ac:dyDescent="0.15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15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15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15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15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15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15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15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15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15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15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15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15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15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15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15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15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15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15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15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15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15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15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15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15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15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15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15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15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15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15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15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15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15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15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15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15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15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15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15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15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15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15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15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15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15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15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15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15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15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15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15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15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15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15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15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15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15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15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15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15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15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15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15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15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15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15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15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15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15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15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15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15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15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15">
      <c r="N80" s="197">
        <f>'5-DAY'!A113</f>
        <v>37209</v>
      </c>
      <c r="O80" s="198">
        <f>'5-DAY'!B113/1000</f>
        <v>197.36600000000001</v>
      </c>
      <c r="P80" s="198">
        <f t="shared" si="9"/>
        <v>2028.1059999999998</v>
      </c>
      <c r="Q80" s="198">
        <f>VAR!B76/1000</f>
        <v>3467.0479999999998</v>
      </c>
    </row>
    <row r="81" spans="14:17" x14ac:dyDescent="0.15">
      <c r="N81" s="197">
        <f>'5-DAY'!A114</f>
        <v>37210</v>
      </c>
      <c r="O81" s="198">
        <f>'5-DAY'!B114/1000</f>
        <v>3159.2359999999999</v>
      </c>
      <c r="P81" s="198">
        <f t="shared" si="9"/>
        <v>8029.1989999999996</v>
      </c>
      <c r="Q81" s="198">
        <f>VAR!B77/1000</f>
        <v>3360.2649999999999</v>
      </c>
    </row>
    <row r="82" spans="14:17" x14ac:dyDescent="0.15">
      <c r="N82" s="197">
        <f>'5-DAY'!A115</f>
        <v>37211</v>
      </c>
      <c r="O82" s="198">
        <f>'5-DAY'!B115/1000</f>
        <v>437.68299999999999</v>
      </c>
      <c r="P82" s="198">
        <f t="shared" si="9"/>
        <v>7773.6750000000002</v>
      </c>
      <c r="Q82" s="198">
        <f>VAR!B78/1000</f>
        <v>3550.1570000000002</v>
      </c>
    </row>
    <row r="83" spans="14:17" x14ac:dyDescent="0.15">
      <c r="N83" s="197">
        <f>'5-DAY'!A116</f>
        <v>37214</v>
      </c>
      <c r="O83" s="198">
        <f>'5-DAY'!B116/1000</f>
        <v>14.484</v>
      </c>
      <c r="P83" s="198">
        <f t="shared" si="9"/>
        <v>5056.7420000000002</v>
      </c>
      <c r="Q83" s="198">
        <f>VAR!B79/1000</f>
        <v>3474.0650000000001</v>
      </c>
    </row>
    <row r="84" spans="14:17" x14ac:dyDescent="0.15">
      <c r="N84" s="197">
        <f>'5-DAY'!A117</f>
        <v>37215</v>
      </c>
      <c r="O84" s="198">
        <f>'5-DAY'!B117/1000</f>
        <v>0</v>
      </c>
      <c r="P84" s="198">
        <f t="shared" si="9"/>
        <v>3808.7689999999998</v>
      </c>
      <c r="Q84" s="198">
        <f>VAR!B80/1000</f>
        <v>0</v>
      </c>
    </row>
    <row r="85" spans="14:17" x14ac:dyDescent="0.15">
      <c r="N85" s="197">
        <f>'5-DAY'!A118</f>
        <v>37216</v>
      </c>
      <c r="O85" s="198">
        <f>'5-DAY'!B118/1000</f>
        <v>0</v>
      </c>
      <c r="P85" s="198">
        <f t="shared" si="9"/>
        <v>3611.4029999999998</v>
      </c>
      <c r="Q85" s="198">
        <f>VAR!B81/1000</f>
        <v>0</v>
      </c>
    </row>
    <row r="86" spans="14:17" x14ac:dyDescent="0.15">
      <c r="N86" s="197">
        <f>'5-DAY'!A119</f>
        <v>37221</v>
      </c>
      <c r="O86" s="198">
        <f>'5-DAY'!B119/1000</f>
        <v>0</v>
      </c>
      <c r="P86" s="198">
        <f t="shared" si="9"/>
        <v>452.16699999999997</v>
      </c>
      <c r="Q86" s="198">
        <f>VAR!B82/1000</f>
        <v>0</v>
      </c>
    </row>
    <row r="87" spans="14:17" x14ac:dyDescent="0.15">
      <c r="N87" s="197">
        <f>'5-DAY'!A120</f>
        <v>37222</v>
      </c>
      <c r="O87" s="198">
        <f>'5-DAY'!B120/1000</f>
        <v>0</v>
      </c>
      <c r="P87" s="198">
        <f t="shared" si="9"/>
        <v>14.484</v>
      </c>
      <c r="Q87" s="198">
        <f>VAR!B83/1000</f>
        <v>0</v>
      </c>
    </row>
    <row r="88" spans="14:17" x14ac:dyDescent="0.15">
      <c r="N88" s="197">
        <f>'5-DAY'!A121</f>
        <v>37223</v>
      </c>
      <c r="O88" s="198">
        <f>'5-DAY'!B121/1000</f>
        <v>0</v>
      </c>
      <c r="P88" s="198">
        <f t="shared" si="9"/>
        <v>0</v>
      </c>
      <c r="Q88" s="198">
        <f>VAR!B84/1000</f>
        <v>0</v>
      </c>
    </row>
    <row r="89" spans="14:17" x14ac:dyDescent="0.15">
      <c r="N89" s="197">
        <f>'5-DAY'!A122</f>
        <v>37224</v>
      </c>
      <c r="O89" s="198">
        <f>'5-DAY'!B122/1000</f>
        <v>0</v>
      </c>
      <c r="P89" s="198">
        <f t="shared" si="9"/>
        <v>0</v>
      </c>
      <c r="Q89" s="198">
        <f>VAR!B85/1000</f>
        <v>0</v>
      </c>
    </row>
    <row r="90" spans="14:17" x14ac:dyDescent="0.15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15">
      <c r="N91" s="197"/>
    </row>
    <row r="92" spans="14:17" x14ac:dyDescent="0.15">
      <c r="N92" s="197"/>
    </row>
    <row r="93" spans="14:17" x14ac:dyDescent="0.15">
      <c r="N93" s="197"/>
    </row>
    <row r="94" spans="14:17" x14ac:dyDescent="0.15">
      <c r="N94" s="197"/>
    </row>
    <row r="95" spans="14:17" x14ac:dyDescent="0.15">
      <c r="N95" s="197"/>
    </row>
    <row r="96" spans="14:17" x14ac:dyDescent="0.15">
      <c r="N96" s="197"/>
    </row>
    <row r="97" spans="14:14" x14ac:dyDescent="0.15">
      <c r="N97" s="197"/>
    </row>
    <row r="98" spans="14:14" x14ac:dyDescent="0.15">
      <c r="N98" s="197"/>
    </row>
    <row r="99" spans="14:14" x14ac:dyDescent="0.15">
      <c r="N99" s="197"/>
    </row>
    <row r="100" spans="14:14" x14ac:dyDescent="0.15">
      <c r="N100" s="197"/>
    </row>
    <row r="101" spans="14:14" x14ac:dyDescent="0.15">
      <c r="N101" s="197"/>
    </row>
    <row r="102" spans="14:14" x14ac:dyDescent="0.15">
      <c r="N102" s="197"/>
    </row>
    <row r="103" spans="14:14" x14ac:dyDescent="0.15">
      <c r="N103" s="197"/>
    </row>
    <row r="104" spans="14:14" x14ac:dyDescent="0.15">
      <c r="N104" s="197"/>
    </row>
    <row r="105" spans="14:14" x14ac:dyDescent="0.15">
      <c r="N105" s="197"/>
    </row>
    <row r="106" spans="14:14" x14ac:dyDescent="0.15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/>
  </sheetViews>
  <sheetFormatPr defaultColWidth="10.6640625" defaultRowHeight="9" x14ac:dyDescent="0.15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5" x14ac:dyDescent="0.15">
      <c r="A1" s="69" t="s">
        <v>115</v>
      </c>
      <c r="C1" s="135"/>
    </row>
    <row r="2" spans="1:20" ht="10.5" x14ac:dyDescent="0.15">
      <c r="A2" s="133" t="str">
        <f>'POWER SUM'!A3</f>
        <v>As of November 19, 2001</v>
      </c>
      <c r="C2" s="135"/>
    </row>
    <row r="4" spans="1:20" x14ac:dyDescent="0.15">
      <c r="N4" s="139"/>
      <c r="O4" s="134"/>
    </row>
    <row r="5" spans="1:20" x14ac:dyDescent="0.15">
      <c r="N5" s="139"/>
      <c r="O5" s="134"/>
    </row>
    <row r="6" spans="1:20" x14ac:dyDescent="0.15">
      <c r="N6" s="139" t="s">
        <v>106</v>
      </c>
      <c r="O6" s="134"/>
    </row>
    <row r="7" spans="1:20" x14ac:dyDescent="0.15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15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15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15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15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15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15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15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15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15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15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15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15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15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15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15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15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15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15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15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15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15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15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15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15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15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15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15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15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15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15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15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15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15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15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15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15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15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15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15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15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15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15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15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15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15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15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15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15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15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15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15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15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15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15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15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15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15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15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15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15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15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15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15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15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15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15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15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15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15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15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15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15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 t="shared" ref="Q79:Q84" si="40"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15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 t="shared" si="40"/>
        <v>448.64900000000011</v>
      </c>
      <c r="R80" s="198">
        <f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15">
      <c r="N81" s="196">
        <f>'5-DAY'!A113</f>
        <v>37209</v>
      </c>
      <c r="O81" s="198">
        <f>'5-DAY'!C113/1000</f>
        <v>84.805000000000007</v>
      </c>
      <c r="P81" s="198">
        <f>SUM(O77:O81)</f>
        <v>-46.296999999999997</v>
      </c>
      <c r="Q81" s="160">
        <f t="shared" si="40"/>
        <v>533.45400000000018</v>
      </c>
      <c r="R81" s="198">
        <f>R80+O81</f>
        <v>448.45341000000025</v>
      </c>
      <c r="S81" s="198">
        <f>S80+O81</f>
        <v>-13693.78859</v>
      </c>
      <c r="T81" s="198">
        <f>VAR!C76/1000</f>
        <v>112.358</v>
      </c>
    </row>
    <row r="82" spans="14:20" x14ac:dyDescent="0.15">
      <c r="N82" s="196">
        <f>'5-DAY'!A114</f>
        <v>37210</v>
      </c>
      <c r="O82" s="198">
        <f>'5-DAY'!C114/1000</f>
        <v>111.452</v>
      </c>
      <c r="P82" s="198">
        <f>SUM(O78:O82)</f>
        <v>173.179</v>
      </c>
      <c r="Q82" s="160">
        <f t="shared" si="40"/>
        <v>644.90600000000018</v>
      </c>
      <c r="R82" s="198">
        <f>R81+O82</f>
        <v>559.9054100000003</v>
      </c>
      <c r="S82" s="198">
        <f>S81+O82</f>
        <v>-13582.336590000001</v>
      </c>
      <c r="T82" s="198">
        <f>VAR!C77/1000</f>
        <v>162.00399999999999</v>
      </c>
    </row>
    <row r="83" spans="14:20" x14ac:dyDescent="0.15">
      <c r="N83" s="196">
        <f>'5-DAY'!A115</f>
        <v>37211</v>
      </c>
      <c r="O83" s="198">
        <f>'5-DAY'!C115/1000</f>
        <v>35.358599999999996</v>
      </c>
      <c r="P83" s="198">
        <f>SUM(O79:O83)</f>
        <v>203.64760000000001</v>
      </c>
      <c r="Q83" s="160">
        <f t="shared" si="40"/>
        <v>680.2646000000002</v>
      </c>
      <c r="R83" s="198">
        <f>R82+O83</f>
        <v>595.26401000000033</v>
      </c>
      <c r="S83" s="198">
        <f>S82+O83</f>
        <v>-13546.977990000001</v>
      </c>
      <c r="T83" s="198">
        <f>VAR!C78/1000</f>
        <v>81.832999999999998</v>
      </c>
    </row>
    <row r="84" spans="14:20" x14ac:dyDescent="0.15">
      <c r="N84" s="196">
        <f>'5-DAY'!A116</f>
        <v>37214</v>
      </c>
      <c r="O84" s="198">
        <f>'5-DAY'!C116/1000</f>
        <v>114.081</v>
      </c>
      <c r="P84" s="198">
        <f>SUM(O80:O84)</f>
        <v>379.40960000000001</v>
      </c>
      <c r="Q84" s="160">
        <f t="shared" si="40"/>
        <v>794.34560000000022</v>
      </c>
      <c r="R84" s="198">
        <f>R83+O84</f>
        <v>709.34501000000034</v>
      </c>
      <c r="S84" s="198">
        <f>S83+O84</f>
        <v>-13432.896990000001</v>
      </c>
      <c r="T84" s="198">
        <f>VAR!C79/1000</f>
        <v>56.093000000000004</v>
      </c>
    </row>
    <row r="85" spans="14:20" x14ac:dyDescent="0.15">
      <c r="N85" s="196">
        <f>'5-DAY'!A117</f>
        <v>37215</v>
      </c>
      <c r="O85" s="198"/>
      <c r="P85" s="198"/>
      <c r="Q85" s="160"/>
      <c r="R85" s="198"/>
      <c r="S85" s="198"/>
      <c r="T85" s="198"/>
    </row>
    <row r="86" spans="14:20" x14ac:dyDescent="0.15">
      <c r="N86" s="196">
        <f>'5-DAY'!A118</f>
        <v>37216</v>
      </c>
      <c r="O86" s="198"/>
      <c r="P86" s="198"/>
      <c r="Q86" s="160"/>
      <c r="R86" s="198"/>
      <c r="S86" s="198"/>
      <c r="T86" s="198"/>
    </row>
    <row r="87" spans="14:20" x14ac:dyDescent="0.15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15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15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15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15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15">
      <c r="N92" s="196"/>
    </row>
    <row r="93" spans="14:20" x14ac:dyDescent="0.15">
      <c r="N93" s="196"/>
    </row>
    <row r="94" spans="14:20" x14ac:dyDescent="0.15">
      <c r="N94" s="196"/>
    </row>
    <row r="95" spans="14:20" x14ac:dyDescent="0.15">
      <c r="N95" s="196"/>
    </row>
    <row r="96" spans="14:20" x14ac:dyDescent="0.15">
      <c r="N96" s="196"/>
    </row>
    <row r="97" spans="14:14" x14ac:dyDescent="0.15">
      <c r="N97" s="196"/>
    </row>
    <row r="98" spans="14:14" x14ac:dyDescent="0.15">
      <c r="N98" s="196"/>
    </row>
    <row r="99" spans="14:14" x14ac:dyDescent="0.15">
      <c r="N99" s="196"/>
    </row>
    <row r="100" spans="14:14" x14ac:dyDescent="0.15">
      <c r="N100" s="196"/>
    </row>
    <row r="101" spans="14:14" x14ac:dyDescent="0.15">
      <c r="N101" s="196"/>
    </row>
    <row r="102" spans="14:14" x14ac:dyDescent="0.15">
      <c r="N102" s="196"/>
    </row>
    <row r="103" spans="14:14" x14ac:dyDescent="0.15">
      <c r="N103" s="196"/>
    </row>
    <row r="104" spans="14:14" x14ac:dyDescent="0.15">
      <c r="N104" s="196"/>
    </row>
    <row r="105" spans="14:14" x14ac:dyDescent="0.15">
      <c r="N105" s="196"/>
    </row>
    <row r="106" spans="14:14" x14ac:dyDescent="0.15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2" sqref="A2"/>
    </sheetView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234</v>
      </c>
    </row>
    <row r="3" spans="1:27" ht="12" customHeight="1" x14ac:dyDescent="0.15">
      <c r="A3" s="161" t="s">
        <v>235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233</v>
      </c>
      <c r="D5" s="166" t="s">
        <v>236</v>
      </c>
      <c r="E5" s="166" t="s">
        <v>237</v>
      </c>
      <c r="F5" s="166" t="s">
        <v>238</v>
      </c>
      <c r="G5" s="166" t="s">
        <v>239</v>
      </c>
      <c r="H5" s="166" t="s">
        <v>240</v>
      </c>
      <c r="I5" s="166" t="s">
        <v>241</v>
      </c>
      <c r="J5" s="166" t="s">
        <v>242</v>
      </c>
      <c r="K5" s="166" t="s">
        <v>243</v>
      </c>
      <c r="L5" s="166" t="s">
        <v>244</v>
      </c>
      <c r="M5" s="166" t="s">
        <v>245</v>
      </c>
      <c r="N5" s="166" t="s">
        <v>246</v>
      </c>
      <c r="O5" s="166" t="s">
        <v>247</v>
      </c>
      <c r="P5" s="166" t="s">
        <v>248</v>
      </c>
      <c r="Q5" s="166" t="s">
        <v>249</v>
      </c>
      <c r="R5" s="166" t="s">
        <v>250</v>
      </c>
      <c r="S5" s="166" t="s">
        <v>251</v>
      </c>
      <c r="T5" s="166" t="s">
        <v>252</v>
      </c>
      <c r="U5" s="166" t="s">
        <v>253</v>
      </c>
      <c r="V5" s="166" t="s">
        <v>254</v>
      </c>
      <c r="W5" s="166" t="s">
        <v>255</v>
      </c>
      <c r="X5" s="166" t="s">
        <v>256</v>
      </c>
      <c r="Y5" s="166" t="s">
        <v>257</v>
      </c>
      <c r="Z5" s="166" t="s">
        <v>258</v>
      </c>
      <c r="AA5" s="167" t="s">
        <v>74</v>
      </c>
    </row>
    <row r="6" spans="1:27" ht="11.25" customHeight="1" x14ac:dyDescent="0.15">
      <c r="A6" s="168" t="s">
        <v>134</v>
      </c>
      <c r="C6" s="169">
        <v>1090.653</v>
      </c>
      <c r="D6" s="169">
        <v>1163.3747000000001</v>
      </c>
      <c r="E6" s="169">
        <v>1184.2023999999999</v>
      </c>
      <c r="F6" s="169">
        <v>1160.4286</v>
      </c>
      <c r="G6" s="169">
        <v>961.36609999999996</v>
      </c>
      <c r="H6" s="169">
        <v>956.09780000000001</v>
      </c>
      <c r="I6" s="169">
        <v>897.89250000000004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863.20360000000005</v>
      </c>
    </row>
    <row r="7" spans="1:27" ht="11.25" customHeight="1" x14ac:dyDescent="0.15">
      <c r="A7" s="168" t="s">
        <v>135</v>
      </c>
      <c r="C7" s="169">
        <v>-2824.23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-2661.6021999999998</v>
      </c>
    </row>
    <row r="8" spans="1:27" ht="11.25" customHeight="1" x14ac:dyDescent="0.15">
      <c r="A8" s="168" t="s">
        <v>136</v>
      </c>
      <c r="C8" s="169">
        <v>1946.0691999999999</v>
      </c>
      <c r="D8" s="169">
        <v>1778.3216</v>
      </c>
      <c r="E8" s="169">
        <v>1695.9322</v>
      </c>
      <c r="F8" s="169">
        <v>1474.133</v>
      </c>
      <c r="G8" s="169">
        <v>1527.6157000000001</v>
      </c>
      <c r="H8" s="169">
        <v>1414.5271</v>
      </c>
      <c r="I8" s="169">
        <v>1389.8625</v>
      </c>
      <c r="J8" s="169">
        <v>1733.6007</v>
      </c>
      <c r="K8" s="169">
        <v>1647.6575</v>
      </c>
      <c r="L8" s="169">
        <v>1562.8008</v>
      </c>
      <c r="M8" s="169">
        <v>1498.307</v>
      </c>
      <c r="N8" s="169">
        <v>1686.934</v>
      </c>
      <c r="O8" s="169">
        <v>1818.2626</v>
      </c>
      <c r="P8" s="169">
        <v>1823.7284</v>
      </c>
      <c r="Q8" s="169">
        <v>1800.9797000000001</v>
      </c>
      <c r="R8" s="169">
        <v>1674.4952000000001</v>
      </c>
      <c r="S8" s="169">
        <v>1607.9690000000001</v>
      </c>
      <c r="T8" s="169">
        <v>1450.5516</v>
      </c>
      <c r="U8" s="169">
        <v>1386.7871</v>
      </c>
      <c r="V8" s="169">
        <v>1687.7208000000001</v>
      </c>
      <c r="W8" s="169">
        <v>1631.8104000000001</v>
      </c>
      <c r="X8" s="169">
        <v>1551.7837999999999</v>
      </c>
      <c r="Y8" s="169">
        <v>1572.6011000000001</v>
      </c>
      <c r="Z8" s="169">
        <v>1696.3795</v>
      </c>
      <c r="AA8" s="170">
        <v>1626.3561</v>
      </c>
    </row>
    <row r="9" spans="1:27" ht="11.25" customHeight="1" x14ac:dyDescent="0.15">
      <c r="A9" s="168" t="s">
        <v>137</v>
      </c>
      <c r="C9" s="171">
        <v>212.49219999999991</v>
      </c>
      <c r="D9" s="171">
        <v>53.52559999999994</v>
      </c>
      <c r="E9" s="171">
        <v>63.712700000000041</v>
      </c>
      <c r="F9" s="171">
        <v>105.33800000000019</v>
      </c>
      <c r="G9" s="171">
        <v>36.746200000000044</v>
      </c>
      <c r="H9" s="171">
        <v>35.245099999999866</v>
      </c>
      <c r="I9" s="171">
        <v>-85.7025000000001</v>
      </c>
      <c r="J9" s="171">
        <v>268.21149999999966</v>
      </c>
      <c r="K9" s="171">
        <v>173.11760000000004</v>
      </c>
      <c r="L9" s="171">
        <v>112.41149999999993</v>
      </c>
      <c r="M9" s="171">
        <v>95.934599999999818</v>
      </c>
      <c r="N9" s="171">
        <v>121.01649999999995</v>
      </c>
      <c r="O9" s="171">
        <v>15.507599999999911</v>
      </c>
      <c r="P9" s="171">
        <v>-591.32349999999997</v>
      </c>
      <c r="Q9" s="171">
        <v>-521.15149999999971</v>
      </c>
      <c r="R9" s="171">
        <v>-392.56389999999988</v>
      </c>
      <c r="S9" s="171">
        <v>-437.91449999999986</v>
      </c>
      <c r="T9" s="171">
        <v>-445.47130000000016</v>
      </c>
      <c r="U9" s="171">
        <v>-547.2503999999999</v>
      </c>
      <c r="V9" s="171">
        <v>-418.24200000000019</v>
      </c>
      <c r="W9" s="171">
        <v>-490.79189999999949</v>
      </c>
      <c r="X9" s="171">
        <v>-499.87619999999993</v>
      </c>
      <c r="Y9" s="171">
        <v>-484.58420000000001</v>
      </c>
      <c r="Z9" s="171">
        <v>-523.27019999999993</v>
      </c>
      <c r="AA9" s="170">
        <v>-172.04249999999999</v>
      </c>
    </row>
    <row r="11" spans="1:27" ht="11.25" customHeight="1" x14ac:dyDescent="0.15">
      <c r="A11" s="168" t="s">
        <v>138</v>
      </c>
      <c r="C11" s="169">
        <v>755.88969999999995</v>
      </c>
      <c r="D11" s="169">
        <v>883.73119999999994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531.54629999999997</v>
      </c>
    </row>
    <row r="12" spans="1:27" ht="11.25" customHeight="1" x14ac:dyDescent="0.15">
      <c r="A12" s="168" t="s">
        <v>139</v>
      </c>
      <c r="C12" s="169">
        <v>-2335.7703000000001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-2184.3002000000001</v>
      </c>
    </row>
    <row r="13" spans="1:27" ht="11.25" customHeight="1" x14ac:dyDescent="0.15">
      <c r="A13" s="168" t="s">
        <v>140</v>
      </c>
      <c r="C13" s="169">
        <v>1235.3977</v>
      </c>
      <c r="D13" s="169">
        <v>1376.4067</v>
      </c>
      <c r="E13" s="169">
        <v>1351.1179999999999</v>
      </c>
      <c r="F13" s="169">
        <v>1159.3449000000001</v>
      </c>
      <c r="G13" s="169">
        <v>1223.943</v>
      </c>
      <c r="H13" s="169">
        <v>1150.5838000000001</v>
      </c>
      <c r="I13" s="169">
        <v>991.82799999999997</v>
      </c>
      <c r="J13" s="169">
        <v>1307.2570000000001</v>
      </c>
      <c r="K13" s="169">
        <v>1289.8430000000001</v>
      </c>
      <c r="L13" s="169">
        <v>1205.1303</v>
      </c>
      <c r="M13" s="169">
        <v>1070.0687</v>
      </c>
      <c r="N13" s="169">
        <v>1234.2056</v>
      </c>
      <c r="O13" s="169">
        <v>1562.1809000000001</v>
      </c>
      <c r="P13" s="169">
        <v>1395.5450000000001</v>
      </c>
      <c r="Q13" s="169">
        <v>1346.8051</v>
      </c>
      <c r="R13" s="169">
        <v>1399.5372</v>
      </c>
      <c r="S13" s="169">
        <v>1298.972</v>
      </c>
      <c r="T13" s="169">
        <v>1179.5055</v>
      </c>
      <c r="U13" s="169">
        <v>977.63660000000004</v>
      </c>
      <c r="V13" s="169">
        <v>1362.1318000000001</v>
      </c>
      <c r="W13" s="169">
        <v>1302.7962</v>
      </c>
      <c r="X13" s="169">
        <v>1282.4858999999999</v>
      </c>
      <c r="Y13" s="169">
        <v>1254.9327000000001</v>
      </c>
      <c r="Z13" s="169">
        <v>1293.4164000000001</v>
      </c>
      <c r="AA13" s="170">
        <v>1261.0098</v>
      </c>
    </row>
    <row r="14" spans="1:27" ht="11.25" customHeight="1" x14ac:dyDescent="0.15">
      <c r="A14" s="168" t="s">
        <v>141</v>
      </c>
      <c r="C14" s="171">
        <v>-344.4829000000002</v>
      </c>
      <c r="D14" s="171">
        <v>-181.99930000000018</v>
      </c>
      <c r="E14" s="171">
        <v>-146.74369999999999</v>
      </c>
      <c r="F14" s="171">
        <v>-183.77080000000024</v>
      </c>
      <c r="G14" s="171">
        <v>-223.14320000000021</v>
      </c>
      <c r="H14" s="171">
        <v>-184.80570000000012</v>
      </c>
      <c r="I14" s="171">
        <v>-258.29510000000005</v>
      </c>
      <c r="J14" s="171">
        <v>-35.759900000000016</v>
      </c>
      <c r="K14" s="171">
        <v>-76.082099999999855</v>
      </c>
      <c r="L14" s="171">
        <v>-198.6386</v>
      </c>
      <c r="M14" s="171">
        <v>-397.83949999999982</v>
      </c>
      <c r="N14" s="171">
        <v>-454.5768999999998</v>
      </c>
      <c r="O14" s="171">
        <v>-263.77289999999971</v>
      </c>
      <c r="P14" s="171">
        <v>-763.45809999999983</v>
      </c>
      <c r="Q14" s="171">
        <v>-749.87899999999991</v>
      </c>
      <c r="R14" s="171">
        <v>-513.17010000000005</v>
      </c>
      <c r="S14" s="171">
        <v>-606.15539999999987</v>
      </c>
      <c r="T14" s="171">
        <v>-603.67740000000003</v>
      </c>
      <c r="U14" s="171">
        <v>-727.32909999999993</v>
      </c>
      <c r="V14" s="171">
        <v>-308.21269999999981</v>
      </c>
      <c r="W14" s="171">
        <v>-398.58489999999983</v>
      </c>
      <c r="X14" s="171">
        <v>-417.18910000000005</v>
      </c>
      <c r="Y14" s="171">
        <v>-603.33719999999994</v>
      </c>
      <c r="Z14" s="171">
        <v>-784.0954999999999</v>
      </c>
      <c r="AA14" s="170">
        <v>-391.74410000000012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-45.033999999999999</v>
      </c>
      <c r="D16" s="172">
        <v>-50.308</v>
      </c>
      <c r="E16" s="172">
        <v>-26.482900000000001</v>
      </c>
      <c r="F16" s="172">
        <v>-22.118600000000001</v>
      </c>
      <c r="G16" s="172">
        <v>-72.984899999999996</v>
      </c>
      <c r="H16" s="172">
        <v>-61.766600000000004</v>
      </c>
      <c r="I16" s="172">
        <v>-162.41039999999998</v>
      </c>
      <c r="J16" s="172">
        <v>134.20249999999999</v>
      </c>
      <c r="K16" s="172">
        <v>68.614500000000007</v>
      </c>
      <c r="L16" s="172">
        <v>-32.745199999999997</v>
      </c>
      <c r="M16" s="172">
        <v>-111.13200000000001</v>
      </c>
      <c r="N16" s="172">
        <v>-134.80279999999999</v>
      </c>
      <c r="O16" s="172">
        <v>-113.6221</v>
      </c>
      <c r="P16" s="172">
        <v>-667.21079999999995</v>
      </c>
      <c r="Q16" s="172">
        <v>-619.17759999999998</v>
      </c>
      <c r="R16" s="172">
        <v>-445.73439999999999</v>
      </c>
      <c r="S16" s="172">
        <v>-508.9495</v>
      </c>
      <c r="T16" s="172">
        <v>-515.21810000000005</v>
      </c>
      <c r="U16" s="172">
        <v>-627.28539999999998</v>
      </c>
      <c r="V16" s="172">
        <v>-369.73450000000003</v>
      </c>
      <c r="W16" s="172">
        <v>-450.14150000000001</v>
      </c>
      <c r="X16" s="172">
        <v>-463.12639999999999</v>
      </c>
      <c r="Y16" s="172">
        <v>-534.38379999999995</v>
      </c>
      <c r="Z16" s="172">
        <v>-644.98869999999999</v>
      </c>
      <c r="AA16" s="173">
        <v>-268.75130000000001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259</v>
      </c>
    </row>
    <row r="20" spans="1:27" ht="11.25" customHeight="1" x14ac:dyDescent="0.15">
      <c r="A20" s="168" t="s">
        <v>134</v>
      </c>
      <c r="C20" s="169">
        <v>25</v>
      </c>
      <c r="D20" s="169">
        <v>0</v>
      </c>
      <c r="E20" s="169">
        <v>0</v>
      </c>
      <c r="F20" s="169">
        <v>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-5.2610000000000001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13.440899999999999</v>
      </c>
      <c r="D25" s="172">
        <v>0</v>
      </c>
      <c r="E25" s="172">
        <v>0</v>
      </c>
      <c r="F25" s="172">
        <v>0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-2.9451999999999998</v>
      </c>
    </row>
    <row r="27" spans="1:27" ht="11.25" customHeight="1" thickBot="1" x14ac:dyDescent="0.2">
      <c r="A27" s="168" t="s">
        <v>260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261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262</v>
      </c>
    </row>
    <row r="33" spans="1:27" ht="11.25" customHeight="1" x14ac:dyDescent="0.15">
      <c r="A33" s="168" t="s">
        <v>134</v>
      </c>
      <c r="C33" s="169">
        <v>1065.653</v>
      </c>
      <c r="D33" s="169">
        <v>1163.3747000000001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947.89250000000004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868.46460000000002</v>
      </c>
    </row>
    <row r="34" spans="1:27" ht="11.25" customHeight="1" x14ac:dyDescent="0.15">
      <c r="A34" s="168" t="s">
        <v>135</v>
      </c>
      <c r="C34" s="169">
        <v>-2824.23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-2661.6021999999998</v>
      </c>
    </row>
    <row r="35" spans="1:27" ht="11.25" customHeight="1" x14ac:dyDescent="0.15">
      <c r="A35" s="168" t="s">
        <v>136</v>
      </c>
      <c r="C35" s="169">
        <v>1946.0691999999999</v>
      </c>
      <c r="D35" s="169">
        <v>1778.3216</v>
      </c>
      <c r="E35" s="169">
        <v>1695.9322</v>
      </c>
      <c r="F35" s="169">
        <v>1474.133</v>
      </c>
      <c r="G35" s="169">
        <v>1527.6157000000001</v>
      </c>
      <c r="H35" s="169">
        <v>1414.5271</v>
      </c>
      <c r="I35" s="169">
        <v>1389.8625</v>
      </c>
      <c r="J35" s="169">
        <v>1733.6007</v>
      </c>
      <c r="K35" s="169">
        <v>1647.6575</v>
      </c>
      <c r="L35" s="169">
        <v>1562.8008</v>
      </c>
      <c r="M35" s="169">
        <v>1498.307</v>
      </c>
      <c r="N35" s="169">
        <v>1686.934</v>
      </c>
      <c r="O35" s="169">
        <v>1818.2626</v>
      </c>
      <c r="P35" s="169">
        <v>1823.7284</v>
      </c>
      <c r="Q35" s="169">
        <v>1800.9797000000001</v>
      </c>
      <c r="R35" s="169">
        <v>1674.4952000000001</v>
      </c>
      <c r="S35" s="169">
        <v>1607.9690000000001</v>
      </c>
      <c r="T35" s="169">
        <v>1450.5516</v>
      </c>
      <c r="U35" s="169">
        <v>1386.7871</v>
      </c>
      <c r="V35" s="169">
        <v>1687.7208000000001</v>
      </c>
      <c r="W35" s="169">
        <v>1631.8104000000001</v>
      </c>
      <c r="X35" s="169">
        <v>1551.7837999999999</v>
      </c>
      <c r="Y35" s="169">
        <v>1572.6011000000001</v>
      </c>
      <c r="Z35" s="169">
        <v>1696.3795</v>
      </c>
      <c r="AA35" s="170">
        <v>1626.3561</v>
      </c>
    </row>
    <row r="36" spans="1:27" ht="11.25" customHeight="1" x14ac:dyDescent="0.15">
      <c r="A36" s="168" t="s">
        <v>137</v>
      </c>
      <c r="C36" s="171">
        <v>187.49219999999991</v>
      </c>
      <c r="D36" s="171">
        <v>53.52559999999994</v>
      </c>
      <c r="E36" s="171">
        <v>63.712700000000041</v>
      </c>
      <c r="F36" s="171">
        <v>105.33800000000019</v>
      </c>
      <c r="G36" s="171">
        <v>86.746200000000044</v>
      </c>
      <c r="H36" s="171">
        <v>85.245099999999866</v>
      </c>
      <c r="I36" s="171">
        <v>-35.7025000000001</v>
      </c>
      <c r="J36" s="171">
        <v>268.21149999999966</v>
      </c>
      <c r="K36" s="171">
        <v>173.11760000000004</v>
      </c>
      <c r="L36" s="171">
        <v>112.41149999999993</v>
      </c>
      <c r="M36" s="171">
        <v>95.934599999999818</v>
      </c>
      <c r="N36" s="171">
        <v>121.01649999999995</v>
      </c>
      <c r="O36" s="171">
        <v>15.507599999999911</v>
      </c>
      <c r="P36" s="171">
        <v>-591.32349999999997</v>
      </c>
      <c r="Q36" s="171">
        <v>-521.15149999999971</v>
      </c>
      <c r="R36" s="171">
        <v>-392.56389999999988</v>
      </c>
      <c r="S36" s="171">
        <v>-437.91449999999986</v>
      </c>
      <c r="T36" s="171">
        <v>-445.47130000000016</v>
      </c>
      <c r="U36" s="171">
        <v>-547.2503999999999</v>
      </c>
      <c r="V36" s="171">
        <v>-418.24200000000019</v>
      </c>
      <c r="W36" s="171">
        <v>-490.79189999999949</v>
      </c>
      <c r="X36" s="171">
        <v>-499.87619999999993</v>
      </c>
      <c r="Y36" s="171">
        <v>-484.58420000000001</v>
      </c>
      <c r="Z36" s="171">
        <v>-523.27019999999993</v>
      </c>
      <c r="AA36" s="170">
        <v>-166.78149999999982</v>
      </c>
    </row>
    <row r="38" spans="1:27" ht="11.25" customHeight="1" x14ac:dyDescent="0.15">
      <c r="A38" s="168" t="s">
        <v>138</v>
      </c>
      <c r="C38" s="169">
        <v>755.88969999999995</v>
      </c>
      <c r="D38" s="169">
        <v>883.73119999999994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531.54629999999997</v>
      </c>
    </row>
    <row r="39" spans="1:27" ht="11.25" customHeight="1" x14ac:dyDescent="0.15">
      <c r="A39" s="168" t="s">
        <v>139</v>
      </c>
      <c r="C39" s="169">
        <v>-2335.7703000000001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-2184.3002000000001</v>
      </c>
    </row>
    <row r="40" spans="1:27" ht="11.25" customHeight="1" x14ac:dyDescent="0.15">
      <c r="A40" s="168" t="s">
        <v>140</v>
      </c>
      <c r="C40" s="169">
        <v>1235.3977</v>
      </c>
      <c r="D40" s="169">
        <v>1376.4067</v>
      </c>
      <c r="E40" s="169">
        <v>1351.1179999999999</v>
      </c>
      <c r="F40" s="169">
        <v>1159.3449000000001</v>
      </c>
      <c r="G40" s="169">
        <v>1223.943</v>
      </c>
      <c r="H40" s="169">
        <v>1150.5838000000001</v>
      </c>
      <c r="I40" s="169">
        <v>991.82799999999997</v>
      </c>
      <c r="J40" s="169">
        <v>1307.2570000000001</v>
      </c>
      <c r="K40" s="169">
        <v>1289.8430000000001</v>
      </c>
      <c r="L40" s="169">
        <v>1205.1303</v>
      </c>
      <c r="M40" s="169">
        <v>1070.0687</v>
      </c>
      <c r="N40" s="169">
        <v>1234.2056</v>
      </c>
      <c r="O40" s="169">
        <v>1562.1809000000001</v>
      </c>
      <c r="P40" s="169">
        <v>1395.5450000000001</v>
      </c>
      <c r="Q40" s="169">
        <v>1346.8051</v>
      </c>
      <c r="R40" s="169">
        <v>1399.5372</v>
      </c>
      <c r="S40" s="169">
        <v>1298.972</v>
      </c>
      <c r="T40" s="169">
        <v>1179.5055</v>
      </c>
      <c r="U40" s="169">
        <v>977.63660000000004</v>
      </c>
      <c r="V40" s="169">
        <v>1362.1318000000001</v>
      </c>
      <c r="W40" s="169">
        <v>1302.7962</v>
      </c>
      <c r="X40" s="169">
        <v>1282.4858999999999</v>
      </c>
      <c r="Y40" s="169">
        <v>1254.9327000000001</v>
      </c>
      <c r="Z40" s="169">
        <v>1293.4164000000001</v>
      </c>
      <c r="AA40" s="170">
        <v>1261.0098</v>
      </c>
    </row>
    <row r="41" spans="1:27" ht="11.25" customHeight="1" x14ac:dyDescent="0.15">
      <c r="A41" s="168" t="s">
        <v>141</v>
      </c>
      <c r="C41" s="171">
        <v>-344.4829000000002</v>
      </c>
      <c r="D41" s="171">
        <v>-181.99930000000018</v>
      </c>
      <c r="E41" s="171">
        <v>-146.74369999999999</v>
      </c>
      <c r="F41" s="171">
        <v>-183.77080000000024</v>
      </c>
      <c r="G41" s="171">
        <v>-223.14320000000021</v>
      </c>
      <c r="H41" s="171">
        <v>-184.80570000000012</v>
      </c>
      <c r="I41" s="171">
        <v>-258.29510000000005</v>
      </c>
      <c r="J41" s="171">
        <v>-35.759900000000016</v>
      </c>
      <c r="K41" s="171">
        <v>-76.082099999999855</v>
      </c>
      <c r="L41" s="171">
        <v>-198.6386</v>
      </c>
      <c r="M41" s="171">
        <v>-397.83949999999982</v>
      </c>
      <c r="N41" s="171">
        <v>-454.5768999999998</v>
      </c>
      <c r="O41" s="171">
        <v>-263.77289999999971</v>
      </c>
      <c r="P41" s="171">
        <v>-763.45809999999983</v>
      </c>
      <c r="Q41" s="171">
        <v>-749.87899999999991</v>
      </c>
      <c r="R41" s="171">
        <v>-513.17010000000005</v>
      </c>
      <c r="S41" s="171">
        <v>-606.15539999999987</v>
      </c>
      <c r="T41" s="171">
        <v>-603.67740000000003</v>
      </c>
      <c r="U41" s="171">
        <v>-727.32909999999993</v>
      </c>
      <c r="V41" s="171">
        <v>-308.21269999999981</v>
      </c>
      <c r="W41" s="171">
        <v>-398.58489999999983</v>
      </c>
      <c r="X41" s="171">
        <v>-417.18910000000005</v>
      </c>
      <c r="Y41" s="171">
        <v>-603.33719999999994</v>
      </c>
      <c r="Z41" s="171">
        <v>-784.0954999999999</v>
      </c>
      <c r="AA41" s="170">
        <v>-391.74410000000012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-58.474899999999998</v>
      </c>
      <c r="D43" s="172">
        <v>-50.308</v>
      </c>
      <c r="E43" s="172">
        <v>-26.482900000000001</v>
      </c>
      <c r="F43" s="172">
        <v>-22.118600000000001</v>
      </c>
      <c r="G43" s="172">
        <v>-44.095999999999997</v>
      </c>
      <c r="H43" s="172">
        <v>-33.809600000000003</v>
      </c>
      <c r="I43" s="172">
        <v>-134.6326</v>
      </c>
      <c r="J43" s="172">
        <v>134.20249999999999</v>
      </c>
      <c r="K43" s="172">
        <v>68.614500000000007</v>
      </c>
      <c r="L43" s="172">
        <v>-32.745199999999997</v>
      </c>
      <c r="M43" s="172">
        <v>-111.13200000000001</v>
      </c>
      <c r="N43" s="172">
        <v>-134.80279999999999</v>
      </c>
      <c r="O43" s="172">
        <v>-113.6221</v>
      </c>
      <c r="P43" s="172">
        <v>-667.21079999999995</v>
      </c>
      <c r="Q43" s="172">
        <v>-619.17759999999998</v>
      </c>
      <c r="R43" s="172">
        <v>-445.73439999999999</v>
      </c>
      <c r="S43" s="172">
        <v>-508.9495</v>
      </c>
      <c r="T43" s="172">
        <v>-515.21810000000005</v>
      </c>
      <c r="U43" s="172">
        <v>-627.28539999999998</v>
      </c>
      <c r="V43" s="172">
        <v>-369.73450000000003</v>
      </c>
      <c r="W43" s="172">
        <v>-450.14150000000001</v>
      </c>
      <c r="X43" s="172">
        <v>-463.12639999999999</v>
      </c>
      <c r="Y43" s="172">
        <v>-534.38379999999995</v>
      </c>
      <c r="Z43" s="172">
        <v>-644.98869999999999</v>
      </c>
      <c r="AA43" s="173">
        <v>-265.80610000000001</v>
      </c>
    </row>
    <row r="45" spans="1:27" ht="11.25" customHeight="1" thickBot="1" x14ac:dyDescent="0.2">
      <c r="A45" s="168" t="s">
        <v>263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261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-267.21079999999995</v>
      </c>
      <c r="Q46" s="175">
        <v>-219.17759999999998</v>
      </c>
      <c r="R46" s="175">
        <v>-45.734399999999994</v>
      </c>
      <c r="S46" s="175">
        <v>0</v>
      </c>
      <c r="T46" s="175">
        <v>0</v>
      </c>
      <c r="U46" s="175">
        <v>-27.285399999999981</v>
      </c>
      <c r="V46" s="175">
        <v>0</v>
      </c>
      <c r="W46" s="175">
        <v>-50.141500000000008</v>
      </c>
      <c r="X46" s="175">
        <v>-63.12639999999999</v>
      </c>
      <c r="Y46" s="175">
        <v>-134.38379999999995</v>
      </c>
      <c r="Z46" s="175">
        <v>-244.98869999999999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[2]Summary!E59</f>
        <v>0.88946263116119106</v>
      </c>
      <c r="D50" s="176">
        <f>[2]Summary!F59</f>
        <v>0.68620140786379458</v>
      </c>
      <c r="E50" s="176">
        <f>[2]Summary!G59</f>
        <v>0.6324192907066909</v>
      </c>
      <c r="F50" s="176">
        <f>[2]Summary!H59</f>
        <v>0.27041889816592835</v>
      </c>
      <c r="G50" s="176">
        <f>[2]Summary!I59</f>
        <v>0.22697050510884076</v>
      </c>
      <c r="H50" s="176">
        <f>[2]Summary!J59</f>
        <v>0.4773120041879988</v>
      </c>
      <c r="I50" s="176">
        <f>[2]Summary!K59</f>
        <v>0.60641383641699886</v>
      </c>
      <c r="J50" s="176">
        <f>[2]Summary!L59</f>
        <v>0.9171320407555501</v>
      </c>
      <c r="K50" s="176">
        <f>[2]Summary!M59</f>
        <v>0.9640220136559452</v>
      </c>
      <c r="L50" s="176">
        <f>[2]Summary!N59</f>
        <v>0.86788599539326616</v>
      </c>
      <c r="M50" s="176">
        <f>[2]Summary!O59</f>
        <v>0.73468974493823158</v>
      </c>
      <c r="N50" s="176">
        <f>[2]Summary!P59</f>
        <v>0.64667806263803274</v>
      </c>
      <c r="O50" s="176">
        <f>[2]Summary!Q59</f>
        <v>0.66200381037049449</v>
      </c>
      <c r="P50" s="176">
        <f>[2]Summary!R59</f>
        <v>0.6716513304734516</v>
      </c>
      <c r="Q50" s="176">
        <f>[2]Summary!S59</f>
        <v>0.61625906278146025</v>
      </c>
      <c r="R50" s="176">
        <f>[2]Summary!T59</f>
        <v>0.52851399725373582</v>
      </c>
      <c r="S50" s="176">
        <f>[2]Summary!U59</f>
        <v>0.57838304947021424</v>
      </c>
      <c r="T50" s="176">
        <f>[2]Summary!V59</f>
        <v>0.50013859385262061</v>
      </c>
      <c r="U50" s="176">
        <f>[2]Summary!W59</f>
        <v>0.55044827570488086</v>
      </c>
      <c r="V50" s="176">
        <f>[2]Summary!X59</f>
        <v>0.82229949462824792</v>
      </c>
      <c r="W50" s="176">
        <f>[2]Summary!Y59</f>
        <v>0.8676245861021894</v>
      </c>
      <c r="X50" s="176">
        <f>[2]Summary!Z59</f>
        <v>0.80415768593611159</v>
      </c>
      <c r="Y50" s="176">
        <f>[2]Summary!AA59</f>
        <v>0.6766473955785739</v>
      </c>
      <c r="Z50" s="176">
        <f>[2]Summary!AB59</f>
        <v>0.62643991316366143</v>
      </c>
      <c r="AA50" s="176">
        <f>[2]Summary!AC59</f>
        <v>0.67683798998697808</v>
      </c>
    </row>
    <row r="51" spans="1:27" ht="13.5" customHeight="1" x14ac:dyDescent="0.15">
      <c r="A51" s="168" t="s">
        <v>125</v>
      </c>
      <c r="C51" s="176">
        <f>[2]Summary!E60</f>
        <v>6.1883286261452231E-2</v>
      </c>
      <c r="D51" s="176">
        <f>[2]Summary!F60</f>
        <v>0.18891300180697801</v>
      </c>
      <c r="E51" s="176">
        <f>[2]Summary!G60</f>
        <v>0.2854723907880603</v>
      </c>
      <c r="F51" s="176">
        <f>[2]Summary!H60</f>
        <v>4.7212400460784343E-2</v>
      </c>
      <c r="G51" s="176">
        <f>[2]Summary!I60</f>
        <v>2.9291421103853299E-2</v>
      </c>
      <c r="H51" s="176">
        <f>[2]Summary!J60</f>
        <v>0.14747135034513348</v>
      </c>
      <c r="I51" s="176">
        <f>[2]Summary!K60</f>
        <v>0.26362036951841117</v>
      </c>
      <c r="J51" s="176">
        <f>[2]Summary!L60</f>
        <v>0.4164157059436191</v>
      </c>
      <c r="K51" s="176">
        <f>[2]Summary!M60</f>
        <v>0.55705182889262017</v>
      </c>
      <c r="L51" s="176">
        <f>[2]Summary!N60</f>
        <v>0.44328817978657509</v>
      </c>
      <c r="M51" s="176">
        <f>[2]Summary!O60</f>
        <v>0.2840569060979814</v>
      </c>
      <c r="N51" s="176">
        <f>[2]Summary!P60</f>
        <v>0.16267480622775543</v>
      </c>
      <c r="O51" s="176">
        <f>[2]Summary!Q60</f>
        <v>0.49076667476676111</v>
      </c>
      <c r="P51" s="176">
        <f>[2]Summary!R60</f>
        <v>0.23931769887086321</v>
      </c>
      <c r="Q51" s="176">
        <f>[2]Summary!S60</f>
        <v>0.16485653613879869</v>
      </c>
      <c r="R51" s="176">
        <f>[2]Summary!T60</f>
        <v>0.40968883708250703</v>
      </c>
      <c r="S51" s="176">
        <f>[2]Summary!U60</f>
        <v>0.29738085676954162</v>
      </c>
      <c r="T51" s="176">
        <f>[2]Summary!V60</f>
        <v>0.28401816009467817</v>
      </c>
      <c r="U51" s="176">
        <f>[2]Summary!W60</f>
        <v>0.19259719940942813</v>
      </c>
      <c r="V51" s="176">
        <f>[2]Summary!X60</f>
        <v>0.5070768583884433</v>
      </c>
      <c r="W51" s="176">
        <f>[2]Summary!Y60</f>
        <v>0.53923380230325646</v>
      </c>
      <c r="X51" s="176">
        <f>[2]Summary!Z60</f>
        <v>0.51462361035551163</v>
      </c>
      <c r="Y51" s="176">
        <f>[2]Summary!AA60</f>
        <v>0.4034586240575555</v>
      </c>
      <c r="Z51" s="176">
        <f>[2]Summary!AB60</f>
        <v>0.22195029585765969</v>
      </c>
      <c r="AA51" s="176">
        <f>[2]Summary!AC60</f>
        <v>0.25790453969157123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[2]Summary!E62</f>
        <v>0.99772203727135977</v>
      </c>
      <c r="D53" s="176">
        <f>[2]Summary!F62</f>
        <v>0.9760273460709511</v>
      </c>
      <c r="E53" s="176">
        <f>[2]Summary!G62</f>
        <v>0.89754335887873427</v>
      </c>
      <c r="F53" s="176">
        <f>[2]Summary!H62</f>
        <v>0.9059510099349235</v>
      </c>
      <c r="G53" s="176">
        <f>[2]Summary!I62</f>
        <v>0.78285483304122616</v>
      </c>
      <c r="H53" s="176">
        <f>[2]Summary!J62</f>
        <v>0.7760710066050166</v>
      </c>
      <c r="I53" s="176">
        <f>[2]Summary!K62</f>
        <v>0.747153683430829</v>
      </c>
      <c r="J53" s="176">
        <f>[2]Summary!L62</f>
        <v>0.97579682597995421</v>
      </c>
      <c r="K53" s="176">
        <f>[2]Summary!M62</f>
        <v>0.99074549467606476</v>
      </c>
      <c r="L53" s="176">
        <f>[2]Summary!N62</f>
        <v>0.94747292076608036</v>
      </c>
      <c r="M53" s="176">
        <f>[2]Summary!O62</f>
        <v>0.85961512547146957</v>
      </c>
      <c r="N53" s="176">
        <f>[2]Summary!P62</f>
        <v>0.86810271442878328</v>
      </c>
      <c r="O53" s="176">
        <f>[2]Summary!Q62</f>
        <v>0.87877004355981747</v>
      </c>
      <c r="P53" s="176">
        <f>[2]Summary!R62</f>
        <v>0.89779757068736632</v>
      </c>
      <c r="Q53" s="176">
        <f>[2]Summary!S62</f>
        <v>0.86158073903756438</v>
      </c>
      <c r="R53" s="176">
        <f>[2]Summary!T62</f>
        <v>0.80336181907649007</v>
      </c>
      <c r="S53" s="176">
        <f>[2]Summary!U62</f>
        <v>0.77185076242496597</v>
      </c>
      <c r="T53" s="176">
        <f>[2]Summary!V62</f>
        <v>0.69724161105516413</v>
      </c>
      <c r="U53" s="176">
        <f>[2]Summary!W62</f>
        <v>0.73817300645514161</v>
      </c>
      <c r="V53" s="176">
        <f>[2]Summary!X62</f>
        <v>0.90414996341161713</v>
      </c>
      <c r="W53" s="176">
        <f>[2]Summary!Y62</f>
        <v>0.94219489128710987</v>
      </c>
      <c r="X53" s="176">
        <f>[2]Summary!Z62</f>
        <v>0.90138105683817815</v>
      </c>
      <c r="Y53" s="176">
        <f>[2]Summary!AA62</f>
        <v>0.83116909310788134</v>
      </c>
      <c r="Z53" s="176">
        <f>[2]Summary!AB62</f>
        <v>0.84812161064035041</v>
      </c>
      <c r="AA53" s="176">
        <f>[2]Summary!AC62</f>
        <v>0.87326781845301726</v>
      </c>
    </row>
    <row r="54" spans="1:27" ht="13.5" customHeight="1" x14ac:dyDescent="0.15">
      <c r="A54" s="168" t="s">
        <v>125</v>
      </c>
      <c r="C54" s="176">
        <f>[2]Summary!E63</f>
        <v>0.64579532692189379</v>
      </c>
      <c r="D54" s="176">
        <f>[2]Summary!F63</f>
        <v>0.73456184774614663</v>
      </c>
      <c r="E54" s="176">
        <f>[2]Summary!G63</f>
        <v>0.64506114352890809</v>
      </c>
      <c r="F54" s="176">
        <f>[2]Summary!H63</f>
        <v>0.52600320742408535</v>
      </c>
      <c r="G54" s="176">
        <f>[2]Summary!I63</f>
        <v>0.33553662560795122</v>
      </c>
      <c r="H54" s="176">
        <f>[2]Summary!J63</f>
        <v>0.32049702576669803</v>
      </c>
      <c r="I54" s="176">
        <f>[2]Summary!K63</f>
        <v>0.40628270335496464</v>
      </c>
      <c r="J54" s="176">
        <f>[2]Summary!L63</f>
        <v>0.66486826263720644</v>
      </c>
      <c r="K54" s="176">
        <f>[2]Summary!M63</f>
        <v>0.77736840774244997</v>
      </c>
      <c r="L54" s="176">
        <f>[2]Summary!N63</f>
        <v>0.64822250616287103</v>
      </c>
      <c r="M54" s="176">
        <f>[2]Summary!O63</f>
        <v>0.49696873340495795</v>
      </c>
      <c r="N54" s="176">
        <f>[2]Summary!P63</f>
        <v>0.49124623587629879</v>
      </c>
      <c r="O54" s="176">
        <f>[2]Summary!Q63</f>
        <v>0.6483584822078472</v>
      </c>
      <c r="P54" s="176">
        <f>[2]Summary!R63</f>
        <v>0.54304804755125913</v>
      </c>
      <c r="Q54" s="176">
        <f>[2]Summary!S63</f>
        <v>0.45366120019446687</v>
      </c>
      <c r="R54" s="176">
        <f>[2]Summary!T63</f>
        <v>0.57490891957413992</v>
      </c>
      <c r="S54" s="176">
        <f>[2]Summary!U63</f>
        <v>0.46455823338149144</v>
      </c>
      <c r="T54" s="176">
        <f>[2]Summary!V63</f>
        <v>0.43912285921995231</v>
      </c>
      <c r="U54" s="176">
        <f>[2]Summary!W63</f>
        <v>0.34518374738188939</v>
      </c>
      <c r="V54" s="176">
        <f>[2]Summary!X63</f>
        <v>0.70328882922250413</v>
      </c>
      <c r="W54" s="176">
        <f>[2]Summary!Y63</f>
        <v>0.77108927385504678</v>
      </c>
      <c r="X54" s="176">
        <f>[2]Summary!Z63</f>
        <v>0.71684030335505955</v>
      </c>
      <c r="Y54" s="176">
        <f>[2]Summary!AA63</f>
        <v>0.56972491671663661</v>
      </c>
      <c r="Z54" s="176">
        <f>[2]Summary!AB63</f>
        <v>0.53060771981588484</v>
      </c>
      <c r="AA54" s="176">
        <f>[2]Summary!AC63</f>
        <v>0.58366887050167815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D3" sqref="D3"/>
    </sheetView>
  </sheetViews>
  <sheetFormatPr defaultColWidth="12" defaultRowHeight="13.5" customHeight="1" x14ac:dyDescent="0.15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15">
      <c r="A1" s="180" t="s">
        <v>133</v>
      </c>
    </row>
    <row r="2" spans="1:5" ht="12" customHeight="1" x14ac:dyDescent="0.15">
      <c r="A2" s="180" t="s">
        <v>151</v>
      </c>
    </row>
    <row r="3" spans="1:5" ht="12" customHeight="1" x14ac:dyDescent="0.15">
      <c r="A3" s="180" t="str">
        <f>MWA!A2</f>
        <v>Valuation Date:  11/19/2001</v>
      </c>
    </row>
    <row r="4" spans="1:5" ht="12" customHeight="1" x14ac:dyDescent="0.15">
      <c r="A4" s="180" t="str">
        <f>MWA!A3</f>
        <v>As of:                11/19/2001</v>
      </c>
    </row>
    <row r="6" spans="1:5" ht="13.5" customHeight="1" thickBot="1" x14ac:dyDescent="0.2">
      <c r="A6" s="183"/>
    </row>
    <row r="7" spans="1:5" ht="13.5" customHeight="1" thickBot="1" x14ac:dyDescent="0.2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15">
      <c r="A8" s="183" t="s">
        <v>134</v>
      </c>
      <c r="C8" s="186">
        <f>MWA!C33</f>
        <v>1065.653</v>
      </c>
      <c r="D8" s="186">
        <f>MWA!D33</f>
        <v>1163.3747000000001</v>
      </c>
      <c r="E8" s="186">
        <f>MWA!E33</f>
        <v>1184.2023999999999</v>
      </c>
    </row>
    <row r="9" spans="1:5" ht="13.5" customHeight="1" x14ac:dyDescent="0.15">
      <c r="A9" s="183" t="s">
        <v>135</v>
      </c>
      <c r="C9" s="186">
        <f>MWA!C34</f>
        <v>-2824.23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15">
      <c r="A10" s="183" t="s">
        <v>136</v>
      </c>
      <c r="C10" s="187">
        <f>MWA!C35</f>
        <v>1946.0691999999999</v>
      </c>
      <c r="D10" s="187">
        <f>MWA!D35</f>
        <v>1778.3216</v>
      </c>
      <c r="E10" s="187">
        <f>MWA!E35</f>
        <v>1695.9322</v>
      </c>
    </row>
    <row r="11" spans="1:5" ht="13.5" customHeight="1" x14ac:dyDescent="0.15">
      <c r="A11" s="183" t="s">
        <v>137</v>
      </c>
      <c r="C11" s="186">
        <f>MWA!C36</f>
        <v>187.49219999999991</v>
      </c>
      <c r="D11" s="186">
        <f>MWA!D36</f>
        <v>53.52559999999994</v>
      </c>
      <c r="E11" s="186">
        <f>MWA!E36</f>
        <v>63.712700000000041</v>
      </c>
    </row>
    <row r="12" spans="1:5" ht="13.5" customHeight="1" x14ac:dyDescent="0.15">
      <c r="C12" s="186"/>
      <c r="D12" s="186"/>
      <c r="E12" s="186"/>
    </row>
    <row r="13" spans="1:5" ht="13.5" customHeight="1" x14ac:dyDescent="0.15">
      <c r="A13" s="183" t="s">
        <v>138</v>
      </c>
      <c r="C13" s="186">
        <f>MWA!C38</f>
        <v>755.88969999999995</v>
      </c>
      <c r="D13" s="186">
        <f>MWA!D38</f>
        <v>883.73119999999994</v>
      </c>
      <c r="E13" s="186">
        <f>MWA!E38</f>
        <v>851.4751</v>
      </c>
    </row>
    <row r="14" spans="1:5" ht="13.5" customHeight="1" x14ac:dyDescent="0.15">
      <c r="A14" s="183" t="s">
        <v>139</v>
      </c>
      <c r="C14" s="186">
        <f>MWA!C39</f>
        <v>-2335.7703000000001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15">
      <c r="A15" s="183" t="s">
        <v>140</v>
      </c>
      <c r="C15" s="187">
        <f>MWA!C40</f>
        <v>1235.3977</v>
      </c>
      <c r="D15" s="187">
        <f>MWA!D40</f>
        <v>1376.4067</v>
      </c>
      <c r="E15" s="187">
        <f>MWA!E40</f>
        <v>1351.1179999999999</v>
      </c>
    </row>
    <row r="16" spans="1:5" ht="13.5" customHeight="1" x14ac:dyDescent="0.15">
      <c r="A16" s="183" t="s">
        <v>141</v>
      </c>
      <c r="C16" s="186">
        <f>MWA!C41</f>
        <v>-344.4829000000002</v>
      </c>
      <c r="D16" s="186">
        <f>MWA!D41</f>
        <v>-181.99930000000018</v>
      </c>
      <c r="E16" s="186">
        <f>MWA!E41</f>
        <v>-146.74369999999999</v>
      </c>
    </row>
    <row r="17" spans="1:18" ht="13.5" customHeight="1" thickBot="1" x14ac:dyDescent="0.2"/>
    <row r="18" spans="1:18" ht="13.5" customHeight="1" thickBot="1" x14ac:dyDescent="0.2">
      <c r="A18" s="180" t="s">
        <v>142</v>
      </c>
      <c r="C18" s="189">
        <f>MWA!C43</f>
        <v>-58.474899999999998</v>
      </c>
      <c r="D18" s="189">
        <f>MWA!D43</f>
        <v>-50.308</v>
      </c>
      <c r="E18" s="189">
        <f>MWA!E43</f>
        <v>-26.482900000000001</v>
      </c>
    </row>
    <row r="20" spans="1:18" ht="13.5" customHeight="1" x14ac:dyDescent="0.15">
      <c r="A20" s="183" t="s">
        <v>123</v>
      </c>
    </row>
    <row r="21" spans="1:18" ht="13.5" customHeight="1" x14ac:dyDescent="0.15">
      <c r="A21" s="183" t="s">
        <v>124</v>
      </c>
      <c r="C21" s="190">
        <f>MWA!C50</f>
        <v>0.88946263116119106</v>
      </c>
      <c r="D21" s="190">
        <f>MWA!D50</f>
        <v>0.68620140786379458</v>
      </c>
      <c r="E21" s="190">
        <f>MWA!E50</f>
        <v>0.6324192907066909</v>
      </c>
    </row>
    <row r="22" spans="1:18" ht="13.5" customHeight="1" x14ac:dyDescent="0.15">
      <c r="A22" s="183" t="s">
        <v>125</v>
      </c>
      <c r="C22" s="190">
        <f>MWA!C51</f>
        <v>6.1883286261452231E-2</v>
      </c>
      <c r="D22" s="190">
        <f>MWA!D51</f>
        <v>0.18891300180697801</v>
      </c>
      <c r="E22" s="190">
        <f>MWA!E51</f>
        <v>0.2854723907880603</v>
      </c>
    </row>
    <row r="23" spans="1:18" ht="13.5" customHeight="1" x14ac:dyDescent="0.15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15">
      <c r="A24" s="183" t="s">
        <v>124</v>
      </c>
      <c r="C24" s="190">
        <f>MWA!C53</f>
        <v>0.99772203727135977</v>
      </c>
      <c r="D24" s="190">
        <f>MWA!D53</f>
        <v>0.9760273460709511</v>
      </c>
      <c r="E24" s="190">
        <f>MWA!E53</f>
        <v>0.89754335887873427</v>
      </c>
    </row>
    <row r="25" spans="1:18" ht="13.5" customHeight="1" x14ac:dyDescent="0.15">
      <c r="A25" s="183" t="s">
        <v>125</v>
      </c>
      <c r="C25" s="190">
        <f>MWA!C54</f>
        <v>0.64579532692189379</v>
      </c>
      <c r="D25" s="190">
        <f>MWA!D54</f>
        <v>0.73456184774614663</v>
      </c>
      <c r="E25" s="190">
        <f>MWA!E54</f>
        <v>0.64506114352890809</v>
      </c>
    </row>
    <row r="26" spans="1:18" ht="13.5" customHeight="1" thickBot="1" x14ac:dyDescent="0.2">
      <c r="H26" s="289" t="s">
        <v>153</v>
      </c>
      <c r="I26" s="289"/>
      <c r="J26" s="289"/>
      <c r="L26" s="289" t="s">
        <v>154</v>
      </c>
      <c r="M26" s="289"/>
      <c r="N26" s="289"/>
      <c r="P26" s="289" t="s">
        <v>200</v>
      </c>
      <c r="Q26" s="289"/>
      <c r="R26" s="289"/>
    </row>
    <row r="27" spans="1:18" ht="13.5" customHeight="1" thickBot="1" x14ac:dyDescent="0.2">
      <c r="A27" s="184" t="s">
        <v>165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15">
      <c r="A28" s="183" t="s">
        <v>134</v>
      </c>
      <c r="C28" s="186">
        <f t="shared" si="0"/>
        <v>1065.653</v>
      </c>
      <c r="D28" s="186">
        <f t="shared" si="0"/>
        <v>1163.3747000000001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15">
      <c r="A29" s="183" t="s">
        <v>135</v>
      </c>
      <c r="C29" s="186">
        <f t="shared" si="0"/>
        <v>-2824.23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'[1]Output for Upload'!$F$9</f>
        <v>405.59495980950311</v>
      </c>
      <c r="I29" s="191">
        <f>[1]BEAVER!$D$10</f>
        <v>456</v>
      </c>
      <c r="J29" s="192">
        <f>I29-H29</f>
        <v>50.405040190496891</v>
      </c>
      <c r="L29" s="191">
        <f>'[1]Output for Upload'!$G$9</f>
        <v>312.90784198589034</v>
      </c>
      <c r="M29" s="191">
        <f>[1]BEAVER!$E$10</f>
        <v>446</v>
      </c>
      <c r="N29" s="192">
        <f>M29-L29</f>
        <v>133.09215801410966</v>
      </c>
      <c r="P29" s="191">
        <f>'[1]Output for Upload'!$H$9</f>
        <v>259.29190918974325</v>
      </c>
      <c r="Q29" s="191">
        <f>[1]BEAVER!$F$10</f>
        <v>410</v>
      </c>
      <c r="R29" s="192">
        <f>Q29-P29</f>
        <v>150.70809081025675</v>
      </c>
    </row>
    <row r="30" spans="1:18" ht="13.5" customHeight="1" x14ac:dyDescent="0.15">
      <c r="A30" s="183" t="s">
        <v>136</v>
      </c>
      <c r="C30" s="187">
        <f>C10+J29+J33</f>
        <v>1997.0004495808128</v>
      </c>
      <c r="D30" s="187">
        <f>D10+N29+N33</f>
        <v>1916.999386379578</v>
      </c>
      <c r="E30" s="193">
        <f>E10+R29+R33</f>
        <v>1870.0004049859053</v>
      </c>
      <c r="G30" s="181" t="s">
        <v>145</v>
      </c>
      <c r="H30" s="191">
        <f>'[1]Output for Upload'!$F$10</f>
        <v>28.218778535222217</v>
      </c>
      <c r="I30" s="191">
        <f>I29</f>
        <v>456</v>
      </c>
      <c r="J30" s="192">
        <f>I30-H30</f>
        <v>427.78122146477779</v>
      </c>
      <c r="L30" s="191">
        <f>'[1]Output for Upload'!$G$10</f>
        <v>84.255198805912187</v>
      </c>
      <c r="M30" s="191">
        <f>M29</f>
        <v>446</v>
      </c>
      <c r="N30" s="192">
        <f>M30-L30</f>
        <v>361.74480119408781</v>
      </c>
      <c r="P30" s="191">
        <f>'[1]Output for Upload'!$H$10</f>
        <v>117.04368022310473</v>
      </c>
      <c r="Q30" s="191">
        <f>Q29</f>
        <v>410</v>
      </c>
      <c r="R30" s="192">
        <f>Q30-P30</f>
        <v>292.95631977689527</v>
      </c>
    </row>
    <row r="31" spans="1:18" ht="13.5" customHeight="1" x14ac:dyDescent="0.15">
      <c r="A31" s="183" t="s">
        <v>137</v>
      </c>
      <c r="C31" s="186">
        <f>SUM(C28:C30)</f>
        <v>238.42344958081276</v>
      </c>
      <c r="D31" s="186">
        <f>SUM(D28:D30)</f>
        <v>192.20338637957798</v>
      </c>
      <c r="E31" s="186">
        <f>SUM(E28:E30)</f>
        <v>237.78090498590541</v>
      </c>
    </row>
    <row r="32" spans="1:18" ht="13.5" customHeight="1" x14ac:dyDescent="0.15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15">
      <c r="A33" s="183" t="s">
        <v>138</v>
      </c>
      <c r="C33" s="186">
        <f t="shared" ref="C33:E34" si="1">C13</f>
        <v>755.88969999999995</v>
      </c>
      <c r="D33" s="186">
        <f t="shared" si="1"/>
        <v>883.73119999999994</v>
      </c>
      <c r="E33" s="186">
        <f t="shared" si="1"/>
        <v>851.4751</v>
      </c>
      <c r="G33" s="181" t="s">
        <v>144</v>
      </c>
      <c r="H33" s="191">
        <f>'[1]Output for Upload'!$F$12</f>
        <v>230.4737906096841</v>
      </c>
      <c r="I33" s="191">
        <f>[1]COYOTE!$D$10</f>
        <v>231</v>
      </c>
      <c r="J33" s="192">
        <f>I33-H33</f>
        <v>0.52620939031589842</v>
      </c>
      <c r="L33" s="191">
        <f>'[1]Output for Upload'!$G$12</f>
        <v>227.41437163453162</v>
      </c>
      <c r="M33" s="191">
        <f>[1]COYOTE!$E$10</f>
        <v>233</v>
      </c>
      <c r="N33" s="192">
        <f>M33-L33</f>
        <v>5.5856283654683807</v>
      </c>
      <c r="P33" s="191">
        <f>'[1]Output for Upload'!$H$12</f>
        <v>204.63988582435141</v>
      </c>
      <c r="Q33" s="191">
        <f>[1]COYOTE!$F$10</f>
        <v>228</v>
      </c>
      <c r="R33" s="192">
        <f>Q33-P33</f>
        <v>23.36011417564859</v>
      </c>
    </row>
    <row r="34" spans="1:18" ht="13.5" customHeight="1" x14ac:dyDescent="0.15">
      <c r="A34" s="183" t="s">
        <v>139</v>
      </c>
      <c r="C34" s="186">
        <f t="shared" si="1"/>
        <v>-2335.7703000000001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'[1]Output for Upload'!$F$13</f>
        <v>149.17872051895748</v>
      </c>
      <c r="I34" s="191">
        <f>I33</f>
        <v>231</v>
      </c>
      <c r="J34" s="192">
        <f>I34-H34</f>
        <v>81.821279481042524</v>
      </c>
      <c r="L34" s="191">
        <f>'[1]Output for Upload'!$G$13</f>
        <v>171.15291052485216</v>
      </c>
      <c r="M34" s="191">
        <f>M33</f>
        <v>233</v>
      </c>
      <c r="N34" s="192">
        <f>M34-L34</f>
        <v>61.84708947514784</v>
      </c>
      <c r="P34" s="191">
        <f>'[1]Output for Upload'!$H$13</f>
        <v>147.07394072459104</v>
      </c>
      <c r="Q34" s="191">
        <f>Q33</f>
        <v>228</v>
      </c>
      <c r="R34" s="192">
        <f>Q34-P34</f>
        <v>80.92605927540896</v>
      </c>
    </row>
    <row r="35" spans="1:18" ht="13.5" customHeight="1" x14ac:dyDescent="0.15">
      <c r="A35" s="183" t="s">
        <v>140</v>
      </c>
      <c r="C35" s="187">
        <f>C15+J30+J34</f>
        <v>1745.0002009458203</v>
      </c>
      <c r="D35" s="187">
        <f>D15+N30+N34</f>
        <v>1799.9985906692357</v>
      </c>
      <c r="E35" s="193">
        <f>E15+R30+R34</f>
        <v>1725.0003790523042</v>
      </c>
    </row>
    <row r="36" spans="1:18" ht="13.5" customHeight="1" x14ac:dyDescent="0.15">
      <c r="A36" s="183" t="s">
        <v>141</v>
      </c>
      <c r="C36" s="186">
        <f>SUM(C33:C35)</f>
        <v>165.11960094582014</v>
      </c>
      <c r="D36" s="186">
        <f>SUM(D33:D35)</f>
        <v>241.59259066923551</v>
      </c>
      <c r="E36" s="186">
        <f>SUM(E33:E35)</f>
        <v>227.13867905230427</v>
      </c>
    </row>
    <row r="37" spans="1:18" ht="13.5" customHeight="1" thickBot="1" x14ac:dyDescent="0.2"/>
    <row r="38" spans="1:18" ht="13.5" customHeight="1" thickBot="1" x14ac:dyDescent="0.2">
      <c r="A38" s="180" t="s">
        <v>142</v>
      </c>
      <c r="C38" s="189">
        <f>((C31*C41)+(C36*C42))/C43</f>
        <v>207.62599371134607</v>
      </c>
      <c r="D38" s="189">
        <f>((D31*D41)+(D36*D42))/D43</f>
        <v>214.15414384164799</v>
      </c>
      <c r="E38" s="189">
        <f>((E31*E41)+(E36*E42))/E43</f>
        <v>232.86030589832635</v>
      </c>
    </row>
    <row r="40" spans="1:18" ht="14.25" customHeight="1" x14ac:dyDescent="0.15">
      <c r="A40" s="188" t="s">
        <v>75</v>
      </c>
    </row>
    <row r="41" spans="1:18" ht="13.5" hidden="1" customHeight="1" x14ac:dyDescent="0.15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15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15">
      <c r="A43" s="188" t="s">
        <v>149</v>
      </c>
      <c r="C43" s="181">
        <v>745</v>
      </c>
      <c r="D43" s="181">
        <v>720</v>
      </c>
      <c r="E43" s="181">
        <v>744</v>
      </c>
    </row>
    <row r="44" spans="1:18" ht="13.5" customHeight="1" x14ac:dyDescent="0.15">
      <c r="A44" s="188" t="s">
        <v>228</v>
      </c>
      <c r="C44" s="181">
        <f>'PLR SUM'!C39</f>
        <v>50</v>
      </c>
      <c r="D44" s="181">
        <f>'PLR SUM'!D39</f>
        <v>0</v>
      </c>
      <c r="E44" s="181">
        <f>'PLR SUM'!E39</f>
        <v>0</v>
      </c>
    </row>
    <row r="45" spans="1:18" ht="13.5" customHeight="1" x14ac:dyDescent="0.15">
      <c r="A45" s="188" t="s">
        <v>229</v>
      </c>
      <c r="C45" s="181">
        <f>'PLR SUM'!C40</f>
        <v>25</v>
      </c>
      <c r="D45" s="181">
        <f>'PLR SUM'!D40</f>
        <v>0</v>
      </c>
      <c r="E45" s="181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264</v>
      </c>
    </row>
    <row r="2" spans="1:27" ht="12" customHeight="1" x14ac:dyDescent="0.2">
      <c r="A2" s="201" t="s">
        <v>234</v>
      </c>
    </row>
    <row r="3" spans="1:27" ht="12" customHeight="1" x14ac:dyDescent="0.2">
      <c r="A3" s="201" t="s">
        <v>265</v>
      </c>
    </row>
    <row r="4" spans="1:27" ht="12" customHeight="1" x14ac:dyDescent="0.2">
      <c r="A4" s="201" t="s">
        <v>266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233</v>
      </c>
      <c r="D6" s="209" t="s">
        <v>236</v>
      </c>
      <c r="E6" s="209" t="s">
        <v>237</v>
      </c>
      <c r="F6" s="209" t="s">
        <v>238</v>
      </c>
      <c r="G6" s="209" t="s">
        <v>239</v>
      </c>
      <c r="H6" s="209" t="s">
        <v>240</v>
      </c>
      <c r="I6" s="209" t="s">
        <v>241</v>
      </c>
      <c r="J6" s="209" t="s">
        <v>242</v>
      </c>
      <c r="K6" s="209" t="s">
        <v>243</v>
      </c>
      <c r="L6" s="209" t="s">
        <v>244</v>
      </c>
      <c r="M6" s="209" t="s">
        <v>245</v>
      </c>
      <c r="N6" s="209" t="s">
        <v>246</v>
      </c>
      <c r="O6" s="209" t="s">
        <v>247</v>
      </c>
      <c r="P6" s="209" t="s">
        <v>248</v>
      </c>
      <c r="Q6" s="209" t="s">
        <v>249</v>
      </c>
      <c r="R6" s="209" t="s">
        <v>250</v>
      </c>
      <c r="S6" s="209" t="s">
        <v>251</v>
      </c>
      <c r="T6" s="209" t="s">
        <v>252</v>
      </c>
      <c r="U6" s="209" t="s">
        <v>253</v>
      </c>
      <c r="V6" s="209" t="s">
        <v>254</v>
      </c>
      <c r="W6" s="209" t="s">
        <v>255</v>
      </c>
      <c r="X6" s="209" t="s">
        <v>256</v>
      </c>
      <c r="Y6" s="209" t="s">
        <v>257</v>
      </c>
      <c r="Z6" s="209" t="s">
        <v>258</v>
      </c>
      <c r="AA6" s="209" t="s">
        <v>74</v>
      </c>
    </row>
    <row r="7" spans="1:27" ht="11.25" customHeight="1" x14ac:dyDescent="0.2">
      <c r="A7" s="204" t="s">
        <v>134</v>
      </c>
      <c r="C7" s="205">
        <v>436261.2</v>
      </c>
      <c r="D7" s="205">
        <v>483963.88</v>
      </c>
      <c r="E7" s="205">
        <v>454733.72</v>
      </c>
      <c r="F7" s="205">
        <v>482738.28</v>
      </c>
      <c r="G7" s="205">
        <v>399928.28</v>
      </c>
      <c r="H7" s="205">
        <v>397736.68</v>
      </c>
      <c r="I7" s="205">
        <v>359157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v>8466300.3200000022</v>
      </c>
    </row>
    <row r="8" spans="1:27" ht="11.25" customHeight="1" x14ac:dyDescent="0.2">
      <c r="A8" s="204" t="s">
        <v>135</v>
      </c>
      <c r="C8" s="205">
        <v>-1129692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v>-26104994</v>
      </c>
    </row>
    <row r="9" spans="1:27" ht="11.25" customHeight="1" x14ac:dyDescent="0.2">
      <c r="A9" s="204" t="s">
        <v>136</v>
      </c>
      <c r="C9" s="205">
        <v>778427.67200000002</v>
      </c>
      <c r="D9" s="205">
        <v>739781.77599999995</v>
      </c>
      <c r="E9" s="205">
        <v>651237.95700000005</v>
      </c>
      <c r="F9" s="205">
        <v>613239.34199999995</v>
      </c>
      <c r="G9" s="205">
        <v>635488.13399999996</v>
      </c>
      <c r="H9" s="205">
        <v>588443.27</v>
      </c>
      <c r="I9" s="205">
        <v>555944.98899999994</v>
      </c>
      <c r="J9" s="205">
        <v>721177.87399999995</v>
      </c>
      <c r="K9" s="205">
        <v>711788.04399999999</v>
      </c>
      <c r="L9" s="205">
        <v>600115.50899999996</v>
      </c>
      <c r="M9" s="205">
        <v>647268.62699999998</v>
      </c>
      <c r="N9" s="205">
        <v>674773.60100000002</v>
      </c>
      <c r="O9" s="205">
        <v>727305.03</v>
      </c>
      <c r="P9" s="205">
        <v>758671.02599999995</v>
      </c>
      <c r="Q9" s="205">
        <v>691576.19799999997</v>
      </c>
      <c r="R9" s="205">
        <v>696590.01399999997</v>
      </c>
      <c r="S9" s="205">
        <v>668915.09199999995</v>
      </c>
      <c r="T9" s="205">
        <v>603429.46299999999</v>
      </c>
      <c r="U9" s="205">
        <v>554714.82999999996</v>
      </c>
      <c r="V9" s="205">
        <v>702091.853</v>
      </c>
      <c r="W9" s="205">
        <v>678833.11800000002</v>
      </c>
      <c r="X9" s="205">
        <v>620713.51399999997</v>
      </c>
      <c r="Y9" s="205">
        <v>679363.68700000003</v>
      </c>
      <c r="Z9" s="205">
        <v>651409.73899999994</v>
      </c>
      <c r="AA9" s="205">
        <v>15951300.359000003</v>
      </c>
    </row>
    <row r="10" spans="1:27" ht="11.25" customHeight="1" x14ac:dyDescent="0.2">
      <c r="A10" s="204" t="s">
        <v>137</v>
      </c>
      <c r="C10" s="206">
        <v>84996.871999999974</v>
      </c>
      <c r="D10" s="206">
        <v>22266.655999999959</v>
      </c>
      <c r="E10" s="206">
        <v>24465.677000000025</v>
      </c>
      <c r="F10" s="206">
        <v>43820.621999999974</v>
      </c>
      <c r="G10" s="206">
        <v>15286.41399999999</v>
      </c>
      <c r="H10" s="206">
        <v>14661.95</v>
      </c>
      <c r="I10" s="206">
        <v>-34281.011000000057</v>
      </c>
      <c r="J10" s="206">
        <v>111575.95400000003</v>
      </c>
      <c r="K10" s="206">
        <v>74786.804000000004</v>
      </c>
      <c r="L10" s="206">
        <v>43166.02899999998</v>
      </c>
      <c r="M10" s="206">
        <v>41443.746999999974</v>
      </c>
      <c r="N10" s="206">
        <v>48406.601000000024</v>
      </c>
      <c r="O10" s="206">
        <v>6203.0300000000279</v>
      </c>
      <c r="P10" s="206">
        <v>-245990.57400000002</v>
      </c>
      <c r="Q10" s="206">
        <v>-200122.20200000005</v>
      </c>
      <c r="R10" s="206">
        <v>-163306.58600000001</v>
      </c>
      <c r="S10" s="206">
        <v>-182172.42800000007</v>
      </c>
      <c r="T10" s="206">
        <v>-185316.05700000003</v>
      </c>
      <c r="U10" s="206">
        <v>-218900.17</v>
      </c>
      <c r="V10" s="206">
        <v>-173988.66700000002</v>
      </c>
      <c r="W10" s="206">
        <v>-204169.402</v>
      </c>
      <c r="X10" s="206">
        <v>-199950.48600000003</v>
      </c>
      <c r="Y10" s="206">
        <v>-209340.353</v>
      </c>
      <c r="Z10" s="206">
        <v>-200935.74100000004</v>
      </c>
      <c r="AA10" s="206">
        <v>-1687393.3209999967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260026.04</v>
      </c>
      <c r="D12" s="205">
        <v>289863.84000000003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4099285.0558000002</v>
      </c>
    </row>
    <row r="13" spans="1:27" ht="11.25" customHeight="1" x14ac:dyDescent="0.2">
      <c r="A13" s="204" t="s">
        <v>139</v>
      </c>
      <c r="C13" s="205">
        <v>-803505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-16845323</v>
      </c>
    </row>
    <row r="14" spans="1:27" ht="11.25" customHeight="1" x14ac:dyDescent="0.2">
      <c r="A14" s="204" t="s">
        <v>140</v>
      </c>
      <c r="C14" s="205">
        <v>424976.79700000002</v>
      </c>
      <c r="D14" s="205">
        <v>451461.38900000002</v>
      </c>
      <c r="E14" s="205">
        <v>389121.99699999997</v>
      </c>
      <c r="F14" s="205">
        <v>380265.13500000001</v>
      </c>
      <c r="G14" s="205">
        <v>372078.67200000002</v>
      </c>
      <c r="H14" s="205">
        <v>377391.49200000003</v>
      </c>
      <c r="I14" s="205">
        <v>317384.96799999999</v>
      </c>
      <c r="J14" s="205">
        <v>428780.28</v>
      </c>
      <c r="K14" s="205">
        <v>402431.01</v>
      </c>
      <c r="L14" s="205">
        <v>404923.78</v>
      </c>
      <c r="M14" s="205">
        <v>333861.42200000002</v>
      </c>
      <c r="N14" s="205">
        <v>394945.79399999999</v>
      </c>
      <c r="O14" s="205">
        <v>537390.21299999999</v>
      </c>
      <c r="P14" s="205">
        <v>457738.76799999998</v>
      </c>
      <c r="Q14" s="205">
        <v>387879.85499999998</v>
      </c>
      <c r="R14" s="205">
        <v>459048.21100000001</v>
      </c>
      <c r="S14" s="205">
        <v>394887.49400000001</v>
      </c>
      <c r="T14" s="205">
        <v>386877.788</v>
      </c>
      <c r="U14" s="205">
        <v>312843.69699999999</v>
      </c>
      <c r="V14" s="205">
        <v>446779.23100000003</v>
      </c>
      <c r="W14" s="205">
        <v>427317.15299999999</v>
      </c>
      <c r="X14" s="205">
        <v>410395.49599999998</v>
      </c>
      <c r="Y14" s="205">
        <v>391539.016</v>
      </c>
      <c r="Z14" s="205">
        <v>434587.902</v>
      </c>
      <c r="AA14" s="205">
        <v>9724907.5599999987</v>
      </c>
    </row>
    <row r="15" spans="1:27" ht="11.25" customHeight="1" x14ac:dyDescent="0.2">
      <c r="A15" s="204" t="s">
        <v>141</v>
      </c>
      <c r="C15" s="206">
        <v>-118502.16299999994</v>
      </c>
      <c r="D15" s="206">
        <v>-59695.77099999995</v>
      </c>
      <c r="E15" s="206">
        <v>-42262.163000000059</v>
      </c>
      <c r="F15" s="206">
        <v>-60276.825000000012</v>
      </c>
      <c r="G15" s="206">
        <v>-67835.537999999942</v>
      </c>
      <c r="H15" s="206">
        <v>-60616.267999999982</v>
      </c>
      <c r="I15" s="206">
        <v>-82654.43200000003</v>
      </c>
      <c r="J15" s="206">
        <v>-11729.28</v>
      </c>
      <c r="K15" s="206">
        <v>-23737.63</v>
      </c>
      <c r="L15" s="206">
        <v>-66742.539999999994</v>
      </c>
      <c r="M15" s="206">
        <v>-124125.94799999997</v>
      </c>
      <c r="N15" s="206">
        <v>-145464.60600000003</v>
      </c>
      <c r="O15" s="206">
        <v>-90737.866999999969</v>
      </c>
      <c r="P15" s="206">
        <v>-250414.23200000002</v>
      </c>
      <c r="Q15" s="206">
        <v>-215965.14500000002</v>
      </c>
      <c r="R15" s="206">
        <v>-168319.78899999999</v>
      </c>
      <c r="S15" s="206">
        <v>-184271.23299999995</v>
      </c>
      <c r="T15" s="206">
        <v>-198006.212</v>
      </c>
      <c r="U15" s="206">
        <v>-232745.30300000001</v>
      </c>
      <c r="V15" s="206">
        <v>-101093.76899999997</v>
      </c>
      <c r="W15" s="206">
        <v>-130735.84700000001</v>
      </c>
      <c r="X15" s="206">
        <v>-133500.50400000002</v>
      </c>
      <c r="Y15" s="206">
        <v>-188241.22119999997</v>
      </c>
      <c r="Z15" s="206">
        <v>-263456.098</v>
      </c>
      <c r="AA15" s="206">
        <v>-3021130.3842000011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267</v>
      </c>
      <c r="C17" s="208">
        <v>-33505.290999999968</v>
      </c>
      <c r="D17" s="208">
        <v>-37429.114999999991</v>
      </c>
      <c r="E17" s="208">
        <v>-17796.486000000034</v>
      </c>
      <c r="F17" s="208">
        <v>-16456.203000000038</v>
      </c>
      <c r="G17" s="208">
        <v>-52549.123999999953</v>
      </c>
      <c r="H17" s="208">
        <v>-45954.318000000028</v>
      </c>
      <c r="I17" s="208">
        <v>-116935.44300000009</v>
      </c>
      <c r="J17" s="208">
        <v>99846.674000000057</v>
      </c>
      <c r="K17" s="208">
        <v>51049.173999999999</v>
      </c>
      <c r="L17" s="208">
        <v>-23576.510999999999</v>
      </c>
      <c r="M17" s="208">
        <v>-82682.201000000001</v>
      </c>
      <c r="N17" s="208">
        <v>-97058.005000000005</v>
      </c>
      <c r="O17" s="208">
        <v>-84534.836999999941</v>
      </c>
      <c r="P17" s="208">
        <v>-496404.80600000004</v>
      </c>
      <c r="Q17" s="208">
        <v>-416087.34700000007</v>
      </c>
      <c r="R17" s="208">
        <v>-331626.375</v>
      </c>
      <c r="S17" s="208">
        <v>-366443.66100000002</v>
      </c>
      <c r="T17" s="208">
        <v>-383322.26900000003</v>
      </c>
      <c r="U17" s="208">
        <v>-451645.47300000006</v>
      </c>
      <c r="V17" s="208">
        <v>-275082.43599999999</v>
      </c>
      <c r="W17" s="208">
        <v>-334905.24900000001</v>
      </c>
      <c r="X17" s="208">
        <v>-333450.99</v>
      </c>
      <c r="Y17" s="208">
        <v>-397581.57419999997</v>
      </c>
      <c r="Z17" s="208">
        <v>-464391.83900000004</v>
      </c>
      <c r="AA17" s="208">
        <v>-4708523.7051999979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259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10000</v>
      </c>
      <c r="D21" s="205">
        <v>0</v>
      </c>
      <c r="E21" s="205">
        <v>0</v>
      </c>
      <c r="F21" s="205">
        <v>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-51600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267</v>
      </c>
      <c r="C26" s="208">
        <v>10000</v>
      </c>
      <c r="D26" s="208">
        <v>0</v>
      </c>
      <c r="E26" s="208">
        <v>0</v>
      </c>
      <c r="F26" s="208">
        <v>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-51600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262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426261.2</v>
      </c>
      <c r="D31" s="205">
        <v>483963.88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379157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8517900.3200000022</v>
      </c>
    </row>
    <row r="32" spans="1:27" ht="11.25" customHeight="1" x14ac:dyDescent="0.2">
      <c r="A32" s="204" t="s">
        <v>135</v>
      </c>
      <c r="C32" s="205">
        <v>-1129692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-26104994</v>
      </c>
    </row>
    <row r="33" spans="1:27" ht="11.25" customHeight="1" x14ac:dyDescent="0.2">
      <c r="A33" s="204" t="s">
        <v>136</v>
      </c>
      <c r="C33" s="205">
        <v>778427.67200000002</v>
      </c>
      <c r="D33" s="205">
        <v>739781.77599999995</v>
      </c>
      <c r="E33" s="205">
        <v>651237.95700000005</v>
      </c>
      <c r="F33" s="205">
        <v>613239.34199999995</v>
      </c>
      <c r="G33" s="205">
        <v>635488.13399999996</v>
      </c>
      <c r="H33" s="205">
        <v>588443.27</v>
      </c>
      <c r="I33" s="205">
        <v>555944.98899999994</v>
      </c>
      <c r="J33" s="205">
        <v>721177.87399999995</v>
      </c>
      <c r="K33" s="205">
        <v>711788.04399999999</v>
      </c>
      <c r="L33" s="205">
        <v>600115.50899999996</v>
      </c>
      <c r="M33" s="205">
        <v>647268.62699999998</v>
      </c>
      <c r="N33" s="205">
        <v>674773.60100000002</v>
      </c>
      <c r="O33" s="205">
        <v>727305.03</v>
      </c>
      <c r="P33" s="205">
        <v>758671.02599999995</v>
      </c>
      <c r="Q33" s="205">
        <v>691576.19799999997</v>
      </c>
      <c r="R33" s="205">
        <v>696590.01399999997</v>
      </c>
      <c r="S33" s="205">
        <v>668915.09199999995</v>
      </c>
      <c r="T33" s="205">
        <v>603429.46299999999</v>
      </c>
      <c r="U33" s="205">
        <v>554714.82999999996</v>
      </c>
      <c r="V33" s="205">
        <v>702091.853</v>
      </c>
      <c r="W33" s="205">
        <v>678833.11800000002</v>
      </c>
      <c r="X33" s="205">
        <v>620713.51399999997</v>
      </c>
      <c r="Y33" s="205">
        <v>679363.68700000003</v>
      </c>
      <c r="Z33" s="205">
        <v>651409.73899999994</v>
      </c>
      <c r="AA33" s="205">
        <v>15951300.359000003</v>
      </c>
    </row>
    <row r="34" spans="1:27" ht="11.25" customHeight="1" x14ac:dyDescent="0.2">
      <c r="A34" s="204" t="s">
        <v>137</v>
      </c>
      <c r="C34" s="206">
        <v>74996.871999999974</v>
      </c>
      <c r="D34" s="206">
        <v>22266.655999999959</v>
      </c>
      <c r="E34" s="206">
        <v>24465.677000000025</v>
      </c>
      <c r="F34" s="206">
        <v>43820.621999999974</v>
      </c>
      <c r="G34" s="206">
        <v>36086.41399999999</v>
      </c>
      <c r="H34" s="206">
        <v>35461.949999999997</v>
      </c>
      <c r="I34" s="206">
        <v>-14281.011000000057</v>
      </c>
      <c r="J34" s="206">
        <v>111575.95400000003</v>
      </c>
      <c r="K34" s="206">
        <v>74786.804000000004</v>
      </c>
      <c r="L34" s="206">
        <v>43166.02899999998</v>
      </c>
      <c r="M34" s="206">
        <v>41443.746999999974</v>
      </c>
      <c r="N34" s="206">
        <v>48406.601000000024</v>
      </c>
      <c r="O34" s="206">
        <v>6203.0300000000279</v>
      </c>
      <c r="P34" s="206">
        <v>-245990.57400000002</v>
      </c>
      <c r="Q34" s="206">
        <v>-200122.20200000005</v>
      </c>
      <c r="R34" s="206">
        <v>-163306.58600000001</v>
      </c>
      <c r="S34" s="206">
        <v>-182172.42800000007</v>
      </c>
      <c r="T34" s="206">
        <v>-185316.05700000003</v>
      </c>
      <c r="U34" s="206">
        <v>-218900.17</v>
      </c>
      <c r="V34" s="206">
        <v>-173988.66700000002</v>
      </c>
      <c r="W34" s="206">
        <v>-204169.402</v>
      </c>
      <c r="X34" s="206">
        <v>-199950.48600000003</v>
      </c>
      <c r="Y34" s="206">
        <v>-209340.353</v>
      </c>
      <c r="Z34" s="206">
        <v>-200935.74100000004</v>
      </c>
      <c r="AA34" s="206">
        <v>-1635793.3209999967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260026.04</v>
      </c>
      <c r="D36" s="205">
        <v>289863.84000000003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4099285.0558000002</v>
      </c>
    </row>
    <row r="37" spans="1:27" ht="11.25" customHeight="1" x14ac:dyDescent="0.2">
      <c r="A37" s="204" t="s">
        <v>139</v>
      </c>
      <c r="C37" s="205">
        <v>-803505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-16845323</v>
      </c>
    </row>
    <row r="38" spans="1:27" ht="11.25" customHeight="1" x14ac:dyDescent="0.2">
      <c r="A38" s="204" t="s">
        <v>140</v>
      </c>
      <c r="C38" s="205">
        <v>424976.79700000002</v>
      </c>
      <c r="D38" s="205">
        <v>451461.38900000002</v>
      </c>
      <c r="E38" s="205">
        <v>389121.99699999997</v>
      </c>
      <c r="F38" s="205">
        <v>380265.13500000001</v>
      </c>
      <c r="G38" s="205">
        <v>372078.67200000002</v>
      </c>
      <c r="H38" s="205">
        <v>377391.49200000003</v>
      </c>
      <c r="I38" s="205">
        <v>317384.96799999999</v>
      </c>
      <c r="J38" s="205">
        <v>428780.28</v>
      </c>
      <c r="K38" s="205">
        <v>402431.01</v>
      </c>
      <c r="L38" s="205">
        <v>404923.78</v>
      </c>
      <c r="M38" s="205">
        <v>333861.42200000002</v>
      </c>
      <c r="N38" s="205">
        <v>394945.79399999999</v>
      </c>
      <c r="O38" s="205">
        <v>537390.21299999999</v>
      </c>
      <c r="P38" s="205">
        <v>457738.76799999998</v>
      </c>
      <c r="Q38" s="205">
        <v>387879.85499999998</v>
      </c>
      <c r="R38" s="205">
        <v>459048.21100000001</v>
      </c>
      <c r="S38" s="205">
        <v>394887.49400000001</v>
      </c>
      <c r="T38" s="205">
        <v>386877.788</v>
      </c>
      <c r="U38" s="205">
        <v>312843.69699999999</v>
      </c>
      <c r="V38" s="205">
        <v>446779.23100000003</v>
      </c>
      <c r="W38" s="205">
        <v>427317.15299999999</v>
      </c>
      <c r="X38" s="205">
        <v>410395.49599999998</v>
      </c>
      <c r="Y38" s="205">
        <v>391539.016</v>
      </c>
      <c r="Z38" s="205">
        <v>434587.902</v>
      </c>
      <c r="AA38" s="205">
        <v>9724907.5599999987</v>
      </c>
    </row>
    <row r="39" spans="1:27" ht="11.25" customHeight="1" x14ac:dyDescent="0.2">
      <c r="A39" s="204" t="s">
        <v>141</v>
      </c>
      <c r="C39" s="206">
        <v>-118502.16299999994</v>
      </c>
      <c r="D39" s="206">
        <v>-59695.77099999995</v>
      </c>
      <c r="E39" s="206">
        <v>-42262.163000000059</v>
      </c>
      <c r="F39" s="206">
        <v>-60276.825000000012</v>
      </c>
      <c r="G39" s="206">
        <v>-67835.537999999942</v>
      </c>
      <c r="H39" s="206">
        <v>-60616.267999999982</v>
      </c>
      <c r="I39" s="206">
        <v>-82654.43200000003</v>
      </c>
      <c r="J39" s="206">
        <v>-11729.28</v>
      </c>
      <c r="K39" s="206">
        <v>-23737.63</v>
      </c>
      <c r="L39" s="206">
        <v>-66742.539999999994</v>
      </c>
      <c r="M39" s="206">
        <v>-124125.94799999997</v>
      </c>
      <c r="N39" s="206">
        <v>-145464.60600000003</v>
      </c>
      <c r="O39" s="206">
        <v>-90737.866999999969</v>
      </c>
      <c r="P39" s="206">
        <v>-250414.23200000002</v>
      </c>
      <c r="Q39" s="206">
        <v>-215965.14500000002</v>
      </c>
      <c r="R39" s="206">
        <v>-168319.78899999999</v>
      </c>
      <c r="S39" s="206">
        <v>-184271.23299999995</v>
      </c>
      <c r="T39" s="206">
        <v>-198006.212</v>
      </c>
      <c r="U39" s="206">
        <v>-232745.30300000001</v>
      </c>
      <c r="V39" s="206">
        <v>-101093.76899999997</v>
      </c>
      <c r="W39" s="206">
        <v>-130735.84700000001</v>
      </c>
      <c r="X39" s="206">
        <v>-133500.50400000002</v>
      </c>
      <c r="Y39" s="206">
        <v>-188241.22119999997</v>
      </c>
      <c r="Z39" s="206">
        <v>-263456.098</v>
      </c>
      <c r="AA39" s="206">
        <v>-3021130.3842000011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267</v>
      </c>
      <c r="C41" s="208">
        <v>-43505.290999999968</v>
      </c>
      <c r="D41" s="208">
        <v>-37429.114999999991</v>
      </c>
      <c r="E41" s="208">
        <v>-17796.486000000034</v>
      </c>
      <c r="F41" s="208">
        <v>-16456.203000000038</v>
      </c>
      <c r="G41" s="208">
        <v>-31749.123999999953</v>
      </c>
      <c r="H41" s="208">
        <v>-25154.318000000028</v>
      </c>
      <c r="I41" s="208">
        <v>-96935.443000000087</v>
      </c>
      <c r="J41" s="208">
        <v>99846.674000000057</v>
      </c>
      <c r="K41" s="208">
        <v>51049.173999999999</v>
      </c>
      <c r="L41" s="208">
        <v>-23576.510999999999</v>
      </c>
      <c r="M41" s="208">
        <v>-82682.201000000001</v>
      </c>
      <c r="N41" s="208">
        <v>-97058.005000000005</v>
      </c>
      <c r="O41" s="208">
        <v>-84534.836999999941</v>
      </c>
      <c r="P41" s="208">
        <v>-496404.80600000004</v>
      </c>
      <c r="Q41" s="208">
        <v>-416087.34700000007</v>
      </c>
      <c r="R41" s="208">
        <v>-331626.375</v>
      </c>
      <c r="S41" s="208">
        <v>-366443.66100000002</v>
      </c>
      <c r="T41" s="208">
        <v>-383322.26900000003</v>
      </c>
      <c r="U41" s="208">
        <v>-451645.47300000006</v>
      </c>
      <c r="V41" s="208">
        <v>-275082.43599999999</v>
      </c>
      <c r="W41" s="208">
        <v>-334905.24900000001</v>
      </c>
      <c r="X41" s="208">
        <v>-333450.99</v>
      </c>
      <c r="Y41" s="208">
        <v>-397581.57419999997</v>
      </c>
      <c r="Z41" s="208">
        <v>-464391.83900000004</v>
      </c>
      <c r="AA41" s="208">
        <v>-4656923.7051999979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268</v>
      </c>
    </row>
    <row r="2" spans="1:27" ht="12" customHeight="1" x14ac:dyDescent="0.2">
      <c r="A2" s="210" t="s">
        <v>234</v>
      </c>
    </row>
    <row r="3" spans="1:27" ht="12" customHeight="1" x14ac:dyDescent="0.2">
      <c r="A3" s="210" t="s">
        <v>265</v>
      </c>
    </row>
    <row r="4" spans="1:27" ht="12" customHeight="1" x14ac:dyDescent="0.2">
      <c r="A4" s="210" t="s">
        <v>266</v>
      </c>
    </row>
    <row r="6" spans="1:27" ht="12" customHeight="1" x14ac:dyDescent="0.2">
      <c r="A6" s="212" t="s">
        <v>269</v>
      </c>
      <c r="C6" s="118" t="s">
        <v>233</v>
      </c>
      <c r="D6" s="118" t="s">
        <v>236</v>
      </c>
      <c r="E6" s="118" t="s">
        <v>237</v>
      </c>
      <c r="F6" s="118" t="s">
        <v>238</v>
      </c>
      <c r="G6" s="118" t="s">
        <v>239</v>
      </c>
      <c r="H6" s="118" t="s">
        <v>240</v>
      </c>
      <c r="I6" s="118" t="s">
        <v>241</v>
      </c>
      <c r="J6" s="118" t="s">
        <v>242</v>
      </c>
      <c r="K6" s="118" t="s">
        <v>243</v>
      </c>
      <c r="L6" s="118" t="s">
        <v>244</v>
      </c>
      <c r="M6" s="118" t="s">
        <v>245</v>
      </c>
      <c r="N6" s="118" t="s">
        <v>246</v>
      </c>
      <c r="O6" s="118" t="s">
        <v>247</v>
      </c>
      <c r="P6" s="118" t="s">
        <v>248</v>
      </c>
      <c r="Q6" s="118" t="s">
        <v>249</v>
      </c>
      <c r="R6" s="118" t="s">
        <v>250</v>
      </c>
      <c r="S6" s="118" t="s">
        <v>251</v>
      </c>
      <c r="T6" s="118" t="s">
        <v>252</v>
      </c>
      <c r="U6" s="118" t="s">
        <v>253</v>
      </c>
      <c r="V6" s="118" t="s">
        <v>254</v>
      </c>
      <c r="W6" s="118" t="s">
        <v>255</v>
      </c>
      <c r="X6" s="118" t="s">
        <v>256</v>
      </c>
      <c r="Y6" s="118" t="s">
        <v>257</v>
      </c>
      <c r="Z6" s="118" t="s">
        <v>258</v>
      </c>
      <c r="AA6" s="118" t="s">
        <v>74</v>
      </c>
    </row>
    <row r="7" spans="1:27" ht="11.25" customHeight="1" x14ac:dyDescent="0.2">
      <c r="A7" s="213" t="s">
        <v>134</v>
      </c>
      <c r="C7" s="213">
        <v>1065.653</v>
      </c>
      <c r="D7" s="213">
        <v>1163.3747000000001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947.89250000000004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868.46460000000002</v>
      </c>
    </row>
    <row r="8" spans="1:27" ht="11.25" customHeight="1" x14ac:dyDescent="0.2">
      <c r="A8" s="213" t="s">
        <v>270</v>
      </c>
      <c r="C8" s="213">
        <v>-2824.23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-2661.6021999999998</v>
      </c>
    </row>
    <row r="9" spans="1:27" ht="11.25" customHeight="1" x14ac:dyDescent="0.2">
      <c r="A9" s="213" t="s">
        <v>271</v>
      </c>
      <c r="C9" s="213">
        <v>1946.0691999999999</v>
      </c>
      <c r="D9" s="213">
        <v>1778.3216</v>
      </c>
      <c r="E9" s="213">
        <v>1695.9322</v>
      </c>
      <c r="F9" s="213">
        <v>1474.133</v>
      </c>
      <c r="G9" s="213">
        <v>1527.6157000000001</v>
      </c>
      <c r="H9" s="213">
        <v>1414.5271</v>
      </c>
      <c r="I9" s="213">
        <v>1389.8625</v>
      </c>
      <c r="J9" s="213">
        <v>1733.6007</v>
      </c>
      <c r="K9" s="213">
        <v>1647.6575</v>
      </c>
      <c r="L9" s="213">
        <v>1562.8008</v>
      </c>
      <c r="M9" s="213">
        <v>1498.307</v>
      </c>
      <c r="N9" s="213">
        <v>1686.934</v>
      </c>
      <c r="O9" s="213">
        <v>1818.2626</v>
      </c>
      <c r="P9" s="213">
        <v>1823.7284</v>
      </c>
      <c r="Q9" s="213">
        <v>1800.9797000000001</v>
      </c>
      <c r="R9" s="213">
        <v>1674.4952000000001</v>
      </c>
      <c r="S9" s="213">
        <v>1607.9690000000001</v>
      </c>
      <c r="T9" s="213">
        <v>1450.5516</v>
      </c>
      <c r="U9" s="213">
        <v>1386.7871</v>
      </c>
      <c r="V9" s="213">
        <v>1687.7208000000001</v>
      </c>
      <c r="W9" s="213">
        <v>1631.8104000000001</v>
      </c>
      <c r="X9" s="213">
        <v>1551.7837999999999</v>
      </c>
      <c r="Y9" s="213">
        <v>1572.6011000000001</v>
      </c>
      <c r="Z9" s="213">
        <v>1696.3795</v>
      </c>
      <c r="AA9" s="213">
        <v>1626.3561</v>
      </c>
    </row>
    <row r="10" spans="1:27" ht="11.25" customHeight="1" x14ac:dyDescent="0.2">
      <c r="A10" s="210" t="s">
        <v>137</v>
      </c>
      <c r="C10" s="214">
        <v>187.49219999999991</v>
      </c>
      <c r="D10" s="214">
        <v>53.52559999999994</v>
      </c>
      <c r="E10" s="214">
        <v>63.712700000000041</v>
      </c>
      <c r="F10" s="214">
        <v>105.33800000000019</v>
      </c>
      <c r="G10" s="214">
        <v>86.746200000000044</v>
      </c>
      <c r="H10" s="214">
        <v>85.245099999999866</v>
      </c>
      <c r="I10" s="214">
        <v>-35.7025000000001</v>
      </c>
      <c r="J10" s="214">
        <v>268.21149999999966</v>
      </c>
      <c r="K10" s="214">
        <v>173.11760000000004</v>
      </c>
      <c r="L10" s="214">
        <v>112.41149999999993</v>
      </c>
      <c r="M10" s="214">
        <v>95.934599999999818</v>
      </c>
      <c r="N10" s="214">
        <v>121.01649999999995</v>
      </c>
      <c r="O10" s="214">
        <v>15.507599999999911</v>
      </c>
      <c r="P10" s="214">
        <v>-591.32349999999997</v>
      </c>
      <c r="Q10" s="214">
        <v>-521.15149999999971</v>
      </c>
      <c r="R10" s="214">
        <v>-392.56389999999988</v>
      </c>
      <c r="S10" s="214">
        <v>-437.91449999999986</v>
      </c>
      <c r="T10" s="214">
        <v>-445.47130000000016</v>
      </c>
      <c r="U10" s="214">
        <v>-547.2503999999999</v>
      </c>
      <c r="V10" s="214">
        <v>-418.24200000000019</v>
      </c>
      <c r="W10" s="214">
        <v>-490.79189999999949</v>
      </c>
      <c r="X10" s="214">
        <v>-499.87619999999993</v>
      </c>
      <c r="Y10" s="214">
        <v>-484.58420000000001</v>
      </c>
      <c r="Z10" s="214">
        <v>-523.27019999999993</v>
      </c>
      <c r="AA10" s="214">
        <v>-166.78149999999982</v>
      </c>
    </row>
    <row r="12" spans="1:27" ht="11.25" customHeight="1" x14ac:dyDescent="0.2">
      <c r="A12" s="213" t="s">
        <v>138</v>
      </c>
      <c r="C12" s="213">
        <v>755.88969999999995</v>
      </c>
      <c r="D12" s="213">
        <v>883.73119999999994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531.54629999999997</v>
      </c>
    </row>
    <row r="13" spans="1:27" ht="11.25" customHeight="1" x14ac:dyDescent="0.2">
      <c r="A13" s="213" t="s">
        <v>270</v>
      </c>
      <c r="C13" s="213">
        <v>-2335.7703000000001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-2184.3002000000001</v>
      </c>
    </row>
    <row r="14" spans="1:27" ht="11.25" customHeight="1" x14ac:dyDescent="0.2">
      <c r="A14" s="213" t="s">
        <v>271</v>
      </c>
      <c r="C14" s="213">
        <v>1235.3977</v>
      </c>
      <c r="D14" s="213">
        <v>1376.4067</v>
      </c>
      <c r="E14" s="213">
        <v>1351.1179999999999</v>
      </c>
      <c r="F14" s="213">
        <v>1159.3449000000001</v>
      </c>
      <c r="G14" s="213">
        <v>1223.943</v>
      </c>
      <c r="H14" s="213">
        <v>1150.5838000000001</v>
      </c>
      <c r="I14" s="213">
        <v>991.82799999999997</v>
      </c>
      <c r="J14" s="213">
        <v>1307.2570000000001</v>
      </c>
      <c r="K14" s="213">
        <v>1289.8430000000001</v>
      </c>
      <c r="L14" s="213">
        <v>1205.1303</v>
      </c>
      <c r="M14" s="213">
        <v>1070.0687</v>
      </c>
      <c r="N14" s="213">
        <v>1234.2056</v>
      </c>
      <c r="O14" s="213">
        <v>1562.1809000000001</v>
      </c>
      <c r="P14" s="213">
        <v>1395.5450000000001</v>
      </c>
      <c r="Q14" s="213">
        <v>1346.8051</v>
      </c>
      <c r="R14" s="213">
        <v>1399.5372</v>
      </c>
      <c r="S14" s="213">
        <v>1298.972</v>
      </c>
      <c r="T14" s="213">
        <v>1179.5055</v>
      </c>
      <c r="U14" s="213">
        <v>977.63660000000004</v>
      </c>
      <c r="V14" s="213">
        <v>1362.1318000000001</v>
      </c>
      <c r="W14" s="213">
        <v>1302.7962</v>
      </c>
      <c r="X14" s="213">
        <v>1282.4858999999999</v>
      </c>
      <c r="Y14" s="213">
        <v>1254.9327000000001</v>
      </c>
      <c r="Z14" s="213">
        <v>1293.4164000000001</v>
      </c>
      <c r="AA14" s="213">
        <v>1261.0098</v>
      </c>
    </row>
    <row r="15" spans="1:27" ht="11.25" customHeight="1" x14ac:dyDescent="0.2">
      <c r="A15" s="210" t="s">
        <v>141</v>
      </c>
      <c r="C15" s="214">
        <v>-344.4829000000002</v>
      </c>
      <c r="D15" s="214">
        <v>-181.99930000000018</v>
      </c>
      <c r="E15" s="214">
        <v>-146.74369999999999</v>
      </c>
      <c r="F15" s="214">
        <v>-183.77080000000024</v>
      </c>
      <c r="G15" s="214">
        <v>-223.14320000000021</v>
      </c>
      <c r="H15" s="214">
        <v>-184.80570000000012</v>
      </c>
      <c r="I15" s="214">
        <v>-258.29510000000005</v>
      </c>
      <c r="J15" s="214">
        <v>-35.759900000000016</v>
      </c>
      <c r="K15" s="214">
        <v>-76.082099999999855</v>
      </c>
      <c r="L15" s="214">
        <v>-198.6386</v>
      </c>
      <c r="M15" s="214">
        <v>-397.83949999999982</v>
      </c>
      <c r="N15" s="214">
        <v>-454.5768999999998</v>
      </c>
      <c r="O15" s="214">
        <v>-263.77289999999971</v>
      </c>
      <c r="P15" s="214">
        <v>-763.45809999999983</v>
      </c>
      <c r="Q15" s="214">
        <v>-749.87899999999991</v>
      </c>
      <c r="R15" s="214">
        <v>-513.17010000000005</v>
      </c>
      <c r="S15" s="214">
        <v>-606.15539999999987</v>
      </c>
      <c r="T15" s="214">
        <v>-603.67740000000003</v>
      </c>
      <c r="U15" s="214">
        <v>-727.32909999999993</v>
      </c>
      <c r="V15" s="214">
        <v>-308.21269999999981</v>
      </c>
      <c r="W15" s="214">
        <v>-398.58489999999983</v>
      </c>
      <c r="X15" s="214">
        <v>-417.18910000000005</v>
      </c>
      <c r="Y15" s="214">
        <v>-603.33719999999994</v>
      </c>
      <c r="Z15" s="214">
        <v>-784.0954999999999</v>
      </c>
      <c r="AA15" s="214">
        <v>-391.74410000000012</v>
      </c>
    </row>
    <row r="16" spans="1:27" ht="11.25" customHeight="1" x14ac:dyDescent="0.2">
      <c r="A16" s="215" t="s">
        <v>272</v>
      </c>
      <c r="B16" s="216"/>
      <c r="C16" s="216">
        <v>-58.474899999999998</v>
      </c>
      <c r="D16" s="216">
        <v>-50.308</v>
      </c>
      <c r="E16" s="216">
        <v>-26.482900000000001</v>
      </c>
      <c r="F16" s="216">
        <v>-22.118600000000001</v>
      </c>
      <c r="G16" s="216">
        <v>-44.095999999999997</v>
      </c>
      <c r="H16" s="216">
        <v>-33.809600000000003</v>
      </c>
      <c r="I16" s="216">
        <v>-134.6326</v>
      </c>
      <c r="J16" s="216">
        <v>134.20249999999999</v>
      </c>
      <c r="K16" s="216">
        <v>68.614500000000007</v>
      </c>
      <c r="L16" s="216">
        <v>-32.745199999999997</v>
      </c>
      <c r="M16" s="216">
        <v>-111.13200000000001</v>
      </c>
      <c r="N16" s="216">
        <v>-134.80279999999999</v>
      </c>
      <c r="O16" s="216">
        <v>-113.6221</v>
      </c>
      <c r="P16" s="216">
        <v>-667.21079999999995</v>
      </c>
      <c r="Q16" s="216">
        <v>-619.17759999999998</v>
      </c>
      <c r="R16" s="216">
        <v>-445.73439999999999</v>
      </c>
      <c r="S16" s="216">
        <v>-508.9495</v>
      </c>
      <c r="T16" s="216">
        <v>-515.21810000000005</v>
      </c>
      <c r="U16" s="216">
        <v>-627.28539999999998</v>
      </c>
      <c r="V16" s="216">
        <v>-369.73450000000003</v>
      </c>
      <c r="W16" s="216">
        <v>-450.14150000000001</v>
      </c>
      <c r="X16" s="216">
        <v>-463.12639999999999</v>
      </c>
      <c r="Y16" s="216">
        <v>-534.38379999999995</v>
      </c>
      <c r="Z16" s="216">
        <v>-644.98869999999999</v>
      </c>
      <c r="AA16" s="217">
        <v>-265.80610000000001</v>
      </c>
    </row>
    <row r="18" spans="1:27" ht="12" customHeight="1" x14ac:dyDescent="0.2">
      <c r="A18" s="212" t="s">
        <v>273</v>
      </c>
    </row>
    <row r="19" spans="1:27" ht="11.25" customHeight="1" x14ac:dyDescent="0.2">
      <c r="A19" s="213" t="s">
        <v>134</v>
      </c>
      <c r="C19" s="213">
        <v>1065.653</v>
      </c>
      <c r="D19" s="213">
        <v>1138.3747000000001</v>
      </c>
      <c r="E19" s="213">
        <v>1184.2023999999999</v>
      </c>
      <c r="F19" s="213">
        <v>1160.4286</v>
      </c>
      <c r="G19" s="213">
        <v>1011.3661</v>
      </c>
      <c r="H19" s="213">
        <v>1006.0978</v>
      </c>
      <c r="I19" s="213">
        <v>947.89250000000004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867.40419999999995</v>
      </c>
    </row>
    <row r="20" spans="1:27" ht="11.25" customHeight="1" x14ac:dyDescent="0.2">
      <c r="A20" s="213" t="s">
        <v>270</v>
      </c>
      <c r="C20" s="213">
        <v>-2874.23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-2663.6412999999998</v>
      </c>
    </row>
    <row r="21" spans="1:27" ht="11.25" customHeight="1" x14ac:dyDescent="0.2">
      <c r="A21" s="213" t="s">
        <v>271</v>
      </c>
      <c r="C21" s="213">
        <v>1986.722</v>
      </c>
      <c r="D21" s="213">
        <v>1823.2717</v>
      </c>
      <c r="E21" s="213">
        <v>1798.2865999999999</v>
      </c>
      <c r="F21" s="213">
        <v>1514.0776000000001</v>
      </c>
      <c r="G21" s="213">
        <v>1539.3603000000001</v>
      </c>
      <c r="H21" s="213">
        <v>1426.9269999999999</v>
      </c>
      <c r="I21" s="213">
        <v>1400.5610999999999</v>
      </c>
      <c r="J21" s="213">
        <v>1740.1319000000001</v>
      </c>
      <c r="K21" s="213">
        <v>1650.7328</v>
      </c>
      <c r="L21" s="213">
        <v>1570.0907999999999</v>
      </c>
      <c r="M21" s="213">
        <v>1515.0096000000001</v>
      </c>
      <c r="N21" s="213">
        <v>1702.9248</v>
      </c>
      <c r="O21" s="213">
        <v>1831.1780000000001</v>
      </c>
      <c r="P21" s="213">
        <v>1836.0601999999999</v>
      </c>
      <c r="Q21" s="213">
        <v>1813.4978000000001</v>
      </c>
      <c r="R21" s="213">
        <v>1683.9496999999999</v>
      </c>
      <c r="S21" s="213">
        <v>1617.0214000000001</v>
      </c>
      <c r="T21" s="213">
        <v>1458.7796000000001</v>
      </c>
      <c r="U21" s="213">
        <v>1394.6475</v>
      </c>
      <c r="V21" s="213">
        <v>1690.4983999999999</v>
      </c>
      <c r="W21" s="213">
        <v>1636.0332000000001</v>
      </c>
      <c r="X21" s="213">
        <v>1556.8774000000001</v>
      </c>
      <c r="Y21" s="213">
        <v>1580.4476</v>
      </c>
      <c r="Z21" s="213">
        <v>1703.1617000000001</v>
      </c>
      <c r="AA21" s="213">
        <v>1643.2783999999999</v>
      </c>
    </row>
    <row r="22" spans="1:27" ht="11.25" customHeight="1" x14ac:dyDescent="0.2">
      <c r="A22" s="210" t="s">
        <v>137</v>
      </c>
      <c r="C22" s="214">
        <v>178.14500000000001</v>
      </c>
      <c r="D22" s="214">
        <v>73.475699999999961</v>
      </c>
      <c r="E22" s="214">
        <v>166.06709999999998</v>
      </c>
      <c r="F22" s="214">
        <v>145.28260000000023</v>
      </c>
      <c r="G22" s="214">
        <v>98.490800000000036</v>
      </c>
      <c r="H22" s="214">
        <v>97.644999999999754</v>
      </c>
      <c r="I22" s="214">
        <v>-25.003900000000158</v>
      </c>
      <c r="J22" s="214">
        <v>274.74269999999979</v>
      </c>
      <c r="K22" s="214">
        <v>176.19290000000001</v>
      </c>
      <c r="L22" s="214">
        <v>119.7014999999999</v>
      </c>
      <c r="M22" s="214">
        <v>112.63719999999989</v>
      </c>
      <c r="N22" s="214">
        <v>137.00729999999999</v>
      </c>
      <c r="O22" s="214">
        <v>28.423000000000002</v>
      </c>
      <c r="P22" s="214">
        <v>-578.99170000000004</v>
      </c>
      <c r="Q22" s="214">
        <v>-508.63339999999971</v>
      </c>
      <c r="R22" s="214">
        <v>-383.10940000000005</v>
      </c>
      <c r="S22" s="214">
        <v>-428.86209999999983</v>
      </c>
      <c r="T22" s="214">
        <v>-437.24330000000009</v>
      </c>
      <c r="U22" s="214">
        <v>-539.39</v>
      </c>
      <c r="V22" s="214">
        <v>-415.4644000000003</v>
      </c>
      <c r="W22" s="214">
        <v>-486.56909999999948</v>
      </c>
      <c r="X22" s="214">
        <v>-494.78259999999977</v>
      </c>
      <c r="Y22" s="214">
        <v>-476.73770000000013</v>
      </c>
      <c r="Z22" s="214">
        <v>-516.48799999999983</v>
      </c>
      <c r="AA22" s="214">
        <v>-152.95869999999991</v>
      </c>
    </row>
    <row r="23" spans="1:27" ht="11.25" customHeight="1" x14ac:dyDescent="0.2">
      <c r="A23" s="213" t="s">
        <v>138</v>
      </c>
      <c r="C23" s="213">
        <v>805.88969999999995</v>
      </c>
      <c r="D23" s="213">
        <v>858.73119999999994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532.7133</v>
      </c>
    </row>
    <row r="24" spans="1:27" ht="11.25" customHeight="1" x14ac:dyDescent="0.2">
      <c r="A24" s="213" t="s">
        <v>270</v>
      </c>
      <c r="C24" s="213">
        <v>-2385.7703000000001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-2186.5304999999998</v>
      </c>
    </row>
    <row r="25" spans="1:27" ht="11.25" customHeight="1" x14ac:dyDescent="0.2">
      <c r="A25" s="213" t="s">
        <v>271</v>
      </c>
      <c r="C25" s="213">
        <v>1361.6104</v>
      </c>
      <c r="D25" s="213">
        <v>1380.8690999999999</v>
      </c>
      <c r="E25" s="213">
        <v>1382.3262999999999</v>
      </c>
      <c r="F25" s="213">
        <v>1180.3639000000001</v>
      </c>
      <c r="G25" s="213">
        <v>1240.0525</v>
      </c>
      <c r="H25" s="213">
        <v>1163.0098</v>
      </c>
      <c r="I25" s="213">
        <v>1010.333</v>
      </c>
      <c r="J25" s="213">
        <v>1335.4630999999999</v>
      </c>
      <c r="K25" s="213">
        <v>1313.0553</v>
      </c>
      <c r="L25" s="213">
        <v>1227.3326</v>
      </c>
      <c r="M25" s="213">
        <v>1094.5469000000001</v>
      </c>
      <c r="N25" s="213">
        <v>1252.4946</v>
      </c>
      <c r="O25" s="213">
        <v>1571.1636000000001</v>
      </c>
      <c r="P25" s="213">
        <v>1409.1686999999999</v>
      </c>
      <c r="Q25" s="213">
        <v>1358.6667</v>
      </c>
      <c r="R25" s="213">
        <v>1405.0098</v>
      </c>
      <c r="S25" s="213">
        <v>1305.8994</v>
      </c>
      <c r="T25" s="213">
        <v>1185.4386999999999</v>
      </c>
      <c r="U25" s="213">
        <v>983.8057</v>
      </c>
      <c r="V25" s="213">
        <v>1367.6338000000001</v>
      </c>
      <c r="W25" s="213">
        <v>1313.1378999999999</v>
      </c>
      <c r="X25" s="213">
        <v>1291.6796999999999</v>
      </c>
      <c r="Y25" s="213">
        <v>1262.588</v>
      </c>
      <c r="Z25" s="213">
        <v>1301.3815</v>
      </c>
      <c r="AA25" s="213">
        <v>1279.8246999999999</v>
      </c>
    </row>
    <row r="26" spans="1:27" ht="11.25" customHeight="1" x14ac:dyDescent="0.2">
      <c r="A26" s="210" t="s">
        <v>141</v>
      </c>
      <c r="C26" s="214">
        <v>-218.27020000000016</v>
      </c>
      <c r="D26" s="214">
        <v>-202.53690000000029</v>
      </c>
      <c r="E26" s="214">
        <v>-115.53539999999998</v>
      </c>
      <c r="F26" s="214">
        <v>-162.75180000000023</v>
      </c>
      <c r="G26" s="214">
        <v>-207.03370000000018</v>
      </c>
      <c r="H26" s="214">
        <v>-172.37970000000018</v>
      </c>
      <c r="I26" s="214">
        <v>-239.79010000000005</v>
      </c>
      <c r="J26" s="214">
        <v>-7.5538000000001375</v>
      </c>
      <c r="K26" s="214">
        <v>-52.869799999999941</v>
      </c>
      <c r="L26" s="214">
        <v>-176.43630000000007</v>
      </c>
      <c r="M26" s="214">
        <v>-373.3612999999998</v>
      </c>
      <c r="N26" s="214">
        <v>-436.28789999999981</v>
      </c>
      <c r="O26" s="214">
        <v>-254.79019999999969</v>
      </c>
      <c r="P26" s="214">
        <v>-749.83439999999996</v>
      </c>
      <c r="Q26" s="214">
        <v>-738.01739999999995</v>
      </c>
      <c r="R26" s="214">
        <v>-507.69749999999999</v>
      </c>
      <c r="S26" s="214">
        <v>-599.22799999999984</v>
      </c>
      <c r="T26" s="214">
        <v>-597.74420000000009</v>
      </c>
      <c r="U26" s="214">
        <v>-721.16</v>
      </c>
      <c r="V26" s="214">
        <v>-302.71069999999986</v>
      </c>
      <c r="W26" s="214">
        <v>-388.24319999999989</v>
      </c>
      <c r="X26" s="214">
        <v>-407.99530000000004</v>
      </c>
      <c r="Y26" s="214">
        <v>-595.68190000000004</v>
      </c>
      <c r="Z26" s="214">
        <v>-776.13040000000001</v>
      </c>
      <c r="AA26" s="214">
        <v>-373.99250000000001</v>
      </c>
    </row>
    <row r="28" spans="1:27" ht="12" customHeight="1" x14ac:dyDescent="0.2">
      <c r="A28" s="212" t="s">
        <v>274</v>
      </c>
    </row>
    <row r="29" spans="1:27" ht="11.25" customHeight="1" x14ac:dyDescent="0.2">
      <c r="A29" s="213" t="s">
        <v>134</v>
      </c>
      <c r="C29" s="213">
        <v>0</v>
      </c>
      <c r="D29" s="213">
        <v>25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1.0604000000000724</v>
      </c>
    </row>
    <row r="30" spans="1:27" ht="11.25" customHeight="1" x14ac:dyDescent="0.2">
      <c r="A30" s="213" t="s">
        <v>270</v>
      </c>
      <c r="C30" s="213">
        <v>50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2.0390999999999622</v>
      </c>
    </row>
    <row r="31" spans="1:27" ht="11.25" customHeight="1" x14ac:dyDescent="0.2">
      <c r="A31" s="213" t="s">
        <v>271</v>
      </c>
      <c r="C31" s="213">
        <f>C9-C21</f>
        <v>-40.65280000000007</v>
      </c>
      <c r="D31" s="213">
        <f t="shared" ref="D31:AA31" si="0">D9-D21</f>
        <v>-44.95010000000002</v>
      </c>
      <c r="E31" s="213">
        <f t="shared" si="0"/>
        <v>-102.35439999999994</v>
      </c>
      <c r="F31" s="213">
        <f t="shared" si="0"/>
        <v>-39.944600000000037</v>
      </c>
      <c r="G31" s="213">
        <f t="shared" si="0"/>
        <v>-11.744599999999991</v>
      </c>
      <c r="H31" s="213">
        <f t="shared" si="0"/>
        <v>-12.399899999999889</v>
      </c>
      <c r="I31" s="213">
        <f t="shared" si="0"/>
        <v>-10.698599999999942</v>
      </c>
      <c r="J31" s="213">
        <f t="shared" si="0"/>
        <v>-6.5312000000001262</v>
      </c>
      <c r="K31" s="213">
        <f t="shared" si="0"/>
        <v>-3.0752999999999702</v>
      </c>
      <c r="L31" s="213">
        <f t="shared" si="0"/>
        <v>-7.2899999999999636</v>
      </c>
      <c r="M31" s="213">
        <f t="shared" si="0"/>
        <v>-16.702600000000075</v>
      </c>
      <c r="N31" s="213">
        <f t="shared" si="0"/>
        <v>-15.990800000000036</v>
      </c>
      <c r="O31" s="213">
        <f t="shared" si="0"/>
        <v>-12.915400000000091</v>
      </c>
      <c r="P31" s="213">
        <f t="shared" si="0"/>
        <v>-12.33179999999993</v>
      </c>
      <c r="Q31" s="213">
        <f t="shared" si="0"/>
        <v>-12.518100000000004</v>
      </c>
      <c r="R31" s="213">
        <f t="shared" si="0"/>
        <v>-9.4544999999998254</v>
      </c>
      <c r="S31" s="213">
        <f t="shared" si="0"/>
        <v>-9.0524000000000342</v>
      </c>
      <c r="T31" s="213">
        <f t="shared" si="0"/>
        <v>-8.2280000000000655</v>
      </c>
      <c r="U31" s="213">
        <f t="shared" si="0"/>
        <v>-7.8604000000000269</v>
      </c>
      <c r="V31" s="213">
        <f t="shared" si="0"/>
        <v>-2.777599999999893</v>
      </c>
      <c r="W31" s="213">
        <f t="shared" si="0"/>
        <v>-4.2228000000000065</v>
      </c>
      <c r="X31" s="213">
        <f t="shared" si="0"/>
        <v>-5.0936000000001513</v>
      </c>
      <c r="Y31" s="213">
        <f t="shared" si="0"/>
        <v>-7.8464999999998781</v>
      </c>
      <c r="Z31" s="213">
        <f t="shared" si="0"/>
        <v>-6.7822000000001026</v>
      </c>
      <c r="AA31" s="213">
        <f t="shared" si="0"/>
        <v>-16.92229999999995</v>
      </c>
    </row>
    <row r="32" spans="1:27" ht="11.25" customHeight="1" x14ac:dyDescent="0.2">
      <c r="A32" s="210" t="s">
        <v>275</v>
      </c>
      <c r="C32" s="214">
        <f>C10-C22</f>
        <v>9.3471999999999014</v>
      </c>
      <c r="D32" s="214">
        <f t="shared" ref="D32:AA32" si="1">D10-D22</f>
        <v>-19.95010000000002</v>
      </c>
      <c r="E32" s="214">
        <f t="shared" si="1"/>
        <v>-102.35439999999994</v>
      </c>
      <c r="F32" s="214">
        <f t="shared" si="1"/>
        <v>-39.944600000000037</v>
      </c>
      <c r="G32" s="214">
        <f t="shared" si="1"/>
        <v>-11.744599999999991</v>
      </c>
      <c r="H32" s="214">
        <f t="shared" si="1"/>
        <v>-12.399899999999889</v>
      </c>
      <c r="I32" s="214">
        <f t="shared" si="1"/>
        <v>-10.698599999999942</v>
      </c>
      <c r="J32" s="214">
        <f t="shared" si="1"/>
        <v>-6.5312000000001262</v>
      </c>
      <c r="K32" s="214">
        <f t="shared" si="1"/>
        <v>-3.0752999999999702</v>
      </c>
      <c r="L32" s="214">
        <f t="shared" si="1"/>
        <v>-7.2899999999999636</v>
      </c>
      <c r="M32" s="214">
        <f t="shared" si="1"/>
        <v>-16.702600000000075</v>
      </c>
      <c r="N32" s="214">
        <f t="shared" si="1"/>
        <v>-15.990800000000036</v>
      </c>
      <c r="O32" s="214">
        <f t="shared" si="1"/>
        <v>-12.915400000000091</v>
      </c>
      <c r="P32" s="214">
        <f t="shared" si="1"/>
        <v>-12.33179999999993</v>
      </c>
      <c r="Q32" s="214">
        <f t="shared" si="1"/>
        <v>-12.518100000000004</v>
      </c>
      <c r="R32" s="214">
        <f t="shared" si="1"/>
        <v>-9.4544999999998254</v>
      </c>
      <c r="S32" s="214">
        <f t="shared" si="1"/>
        <v>-9.0524000000000342</v>
      </c>
      <c r="T32" s="214">
        <f t="shared" si="1"/>
        <v>-8.2280000000000655</v>
      </c>
      <c r="U32" s="214">
        <f t="shared" si="1"/>
        <v>-7.8603999999999132</v>
      </c>
      <c r="V32" s="214">
        <f t="shared" si="1"/>
        <v>-2.777599999999893</v>
      </c>
      <c r="W32" s="214">
        <f t="shared" si="1"/>
        <v>-4.2228000000000065</v>
      </c>
      <c r="X32" s="214">
        <f t="shared" si="1"/>
        <v>-5.0936000000001513</v>
      </c>
      <c r="Y32" s="214">
        <f t="shared" si="1"/>
        <v>-7.8464999999998781</v>
      </c>
      <c r="Z32" s="214">
        <f t="shared" si="1"/>
        <v>-6.7822000000001026</v>
      </c>
      <c r="AA32" s="214">
        <f t="shared" si="1"/>
        <v>-13.822799999999916</v>
      </c>
    </row>
    <row r="33" spans="1:27" ht="11.25" customHeight="1" x14ac:dyDescent="0.2">
      <c r="A33" s="213" t="s">
        <v>138</v>
      </c>
      <c r="C33" s="213">
        <v>-50</v>
      </c>
      <c r="D33" s="213">
        <v>25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-1.16700000000003</v>
      </c>
    </row>
    <row r="34" spans="1:27" ht="11.25" customHeight="1" x14ac:dyDescent="0.2">
      <c r="A34" s="213" t="s">
        <v>270</v>
      </c>
      <c r="C34" s="213">
        <v>50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2.2302999999997155</v>
      </c>
    </row>
    <row r="35" spans="1:27" ht="11.25" customHeight="1" x14ac:dyDescent="0.2">
      <c r="A35" s="213" t="s">
        <v>271</v>
      </c>
      <c r="C35" s="213">
        <f>C14-C25</f>
        <v>-126.21270000000004</v>
      </c>
      <c r="D35" s="213">
        <f t="shared" ref="D35:AA35" si="2">D14-D25</f>
        <v>-4.4623999999998887</v>
      </c>
      <c r="E35" s="213">
        <f t="shared" si="2"/>
        <v>-31.208300000000008</v>
      </c>
      <c r="F35" s="213">
        <f t="shared" si="2"/>
        <v>-21.019000000000005</v>
      </c>
      <c r="G35" s="213">
        <f t="shared" si="2"/>
        <v>-16.109500000000025</v>
      </c>
      <c r="H35" s="213">
        <f t="shared" si="2"/>
        <v>-12.425999999999931</v>
      </c>
      <c r="I35" s="213">
        <f t="shared" si="2"/>
        <v>-18.504999999999995</v>
      </c>
      <c r="J35" s="213">
        <f t="shared" si="2"/>
        <v>-28.206099999999878</v>
      </c>
      <c r="K35" s="213">
        <f t="shared" si="2"/>
        <v>-23.212299999999914</v>
      </c>
      <c r="L35" s="213">
        <f t="shared" si="2"/>
        <v>-22.202299999999923</v>
      </c>
      <c r="M35" s="213">
        <f t="shared" si="2"/>
        <v>-24.478200000000015</v>
      </c>
      <c r="N35" s="213">
        <f t="shared" si="2"/>
        <v>-18.288999999999987</v>
      </c>
      <c r="O35" s="213">
        <f t="shared" si="2"/>
        <v>-8.9827000000000226</v>
      </c>
      <c r="P35" s="213">
        <f t="shared" si="2"/>
        <v>-13.623699999999872</v>
      </c>
      <c r="Q35" s="213">
        <f t="shared" si="2"/>
        <v>-11.861599999999953</v>
      </c>
      <c r="R35" s="213">
        <f t="shared" si="2"/>
        <v>-5.4726000000000568</v>
      </c>
      <c r="S35" s="213">
        <f t="shared" si="2"/>
        <v>-6.9274000000000342</v>
      </c>
      <c r="T35" s="213">
        <f t="shared" si="2"/>
        <v>-5.9331999999999425</v>
      </c>
      <c r="U35" s="213">
        <f t="shared" si="2"/>
        <v>-6.1690999999999576</v>
      </c>
      <c r="V35" s="213">
        <f t="shared" si="2"/>
        <v>-5.5019999999999527</v>
      </c>
      <c r="W35" s="213">
        <f t="shared" si="2"/>
        <v>-10.341699999999946</v>
      </c>
      <c r="X35" s="213">
        <f t="shared" si="2"/>
        <v>-9.1938000000000102</v>
      </c>
      <c r="Y35" s="213">
        <f t="shared" si="2"/>
        <v>-7.6552999999998974</v>
      </c>
      <c r="Z35" s="213">
        <f t="shared" si="2"/>
        <v>-7.965099999999893</v>
      </c>
      <c r="AA35" s="213">
        <f t="shared" si="2"/>
        <v>-18.814899999999852</v>
      </c>
    </row>
    <row r="36" spans="1:27" ht="11.25" customHeight="1" x14ac:dyDescent="0.2">
      <c r="A36" s="210" t="s">
        <v>276</v>
      </c>
      <c r="C36" s="214">
        <f>SUM(C33:C35)</f>
        <v>-126.21270000000004</v>
      </c>
      <c r="D36" s="214">
        <f t="shared" ref="D36:AA36" si="3">SUM(D33:D35)</f>
        <v>20.537600000000111</v>
      </c>
      <c r="E36" s="214">
        <f t="shared" si="3"/>
        <v>-31.208300000000008</v>
      </c>
      <c r="F36" s="214">
        <f t="shared" si="3"/>
        <v>-21.019000000000005</v>
      </c>
      <c r="G36" s="214">
        <f t="shared" si="3"/>
        <v>-16.109500000000025</v>
      </c>
      <c r="H36" s="214">
        <f t="shared" si="3"/>
        <v>-12.425999999999931</v>
      </c>
      <c r="I36" s="214">
        <f t="shared" si="3"/>
        <v>-18.504999999999995</v>
      </c>
      <c r="J36" s="214">
        <f t="shared" si="3"/>
        <v>-28.206099999999878</v>
      </c>
      <c r="K36" s="214">
        <f t="shared" si="3"/>
        <v>-23.212299999999914</v>
      </c>
      <c r="L36" s="214">
        <f t="shared" si="3"/>
        <v>-22.202299999999923</v>
      </c>
      <c r="M36" s="214">
        <f t="shared" si="3"/>
        <v>-24.478200000000015</v>
      </c>
      <c r="N36" s="214">
        <f t="shared" si="3"/>
        <v>-18.288999999999987</v>
      </c>
      <c r="O36" s="214">
        <f t="shared" si="3"/>
        <v>-8.9827000000000226</v>
      </c>
      <c r="P36" s="214">
        <f t="shared" si="3"/>
        <v>-13.623699999999872</v>
      </c>
      <c r="Q36" s="214">
        <f t="shared" si="3"/>
        <v>-11.861599999999953</v>
      </c>
      <c r="R36" s="214">
        <f t="shared" si="3"/>
        <v>-5.4726000000000568</v>
      </c>
      <c r="S36" s="214">
        <f t="shared" si="3"/>
        <v>-6.9274000000000342</v>
      </c>
      <c r="T36" s="214">
        <f t="shared" si="3"/>
        <v>-5.9331999999999425</v>
      </c>
      <c r="U36" s="214">
        <f t="shared" si="3"/>
        <v>-6.1690999999999576</v>
      </c>
      <c r="V36" s="214">
        <f t="shared" si="3"/>
        <v>-5.5019999999999527</v>
      </c>
      <c r="W36" s="214">
        <f t="shared" si="3"/>
        <v>-10.341699999999946</v>
      </c>
      <c r="X36" s="214">
        <f t="shared" si="3"/>
        <v>-9.1938000000000102</v>
      </c>
      <c r="Y36" s="214">
        <f t="shared" si="3"/>
        <v>-7.6552999999998974</v>
      </c>
      <c r="Z36" s="214">
        <f t="shared" si="3"/>
        <v>-7.965099999999893</v>
      </c>
      <c r="AA36" s="214">
        <f t="shared" si="3"/>
        <v>-17.751600000000167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277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278</v>
      </c>
      <c r="C40" s="213">
        <v>25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279</v>
      </c>
    </row>
    <row r="43" spans="1:27" ht="11.25" customHeight="1" x14ac:dyDescent="0.2">
      <c r="A43" s="213" t="s">
        <v>280</v>
      </c>
      <c r="C43" s="213">
        <v>-17249466</v>
      </c>
      <c r="D43" s="213">
        <v>-32947560</v>
      </c>
      <c r="E43" s="213">
        <v>-26182691</v>
      </c>
      <c r="F43" s="213">
        <v>-29265889</v>
      </c>
      <c r="G43" s="213">
        <v>-22716883</v>
      </c>
      <c r="H43" s="213">
        <v>-23743782</v>
      </c>
      <c r="I43" s="213">
        <v>-21951666</v>
      </c>
      <c r="J43" s="213">
        <v>-19293897</v>
      </c>
      <c r="K43" s="213">
        <v>-15162807</v>
      </c>
      <c r="L43" s="213">
        <v>-18917256</v>
      </c>
      <c r="M43" s="213">
        <v>-17724469</v>
      </c>
      <c r="N43" s="213">
        <v>-15604881</v>
      </c>
      <c r="O43" s="213">
        <v>-14125199</v>
      </c>
      <c r="P43" s="213">
        <v>241035</v>
      </c>
      <c r="Q43" s="213">
        <v>-803788</v>
      </c>
      <c r="R43" s="213">
        <v>-2300509</v>
      </c>
      <c r="S43" s="213">
        <v>-2661884</v>
      </c>
      <c r="T43" s="213">
        <v>-3814458</v>
      </c>
      <c r="U43" s="213">
        <v>-3249792</v>
      </c>
      <c r="V43" s="213">
        <v>2025809</v>
      </c>
      <c r="W43" s="213">
        <v>3420130</v>
      </c>
      <c r="X43" s="213">
        <v>1750741</v>
      </c>
      <c r="Y43" s="213">
        <v>-808446</v>
      </c>
      <c r="Z43" s="213">
        <v>278220</v>
      </c>
      <c r="AA43" s="213">
        <v>-280809388</v>
      </c>
    </row>
    <row r="44" spans="1:27" ht="11.25" customHeight="1" x14ac:dyDescent="0.2">
      <c r="A44" s="213" t="s">
        <v>270</v>
      </c>
      <c r="C44" s="213">
        <v>-55012856</v>
      </c>
      <c r="D44" s="213">
        <v>-61173751</v>
      </c>
      <c r="E44" s="213">
        <v>-50392439</v>
      </c>
      <c r="F44" s="213">
        <v>-48899370</v>
      </c>
      <c r="G44" s="213">
        <v>-40872664</v>
      </c>
      <c r="H44" s="213">
        <v>-38722932</v>
      </c>
      <c r="I44" s="213">
        <v>-37839584</v>
      </c>
      <c r="J44" s="213">
        <v>-60550182</v>
      </c>
      <c r="K44" s="213">
        <v>-72908169</v>
      </c>
      <c r="L44" s="213">
        <v>-56444422</v>
      </c>
      <c r="M44" s="213">
        <v>-52291869</v>
      </c>
      <c r="N44" s="213">
        <v>-57802898</v>
      </c>
      <c r="O44" s="213">
        <v>-69185491</v>
      </c>
      <c r="P44" s="213">
        <v>-74989773</v>
      </c>
      <c r="Q44" s="213">
        <v>-60511756</v>
      </c>
      <c r="R44" s="213">
        <v>-54901388</v>
      </c>
      <c r="S44" s="213">
        <v>-47937789</v>
      </c>
      <c r="T44" s="213">
        <v>-41700960</v>
      </c>
      <c r="U44" s="213">
        <v>-41613028</v>
      </c>
      <c r="V44" s="213">
        <v>-69871870</v>
      </c>
      <c r="W44" s="213">
        <v>-77149949</v>
      </c>
      <c r="X44" s="213">
        <v>-65647302</v>
      </c>
      <c r="Y44" s="213">
        <v>-57049776</v>
      </c>
      <c r="Z44" s="213">
        <v>-62371013</v>
      </c>
      <c r="AA44" s="213">
        <v>-1355841231</v>
      </c>
    </row>
    <row r="45" spans="1:27" ht="11.25" customHeight="1" x14ac:dyDescent="0.2">
      <c r="A45" s="213" t="s">
        <v>271</v>
      </c>
      <c r="C45" s="213">
        <v>15270483</v>
      </c>
      <c r="D45" s="213">
        <v>17557579</v>
      </c>
      <c r="E45" s="213">
        <v>14035836</v>
      </c>
      <c r="F45" s="213">
        <v>17415892</v>
      </c>
      <c r="G45" s="213">
        <v>16928780</v>
      </c>
      <c r="H45" s="213">
        <v>14762621</v>
      </c>
      <c r="I45" s="213">
        <v>12979604</v>
      </c>
      <c r="J45" s="213">
        <v>25866290</v>
      </c>
      <c r="K45" s="213">
        <v>31777292</v>
      </c>
      <c r="L45" s="213">
        <v>20524011</v>
      </c>
      <c r="M45" s="213">
        <v>15783008</v>
      </c>
      <c r="N45" s="213">
        <v>19425686</v>
      </c>
      <c r="O45" s="213">
        <v>25320955</v>
      </c>
      <c r="P45" s="213">
        <v>22561551</v>
      </c>
      <c r="Q45" s="213">
        <v>18947112</v>
      </c>
      <c r="R45" s="213">
        <v>16784653</v>
      </c>
      <c r="S45" s="213">
        <v>16439095</v>
      </c>
      <c r="T45" s="213">
        <v>13068404</v>
      </c>
      <c r="U45" s="213">
        <v>13703663</v>
      </c>
      <c r="V45" s="213">
        <v>28811513</v>
      </c>
      <c r="W45" s="213">
        <v>30711984</v>
      </c>
      <c r="X45" s="213">
        <v>24216748</v>
      </c>
      <c r="Y45" s="213">
        <v>18531939</v>
      </c>
      <c r="Z45" s="213">
        <v>21709026</v>
      </c>
      <c r="AA45" s="213">
        <v>473133725</v>
      </c>
    </row>
    <row r="46" spans="1:27" ht="11.25" customHeight="1" x14ac:dyDescent="0.2">
      <c r="A46" s="215" t="s">
        <v>281</v>
      </c>
      <c r="B46" s="216"/>
      <c r="C46" s="216">
        <v>-56991839</v>
      </c>
      <c r="D46" s="216">
        <v>-76563732</v>
      </c>
      <c r="E46" s="216">
        <v>-62539294</v>
      </c>
      <c r="F46" s="216">
        <v>-60749367</v>
      </c>
      <c r="G46" s="216">
        <v>-46660767</v>
      </c>
      <c r="H46" s="216">
        <v>-47704093</v>
      </c>
      <c r="I46" s="216">
        <v>-46811646</v>
      </c>
      <c r="J46" s="216">
        <v>-53977789</v>
      </c>
      <c r="K46" s="216">
        <v>-56293684</v>
      </c>
      <c r="L46" s="216">
        <v>-54837667</v>
      </c>
      <c r="M46" s="216">
        <v>-54233330</v>
      </c>
      <c r="N46" s="216">
        <v>-53982093</v>
      </c>
      <c r="O46" s="216">
        <v>-57989735</v>
      </c>
      <c r="P46" s="216">
        <v>-52187187</v>
      </c>
      <c r="Q46" s="216">
        <v>-42368432</v>
      </c>
      <c r="R46" s="216">
        <v>-40417244</v>
      </c>
      <c r="S46" s="216">
        <v>-34160578</v>
      </c>
      <c r="T46" s="216">
        <v>-32447014</v>
      </c>
      <c r="U46" s="216">
        <v>-31159157</v>
      </c>
      <c r="V46" s="216">
        <v>-39034548</v>
      </c>
      <c r="W46" s="216">
        <v>-43017835</v>
      </c>
      <c r="X46" s="216">
        <v>-39679813</v>
      </c>
      <c r="Y46" s="216">
        <v>-39326283</v>
      </c>
      <c r="Z46" s="216">
        <v>-40383767</v>
      </c>
      <c r="AA46" s="217">
        <v>-1163516894</v>
      </c>
    </row>
    <row r="47" spans="1:27" ht="11.25" customHeight="1" x14ac:dyDescent="0.2">
      <c r="A47" s="213" t="s">
        <v>0</v>
      </c>
      <c r="C47" s="213">
        <v>-57866106</v>
      </c>
      <c r="D47" s="213">
        <v>-76403344</v>
      </c>
      <c r="E47" s="213">
        <v>-62279424</v>
      </c>
      <c r="F47" s="213">
        <v>-60712557</v>
      </c>
      <c r="G47" s="213">
        <v>-46707068</v>
      </c>
      <c r="H47" s="213">
        <v>-47748920</v>
      </c>
      <c r="I47" s="213">
        <v>-46817142</v>
      </c>
      <c r="J47" s="213">
        <v>-53955237</v>
      </c>
      <c r="K47" s="213">
        <v>-56239839</v>
      </c>
      <c r="L47" s="213">
        <v>-54789088</v>
      </c>
      <c r="M47" s="213">
        <v>-54184252</v>
      </c>
      <c r="N47" s="213">
        <v>-53957324</v>
      </c>
      <c r="O47" s="213">
        <v>-57953504</v>
      </c>
      <c r="P47" s="213">
        <v>-52152186</v>
      </c>
      <c r="Q47" s="213">
        <v>-42351175</v>
      </c>
      <c r="R47" s="213">
        <v>-40406291</v>
      </c>
      <c r="S47" s="213">
        <v>-34158220</v>
      </c>
      <c r="T47" s="213">
        <v>-32453877</v>
      </c>
      <c r="U47" s="213">
        <v>-31162381</v>
      </c>
      <c r="V47" s="213">
        <v>-38996395</v>
      </c>
      <c r="W47" s="213">
        <v>-42949119</v>
      </c>
      <c r="X47" s="213">
        <v>-39625643</v>
      </c>
      <c r="Y47" s="213">
        <v>-39297562</v>
      </c>
      <c r="Z47" s="213">
        <v>-40364724</v>
      </c>
      <c r="AA47" s="213">
        <v>-1163531378</v>
      </c>
    </row>
    <row r="48" spans="1:27" ht="11.25" customHeight="1" x14ac:dyDescent="0.2">
      <c r="A48" s="213" t="s">
        <v>1</v>
      </c>
      <c r="C48" s="218">
        <f>C46-C47</f>
        <v>874267</v>
      </c>
      <c r="D48" s="218">
        <f t="shared" ref="D48:AA48" si="4">D46-D47</f>
        <v>-160388</v>
      </c>
      <c r="E48" s="218">
        <f t="shared" si="4"/>
        <v>-259870</v>
      </c>
      <c r="F48" s="218">
        <f t="shared" si="4"/>
        <v>-36810</v>
      </c>
      <c r="G48" s="218">
        <f t="shared" si="4"/>
        <v>46301</v>
      </c>
      <c r="H48" s="218">
        <f t="shared" si="4"/>
        <v>44827</v>
      </c>
      <c r="I48" s="218">
        <f t="shared" si="4"/>
        <v>5496</v>
      </c>
      <c r="J48" s="218">
        <f t="shared" si="4"/>
        <v>-22552</v>
      </c>
      <c r="K48" s="218">
        <f t="shared" si="4"/>
        <v>-53845</v>
      </c>
      <c r="L48" s="218">
        <f t="shared" si="4"/>
        <v>-48579</v>
      </c>
      <c r="M48" s="218">
        <f t="shared" si="4"/>
        <v>-49078</v>
      </c>
      <c r="N48" s="218">
        <f t="shared" si="4"/>
        <v>-24769</v>
      </c>
      <c r="O48" s="218">
        <f t="shared" si="4"/>
        <v>-36231</v>
      </c>
      <c r="P48" s="218">
        <f t="shared" si="4"/>
        <v>-35001</v>
      </c>
      <c r="Q48" s="218">
        <f t="shared" si="4"/>
        <v>-17257</v>
      </c>
      <c r="R48" s="218">
        <f t="shared" si="4"/>
        <v>-10953</v>
      </c>
      <c r="S48" s="218">
        <f t="shared" si="4"/>
        <v>-2358</v>
      </c>
      <c r="T48" s="218">
        <f t="shared" si="4"/>
        <v>6863</v>
      </c>
      <c r="U48" s="218">
        <f t="shared" si="4"/>
        <v>3224</v>
      </c>
      <c r="V48" s="218">
        <f t="shared" si="4"/>
        <v>-38153</v>
      </c>
      <c r="W48" s="218">
        <f t="shared" si="4"/>
        <v>-68716</v>
      </c>
      <c r="X48" s="218">
        <f t="shared" si="4"/>
        <v>-54170</v>
      </c>
      <c r="Y48" s="218">
        <f t="shared" si="4"/>
        <v>-28721</v>
      </c>
      <c r="Z48" s="218">
        <f t="shared" si="4"/>
        <v>-19043</v>
      </c>
      <c r="AA48" s="218">
        <f t="shared" si="4"/>
        <v>14484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A5" sqref="A5"/>
    </sheetView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282</v>
      </c>
    </row>
    <row r="2" spans="1:27" ht="12" customHeight="1" x14ac:dyDescent="0.2">
      <c r="A2" s="51" t="s">
        <v>234</v>
      </c>
    </row>
    <row r="3" spans="1:27" ht="12" customHeight="1" x14ac:dyDescent="0.2">
      <c r="A3" s="51" t="s">
        <v>265</v>
      </c>
    </row>
    <row r="4" spans="1:27" ht="12" customHeight="1" x14ac:dyDescent="0.2">
      <c r="A4" s="51" t="s">
        <v>266</v>
      </c>
    </row>
    <row r="5" spans="1:27" ht="11.25" customHeight="1" x14ac:dyDescent="0.2"/>
    <row r="6" spans="1:27" ht="12" customHeight="1" x14ac:dyDescent="0.2">
      <c r="A6" s="54" t="s">
        <v>269</v>
      </c>
      <c r="C6" s="118" t="s">
        <v>233</v>
      </c>
      <c r="D6" s="118" t="s">
        <v>236</v>
      </c>
      <c r="E6" s="118" t="s">
        <v>237</v>
      </c>
      <c r="F6" s="118" t="s">
        <v>238</v>
      </c>
      <c r="G6" s="118" t="s">
        <v>239</v>
      </c>
      <c r="H6" s="118" t="s">
        <v>240</v>
      </c>
      <c r="I6" s="118" t="s">
        <v>241</v>
      </c>
      <c r="J6" s="118" t="s">
        <v>242</v>
      </c>
      <c r="K6" s="118" t="s">
        <v>243</v>
      </c>
      <c r="L6" s="118" t="s">
        <v>244</v>
      </c>
      <c r="M6" s="118" t="s">
        <v>245</v>
      </c>
      <c r="N6" s="118" t="s">
        <v>246</v>
      </c>
      <c r="O6" s="118" t="s">
        <v>247</v>
      </c>
      <c r="P6" s="118" t="s">
        <v>248</v>
      </c>
      <c r="Q6" s="118" t="s">
        <v>249</v>
      </c>
      <c r="R6" s="118" t="s">
        <v>250</v>
      </c>
      <c r="S6" s="118" t="s">
        <v>251</v>
      </c>
      <c r="T6" s="118" t="s">
        <v>252</v>
      </c>
      <c r="U6" s="118" t="s">
        <v>253</v>
      </c>
      <c r="V6" s="118" t="s">
        <v>254</v>
      </c>
      <c r="W6" s="118" t="s">
        <v>255</v>
      </c>
      <c r="X6" s="118" t="s">
        <v>256</v>
      </c>
      <c r="Y6" s="118" t="s">
        <v>257</v>
      </c>
      <c r="Z6" s="118" t="s">
        <v>258</v>
      </c>
      <c r="AA6" s="118" t="s">
        <v>74</v>
      </c>
    </row>
    <row r="7" spans="1:27" ht="11.25" customHeight="1" x14ac:dyDescent="0.2">
      <c r="A7" s="52" t="s">
        <v>134</v>
      </c>
      <c r="C7" s="120">
        <v>25</v>
      </c>
      <c r="D7" s="120">
        <v>0</v>
      </c>
      <c r="E7" s="120">
        <v>0</v>
      </c>
      <c r="F7" s="120">
        <v>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-5.2610000000000001</v>
      </c>
    </row>
    <row r="8" spans="1:27" ht="11.25" customHeight="1" x14ac:dyDescent="0.2">
      <c r="A8" s="52" t="s">
        <v>270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271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25</v>
      </c>
      <c r="D10" s="50">
        <v>0</v>
      </c>
      <c r="E10" s="50">
        <v>0</v>
      </c>
      <c r="F10" s="50">
        <v>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-5.2610000000000001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270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271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272</v>
      </c>
      <c r="B16" s="121"/>
      <c r="C16" s="121">
        <v>13.440899999999999</v>
      </c>
      <c r="D16" s="121">
        <v>0</v>
      </c>
      <c r="E16" s="121">
        <v>0</v>
      </c>
      <c r="F16" s="121">
        <v>0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-2.9451999999999998</v>
      </c>
    </row>
    <row r="17" spans="1:27" ht="11.25" customHeight="1" x14ac:dyDescent="0.2"/>
    <row r="18" spans="1:27" ht="12" customHeight="1" x14ac:dyDescent="0.2">
      <c r="A18" s="54" t="s">
        <v>273</v>
      </c>
    </row>
    <row r="19" spans="1:27" ht="11.25" customHeight="1" x14ac:dyDescent="0.2">
      <c r="A19" s="52" t="s">
        <v>134</v>
      </c>
      <c r="C19" s="120">
        <v>-25</v>
      </c>
      <c r="D19" s="120">
        <v>0</v>
      </c>
      <c r="E19" s="120">
        <v>0</v>
      </c>
      <c r="F19" s="120">
        <v>0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-7.3002000000000002</v>
      </c>
    </row>
    <row r="20" spans="1:27" ht="11.25" customHeight="1" x14ac:dyDescent="0.2">
      <c r="A20" s="52" t="s">
        <v>270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271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-25</v>
      </c>
      <c r="D22" s="50">
        <v>0</v>
      </c>
      <c r="E22" s="50">
        <v>0</v>
      </c>
      <c r="F22" s="50">
        <v>0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-7.3002000000000002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270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271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274</v>
      </c>
    </row>
    <row r="29" spans="1:27" ht="11.25" customHeight="1" x14ac:dyDescent="0.2">
      <c r="A29" s="52" t="s">
        <v>134</v>
      </c>
      <c r="C29" s="120">
        <v>50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2.0392000000000001</v>
      </c>
    </row>
    <row r="30" spans="1:27" ht="11.25" customHeight="1" x14ac:dyDescent="0.2">
      <c r="A30" s="52" t="s">
        <v>270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271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275</v>
      </c>
      <c r="C32" s="50">
        <v>50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2.0392000000000001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270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271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276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277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278</v>
      </c>
      <c r="C40" s="120">
        <v>-100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279</v>
      </c>
    </row>
    <row r="43" spans="1:27" ht="11.25" customHeight="1" x14ac:dyDescent="0.2">
      <c r="A43" s="52" t="s">
        <v>280</v>
      </c>
      <c r="C43" s="120">
        <v>-3699855</v>
      </c>
      <c r="D43" s="120">
        <v>221372</v>
      </c>
      <c r="E43" s="120">
        <v>315439</v>
      </c>
      <c r="F43" s="120">
        <v>339752</v>
      </c>
      <c r="G43" s="120">
        <v>116206</v>
      </c>
      <c r="H43" s="120">
        <v>139632</v>
      </c>
      <c r="I43" s="120">
        <v>143478</v>
      </c>
      <c r="J43" s="120">
        <v>336210</v>
      </c>
      <c r="K43" s="120">
        <v>347986</v>
      </c>
      <c r="L43" s="120">
        <v>308269</v>
      </c>
      <c r="M43" s="120">
        <v>192390</v>
      </c>
      <c r="N43" s="120">
        <v>177507</v>
      </c>
      <c r="O43" s="120">
        <v>176731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-884883</v>
      </c>
    </row>
    <row r="44" spans="1:27" ht="11.25" customHeight="1" x14ac:dyDescent="0.2">
      <c r="A44" s="52" t="s">
        <v>270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271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281</v>
      </c>
      <c r="B46" s="121"/>
      <c r="C46" s="121">
        <v>-3699855</v>
      </c>
      <c r="D46" s="121">
        <v>221372</v>
      </c>
      <c r="E46" s="121">
        <v>315439</v>
      </c>
      <c r="F46" s="121">
        <v>339752</v>
      </c>
      <c r="G46" s="121">
        <v>116206</v>
      </c>
      <c r="H46" s="121">
        <v>139632</v>
      </c>
      <c r="I46" s="121">
        <v>143478</v>
      </c>
      <c r="J46" s="121">
        <v>336210</v>
      </c>
      <c r="K46" s="121">
        <v>347986</v>
      </c>
      <c r="L46" s="121">
        <v>308269</v>
      </c>
      <c r="M46" s="121">
        <v>192390</v>
      </c>
      <c r="N46" s="121">
        <v>177507</v>
      </c>
      <c r="O46" s="121">
        <v>176731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v>-884883</v>
      </c>
    </row>
    <row r="47" spans="1:27" ht="11.25" customHeight="1" x14ac:dyDescent="0.2">
      <c r="A47" s="52" t="s">
        <v>0</v>
      </c>
      <c r="C47" s="120">
        <v>-3739239</v>
      </c>
      <c r="D47" s="120">
        <v>196461</v>
      </c>
      <c r="E47" s="120">
        <v>270579</v>
      </c>
      <c r="F47" s="120">
        <v>308780</v>
      </c>
      <c r="G47" s="120">
        <v>124888</v>
      </c>
      <c r="H47" s="120">
        <v>148789</v>
      </c>
      <c r="I47" s="120">
        <v>153231</v>
      </c>
      <c r="J47" s="120">
        <v>336104</v>
      </c>
      <c r="K47" s="120">
        <v>347876</v>
      </c>
      <c r="L47" s="120">
        <v>308172</v>
      </c>
      <c r="M47" s="120">
        <v>192329</v>
      </c>
      <c r="N47" s="120">
        <v>177450</v>
      </c>
      <c r="O47" s="120">
        <v>176672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-997908</v>
      </c>
    </row>
    <row r="48" spans="1:27" ht="11.25" customHeight="1" x14ac:dyDescent="0.2">
      <c r="A48" s="52" t="s">
        <v>1</v>
      </c>
      <c r="C48" s="123">
        <v>39384</v>
      </c>
      <c r="D48" s="123">
        <v>24911</v>
      </c>
      <c r="E48" s="123">
        <v>44860</v>
      </c>
      <c r="F48" s="123">
        <v>30972</v>
      </c>
      <c r="G48" s="123">
        <v>-8682</v>
      </c>
      <c r="H48" s="123">
        <v>-9157</v>
      </c>
      <c r="I48" s="123">
        <v>-9753</v>
      </c>
      <c r="J48" s="123">
        <v>106</v>
      </c>
      <c r="K48" s="123">
        <v>110</v>
      </c>
      <c r="L48" s="123">
        <v>97</v>
      </c>
      <c r="M48" s="123">
        <v>61</v>
      </c>
      <c r="N48" s="123">
        <v>57</v>
      </c>
      <c r="O48" s="123">
        <v>59</v>
      </c>
      <c r="P48" s="123">
        <v>0</v>
      </c>
      <c r="Q48" s="123">
        <v>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113025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60" activePane="bottomLeft" state="frozen"/>
      <selection pane="bottomLeft" activeCell="E84" sqref="E84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301</v>
      </c>
    </row>
    <row r="2" spans="1:27" ht="12" customHeight="1" x14ac:dyDescent="0.2">
      <c r="A2" s="2" t="s">
        <v>234</v>
      </c>
    </row>
    <row r="3" spans="1:27" ht="12" customHeight="1" x14ac:dyDescent="0.2">
      <c r="A3" s="2" t="s">
        <v>265</v>
      </c>
    </row>
    <row r="4" spans="1:27" ht="12" customHeight="1" x14ac:dyDescent="0.2">
      <c r="A4" s="2" t="s">
        <v>266</v>
      </c>
    </row>
    <row r="6" spans="1:27" ht="12" customHeight="1" x14ac:dyDescent="0.2">
      <c r="A6" s="153" t="s">
        <v>2</v>
      </c>
      <c r="C6" s="37" t="s">
        <v>233</v>
      </c>
      <c r="D6" s="37" t="s">
        <v>236</v>
      </c>
      <c r="E6" s="37" t="s">
        <v>237</v>
      </c>
      <c r="F6" s="37" t="s">
        <v>238</v>
      </c>
      <c r="G6" s="37" t="s">
        <v>239</v>
      </c>
      <c r="H6" s="37" t="s">
        <v>240</v>
      </c>
      <c r="I6" s="37" t="s">
        <v>241</v>
      </c>
      <c r="J6" s="37" t="s">
        <v>242</v>
      </c>
      <c r="K6" s="37" t="s">
        <v>243</v>
      </c>
      <c r="L6" s="37" t="s">
        <v>244</v>
      </c>
      <c r="M6" s="37" t="s">
        <v>245</v>
      </c>
      <c r="N6" s="37" t="s">
        <v>246</v>
      </c>
      <c r="O6" s="37" t="s">
        <v>247</v>
      </c>
      <c r="P6" s="37" t="s">
        <v>248</v>
      </c>
      <c r="Q6" s="37" t="s">
        <v>249</v>
      </c>
      <c r="R6" s="37" t="s">
        <v>250</v>
      </c>
      <c r="S6" s="37" t="s">
        <v>251</v>
      </c>
      <c r="T6" s="37" t="s">
        <v>252</v>
      </c>
      <c r="U6" s="37" t="s">
        <v>253</v>
      </c>
      <c r="V6" s="37" t="s">
        <v>254</v>
      </c>
      <c r="W6" s="37" t="s">
        <v>255</v>
      </c>
      <c r="X6" s="37" t="s">
        <v>256</v>
      </c>
      <c r="Y6" s="37" t="s">
        <v>257</v>
      </c>
      <c r="Z6" s="37" t="s">
        <v>258</v>
      </c>
      <c r="AA6" s="37" t="s">
        <v>74</v>
      </c>
    </row>
    <row r="7" spans="1:27" ht="11.25" customHeight="1" x14ac:dyDescent="0.2">
      <c r="A7" s="38" t="s">
        <v>284</v>
      </c>
      <c r="C7" s="35">
        <v>25</v>
      </c>
      <c r="D7" s="35">
        <v>75</v>
      </c>
      <c r="E7" s="35">
        <v>75</v>
      </c>
      <c r="F7" s="35">
        <v>75</v>
      </c>
      <c r="G7" s="35">
        <v>75</v>
      </c>
      <c r="H7" s="35">
        <v>75</v>
      </c>
      <c r="I7" s="35">
        <v>75</v>
      </c>
      <c r="J7" s="35">
        <v>75</v>
      </c>
      <c r="K7" s="35">
        <v>75</v>
      </c>
      <c r="L7" s="35">
        <v>75</v>
      </c>
      <c r="M7" s="35">
        <v>75</v>
      </c>
      <c r="N7" s="35">
        <v>75</v>
      </c>
      <c r="O7" s="35">
        <v>75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38.580800000000004</v>
      </c>
    </row>
    <row r="8" spans="1:27" ht="11.25" customHeight="1" x14ac:dyDescent="0.2">
      <c r="A8" s="38" t="s">
        <v>285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272</v>
      </c>
      <c r="B9" s="48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8" t="s">
        <v>286</v>
      </c>
      <c r="C11" s="35">
        <v>25</v>
      </c>
      <c r="D11" s="35">
        <v>41.935499999999998</v>
      </c>
      <c r="E11" s="35">
        <v>42.857100000000003</v>
      </c>
      <c r="F11" s="35">
        <v>41.935499999999998</v>
      </c>
      <c r="G11" s="35">
        <v>43.333300000000001</v>
      </c>
      <c r="H11" s="35">
        <v>41.935499999999998</v>
      </c>
      <c r="I11" s="35">
        <v>41.666699999999999</v>
      </c>
      <c r="J11" s="35">
        <v>41.935499999999998</v>
      </c>
      <c r="K11" s="35">
        <v>43.548400000000001</v>
      </c>
      <c r="L11" s="35">
        <v>40</v>
      </c>
      <c r="M11" s="35">
        <v>43.548400000000001</v>
      </c>
      <c r="N11" s="35">
        <v>41.666699999999999</v>
      </c>
      <c r="O11" s="35">
        <v>40.322600000000001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22.088999999999999</v>
      </c>
    </row>
    <row r="12" spans="1:27" ht="11.25" customHeight="1" x14ac:dyDescent="0.2">
      <c r="A12" s="38" t="s">
        <v>287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288</v>
      </c>
      <c r="C14" s="35">
        <v>21160196</v>
      </c>
      <c r="D14" s="35">
        <v>-816943</v>
      </c>
      <c r="E14" s="35">
        <v>-827421</v>
      </c>
      <c r="F14" s="35">
        <v>-890807</v>
      </c>
      <c r="G14" s="35">
        <v>-958689</v>
      </c>
      <c r="H14" s="35">
        <v>-921871</v>
      </c>
      <c r="I14" s="35">
        <v>-812944</v>
      </c>
      <c r="J14" s="35">
        <v>-393185</v>
      </c>
      <c r="K14" s="35">
        <v>-170350</v>
      </c>
      <c r="L14" s="35">
        <v>-444361</v>
      </c>
      <c r="M14" s="35">
        <v>-752013</v>
      </c>
      <c r="N14" s="35">
        <v>-621563</v>
      </c>
      <c r="O14" s="35">
        <v>-546886</v>
      </c>
      <c r="P14" s="35">
        <v>23233</v>
      </c>
      <c r="Q14" s="35">
        <v>21341</v>
      </c>
      <c r="R14" s="35">
        <v>23001</v>
      </c>
      <c r="S14" s="35">
        <v>22871</v>
      </c>
      <c r="T14" s="35">
        <v>22738</v>
      </c>
      <c r="U14" s="35">
        <v>21729</v>
      </c>
      <c r="V14" s="35">
        <v>22446</v>
      </c>
      <c r="W14" s="35">
        <v>22324</v>
      </c>
      <c r="X14" s="35">
        <v>21345</v>
      </c>
      <c r="Y14" s="35">
        <v>22925</v>
      </c>
      <c r="Z14" s="35">
        <v>20259</v>
      </c>
      <c r="AA14" s="35">
        <v>13247375</v>
      </c>
    </row>
    <row r="15" spans="1:27" ht="11.25" customHeight="1" x14ac:dyDescent="0.2">
      <c r="A15" s="38" t="s">
        <v>289</v>
      </c>
      <c r="C15" s="35">
        <v>-317116</v>
      </c>
      <c r="D15" s="35">
        <v>19103</v>
      </c>
      <c r="E15" s="35">
        <v>16720</v>
      </c>
      <c r="F15" s="35">
        <v>18989</v>
      </c>
      <c r="G15" s="35">
        <v>17485</v>
      </c>
      <c r="H15" s="35">
        <v>18867</v>
      </c>
      <c r="I15" s="35">
        <v>18346</v>
      </c>
      <c r="J15" s="35">
        <v>18745</v>
      </c>
      <c r="K15" s="35">
        <v>17771</v>
      </c>
      <c r="L15" s="35">
        <v>19074</v>
      </c>
      <c r="M15" s="35">
        <v>17708</v>
      </c>
      <c r="N15" s="35">
        <v>18040</v>
      </c>
      <c r="O15" s="35">
        <v>19308</v>
      </c>
      <c r="P15" s="35">
        <v>18318</v>
      </c>
      <c r="Q15" s="35">
        <v>16005</v>
      </c>
      <c r="R15" s="35">
        <v>18136</v>
      </c>
      <c r="S15" s="35">
        <v>16658</v>
      </c>
      <c r="T15" s="35">
        <v>17928</v>
      </c>
      <c r="U15" s="35">
        <v>17383</v>
      </c>
      <c r="V15" s="35">
        <v>17698</v>
      </c>
      <c r="W15" s="35">
        <v>17601</v>
      </c>
      <c r="X15" s="35">
        <v>17076</v>
      </c>
      <c r="Y15" s="35">
        <v>16610</v>
      </c>
      <c r="Z15" s="35">
        <v>17727</v>
      </c>
      <c r="AA15" s="35">
        <v>94180</v>
      </c>
    </row>
    <row r="16" spans="1:27" ht="11.25" customHeight="1" x14ac:dyDescent="0.2">
      <c r="A16" s="47" t="s">
        <v>281</v>
      </c>
      <c r="B16" s="48"/>
      <c r="C16" s="13">
        <v>20843080</v>
      </c>
      <c r="D16" s="13">
        <v>-797840</v>
      </c>
      <c r="E16" s="13">
        <v>-810701</v>
      </c>
      <c r="F16" s="13">
        <v>-871818</v>
      </c>
      <c r="G16" s="13">
        <v>-941204</v>
      </c>
      <c r="H16" s="13">
        <v>-903004</v>
      </c>
      <c r="I16" s="13">
        <v>-794598</v>
      </c>
      <c r="J16" s="13">
        <v>-374440</v>
      </c>
      <c r="K16" s="13">
        <v>-152579</v>
      </c>
      <c r="L16" s="13">
        <v>-425287</v>
      </c>
      <c r="M16" s="13">
        <v>-734305</v>
      </c>
      <c r="N16" s="13">
        <v>-603523</v>
      </c>
      <c r="O16" s="13">
        <v>-527578</v>
      </c>
      <c r="P16" s="13">
        <v>41551</v>
      </c>
      <c r="Q16" s="13">
        <v>37346</v>
      </c>
      <c r="R16" s="13">
        <v>41137</v>
      </c>
      <c r="S16" s="13">
        <v>39529</v>
      </c>
      <c r="T16" s="13">
        <v>40666</v>
      </c>
      <c r="U16" s="13">
        <v>39112</v>
      </c>
      <c r="V16" s="13">
        <v>40144</v>
      </c>
      <c r="W16" s="13">
        <v>39925</v>
      </c>
      <c r="X16" s="13">
        <v>38421</v>
      </c>
      <c r="Y16" s="13">
        <v>39535</v>
      </c>
      <c r="Z16" s="13">
        <v>37986</v>
      </c>
      <c r="AA16" s="14">
        <v>13341555</v>
      </c>
    </row>
    <row r="18" spans="1:27" ht="12" customHeight="1" x14ac:dyDescent="0.2">
      <c r="A18" s="16" t="s">
        <v>290</v>
      </c>
    </row>
    <row r="19" spans="1:27" ht="11.25" customHeight="1" x14ac:dyDescent="0.2">
      <c r="A19" s="38" t="s">
        <v>291</v>
      </c>
      <c r="C19" s="17">
        <v>31.2</v>
      </c>
      <c r="D19" s="17">
        <v>33.1</v>
      </c>
      <c r="E19" s="17">
        <v>30.45</v>
      </c>
      <c r="F19" s="17">
        <v>30.55</v>
      </c>
      <c r="G19" s="17">
        <v>28.25</v>
      </c>
      <c r="H19" s="17">
        <v>29.35</v>
      </c>
      <c r="I19" s="17">
        <v>31.75</v>
      </c>
      <c r="J19" s="17">
        <v>46.5</v>
      </c>
      <c r="K19" s="17">
        <v>54</v>
      </c>
      <c r="L19" s="17">
        <v>43.5</v>
      </c>
      <c r="M19" s="17">
        <v>35.4</v>
      </c>
      <c r="N19" s="17">
        <v>37.9</v>
      </c>
      <c r="O19" s="17">
        <v>40.4</v>
      </c>
      <c r="P19" s="17">
        <v>42</v>
      </c>
      <c r="Q19" s="17">
        <v>39.5</v>
      </c>
      <c r="R19" s="17">
        <v>36</v>
      </c>
      <c r="S19" s="17">
        <v>34.1</v>
      </c>
      <c r="T19" s="17">
        <v>32.25</v>
      </c>
      <c r="U19" s="17">
        <v>36</v>
      </c>
      <c r="V19" s="17">
        <v>52</v>
      </c>
      <c r="W19" s="17">
        <v>56</v>
      </c>
      <c r="X19" s="17">
        <v>49</v>
      </c>
      <c r="Y19" s="17">
        <v>38.75</v>
      </c>
      <c r="Z19" s="17">
        <v>41.75</v>
      </c>
      <c r="AA19" s="17"/>
    </row>
    <row r="20" spans="1:27" ht="11.25" customHeight="1" x14ac:dyDescent="0.2">
      <c r="A20" s="38" t="s">
        <v>292</v>
      </c>
      <c r="C20" s="17">
        <v>32.15</v>
      </c>
      <c r="D20" s="17">
        <v>33.25</v>
      </c>
      <c r="E20" s="17">
        <v>32.450000000000003</v>
      </c>
      <c r="F20" s="17">
        <v>31.55</v>
      </c>
      <c r="G20" s="17">
        <v>27.6</v>
      </c>
      <c r="H20" s="17">
        <v>28.75</v>
      </c>
      <c r="I20" s="17">
        <v>31.25</v>
      </c>
      <c r="J20" s="17">
        <v>46</v>
      </c>
      <c r="K20" s="17">
        <v>53.5</v>
      </c>
      <c r="L20" s="17">
        <v>43</v>
      </c>
      <c r="M20" s="17">
        <v>35.25</v>
      </c>
      <c r="N20" s="17">
        <v>37.75</v>
      </c>
      <c r="O20" s="17">
        <v>40.25</v>
      </c>
      <c r="P20" s="17">
        <v>42</v>
      </c>
      <c r="Q20" s="17">
        <v>39.5</v>
      </c>
      <c r="R20" s="17">
        <v>36</v>
      </c>
      <c r="S20" s="17">
        <v>34.1</v>
      </c>
      <c r="T20" s="17">
        <v>32.25</v>
      </c>
      <c r="U20" s="17">
        <v>36</v>
      </c>
      <c r="V20" s="17">
        <v>52</v>
      </c>
      <c r="W20" s="17">
        <v>56</v>
      </c>
      <c r="X20" s="17">
        <v>49</v>
      </c>
      <c r="Y20" s="17">
        <v>38.75</v>
      </c>
      <c r="Z20" s="17">
        <v>41.75</v>
      </c>
      <c r="AA20" s="17"/>
    </row>
    <row r="21" spans="1:27" ht="11.25" customHeight="1" x14ac:dyDescent="0.2">
      <c r="A21" s="38" t="s">
        <v>293</v>
      </c>
      <c r="C21" s="18">
        <v>-0.94999999999999929</v>
      </c>
      <c r="D21" s="18">
        <v>-0.14999999999999858</v>
      </c>
      <c r="E21" s="18">
        <v>-2</v>
      </c>
      <c r="F21" s="18">
        <v>-1</v>
      </c>
      <c r="G21" s="18">
        <v>0.64999999999999858</v>
      </c>
      <c r="H21" s="18">
        <v>0.60000000000000142</v>
      </c>
      <c r="I21" s="18">
        <v>0.5</v>
      </c>
      <c r="J21" s="18">
        <v>0.5</v>
      </c>
      <c r="K21" s="18">
        <v>0.5</v>
      </c>
      <c r="L21" s="18">
        <v>0.5</v>
      </c>
      <c r="M21" s="18">
        <v>0.14999999999999858</v>
      </c>
      <c r="N21" s="18">
        <v>0.14999999999999858</v>
      </c>
      <c r="O21" s="18">
        <v>0.14999999999999858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7"/>
    </row>
    <row r="23" spans="1:27" ht="11.25" customHeight="1" x14ac:dyDescent="0.2">
      <c r="A23" s="38" t="s">
        <v>294</v>
      </c>
      <c r="C23" s="17">
        <v>24.75</v>
      </c>
      <c r="D23" s="17">
        <v>27.5</v>
      </c>
      <c r="E23" s="17">
        <v>26.5</v>
      </c>
      <c r="F23" s="17">
        <v>24</v>
      </c>
      <c r="G23" s="17">
        <v>20.5</v>
      </c>
      <c r="H23" s="17">
        <v>19</v>
      </c>
      <c r="I23" s="17">
        <v>18.75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8" t="s">
        <v>295</v>
      </c>
      <c r="C24" s="17">
        <v>25</v>
      </c>
      <c r="D24" s="17">
        <v>26.25</v>
      </c>
      <c r="E24" s="17">
        <v>26</v>
      </c>
      <c r="F24" s="17">
        <v>24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8" t="s">
        <v>296</v>
      </c>
      <c r="C25" s="18">
        <v>-0.25</v>
      </c>
      <c r="D25" s="18">
        <v>1.25</v>
      </c>
      <c r="E25" s="18">
        <v>0.5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297</v>
      </c>
      <c r="C34" s="37" t="s">
        <v>233</v>
      </c>
      <c r="D34" s="37" t="s">
        <v>236</v>
      </c>
      <c r="E34" s="37" t="s">
        <v>237</v>
      </c>
      <c r="F34" s="37" t="s">
        <v>238</v>
      </c>
      <c r="G34" s="37" t="s">
        <v>239</v>
      </c>
      <c r="H34" s="37" t="s">
        <v>240</v>
      </c>
      <c r="I34" s="37" t="s">
        <v>241</v>
      </c>
      <c r="J34" s="37" t="s">
        <v>242</v>
      </c>
      <c r="K34" s="37" t="s">
        <v>243</v>
      </c>
      <c r="L34" s="37" t="s">
        <v>244</v>
      </c>
      <c r="M34" s="37" t="s">
        <v>245</v>
      </c>
      <c r="N34" s="37" t="s">
        <v>246</v>
      </c>
      <c r="O34" s="37" t="s">
        <v>247</v>
      </c>
      <c r="P34" s="37" t="s">
        <v>248</v>
      </c>
      <c r="Q34" s="37" t="s">
        <v>249</v>
      </c>
      <c r="R34" s="37" t="s">
        <v>250</v>
      </c>
      <c r="S34" s="37" t="s">
        <v>251</v>
      </c>
      <c r="T34" s="37" t="s">
        <v>252</v>
      </c>
      <c r="U34" s="37" t="s">
        <v>253</v>
      </c>
      <c r="V34" s="37" t="s">
        <v>254</v>
      </c>
      <c r="W34" s="37" t="s">
        <v>255</v>
      </c>
      <c r="X34" s="37" t="s">
        <v>256</v>
      </c>
      <c r="Y34" s="37" t="s">
        <v>257</v>
      </c>
      <c r="Z34" s="37" t="s">
        <v>258</v>
      </c>
      <c r="AA34" s="37" t="s">
        <v>74</v>
      </c>
    </row>
    <row r="35" spans="1:27" ht="11.25" customHeight="1" x14ac:dyDescent="0.2">
      <c r="A35" s="38" t="s">
        <v>284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285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272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286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287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288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289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281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290</v>
      </c>
    </row>
    <row r="47" spans="1:27" ht="11.25" customHeight="1" x14ac:dyDescent="0.2">
      <c r="A47" s="38" t="s">
        <v>291</v>
      </c>
      <c r="C47" s="17">
        <v>31.2</v>
      </c>
      <c r="D47" s="17">
        <v>33.1</v>
      </c>
      <c r="E47" s="17">
        <v>30.45</v>
      </c>
      <c r="F47" s="17">
        <v>30.55</v>
      </c>
      <c r="G47" s="17">
        <v>28.25</v>
      </c>
      <c r="H47" s="17">
        <v>29.35</v>
      </c>
      <c r="I47" s="17">
        <v>31.75</v>
      </c>
      <c r="J47" s="17">
        <v>46.5</v>
      </c>
      <c r="K47" s="17">
        <v>54</v>
      </c>
      <c r="L47" s="17">
        <v>43.5</v>
      </c>
      <c r="M47" s="17">
        <v>35.4</v>
      </c>
      <c r="N47" s="17">
        <v>37.9</v>
      </c>
      <c r="O47" s="17">
        <v>40.4</v>
      </c>
      <c r="P47" s="17">
        <v>42</v>
      </c>
      <c r="Q47" s="17">
        <v>39.5</v>
      </c>
      <c r="R47" s="17">
        <v>36</v>
      </c>
      <c r="S47" s="17">
        <v>34.1</v>
      </c>
      <c r="T47" s="17">
        <v>32.25</v>
      </c>
      <c r="U47" s="17">
        <v>36</v>
      </c>
      <c r="V47" s="17">
        <v>52</v>
      </c>
      <c r="W47" s="17">
        <v>56</v>
      </c>
      <c r="X47" s="17">
        <v>49</v>
      </c>
      <c r="Y47" s="17">
        <v>38.75</v>
      </c>
      <c r="Z47" s="17">
        <v>41.75</v>
      </c>
      <c r="AA47" s="17"/>
    </row>
    <row r="48" spans="1:27" ht="11.25" customHeight="1" x14ac:dyDescent="0.2">
      <c r="A48" s="38" t="s">
        <v>292</v>
      </c>
      <c r="C48" s="17">
        <v>32.15</v>
      </c>
      <c r="D48" s="17">
        <v>33.25</v>
      </c>
      <c r="E48" s="17">
        <v>32.450000000000003</v>
      </c>
      <c r="F48" s="17">
        <v>31.55</v>
      </c>
      <c r="G48" s="17">
        <v>27.6</v>
      </c>
      <c r="H48" s="17">
        <v>28.75</v>
      </c>
      <c r="I48" s="17">
        <v>31.25</v>
      </c>
      <c r="J48" s="17">
        <v>46</v>
      </c>
      <c r="K48" s="17">
        <v>53.5</v>
      </c>
      <c r="L48" s="17">
        <v>43</v>
      </c>
      <c r="M48" s="17">
        <v>35.25</v>
      </c>
      <c r="N48" s="17">
        <v>37.75</v>
      </c>
      <c r="O48" s="17">
        <v>40.25</v>
      </c>
      <c r="P48" s="17">
        <v>42</v>
      </c>
      <c r="Q48" s="17">
        <v>39.5</v>
      </c>
      <c r="R48" s="17">
        <v>36</v>
      </c>
      <c r="S48" s="17">
        <v>34.1</v>
      </c>
      <c r="T48" s="17">
        <v>32.25</v>
      </c>
      <c r="U48" s="17">
        <v>36</v>
      </c>
      <c r="V48" s="17">
        <v>52</v>
      </c>
      <c r="W48" s="17">
        <v>56</v>
      </c>
      <c r="X48" s="17">
        <v>49</v>
      </c>
      <c r="Y48" s="17">
        <v>38.75</v>
      </c>
      <c r="Z48" s="17">
        <v>41.75</v>
      </c>
      <c r="AA48" s="17"/>
    </row>
    <row r="49" spans="1:27" ht="11.25" customHeight="1" x14ac:dyDescent="0.2">
      <c r="A49" s="38" t="s">
        <v>293</v>
      </c>
      <c r="C49" s="18">
        <v>-0.94999999999999929</v>
      </c>
      <c r="D49" s="18">
        <v>-0.14999999999999858</v>
      </c>
      <c r="E49" s="18">
        <v>-2</v>
      </c>
      <c r="F49" s="18">
        <v>-1</v>
      </c>
      <c r="G49" s="18">
        <v>0.64999999999999858</v>
      </c>
      <c r="H49" s="18">
        <v>0.60000000000000142</v>
      </c>
      <c r="I49" s="18">
        <v>0.5</v>
      </c>
      <c r="J49" s="18">
        <v>0.5</v>
      </c>
      <c r="K49" s="18">
        <v>0.5</v>
      </c>
      <c r="L49" s="18">
        <v>0.5</v>
      </c>
      <c r="M49" s="18">
        <v>0.14999999999999858</v>
      </c>
      <c r="N49" s="18">
        <v>0.14999999999999858</v>
      </c>
      <c r="O49" s="18">
        <v>0.14999999999999858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7"/>
    </row>
    <row r="51" spans="1:27" ht="11.25" customHeight="1" x14ac:dyDescent="0.2">
      <c r="A51" s="38" t="s">
        <v>294</v>
      </c>
      <c r="C51" s="17">
        <v>24.75</v>
      </c>
      <c r="D51" s="17">
        <v>27.5</v>
      </c>
      <c r="E51" s="17">
        <v>26.5</v>
      </c>
      <c r="F51" s="17">
        <v>24</v>
      </c>
      <c r="G51" s="17">
        <v>20.5</v>
      </c>
      <c r="H51" s="17">
        <v>19</v>
      </c>
      <c r="I51" s="17">
        <v>18.75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8" t="s">
        <v>295</v>
      </c>
      <c r="C52" s="17">
        <v>25</v>
      </c>
      <c r="D52" s="17">
        <v>26.25</v>
      </c>
      <c r="E52" s="17">
        <v>26</v>
      </c>
      <c r="F52" s="17">
        <v>24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8" t="s">
        <v>296</v>
      </c>
      <c r="C53" s="18">
        <v>-0.25</v>
      </c>
      <c r="D53" s="18">
        <v>1.25</v>
      </c>
      <c r="E53" s="18">
        <v>0.5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233</v>
      </c>
      <c r="D62" s="37" t="s">
        <v>236</v>
      </c>
      <c r="E62" s="37" t="s">
        <v>237</v>
      </c>
      <c r="F62" s="37" t="s">
        <v>238</v>
      </c>
      <c r="G62" s="37" t="s">
        <v>239</v>
      </c>
      <c r="H62" s="37" t="s">
        <v>240</v>
      </c>
      <c r="I62" s="37" t="s">
        <v>241</v>
      </c>
      <c r="J62" s="37" t="s">
        <v>242</v>
      </c>
      <c r="K62" s="37" t="s">
        <v>243</v>
      </c>
      <c r="L62" s="37" t="s">
        <v>244</v>
      </c>
      <c r="M62" s="37" t="s">
        <v>245</v>
      </c>
      <c r="N62" s="37" t="s">
        <v>246</v>
      </c>
      <c r="O62" s="37" t="s">
        <v>247</v>
      </c>
      <c r="P62" s="37" t="s">
        <v>248</v>
      </c>
      <c r="Q62" s="37" t="s">
        <v>249</v>
      </c>
      <c r="R62" s="37" t="s">
        <v>250</v>
      </c>
      <c r="S62" s="37" t="s">
        <v>251</v>
      </c>
      <c r="T62" s="37" t="s">
        <v>252</v>
      </c>
      <c r="U62" s="37" t="s">
        <v>253</v>
      </c>
      <c r="V62" s="37" t="s">
        <v>254</v>
      </c>
      <c r="W62" s="37" t="s">
        <v>255</v>
      </c>
      <c r="X62" s="37" t="s">
        <v>256</v>
      </c>
      <c r="Y62" s="37" t="s">
        <v>257</v>
      </c>
      <c r="Z62" s="37" t="s">
        <v>258</v>
      </c>
      <c r="AA62" s="37" t="s">
        <v>74</v>
      </c>
    </row>
    <row r="63" spans="1:27" ht="11.25" customHeight="1" x14ac:dyDescent="0.2">
      <c r="A63" s="38" t="s">
        <v>284</v>
      </c>
      <c r="C63" s="35">
        <v>745.58749999999998</v>
      </c>
      <c r="D63" s="35">
        <v>793.87980000000005</v>
      </c>
      <c r="E63" s="35">
        <v>811.8297</v>
      </c>
      <c r="F63" s="35">
        <v>808.0154</v>
      </c>
      <c r="G63" s="35">
        <v>661.2269</v>
      </c>
      <c r="H63" s="35">
        <v>656.12689999999998</v>
      </c>
      <c r="I63" s="35">
        <v>618.85</v>
      </c>
      <c r="J63" s="35">
        <v>712.27689999999996</v>
      </c>
      <c r="K63" s="35">
        <v>709.13890000000004</v>
      </c>
      <c r="L63" s="35">
        <v>703.97500000000002</v>
      </c>
      <c r="M63" s="35">
        <v>717.38739999999996</v>
      </c>
      <c r="N63" s="35">
        <v>693.38750000000005</v>
      </c>
      <c r="O63" s="35">
        <v>700.08749999999998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537.5086</v>
      </c>
    </row>
    <row r="64" spans="1:27" ht="11.25" customHeight="1" x14ac:dyDescent="0.2">
      <c r="A64" s="38" t="s">
        <v>285</v>
      </c>
      <c r="C64" s="35">
        <v>517.53779999999995</v>
      </c>
      <c r="D64" s="35">
        <v>670.97799999999995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295.11930000000001</v>
      </c>
    </row>
    <row r="65" spans="1:27" ht="11.25" customHeight="1" x14ac:dyDescent="0.2">
      <c r="A65" s="47" t="s">
        <v>272</v>
      </c>
      <c r="B65" s="48"/>
      <c r="C65" s="13">
        <v>640.14520000000005</v>
      </c>
      <c r="D65" s="13">
        <v>739.69730000000004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430.81299999999999</v>
      </c>
    </row>
    <row r="67" spans="1:27" ht="11.25" customHeight="1" x14ac:dyDescent="0.2">
      <c r="A67" s="38" t="s">
        <v>286</v>
      </c>
      <c r="C67" s="35">
        <v>663.26340000000005</v>
      </c>
      <c r="D67" s="35">
        <v>714.69730000000004</v>
      </c>
      <c r="E67" s="35">
        <v>736.54700000000003</v>
      </c>
      <c r="F67" s="35">
        <v>741.09460000000001</v>
      </c>
      <c r="G67" s="35">
        <v>569.54639999999995</v>
      </c>
      <c r="H67" s="35">
        <v>562.97580000000005</v>
      </c>
      <c r="I67" s="35">
        <v>549.54719999999998</v>
      </c>
      <c r="J67" s="35">
        <v>541.78980000000001</v>
      </c>
      <c r="K67" s="35">
        <v>545.51369999999997</v>
      </c>
      <c r="L67" s="35">
        <v>527.49249999999995</v>
      </c>
      <c r="M67" s="35">
        <v>570.10469999999998</v>
      </c>
      <c r="N67" s="35">
        <v>552.10829999999999</v>
      </c>
      <c r="O67" s="35">
        <v>553.21770000000004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430.73309999999998</v>
      </c>
    </row>
    <row r="68" spans="1:27" ht="11.25" customHeight="1" x14ac:dyDescent="0.2">
      <c r="A68" s="38" t="s">
        <v>287</v>
      </c>
      <c r="C68" s="15">
        <v>-23.118200000000002</v>
      </c>
      <c r="D68" s="15">
        <v>25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7.9900000000009186E-2</v>
      </c>
    </row>
    <row r="70" spans="1:27" ht="11.25" customHeight="1" x14ac:dyDescent="0.2">
      <c r="A70" s="38" t="s">
        <v>288</v>
      </c>
      <c r="C70" s="35">
        <v>-25055276</v>
      </c>
      <c r="D70" s="35">
        <v>-19827797</v>
      </c>
      <c r="E70" s="35">
        <v>-14138744</v>
      </c>
      <c r="F70" s="35">
        <v>-14888861</v>
      </c>
      <c r="G70" s="35">
        <v>-12289328</v>
      </c>
      <c r="H70" s="35">
        <v>-12273858</v>
      </c>
      <c r="I70" s="35">
        <v>-10489719</v>
      </c>
      <c r="J70" s="35">
        <v>-12588324</v>
      </c>
      <c r="K70" s="35">
        <v>-10498606</v>
      </c>
      <c r="L70" s="35">
        <v>-11905562</v>
      </c>
      <c r="M70" s="35">
        <v>-9776754</v>
      </c>
      <c r="N70" s="35">
        <v>-8646438</v>
      </c>
      <c r="O70" s="35">
        <v>-7815781</v>
      </c>
      <c r="P70" s="35">
        <v>-277404</v>
      </c>
      <c r="Q70" s="35">
        <v>-650159</v>
      </c>
      <c r="R70" s="35">
        <v>-1248619</v>
      </c>
      <c r="S70" s="35">
        <v>-1406713</v>
      </c>
      <c r="T70" s="35">
        <v>-1850687</v>
      </c>
      <c r="U70" s="35">
        <v>-1124806</v>
      </c>
      <c r="V70" s="35">
        <v>1125127</v>
      </c>
      <c r="W70" s="35">
        <v>1751511</v>
      </c>
      <c r="X70" s="35">
        <v>900878</v>
      </c>
      <c r="Y70" s="35">
        <v>-518693</v>
      </c>
      <c r="Z70" s="35">
        <v>-410181</v>
      </c>
      <c r="AA70" s="35">
        <v>-173904794</v>
      </c>
    </row>
    <row r="71" spans="1:27" ht="11.25" customHeight="1" x14ac:dyDescent="0.2">
      <c r="A71" s="38" t="s">
        <v>289</v>
      </c>
      <c r="C71" s="35">
        <v>-13048732</v>
      </c>
      <c r="D71" s="35">
        <v>-12653554</v>
      </c>
      <c r="E71" s="35">
        <v>-11305984</v>
      </c>
      <c r="F71" s="35">
        <v>-13183919</v>
      </c>
      <c r="G71" s="35">
        <v>-8653566</v>
      </c>
      <c r="H71" s="35">
        <v>-9531948</v>
      </c>
      <c r="I71" s="35">
        <v>-9432151</v>
      </c>
      <c r="J71" s="35">
        <v>-7092845</v>
      </c>
      <c r="K71" s="35">
        <v>-6405076</v>
      </c>
      <c r="L71" s="35">
        <v>-7190450</v>
      </c>
      <c r="M71" s="35">
        <v>-7356038</v>
      </c>
      <c r="N71" s="35">
        <v>-7179543</v>
      </c>
      <c r="O71" s="35">
        <v>-7237334</v>
      </c>
      <c r="P71" s="35">
        <v>-1079817</v>
      </c>
      <c r="Q71" s="35">
        <v>-1117897</v>
      </c>
      <c r="R71" s="35">
        <v>-1202241</v>
      </c>
      <c r="S71" s="35">
        <v>-960258</v>
      </c>
      <c r="T71" s="35">
        <v>-1067284</v>
      </c>
      <c r="U71" s="35">
        <v>-1144141</v>
      </c>
      <c r="V71" s="35">
        <v>-883333</v>
      </c>
      <c r="W71" s="35">
        <v>-821767</v>
      </c>
      <c r="X71" s="35">
        <v>-838772</v>
      </c>
      <c r="Y71" s="35">
        <v>-1011148</v>
      </c>
      <c r="Z71" s="35">
        <v>-902192</v>
      </c>
      <c r="AA71" s="35">
        <v>-131299990</v>
      </c>
    </row>
    <row r="72" spans="1:27" ht="11.25" customHeight="1" x14ac:dyDescent="0.2">
      <c r="A72" s="47" t="s">
        <v>281</v>
      </c>
      <c r="B72" s="48"/>
      <c r="C72" s="13">
        <v>-38104008</v>
      </c>
      <c r="D72" s="13">
        <v>-32481351</v>
      </c>
      <c r="E72" s="13">
        <v>-25444728</v>
      </c>
      <c r="F72" s="13">
        <v>-28072780</v>
      </c>
      <c r="G72" s="13">
        <v>-20942894</v>
      </c>
      <c r="H72" s="13">
        <v>-21805806</v>
      </c>
      <c r="I72" s="13">
        <v>-19921870</v>
      </c>
      <c r="J72" s="13">
        <v>-19681169</v>
      </c>
      <c r="K72" s="13">
        <v>-16903682</v>
      </c>
      <c r="L72" s="13">
        <v>-19096012</v>
      </c>
      <c r="M72" s="13">
        <v>-17132792</v>
      </c>
      <c r="N72" s="13">
        <v>-15825981</v>
      </c>
      <c r="O72" s="13">
        <v>-15053115</v>
      </c>
      <c r="P72" s="13">
        <v>-1357221</v>
      </c>
      <c r="Q72" s="13">
        <v>-1768056</v>
      </c>
      <c r="R72" s="13">
        <v>-2450860</v>
      </c>
      <c r="S72" s="13">
        <v>-2366971</v>
      </c>
      <c r="T72" s="13">
        <v>-2917971</v>
      </c>
      <c r="U72" s="13">
        <v>-2268947</v>
      </c>
      <c r="V72" s="13">
        <v>241794</v>
      </c>
      <c r="W72" s="13">
        <v>929744</v>
      </c>
      <c r="X72" s="13">
        <v>62106</v>
      </c>
      <c r="Y72" s="13">
        <v>-1529841</v>
      </c>
      <c r="Z72" s="13">
        <v>-1312373</v>
      </c>
      <c r="AA72" s="14">
        <v>-305204784</v>
      </c>
    </row>
    <row r="74" spans="1:27" ht="12" customHeight="1" x14ac:dyDescent="0.2">
      <c r="A74" s="16" t="s">
        <v>290</v>
      </c>
    </row>
    <row r="75" spans="1:27" ht="11.25" customHeight="1" x14ac:dyDescent="0.2">
      <c r="A75" s="38" t="s">
        <v>291</v>
      </c>
      <c r="C75" s="17">
        <v>30.25</v>
      </c>
      <c r="D75" s="17">
        <v>31.85</v>
      </c>
      <c r="E75" s="17">
        <v>29.5</v>
      </c>
      <c r="F75" s="17">
        <v>29.5</v>
      </c>
      <c r="G75" s="17">
        <v>27</v>
      </c>
      <c r="H75" s="17">
        <v>27</v>
      </c>
      <c r="I75" s="17">
        <v>27.75</v>
      </c>
      <c r="J75" s="17">
        <v>42</v>
      </c>
      <c r="K75" s="17">
        <v>50.5</v>
      </c>
      <c r="L75" s="17">
        <v>41</v>
      </c>
      <c r="M75" s="17">
        <v>34.5</v>
      </c>
      <c r="N75" s="17">
        <v>37</v>
      </c>
      <c r="O75" s="17">
        <v>39.5</v>
      </c>
      <c r="P75" s="17">
        <v>41</v>
      </c>
      <c r="Q75" s="17">
        <v>38</v>
      </c>
      <c r="R75" s="17">
        <v>34</v>
      </c>
      <c r="S75" s="17">
        <v>32</v>
      </c>
      <c r="T75" s="17">
        <v>29</v>
      </c>
      <c r="U75" s="17">
        <v>31</v>
      </c>
      <c r="V75" s="17">
        <v>47</v>
      </c>
      <c r="W75" s="17">
        <v>52</v>
      </c>
      <c r="X75" s="17">
        <v>46</v>
      </c>
      <c r="Y75" s="17">
        <v>37.5</v>
      </c>
      <c r="Z75" s="17">
        <v>40.5</v>
      </c>
      <c r="AA75" s="17"/>
    </row>
    <row r="76" spans="1:27" ht="11.25" customHeight="1" x14ac:dyDescent="0.2">
      <c r="A76" s="38" t="s">
        <v>292</v>
      </c>
      <c r="C76" s="17">
        <v>31.25</v>
      </c>
      <c r="D76" s="17">
        <v>32.4</v>
      </c>
      <c r="E76" s="17">
        <v>31.5</v>
      </c>
      <c r="F76" s="17">
        <v>30.5</v>
      </c>
      <c r="G76" s="17">
        <v>26.5</v>
      </c>
      <c r="H76" s="17">
        <v>26.5</v>
      </c>
      <c r="I76" s="17">
        <v>27.25</v>
      </c>
      <c r="J76" s="17">
        <v>41.5</v>
      </c>
      <c r="K76" s="17">
        <v>50</v>
      </c>
      <c r="L76" s="17">
        <v>40.5</v>
      </c>
      <c r="M76" s="17">
        <v>34.5</v>
      </c>
      <c r="N76" s="17">
        <v>37</v>
      </c>
      <c r="O76" s="17">
        <v>39.5</v>
      </c>
      <c r="P76" s="17">
        <v>41</v>
      </c>
      <c r="Q76" s="17">
        <v>38</v>
      </c>
      <c r="R76" s="17">
        <v>34</v>
      </c>
      <c r="S76" s="17">
        <v>32</v>
      </c>
      <c r="T76" s="17">
        <v>29</v>
      </c>
      <c r="U76" s="17">
        <v>31</v>
      </c>
      <c r="V76" s="17">
        <v>47</v>
      </c>
      <c r="W76" s="17">
        <v>52</v>
      </c>
      <c r="X76" s="17">
        <v>46</v>
      </c>
      <c r="Y76" s="17">
        <v>37.5</v>
      </c>
      <c r="Z76" s="17">
        <v>40.5</v>
      </c>
      <c r="AA76" s="17"/>
    </row>
    <row r="77" spans="1:27" ht="11.25" customHeight="1" x14ac:dyDescent="0.2">
      <c r="A77" s="38" t="s">
        <v>293</v>
      </c>
      <c r="C77" s="18">
        <v>-1</v>
      </c>
      <c r="D77" s="18">
        <v>-0.54999999999999716</v>
      </c>
      <c r="E77" s="18">
        <v>-2</v>
      </c>
      <c r="F77" s="18">
        <v>-1</v>
      </c>
      <c r="G77" s="18">
        <v>0.5</v>
      </c>
      <c r="H77" s="18">
        <v>0.5</v>
      </c>
      <c r="I77" s="18">
        <v>0.5</v>
      </c>
      <c r="J77" s="18">
        <v>0.5</v>
      </c>
      <c r="K77" s="18">
        <v>0.5</v>
      </c>
      <c r="L77" s="18">
        <v>0.5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7"/>
    </row>
    <row r="79" spans="1:27" ht="11.25" customHeight="1" x14ac:dyDescent="0.2">
      <c r="A79" s="38" t="s">
        <v>294</v>
      </c>
      <c r="C79" s="17">
        <v>24.75</v>
      </c>
      <c r="D79" s="17">
        <v>27.5</v>
      </c>
      <c r="E79" s="17">
        <v>26.5</v>
      </c>
      <c r="F79" s="17">
        <v>24</v>
      </c>
      <c r="G79" s="17">
        <v>20.5</v>
      </c>
      <c r="H79" s="17">
        <v>19</v>
      </c>
      <c r="I79" s="17">
        <v>18.75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8" t="s">
        <v>295</v>
      </c>
      <c r="C80" s="17">
        <v>25</v>
      </c>
      <c r="D80" s="17">
        <v>26.25</v>
      </c>
      <c r="E80" s="17">
        <v>26</v>
      </c>
      <c r="F80" s="17">
        <v>24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8" t="s">
        <v>296</v>
      </c>
      <c r="C81" s="18">
        <v>-0.25</v>
      </c>
      <c r="D81" s="18">
        <v>1.25</v>
      </c>
      <c r="E81" s="18">
        <v>0.5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95.161000000000001</v>
      </c>
      <c r="D84" s="17">
        <v>99.098600000000005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81.779200000000003</v>
      </c>
      <c r="D85" s="17">
        <v>81.068799999999996</v>
      </c>
      <c r="E85" s="17">
        <v>97.1083</v>
      </c>
      <c r="F85" s="17">
        <v>160.55000000000001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298</v>
      </c>
      <c r="C90" s="37" t="s">
        <v>233</v>
      </c>
      <c r="D90" s="37" t="s">
        <v>236</v>
      </c>
      <c r="E90" s="37" t="s">
        <v>237</v>
      </c>
      <c r="F90" s="37" t="s">
        <v>238</v>
      </c>
      <c r="G90" s="37" t="s">
        <v>239</v>
      </c>
      <c r="H90" s="37" t="s">
        <v>240</v>
      </c>
      <c r="I90" s="37" t="s">
        <v>241</v>
      </c>
      <c r="J90" s="37" t="s">
        <v>242</v>
      </c>
      <c r="K90" s="37" t="s">
        <v>243</v>
      </c>
      <c r="L90" s="37" t="s">
        <v>244</v>
      </c>
      <c r="M90" s="37" t="s">
        <v>245</v>
      </c>
      <c r="N90" s="37" t="s">
        <v>246</v>
      </c>
      <c r="O90" s="37" t="s">
        <v>247</v>
      </c>
      <c r="P90" s="37" t="s">
        <v>248</v>
      </c>
      <c r="Q90" s="37" t="s">
        <v>249</v>
      </c>
      <c r="R90" s="37" t="s">
        <v>250</v>
      </c>
      <c r="S90" s="37" t="s">
        <v>251</v>
      </c>
      <c r="T90" s="37" t="s">
        <v>252</v>
      </c>
      <c r="U90" s="37" t="s">
        <v>253</v>
      </c>
      <c r="V90" s="37" t="s">
        <v>254</v>
      </c>
      <c r="W90" s="37" t="s">
        <v>255</v>
      </c>
      <c r="X90" s="37" t="s">
        <v>256</v>
      </c>
      <c r="Y90" s="37" t="s">
        <v>257</v>
      </c>
      <c r="Z90" s="37" t="s">
        <v>258</v>
      </c>
      <c r="AA90" s="37" t="s">
        <v>74</v>
      </c>
    </row>
    <row r="91" spans="1:27" ht="11.25" customHeight="1" x14ac:dyDescent="0.2">
      <c r="A91" s="38" t="s">
        <v>284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285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272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286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287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288</v>
      </c>
      <c r="C98" s="35">
        <v>222762</v>
      </c>
      <c r="D98" s="35">
        <v>243601</v>
      </c>
      <c r="E98" s="35">
        <v>221765</v>
      </c>
      <c r="F98" s="35">
        <v>3705</v>
      </c>
      <c r="G98" s="35">
        <v>22569</v>
      </c>
      <c r="H98" s="35">
        <v>13498</v>
      </c>
      <c r="I98" s="35">
        <v>-239253</v>
      </c>
      <c r="J98" s="35">
        <v>-465065</v>
      </c>
      <c r="K98" s="35">
        <v>-682453</v>
      </c>
      <c r="L98" s="35">
        <v>-355162</v>
      </c>
      <c r="M98" s="35">
        <v>-36765</v>
      </c>
      <c r="N98" s="35">
        <v>209770</v>
      </c>
      <c r="O98" s="35">
        <v>220888</v>
      </c>
      <c r="P98" s="35">
        <v>230188</v>
      </c>
      <c r="Q98" s="35">
        <v>194653</v>
      </c>
      <c r="R98" s="35">
        <v>-39318</v>
      </c>
      <c r="S98" s="35">
        <v>-24239</v>
      </c>
      <c r="T98" s="35">
        <v>-9717</v>
      </c>
      <c r="U98" s="35">
        <v>-287861</v>
      </c>
      <c r="V98" s="35">
        <v>-573621</v>
      </c>
      <c r="W98" s="35">
        <v>-667799</v>
      </c>
      <c r="X98" s="35">
        <v>-483753</v>
      </c>
      <c r="Y98" s="35">
        <v>-60741</v>
      </c>
      <c r="Z98" s="35">
        <v>183084</v>
      </c>
      <c r="AA98" s="35">
        <v>-2159264</v>
      </c>
    </row>
    <row r="99" spans="1:27" ht="11.25" customHeight="1" x14ac:dyDescent="0.2">
      <c r="A99" s="38" t="s">
        <v>289</v>
      </c>
      <c r="C99" s="35">
        <v>51845</v>
      </c>
      <c r="D99" s="35">
        <v>32715</v>
      </c>
      <c r="E99" s="35">
        <v>25723</v>
      </c>
      <c r="F99" s="35">
        <v>45445</v>
      </c>
      <c r="G99" s="35">
        <v>62766</v>
      </c>
      <c r="H99" s="35">
        <v>77403</v>
      </c>
      <c r="I99" s="35">
        <v>76835</v>
      </c>
      <c r="J99" s="35">
        <v>14370</v>
      </c>
      <c r="K99" s="35">
        <v>-3038</v>
      </c>
      <c r="L99" s="35">
        <v>3610</v>
      </c>
      <c r="M99" s="35">
        <v>42378</v>
      </c>
      <c r="N99" s="35">
        <v>39857</v>
      </c>
      <c r="O99" s="35">
        <v>23219</v>
      </c>
      <c r="P99" s="35">
        <v>22492</v>
      </c>
      <c r="Q99" s="35">
        <v>27360</v>
      </c>
      <c r="R99" s="35">
        <v>43402</v>
      </c>
      <c r="S99" s="35">
        <v>54103</v>
      </c>
      <c r="T99" s="35">
        <v>70487</v>
      </c>
      <c r="U99" s="35">
        <v>71315</v>
      </c>
      <c r="V99" s="35">
        <v>-21232</v>
      </c>
      <c r="W99" s="35">
        <v>-30088</v>
      </c>
      <c r="X99" s="35">
        <v>-34262</v>
      </c>
      <c r="Y99" s="35">
        <v>22714</v>
      </c>
      <c r="Z99" s="35">
        <v>21536</v>
      </c>
      <c r="AA99" s="35">
        <v>740955</v>
      </c>
    </row>
    <row r="100" spans="1:27" ht="11.25" customHeight="1" x14ac:dyDescent="0.2">
      <c r="A100" s="47" t="s">
        <v>281</v>
      </c>
      <c r="B100" s="48"/>
      <c r="C100" s="13">
        <v>274607</v>
      </c>
      <c r="D100" s="13">
        <v>276316</v>
      </c>
      <c r="E100" s="13">
        <v>247488</v>
      </c>
      <c r="F100" s="13">
        <v>49150</v>
      </c>
      <c r="G100" s="13">
        <v>85335</v>
      </c>
      <c r="H100" s="13">
        <v>90901</v>
      </c>
      <c r="I100" s="13">
        <v>-162418</v>
      </c>
      <c r="J100" s="13">
        <v>-450695</v>
      </c>
      <c r="K100" s="13">
        <v>-685491</v>
      </c>
      <c r="L100" s="13">
        <v>-351552</v>
      </c>
      <c r="M100" s="13">
        <v>5613</v>
      </c>
      <c r="N100" s="13">
        <v>249627</v>
      </c>
      <c r="O100" s="13">
        <v>244107</v>
      </c>
      <c r="P100" s="13">
        <v>252680</v>
      </c>
      <c r="Q100" s="13">
        <v>222013</v>
      </c>
      <c r="R100" s="13">
        <v>4084</v>
      </c>
      <c r="S100" s="13">
        <v>29864</v>
      </c>
      <c r="T100" s="13">
        <v>60770</v>
      </c>
      <c r="U100" s="13">
        <v>-216546</v>
      </c>
      <c r="V100" s="13">
        <v>-594853</v>
      </c>
      <c r="W100" s="13">
        <v>-697887</v>
      </c>
      <c r="X100" s="13">
        <v>-518015</v>
      </c>
      <c r="Y100" s="13">
        <v>-38027</v>
      </c>
      <c r="Z100" s="13">
        <v>204620</v>
      </c>
      <c r="AA100" s="14">
        <v>-1418309</v>
      </c>
    </row>
    <row r="102" spans="1:27" ht="12" customHeight="1" x14ac:dyDescent="0.2">
      <c r="A102" s="16" t="s">
        <v>290</v>
      </c>
    </row>
    <row r="103" spans="1:27" ht="11.25" customHeight="1" x14ac:dyDescent="0.2">
      <c r="A103" s="38" t="s">
        <v>291</v>
      </c>
      <c r="C103" s="17">
        <v>31.2</v>
      </c>
      <c r="D103" s="17">
        <v>33.1</v>
      </c>
      <c r="E103" s="17">
        <v>30.45</v>
      </c>
      <c r="F103" s="17">
        <v>30.55</v>
      </c>
      <c r="G103" s="17">
        <v>28.25</v>
      </c>
      <c r="H103" s="17">
        <v>29.35</v>
      </c>
      <c r="I103" s="17">
        <v>31.75</v>
      </c>
      <c r="J103" s="17">
        <v>46.5</v>
      </c>
      <c r="K103" s="17">
        <v>54</v>
      </c>
      <c r="L103" s="17">
        <v>43.5</v>
      </c>
      <c r="M103" s="17">
        <v>35.4</v>
      </c>
      <c r="N103" s="17">
        <v>37.9</v>
      </c>
      <c r="O103" s="17">
        <v>40.4</v>
      </c>
      <c r="P103" s="17">
        <v>42</v>
      </c>
      <c r="Q103" s="17">
        <v>39.5</v>
      </c>
      <c r="R103" s="17">
        <v>36</v>
      </c>
      <c r="S103" s="17">
        <v>34.1</v>
      </c>
      <c r="T103" s="17">
        <v>32.25</v>
      </c>
      <c r="U103" s="17">
        <v>36</v>
      </c>
      <c r="V103" s="17">
        <v>52</v>
      </c>
      <c r="W103" s="17">
        <v>56</v>
      </c>
      <c r="X103" s="17">
        <v>49</v>
      </c>
      <c r="Y103" s="17">
        <v>38.75</v>
      </c>
      <c r="Z103" s="17">
        <v>41.75</v>
      </c>
      <c r="AA103" s="17"/>
    </row>
    <row r="104" spans="1:27" ht="11.25" customHeight="1" x14ac:dyDescent="0.2">
      <c r="A104" s="38" t="s">
        <v>292</v>
      </c>
      <c r="C104" s="17">
        <v>32.15</v>
      </c>
      <c r="D104" s="17">
        <v>33.25</v>
      </c>
      <c r="E104" s="17">
        <v>32.450000000000003</v>
      </c>
      <c r="F104" s="17">
        <v>31.55</v>
      </c>
      <c r="G104" s="17">
        <v>27.6</v>
      </c>
      <c r="H104" s="17">
        <v>28.75</v>
      </c>
      <c r="I104" s="17">
        <v>31.25</v>
      </c>
      <c r="J104" s="17">
        <v>46</v>
      </c>
      <c r="K104" s="17">
        <v>53.5</v>
      </c>
      <c r="L104" s="17">
        <v>43</v>
      </c>
      <c r="M104" s="17">
        <v>35.25</v>
      </c>
      <c r="N104" s="17">
        <v>37.75</v>
      </c>
      <c r="O104" s="17">
        <v>40.25</v>
      </c>
      <c r="P104" s="17">
        <v>42</v>
      </c>
      <c r="Q104" s="17">
        <v>39.5</v>
      </c>
      <c r="R104" s="17">
        <v>36</v>
      </c>
      <c r="S104" s="17">
        <v>34.1</v>
      </c>
      <c r="T104" s="17">
        <v>32.25</v>
      </c>
      <c r="U104" s="17">
        <v>36</v>
      </c>
      <c r="V104" s="17">
        <v>52</v>
      </c>
      <c r="W104" s="17">
        <v>56</v>
      </c>
      <c r="X104" s="17">
        <v>49</v>
      </c>
      <c r="Y104" s="17">
        <v>38.75</v>
      </c>
      <c r="Z104" s="17">
        <v>41.75</v>
      </c>
      <c r="AA104" s="17"/>
    </row>
    <row r="105" spans="1:27" ht="11.25" customHeight="1" x14ac:dyDescent="0.2">
      <c r="A105" s="38" t="s">
        <v>293</v>
      </c>
      <c r="C105" s="18">
        <v>-0.94999999999999929</v>
      </c>
      <c r="D105" s="18">
        <v>-0.14999999999999858</v>
      </c>
      <c r="E105" s="18">
        <v>-2</v>
      </c>
      <c r="F105" s="18">
        <v>-1</v>
      </c>
      <c r="G105" s="18">
        <v>0.64999999999999858</v>
      </c>
      <c r="H105" s="18">
        <v>0.60000000000000142</v>
      </c>
      <c r="I105" s="18">
        <v>0.5</v>
      </c>
      <c r="J105" s="18">
        <v>0.5</v>
      </c>
      <c r="K105" s="18">
        <v>0.5</v>
      </c>
      <c r="L105" s="18">
        <v>0.5</v>
      </c>
      <c r="M105" s="18">
        <v>0.14999999999999858</v>
      </c>
      <c r="N105" s="18">
        <v>0.14999999999999858</v>
      </c>
      <c r="O105" s="18">
        <v>0.14999999999999858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7"/>
    </row>
    <row r="107" spans="1:27" ht="11.25" customHeight="1" x14ac:dyDescent="0.2">
      <c r="A107" s="38" t="s">
        <v>294</v>
      </c>
      <c r="C107" s="17">
        <v>24.75</v>
      </c>
      <c r="D107" s="17">
        <v>27.5</v>
      </c>
      <c r="E107" s="17">
        <v>26.5</v>
      </c>
      <c r="F107" s="17">
        <v>24</v>
      </c>
      <c r="G107" s="17">
        <v>20.5</v>
      </c>
      <c r="H107" s="17">
        <v>19</v>
      </c>
      <c r="I107" s="17">
        <v>18.75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8" t="s">
        <v>295</v>
      </c>
      <c r="C108" s="17">
        <v>25</v>
      </c>
      <c r="D108" s="17">
        <v>26.25</v>
      </c>
      <c r="E108" s="17">
        <v>26</v>
      </c>
      <c r="F108" s="17">
        <v>24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8" t="s">
        <v>296</v>
      </c>
      <c r="C109" s="18">
        <v>-0.25</v>
      </c>
      <c r="D109" s="18">
        <v>1.25</v>
      </c>
      <c r="E109" s="18">
        <v>0.5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233</v>
      </c>
      <c r="D118" s="37" t="s">
        <v>236</v>
      </c>
      <c r="E118" s="37" t="s">
        <v>237</v>
      </c>
      <c r="F118" s="37" t="s">
        <v>238</v>
      </c>
      <c r="G118" s="37" t="s">
        <v>239</v>
      </c>
      <c r="H118" s="37" t="s">
        <v>240</v>
      </c>
      <c r="I118" s="37" t="s">
        <v>241</v>
      </c>
      <c r="J118" s="37" t="s">
        <v>242</v>
      </c>
      <c r="K118" s="37" t="s">
        <v>243</v>
      </c>
      <c r="L118" s="37" t="s">
        <v>244</v>
      </c>
      <c r="M118" s="37" t="s">
        <v>245</v>
      </c>
      <c r="N118" s="37" t="s">
        <v>246</v>
      </c>
      <c r="O118" s="37" t="s">
        <v>247</v>
      </c>
      <c r="P118" s="37" t="s">
        <v>248</v>
      </c>
      <c r="Q118" s="37" t="s">
        <v>249</v>
      </c>
      <c r="R118" s="37" t="s">
        <v>250</v>
      </c>
      <c r="S118" s="37" t="s">
        <v>251</v>
      </c>
      <c r="T118" s="37" t="s">
        <v>252</v>
      </c>
      <c r="U118" s="37" t="s">
        <v>253</v>
      </c>
      <c r="V118" s="37" t="s">
        <v>254</v>
      </c>
      <c r="W118" s="37" t="s">
        <v>255</v>
      </c>
      <c r="X118" s="37" t="s">
        <v>256</v>
      </c>
      <c r="Y118" s="37" t="s">
        <v>257</v>
      </c>
      <c r="Z118" s="37" t="s">
        <v>258</v>
      </c>
      <c r="AA118" s="37" t="s">
        <v>74</v>
      </c>
    </row>
    <row r="119" spans="1:27" ht="11.25" hidden="1" customHeight="1" x14ac:dyDescent="0.2">
      <c r="A119" s="38" t="s">
        <v>284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285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272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286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287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288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289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281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290</v>
      </c>
    </row>
    <row r="131" spans="1:27" ht="11.25" hidden="1" customHeight="1" x14ac:dyDescent="0.2">
      <c r="A131" s="38" t="s">
        <v>291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292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293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294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295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296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299</v>
      </c>
      <c r="C146" s="37" t="s">
        <v>233</v>
      </c>
      <c r="D146" s="37" t="s">
        <v>236</v>
      </c>
      <c r="E146" s="37" t="s">
        <v>237</v>
      </c>
      <c r="F146" s="37" t="s">
        <v>238</v>
      </c>
      <c r="G146" s="37" t="s">
        <v>239</v>
      </c>
      <c r="H146" s="37" t="s">
        <v>240</v>
      </c>
      <c r="I146" s="37" t="s">
        <v>241</v>
      </c>
      <c r="J146" s="37" t="s">
        <v>242</v>
      </c>
      <c r="K146" s="37" t="s">
        <v>243</v>
      </c>
      <c r="L146" s="37" t="s">
        <v>244</v>
      </c>
      <c r="M146" s="37" t="s">
        <v>245</v>
      </c>
      <c r="N146" s="37" t="s">
        <v>246</v>
      </c>
      <c r="O146" s="37" t="s">
        <v>247</v>
      </c>
      <c r="P146" s="37" t="s">
        <v>248</v>
      </c>
      <c r="Q146" s="37" t="s">
        <v>249</v>
      </c>
      <c r="R146" s="37" t="s">
        <v>250</v>
      </c>
      <c r="S146" s="37" t="s">
        <v>251</v>
      </c>
      <c r="T146" s="37" t="s">
        <v>252</v>
      </c>
      <c r="U146" s="37" t="s">
        <v>253</v>
      </c>
      <c r="V146" s="37" t="s">
        <v>254</v>
      </c>
      <c r="W146" s="37" t="s">
        <v>255</v>
      </c>
      <c r="X146" s="37" t="s">
        <v>256</v>
      </c>
      <c r="Y146" s="37" t="s">
        <v>257</v>
      </c>
      <c r="Z146" s="37" t="s">
        <v>258</v>
      </c>
      <c r="AA146" s="37" t="s">
        <v>74</v>
      </c>
    </row>
    <row r="147" spans="1:27" ht="11.25" customHeight="1" x14ac:dyDescent="0.2">
      <c r="A147" s="38" t="s">
        <v>284</v>
      </c>
      <c r="C147" s="35">
        <v>-581.09529999999995</v>
      </c>
      <c r="D147" s="35">
        <v>-814.39269999999999</v>
      </c>
      <c r="E147" s="35">
        <v>-821.86699999999996</v>
      </c>
      <c r="F147" s="35">
        <v>-757.67740000000003</v>
      </c>
      <c r="G147" s="35">
        <v>-629.48069999999996</v>
      </c>
      <c r="H147" s="35">
        <v>-625.88189999999997</v>
      </c>
      <c r="I147" s="35">
        <v>-690.80250000000001</v>
      </c>
      <c r="J147" s="35">
        <v>-480.31549999999999</v>
      </c>
      <c r="K147" s="35">
        <v>-572.2713</v>
      </c>
      <c r="L147" s="35">
        <v>-627.81349999999998</v>
      </c>
      <c r="M147" s="35">
        <v>-701.45280000000002</v>
      </c>
      <c r="N147" s="35">
        <v>-670.37099999999998</v>
      </c>
      <c r="O147" s="35">
        <v>-783.47990000000004</v>
      </c>
      <c r="P147" s="35">
        <v>-939.14179999999999</v>
      </c>
      <c r="Q147" s="35">
        <v>-866.29380000000003</v>
      </c>
      <c r="R147" s="35">
        <v>-719.07929999999999</v>
      </c>
      <c r="S147" s="35">
        <v>-754.52139999999997</v>
      </c>
      <c r="T147" s="35">
        <v>-758.47239999999999</v>
      </c>
      <c r="U147" s="35">
        <v>-873.78039999999999</v>
      </c>
      <c r="V147" s="35">
        <v>-720.34889999999996</v>
      </c>
      <c r="W147" s="35">
        <v>-789.29300000000001</v>
      </c>
      <c r="X147" s="35">
        <v>-800.95619999999997</v>
      </c>
      <c r="Y147" s="35">
        <v>-813.61419999999998</v>
      </c>
      <c r="Z147" s="35">
        <v>-846.61270000000002</v>
      </c>
      <c r="AA147" s="35">
        <v>-734.05560000000003</v>
      </c>
    </row>
    <row r="148" spans="1:27" ht="11.25" customHeight="1" x14ac:dyDescent="0.2">
      <c r="A148" s="38" t="s">
        <v>285</v>
      </c>
      <c r="C148" s="35">
        <v>-868.06730000000005</v>
      </c>
      <c r="D148" s="35">
        <v>-834.07489999999996</v>
      </c>
      <c r="E148" s="35">
        <v>-762.91380000000004</v>
      </c>
      <c r="F148" s="35">
        <v>-819.99030000000005</v>
      </c>
      <c r="G148" s="35">
        <v>-647.29780000000005</v>
      </c>
      <c r="H148" s="35">
        <v>-609.6386</v>
      </c>
      <c r="I148" s="35">
        <v>-701.21379999999999</v>
      </c>
      <c r="J148" s="35">
        <v>-340.4076</v>
      </c>
      <c r="K148" s="35">
        <v>-375.03789999999998</v>
      </c>
      <c r="L148" s="35">
        <v>-502.29390000000001</v>
      </c>
      <c r="M148" s="35">
        <v>-743.95029999999997</v>
      </c>
      <c r="N148" s="35">
        <v>-811.21130000000005</v>
      </c>
      <c r="O148" s="35">
        <v>-627.25829999999996</v>
      </c>
      <c r="P148" s="35">
        <v>-920.51599999999996</v>
      </c>
      <c r="Q148" s="35">
        <v>-901.62549999999999</v>
      </c>
      <c r="R148" s="35">
        <v>-687.88959999999997</v>
      </c>
      <c r="S148" s="35">
        <v>-673.98599999999999</v>
      </c>
      <c r="T148" s="35">
        <v>-675.88170000000002</v>
      </c>
      <c r="U148" s="35">
        <v>-780.28219999999999</v>
      </c>
      <c r="V148" s="35">
        <v>-358.56029999999998</v>
      </c>
      <c r="W148" s="35">
        <v>-450.26780000000002</v>
      </c>
      <c r="X148" s="35">
        <v>-467.78910000000002</v>
      </c>
      <c r="Y148" s="35">
        <v>-648.40620000000001</v>
      </c>
      <c r="Z148" s="35">
        <v>-845.39909999999998</v>
      </c>
      <c r="AA148" s="35">
        <v>-668.01750000000004</v>
      </c>
    </row>
    <row r="149" spans="1:27" ht="11.25" customHeight="1" x14ac:dyDescent="0.2">
      <c r="A149" s="47" t="s">
        <v>272</v>
      </c>
      <c r="B149" s="48"/>
      <c r="C149" s="13">
        <v>-713.78129999999999</v>
      </c>
      <c r="D149" s="13">
        <v>-823.06979999999999</v>
      </c>
      <c r="E149" s="13">
        <v>-796.60130000000004</v>
      </c>
      <c r="F149" s="13">
        <v>-785.14869999999996</v>
      </c>
      <c r="G149" s="13">
        <v>-637.00350000000003</v>
      </c>
      <c r="H149" s="13">
        <v>-618.72090000000003</v>
      </c>
      <c r="I149" s="13">
        <v>-695.4298</v>
      </c>
      <c r="J149" s="13">
        <v>-418.63569999999999</v>
      </c>
      <c r="K149" s="13">
        <v>-489.56049999999999</v>
      </c>
      <c r="L149" s="13">
        <v>-569.23770000000002</v>
      </c>
      <c r="M149" s="13">
        <v>-719.27430000000004</v>
      </c>
      <c r="N149" s="13">
        <v>-732.96669999999995</v>
      </c>
      <c r="O149" s="13">
        <v>-711.24839999999995</v>
      </c>
      <c r="P149" s="13">
        <v>-930.93039999999996</v>
      </c>
      <c r="Q149" s="13">
        <v>-881.43589999999995</v>
      </c>
      <c r="R149" s="13">
        <v>-705.32899999999995</v>
      </c>
      <c r="S149" s="13">
        <v>-720.51760000000002</v>
      </c>
      <c r="T149" s="13">
        <v>-722.06150000000002</v>
      </c>
      <c r="U149" s="13">
        <v>-832.22569999999996</v>
      </c>
      <c r="V149" s="13">
        <v>-560.85069999999996</v>
      </c>
      <c r="W149" s="13">
        <v>-639.83029999999997</v>
      </c>
      <c r="X149" s="13">
        <v>-652.88189999999997</v>
      </c>
      <c r="Y149" s="13">
        <v>-744.33339999999998</v>
      </c>
      <c r="Z149" s="13">
        <v>-846.04629999999997</v>
      </c>
      <c r="AA149" s="14">
        <v>-704.98680000000002</v>
      </c>
    </row>
    <row r="151" spans="1:27" ht="11.25" customHeight="1" x14ac:dyDescent="0.2">
      <c r="A151" s="38" t="s">
        <v>286</v>
      </c>
      <c r="C151" s="35">
        <v>-683.56849999999997</v>
      </c>
      <c r="D151" s="35">
        <v>-795.96900000000005</v>
      </c>
      <c r="E151" s="35">
        <v>-724.73810000000003</v>
      </c>
      <c r="F151" s="35">
        <v>-753.54759999999999</v>
      </c>
      <c r="G151" s="35">
        <v>-623.41589999999997</v>
      </c>
      <c r="H151" s="35">
        <v>-606.30949999999996</v>
      </c>
      <c r="I151" s="35">
        <v>-681.26170000000002</v>
      </c>
      <c r="J151" s="35">
        <v>-402.54880000000003</v>
      </c>
      <c r="K151" s="35">
        <v>-478.04070000000002</v>
      </c>
      <c r="L151" s="35">
        <v>-554.98860000000002</v>
      </c>
      <c r="M151" s="35">
        <v>-699.31100000000004</v>
      </c>
      <c r="N151" s="35">
        <v>-715.95450000000005</v>
      </c>
      <c r="O151" s="35">
        <v>-700.15139999999997</v>
      </c>
      <c r="P151" s="35">
        <v>-918.02909999999997</v>
      </c>
      <c r="Q151" s="35">
        <v>-869.19910000000004</v>
      </c>
      <c r="R151" s="35">
        <v>-697.63</v>
      </c>
      <c r="S151" s="35">
        <v>-712.36239999999998</v>
      </c>
      <c r="T151" s="35">
        <v>-714.84519999999998</v>
      </c>
      <c r="U151" s="35">
        <v>-825.11689999999999</v>
      </c>
      <c r="V151" s="35">
        <v>-556.87199999999996</v>
      </c>
      <c r="W151" s="35">
        <v>-632.90989999999999</v>
      </c>
      <c r="X151" s="35">
        <v>-645.96600000000001</v>
      </c>
      <c r="Y151" s="35">
        <v>-736.56709999999998</v>
      </c>
      <c r="Z151" s="35">
        <v>-838.71209999999996</v>
      </c>
      <c r="AA151" s="35">
        <v>-689.3546</v>
      </c>
    </row>
    <row r="152" spans="1:27" ht="11.25" customHeight="1" x14ac:dyDescent="0.2">
      <c r="A152" s="38" t="s">
        <v>287</v>
      </c>
      <c r="C152" s="15">
        <f>C149-C151</f>
        <v>-30.212800000000016</v>
      </c>
      <c r="D152" s="15">
        <f t="shared" ref="D152:AA152" si="0">D149-D151</f>
        <v>-27.100799999999936</v>
      </c>
      <c r="E152" s="15">
        <f t="shared" si="0"/>
        <v>-71.863200000000006</v>
      </c>
      <c r="F152" s="15">
        <f t="shared" si="0"/>
        <v>-31.601099999999974</v>
      </c>
      <c r="G152" s="15">
        <f t="shared" si="0"/>
        <v>-13.587600000000066</v>
      </c>
      <c r="H152" s="15">
        <f t="shared" si="0"/>
        <v>-12.411400000000071</v>
      </c>
      <c r="I152" s="15">
        <f t="shared" si="0"/>
        <v>-14.168099999999981</v>
      </c>
      <c r="J152" s="15">
        <f t="shared" si="0"/>
        <v>-16.086899999999957</v>
      </c>
      <c r="K152" s="15">
        <f t="shared" si="0"/>
        <v>-11.519799999999975</v>
      </c>
      <c r="L152" s="15">
        <f t="shared" si="0"/>
        <v>-14.249099999999999</v>
      </c>
      <c r="M152" s="15">
        <f t="shared" si="0"/>
        <v>-19.963300000000004</v>
      </c>
      <c r="N152" s="15">
        <f t="shared" si="0"/>
        <v>-17.012199999999893</v>
      </c>
      <c r="O152" s="15">
        <f t="shared" si="0"/>
        <v>-11.09699999999998</v>
      </c>
      <c r="P152" s="15">
        <f t="shared" si="0"/>
        <v>-12.901299999999992</v>
      </c>
      <c r="Q152" s="15">
        <f t="shared" si="0"/>
        <v>-12.236799999999903</v>
      </c>
      <c r="R152" s="15">
        <f t="shared" si="0"/>
        <v>-7.6989999999999554</v>
      </c>
      <c r="S152" s="15">
        <f t="shared" si="0"/>
        <v>-8.1552000000000362</v>
      </c>
      <c r="T152" s="15">
        <f t="shared" si="0"/>
        <v>-7.2163000000000466</v>
      </c>
      <c r="U152" s="15">
        <f t="shared" si="0"/>
        <v>-7.1087999999999738</v>
      </c>
      <c r="V152" s="15">
        <f t="shared" si="0"/>
        <v>-3.9787000000000035</v>
      </c>
      <c r="W152" s="15">
        <f t="shared" si="0"/>
        <v>-6.9203999999999724</v>
      </c>
      <c r="X152" s="15">
        <f t="shared" si="0"/>
        <v>-6.9158999999999651</v>
      </c>
      <c r="Y152" s="15">
        <f t="shared" si="0"/>
        <v>-7.7663000000000011</v>
      </c>
      <c r="Z152" s="15">
        <f t="shared" si="0"/>
        <v>-7.3342000000000098</v>
      </c>
      <c r="AA152" s="15">
        <f t="shared" si="0"/>
        <v>-15.632200000000012</v>
      </c>
    </row>
    <row r="154" spans="1:27" ht="11.25" customHeight="1" x14ac:dyDescent="0.2">
      <c r="A154" s="38" t="s">
        <v>288</v>
      </c>
      <c r="C154" s="35">
        <v>-23596850</v>
      </c>
      <c r="D154" s="35">
        <v>-26899158</v>
      </c>
      <c r="E154" s="35">
        <v>-22886806</v>
      </c>
      <c r="F154" s="35">
        <v>-19484275</v>
      </c>
      <c r="G154" s="35">
        <v>-16024114</v>
      </c>
      <c r="H154" s="35">
        <v>-16274332</v>
      </c>
      <c r="I154" s="35">
        <v>-17053883</v>
      </c>
      <c r="J154" s="35">
        <v>-22451257</v>
      </c>
      <c r="K154" s="35">
        <v>-26978393</v>
      </c>
      <c r="L154" s="35">
        <v>-22278865</v>
      </c>
      <c r="M154" s="35">
        <v>-23879705</v>
      </c>
      <c r="N154" s="35">
        <v>-23648977</v>
      </c>
      <c r="O154" s="35">
        <v>-26335870</v>
      </c>
      <c r="P154" s="35">
        <v>-32789210</v>
      </c>
      <c r="Q154" s="35">
        <v>-26730739</v>
      </c>
      <c r="R154" s="35">
        <v>-23429385</v>
      </c>
      <c r="S154" s="35">
        <v>-20861905</v>
      </c>
      <c r="T154" s="35">
        <v>-18945187</v>
      </c>
      <c r="U154" s="35">
        <v>-19256771</v>
      </c>
      <c r="V154" s="35">
        <v>-26373730</v>
      </c>
      <c r="W154" s="35">
        <v>-29446723</v>
      </c>
      <c r="X154" s="35">
        <v>-26118741</v>
      </c>
      <c r="Y154" s="35">
        <v>-24936517</v>
      </c>
      <c r="Z154" s="35">
        <v>-24028655</v>
      </c>
      <c r="AA154" s="35">
        <v>-560710048</v>
      </c>
    </row>
    <row r="155" spans="1:27" ht="11.25" customHeight="1" x14ac:dyDescent="0.2">
      <c r="A155" s="38" t="s">
        <v>289</v>
      </c>
      <c r="C155" s="35">
        <v>-16408667</v>
      </c>
      <c r="D155" s="35">
        <v>-16661700</v>
      </c>
      <c r="E155" s="35">
        <v>-13644547</v>
      </c>
      <c r="F155" s="35">
        <v>-12369646</v>
      </c>
      <c r="G155" s="35">
        <v>-8837891</v>
      </c>
      <c r="H155" s="35">
        <v>-8811852</v>
      </c>
      <c r="I155" s="35">
        <v>-8878880</v>
      </c>
      <c r="J155" s="35">
        <v>-11073567</v>
      </c>
      <c r="K155" s="35">
        <v>-11718126</v>
      </c>
      <c r="L155" s="35">
        <v>-12725543</v>
      </c>
      <c r="M155" s="35">
        <v>-12468640</v>
      </c>
      <c r="N155" s="35">
        <v>-14155649</v>
      </c>
      <c r="O155" s="35">
        <v>-16343664</v>
      </c>
      <c r="P155" s="35">
        <v>-18377182</v>
      </c>
      <c r="Q155" s="35">
        <v>-14140396</v>
      </c>
      <c r="R155" s="35">
        <v>-14555188</v>
      </c>
      <c r="S155" s="35">
        <v>-10954670</v>
      </c>
      <c r="T155" s="35">
        <v>-10609984</v>
      </c>
      <c r="U155" s="35">
        <v>-9402610</v>
      </c>
      <c r="V155" s="35">
        <v>-12446225</v>
      </c>
      <c r="W155" s="35">
        <v>-13988378</v>
      </c>
      <c r="X155" s="35">
        <v>-13227962</v>
      </c>
      <c r="Y155" s="35">
        <v>-12868780</v>
      </c>
      <c r="Z155" s="35">
        <v>-15317811</v>
      </c>
      <c r="AA155" s="35">
        <v>-309987558</v>
      </c>
    </row>
    <row r="156" spans="1:27" ht="11.25" customHeight="1" x14ac:dyDescent="0.2">
      <c r="A156" s="47" t="s">
        <v>281</v>
      </c>
      <c r="B156" s="48"/>
      <c r="C156" s="13">
        <v>-40005517</v>
      </c>
      <c r="D156" s="13">
        <v>-43560858</v>
      </c>
      <c r="E156" s="13">
        <v>-36531353</v>
      </c>
      <c r="F156" s="13">
        <v>-31853921</v>
      </c>
      <c r="G156" s="13">
        <v>-24862005</v>
      </c>
      <c r="H156" s="13">
        <v>-25086184</v>
      </c>
      <c r="I156" s="13">
        <v>-25932763</v>
      </c>
      <c r="J156" s="13">
        <v>-33524824</v>
      </c>
      <c r="K156" s="13">
        <v>-38696519</v>
      </c>
      <c r="L156" s="13">
        <v>-35004408</v>
      </c>
      <c r="M156" s="13">
        <v>-36348345</v>
      </c>
      <c r="N156" s="13">
        <v>-37804626</v>
      </c>
      <c r="O156" s="13">
        <v>-42679534</v>
      </c>
      <c r="P156" s="13">
        <v>-51166392</v>
      </c>
      <c r="Q156" s="13">
        <v>-40871135</v>
      </c>
      <c r="R156" s="13">
        <v>-37984573</v>
      </c>
      <c r="S156" s="13">
        <v>-31816575</v>
      </c>
      <c r="T156" s="13">
        <v>-29555171</v>
      </c>
      <c r="U156" s="13">
        <v>-28659381</v>
      </c>
      <c r="V156" s="13">
        <v>-38819955</v>
      </c>
      <c r="W156" s="13">
        <v>-43435101</v>
      </c>
      <c r="X156" s="13">
        <v>-39346703</v>
      </c>
      <c r="Y156" s="13">
        <v>-37805297</v>
      </c>
      <c r="Z156" s="13">
        <v>-39346466</v>
      </c>
      <c r="AA156" s="14">
        <v>-870697606</v>
      </c>
    </row>
    <row r="158" spans="1:27" ht="12" customHeight="1" x14ac:dyDescent="0.2">
      <c r="A158" s="16" t="s">
        <v>290</v>
      </c>
    </row>
    <row r="159" spans="1:27" ht="11.25" customHeight="1" x14ac:dyDescent="0.2">
      <c r="A159" s="38" t="s">
        <v>291</v>
      </c>
      <c r="C159" s="17">
        <v>30.82</v>
      </c>
      <c r="D159" s="17">
        <v>32.46</v>
      </c>
      <c r="E159" s="17">
        <v>30.06</v>
      </c>
      <c r="F159" s="17">
        <v>30.06</v>
      </c>
      <c r="G159" s="17">
        <v>27.51</v>
      </c>
      <c r="H159" s="17">
        <v>27.51</v>
      </c>
      <c r="I159" s="17">
        <v>28.28</v>
      </c>
      <c r="J159" s="17">
        <v>42.8</v>
      </c>
      <c r="K159" s="17">
        <v>51.46</v>
      </c>
      <c r="L159" s="17">
        <v>41.78</v>
      </c>
      <c r="M159" s="17">
        <v>35.159999999999997</v>
      </c>
      <c r="N159" s="17">
        <v>37.700000000000003</v>
      </c>
      <c r="O159" s="17">
        <v>40.25</v>
      </c>
      <c r="P159" s="17">
        <v>41.78</v>
      </c>
      <c r="Q159" s="17">
        <v>38.72</v>
      </c>
      <c r="R159" s="17">
        <v>34.65</v>
      </c>
      <c r="S159" s="17">
        <v>32.61</v>
      </c>
      <c r="T159" s="17">
        <v>29.55</v>
      </c>
      <c r="U159" s="17">
        <v>31.59</v>
      </c>
      <c r="V159" s="17">
        <v>47.89</v>
      </c>
      <c r="W159" s="17">
        <v>52.99</v>
      </c>
      <c r="X159" s="17">
        <v>46.87</v>
      </c>
      <c r="Y159" s="17">
        <v>38.21</v>
      </c>
      <c r="Z159" s="17">
        <v>41.27</v>
      </c>
      <c r="AA159" s="17"/>
    </row>
    <row r="160" spans="1:27" ht="11.25" customHeight="1" x14ac:dyDescent="0.2">
      <c r="A160" s="38" t="s">
        <v>292</v>
      </c>
      <c r="C160" s="17">
        <v>31.84</v>
      </c>
      <c r="D160" s="17">
        <v>33.020000000000003</v>
      </c>
      <c r="E160" s="17">
        <v>32.1</v>
      </c>
      <c r="F160" s="17">
        <v>31.08</v>
      </c>
      <c r="G160" s="17">
        <v>27</v>
      </c>
      <c r="H160" s="17">
        <v>27</v>
      </c>
      <c r="I160" s="17">
        <v>27.77</v>
      </c>
      <c r="J160" s="17">
        <v>42.29</v>
      </c>
      <c r="K160" s="17">
        <v>50.95</v>
      </c>
      <c r="L160" s="17">
        <v>41.27</v>
      </c>
      <c r="M160" s="17">
        <v>35.159999999999997</v>
      </c>
      <c r="N160" s="17">
        <v>37.700000000000003</v>
      </c>
      <c r="O160" s="17">
        <v>40.25</v>
      </c>
      <c r="P160" s="17">
        <v>41.78</v>
      </c>
      <c r="Q160" s="17">
        <v>38.72</v>
      </c>
      <c r="R160" s="17">
        <v>34.65</v>
      </c>
      <c r="S160" s="17">
        <v>32.61</v>
      </c>
      <c r="T160" s="17">
        <v>29.55</v>
      </c>
      <c r="U160" s="17">
        <v>31.59</v>
      </c>
      <c r="V160" s="17">
        <v>47.89</v>
      </c>
      <c r="W160" s="17">
        <v>52.99</v>
      </c>
      <c r="X160" s="17">
        <v>46.87</v>
      </c>
      <c r="Y160" s="17">
        <v>38.21</v>
      </c>
      <c r="Z160" s="17">
        <v>41.27</v>
      </c>
      <c r="AA160" s="17"/>
    </row>
    <row r="161" spans="1:27" ht="11.25" customHeight="1" x14ac:dyDescent="0.2">
      <c r="A161" s="38" t="s">
        <v>293</v>
      </c>
      <c r="C161" s="18">
        <v>-1.02</v>
      </c>
      <c r="D161" s="18">
        <v>-0.56000000000000227</v>
      </c>
      <c r="E161" s="18">
        <v>-2.04</v>
      </c>
      <c r="F161" s="18">
        <v>-1.02</v>
      </c>
      <c r="G161" s="18">
        <v>0.51000000000000156</v>
      </c>
      <c r="H161" s="18">
        <v>0.51000000000000156</v>
      </c>
      <c r="I161" s="18">
        <v>0.51000000000000156</v>
      </c>
      <c r="J161" s="18">
        <v>0.50999999999999801</v>
      </c>
      <c r="K161" s="18">
        <v>0.50999999999999801</v>
      </c>
      <c r="L161" s="18">
        <v>0.50999999999999801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7"/>
    </row>
    <row r="163" spans="1:27" ht="11.25" customHeight="1" x14ac:dyDescent="0.2">
      <c r="A163" s="38" t="s">
        <v>294</v>
      </c>
      <c r="C163" s="17">
        <v>25.22</v>
      </c>
      <c r="D163" s="17">
        <v>28.02</v>
      </c>
      <c r="E163" s="17">
        <v>27</v>
      </c>
      <c r="F163" s="17">
        <v>24.46</v>
      </c>
      <c r="G163" s="17">
        <v>20.89</v>
      </c>
      <c r="H163" s="17">
        <v>19.36</v>
      </c>
      <c r="I163" s="17">
        <v>19.11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8" t="s">
        <v>295</v>
      </c>
      <c r="C164" s="17">
        <v>25.48</v>
      </c>
      <c r="D164" s="17">
        <v>26.75</v>
      </c>
      <c r="E164" s="17">
        <v>26.49</v>
      </c>
      <c r="F164" s="17">
        <v>24.46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8" t="s">
        <v>296</v>
      </c>
      <c r="C165" s="18">
        <v>-0.26000000000000156</v>
      </c>
      <c r="D165" s="18">
        <v>1.27</v>
      </c>
      <c r="E165" s="18">
        <v>0.51000000000000156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233</v>
      </c>
      <c r="D174" s="37" t="s">
        <v>236</v>
      </c>
      <c r="E174" s="37" t="s">
        <v>237</v>
      </c>
      <c r="F174" s="37" t="s">
        <v>238</v>
      </c>
      <c r="G174" s="37" t="s">
        <v>239</v>
      </c>
      <c r="H174" s="37" t="s">
        <v>240</v>
      </c>
      <c r="I174" s="37" t="s">
        <v>241</v>
      </c>
      <c r="J174" s="37" t="s">
        <v>242</v>
      </c>
      <c r="K174" s="37" t="s">
        <v>243</v>
      </c>
      <c r="L174" s="37" t="s">
        <v>244</v>
      </c>
      <c r="M174" s="37" t="s">
        <v>245</v>
      </c>
      <c r="N174" s="37" t="s">
        <v>246</v>
      </c>
      <c r="O174" s="37" t="s">
        <v>247</v>
      </c>
      <c r="P174" s="37" t="s">
        <v>248</v>
      </c>
      <c r="Q174" s="37" t="s">
        <v>249</v>
      </c>
      <c r="R174" s="37" t="s">
        <v>250</v>
      </c>
      <c r="S174" s="37" t="s">
        <v>251</v>
      </c>
      <c r="T174" s="37" t="s">
        <v>252</v>
      </c>
      <c r="U174" s="37" t="s">
        <v>253</v>
      </c>
      <c r="V174" s="37" t="s">
        <v>254</v>
      </c>
      <c r="W174" s="37" t="s">
        <v>255</v>
      </c>
      <c r="X174" s="37" t="s">
        <v>256</v>
      </c>
      <c r="Y174" s="37" t="s">
        <v>257</v>
      </c>
      <c r="Z174" s="37" t="s">
        <v>258</v>
      </c>
      <c r="AA174" s="37" t="s">
        <v>74</v>
      </c>
    </row>
    <row r="175" spans="1:27" ht="11.25" customHeight="1" x14ac:dyDescent="0.2">
      <c r="A175" s="38" t="s">
        <v>284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285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272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286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287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288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289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281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290</v>
      </c>
    </row>
    <row r="187" spans="1:27" ht="11.25" customHeight="1" x14ac:dyDescent="0.2">
      <c r="A187" s="38" t="s">
        <v>291</v>
      </c>
      <c r="C187" s="17">
        <v>27</v>
      </c>
      <c r="D187" s="17">
        <v>29.95</v>
      </c>
      <c r="E187" s="17">
        <v>29.1</v>
      </c>
      <c r="F187" s="17">
        <v>29</v>
      </c>
      <c r="G187" s="17">
        <v>30</v>
      </c>
      <c r="H187" s="17">
        <v>32.85</v>
      </c>
      <c r="I187" s="17">
        <v>40.75</v>
      </c>
      <c r="J187" s="17">
        <v>53.25</v>
      </c>
      <c r="K187" s="17">
        <v>62</v>
      </c>
      <c r="L187" s="17">
        <v>48.25</v>
      </c>
      <c r="M187" s="17">
        <v>35.5</v>
      </c>
      <c r="N187" s="17">
        <v>33.5</v>
      </c>
      <c r="O187" s="17">
        <v>37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292</v>
      </c>
      <c r="C188" s="17">
        <v>26.5</v>
      </c>
      <c r="D188" s="17">
        <v>29.5</v>
      </c>
      <c r="E188" s="17">
        <v>28.75</v>
      </c>
      <c r="F188" s="17">
        <v>28.5</v>
      </c>
      <c r="G188" s="17">
        <v>29.25</v>
      </c>
      <c r="H188" s="17">
        <v>32.75</v>
      </c>
      <c r="I188" s="17">
        <v>40.5</v>
      </c>
      <c r="J188" s="17">
        <v>52.25</v>
      </c>
      <c r="K188" s="17">
        <v>61.5</v>
      </c>
      <c r="L188" s="17">
        <v>47.25</v>
      </c>
      <c r="M188" s="17">
        <v>35.25</v>
      </c>
      <c r="N188" s="17">
        <v>33.25</v>
      </c>
      <c r="O188" s="17">
        <v>36.75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293</v>
      </c>
      <c r="C189" s="18">
        <v>0.5</v>
      </c>
      <c r="D189" s="18">
        <v>0.44999999999999929</v>
      </c>
      <c r="E189" s="18">
        <v>0.35000000000000142</v>
      </c>
      <c r="F189" s="18">
        <v>0.5</v>
      </c>
      <c r="G189" s="18">
        <v>0.75</v>
      </c>
      <c r="H189" s="18">
        <v>0.10000000000000142</v>
      </c>
      <c r="I189" s="18">
        <v>0.25</v>
      </c>
      <c r="J189" s="18">
        <v>1</v>
      </c>
      <c r="K189" s="18">
        <v>0.5</v>
      </c>
      <c r="L189" s="18">
        <v>1</v>
      </c>
      <c r="M189" s="18">
        <v>0.25</v>
      </c>
      <c r="N189" s="18">
        <v>0.25</v>
      </c>
      <c r="O189" s="18">
        <v>0.25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294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295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296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300</v>
      </c>
      <c r="C202" s="37" t="s">
        <v>233</v>
      </c>
      <c r="D202" s="37" t="s">
        <v>236</v>
      </c>
      <c r="E202" s="37" t="s">
        <v>237</v>
      </c>
      <c r="F202" s="37" t="s">
        <v>238</v>
      </c>
      <c r="G202" s="37" t="s">
        <v>239</v>
      </c>
      <c r="H202" s="37" t="s">
        <v>240</v>
      </c>
      <c r="I202" s="37" t="s">
        <v>241</v>
      </c>
      <c r="J202" s="37" t="s">
        <v>242</v>
      </c>
      <c r="K202" s="37" t="s">
        <v>243</v>
      </c>
      <c r="L202" s="37" t="s">
        <v>244</v>
      </c>
      <c r="M202" s="37" t="s">
        <v>245</v>
      </c>
      <c r="N202" s="37" t="s">
        <v>246</v>
      </c>
      <c r="O202" s="37" t="s">
        <v>247</v>
      </c>
      <c r="P202" s="37" t="s">
        <v>248</v>
      </c>
      <c r="Q202" s="37" t="s">
        <v>249</v>
      </c>
      <c r="R202" s="37" t="s">
        <v>250</v>
      </c>
      <c r="S202" s="37" t="s">
        <v>251</v>
      </c>
      <c r="T202" s="37" t="s">
        <v>252</v>
      </c>
      <c r="U202" s="37" t="s">
        <v>253</v>
      </c>
      <c r="V202" s="37" t="s">
        <v>254</v>
      </c>
      <c r="W202" s="37" t="s">
        <v>255</v>
      </c>
      <c r="X202" s="37" t="s">
        <v>256</v>
      </c>
      <c r="Y202" s="37" t="s">
        <v>257</v>
      </c>
      <c r="Z202" s="37" t="s">
        <v>258</v>
      </c>
      <c r="AA202" s="37" t="s">
        <v>74</v>
      </c>
    </row>
    <row r="203" spans="1:27" ht="11.25" hidden="1" customHeight="1" x14ac:dyDescent="0.2">
      <c r="A203" s="38" t="s">
        <v>284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285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272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286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287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288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289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281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290</v>
      </c>
    </row>
    <row r="215" spans="1:27" ht="11.25" hidden="1" customHeight="1" x14ac:dyDescent="0.2">
      <c r="A215" s="38" t="s">
        <v>291</v>
      </c>
      <c r="C215" s="17">
        <v>32.19</v>
      </c>
      <c r="D215" s="17">
        <v>33.83</v>
      </c>
      <c r="E215" s="17">
        <v>31.43</v>
      </c>
      <c r="F215" s="17">
        <v>31.43</v>
      </c>
      <c r="G215" s="17">
        <v>28.88</v>
      </c>
      <c r="H215" s="17">
        <v>28.88</v>
      </c>
      <c r="I215" s="17">
        <v>29.65</v>
      </c>
      <c r="J215" s="17">
        <v>44.17</v>
      </c>
      <c r="K215" s="17">
        <v>52.83</v>
      </c>
      <c r="L215" s="17">
        <v>43.15</v>
      </c>
      <c r="M215" s="17">
        <v>36.53</v>
      </c>
      <c r="N215" s="17">
        <v>39.07</v>
      </c>
      <c r="O215" s="17">
        <v>41.62</v>
      </c>
      <c r="P215" s="17">
        <v>43.15</v>
      </c>
      <c r="Q215" s="17">
        <v>41.09</v>
      </c>
      <c r="R215" s="17">
        <v>37.020000000000003</v>
      </c>
      <c r="S215" s="17">
        <v>34.979999999999997</v>
      </c>
      <c r="T215" s="17">
        <v>32.92</v>
      </c>
      <c r="U215" s="17">
        <v>34.96</v>
      </c>
      <c r="V215" s="17">
        <v>51.26</v>
      </c>
      <c r="W215" s="17">
        <v>56.36</v>
      </c>
      <c r="X215" s="17">
        <v>50.24</v>
      </c>
      <c r="Y215" s="17">
        <v>41.58</v>
      </c>
      <c r="Z215" s="17">
        <v>44.64</v>
      </c>
      <c r="AA215" s="17"/>
    </row>
    <row r="216" spans="1:27" ht="11.25" hidden="1" customHeight="1" x14ac:dyDescent="0.2">
      <c r="A216" s="38" t="s">
        <v>292</v>
      </c>
      <c r="C216" s="17">
        <v>33.21</v>
      </c>
      <c r="D216" s="17">
        <v>34.39</v>
      </c>
      <c r="E216" s="17">
        <v>33.47</v>
      </c>
      <c r="F216" s="17">
        <v>32.450000000000003</v>
      </c>
      <c r="G216" s="17">
        <v>28.37</v>
      </c>
      <c r="H216" s="17">
        <v>28.37</v>
      </c>
      <c r="I216" s="17">
        <v>29.14</v>
      </c>
      <c r="J216" s="17">
        <v>43.66</v>
      </c>
      <c r="K216" s="17">
        <v>52.32</v>
      </c>
      <c r="L216" s="17">
        <v>42.64</v>
      </c>
      <c r="M216" s="17">
        <v>36.53</v>
      </c>
      <c r="N216" s="17">
        <v>39.07</v>
      </c>
      <c r="O216" s="17">
        <v>41.62</v>
      </c>
      <c r="P216" s="17">
        <v>43.15</v>
      </c>
      <c r="Q216" s="17">
        <v>41.09</v>
      </c>
      <c r="R216" s="17">
        <v>37.020000000000003</v>
      </c>
      <c r="S216" s="17">
        <v>34.979999999999997</v>
      </c>
      <c r="T216" s="17">
        <v>32.92</v>
      </c>
      <c r="U216" s="17">
        <v>34.96</v>
      </c>
      <c r="V216" s="17">
        <v>51.26</v>
      </c>
      <c r="W216" s="17">
        <v>56.36</v>
      </c>
      <c r="X216" s="17">
        <v>50.24</v>
      </c>
      <c r="Y216" s="17">
        <v>41.58</v>
      </c>
      <c r="Z216" s="17">
        <v>44.64</v>
      </c>
      <c r="AA216" s="17"/>
    </row>
    <row r="217" spans="1:27" ht="11.25" hidden="1" customHeight="1" x14ac:dyDescent="0.2">
      <c r="A217" s="38" t="s">
        <v>293</v>
      </c>
      <c r="C217" s="18">
        <v>-1.02</v>
      </c>
      <c r="D217" s="18">
        <v>-0.56000000000000227</v>
      </c>
      <c r="E217" s="18">
        <v>-2.04</v>
      </c>
      <c r="F217" s="18">
        <v>-1.02</v>
      </c>
      <c r="G217" s="18">
        <v>0.50999999999999801</v>
      </c>
      <c r="H217" s="18">
        <v>0.50999999999999801</v>
      </c>
      <c r="I217" s="18">
        <v>0.50999999999999801</v>
      </c>
      <c r="J217" s="18">
        <v>0.51000000000000512</v>
      </c>
      <c r="K217" s="18">
        <v>0.50999999999999801</v>
      </c>
      <c r="L217" s="18">
        <v>0.50999999999999801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294</v>
      </c>
      <c r="C219" s="17">
        <v>26.59</v>
      </c>
      <c r="D219" s="17">
        <v>29.39</v>
      </c>
      <c r="E219" s="17">
        <v>28.37</v>
      </c>
      <c r="F219" s="17">
        <v>25.83</v>
      </c>
      <c r="G219" s="17">
        <v>22.26</v>
      </c>
      <c r="H219" s="17">
        <v>20.73</v>
      </c>
      <c r="I219" s="17">
        <v>20.48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8" t="s">
        <v>295</v>
      </c>
      <c r="C220" s="17">
        <v>26.85</v>
      </c>
      <c r="D220" s="17">
        <v>28.12</v>
      </c>
      <c r="E220" s="17">
        <v>27.86</v>
      </c>
      <c r="F220" s="17">
        <v>25.83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8" t="s">
        <v>296</v>
      </c>
      <c r="C221" s="18">
        <v>-0.26000000000000156</v>
      </c>
      <c r="D221" s="18">
        <v>1.27</v>
      </c>
      <c r="E221" s="18">
        <v>0.51000000000000156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2001-11-20T15:26:53Z</cp:lastPrinted>
  <dcterms:created xsi:type="dcterms:W3CDTF">2001-06-07T23:43:10Z</dcterms:created>
  <dcterms:modified xsi:type="dcterms:W3CDTF">2023-09-14T18:37:05Z</dcterms:modified>
</cp:coreProperties>
</file>